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9.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worksheets/sheet24.xml" ContentType="application/vnd.openxmlformats-officedocument.spreadsheetml.worksheet+xml"/>
  <Override PartName="/xl/tables/table14.xml" ContentType="application/vnd.openxmlformats-officedocument.spreadsheetml.table+xml"/>
  <Override PartName="/xl/worksheets/sheet25.xml" ContentType="application/vnd.openxmlformats-officedocument.spreadsheetml.worksheet+xml"/>
  <Override PartName="/xl/comments/comment6.xml" ContentType="application/vnd.openxmlformats-officedocument.spreadsheetml.comments+xml"/>
  <Override PartName="/xl/tables/table15.xml" ContentType="application/vnd.openxmlformats-officedocument.spreadsheetml.table+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Contents" sheetId="2" state="visible" r:id="rId2"/>
    <sheet xmlns:r="http://schemas.openxmlformats.org/officeDocument/2006/relationships" name="1. Overview" sheetId="3" state="visible" r:id="rId3"/>
    <sheet xmlns:r="http://schemas.openxmlformats.org/officeDocument/2006/relationships" name="1a. Placements" sheetId="4" state="visible" r:id="rId4"/>
    <sheet xmlns:r="http://schemas.openxmlformats.org/officeDocument/2006/relationships" name="1b. Person Card" sheetId="5" state="visible" r:id="rId5"/>
    <sheet xmlns:r="http://schemas.openxmlformats.org/officeDocument/2006/relationships" name="1d. Weightage Matrix" sheetId="6" state="visible" r:id="rId6"/>
    <sheet xmlns:r="http://schemas.openxmlformats.org/officeDocument/2006/relationships" name="1e. Weight Benchmark" sheetId="7" state="visible" r:id="rId7"/>
    <sheet xmlns:r="http://schemas.openxmlformats.org/officeDocument/2006/relationships" name="2. Talent Mapping" sheetId="8" state="visible" r:id="rId8"/>
    <sheet xmlns:r="http://schemas.openxmlformats.org/officeDocument/2006/relationships" name="3. Raw Data &amp; Market Standards" sheetId="9" state="visible" r:id="rId9"/>
    <sheet xmlns:r="http://schemas.openxmlformats.org/officeDocument/2006/relationships" name="4. Role Competency Framework" sheetId="10" state="visible" r:id="rId10"/>
    <sheet xmlns:r="http://schemas.openxmlformats.org/officeDocument/2006/relationships" name="5. Capability Framework" sheetId="11" state="visible" r:id="rId11"/>
    <sheet xmlns:r="http://schemas.openxmlformats.org/officeDocument/2006/relationships" name="6. Role Catalogue" sheetId="12" state="visible" r:id="rId12"/>
    <sheet xmlns:r="http://schemas.openxmlformats.org/officeDocument/2006/relationships" name="7. Role Requirements" sheetId="13" state="visible" r:id="rId13"/>
    <sheet xmlns:r="http://schemas.openxmlformats.org/officeDocument/2006/relationships" name="8. Talent, Learning &amp; Mobility" sheetId="14" state="visible" r:id="rId14"/>
    <sheet xmlns:r="http://schemas.openxmlformats.org/officeDocument/2006/relationships" name="9. Calibration &amp; Decisions" sheetId="15" state="visible" r:id="rId15"/>
    <sheet xmlns:r="http://schemas.openxmlformats.org/officeDocument/2006/relationships" name="10. Framework &amp; Logic" sheetId="16" state="visible" r:id="rId16"/>
    <sheet xmlns:r="http://schemas.openxmlformats.org/officeDocument/2006/relationships" name="11. References &amp; Benchmarks" sheetId="17" state="visible" r:id="rId17"/>
    <sheet xmlns:r="http://schemas.openxmlformats.org/officeDocument/2006/relationships" name="12. Org Health" sheetId="18" state="visible" r:id="rId18"/>
    <sheet xmlns:r="http://schemas.openxmlformats.org/officeDocument/2006/relationships" name="13. Weight Sensitivity" sheetId="19" state="visible" r:id="rId19"/>
    <sheet xmlns:r="http://schemas.openxmlformats.org/officeDocument/2006/relationships" name="14. A3 Deep-Dive" sheetId="20" state="visible" r:id="rId20"/>
    <sheet xmlns:r="http://schemas.openxmlformats.org/officeDocument/2006/relationships" name="15. Succession" sheetId="21" state="visible" r:id="rId21"/>
    <sheet xmlns:r="http://schemas.openxmlformats.org/officeDocument/2006/relationships" name="15a. Critical Roles at Risk" sheetId="22" state="visible" r:id="rId22"/>
    <sheet xmlns:r="http://schemas.openxmlformats.org/officeDocument/2006/relationships" name="16. Role Definitions" sheetId="23" state="visible" r:id="rId23"/>
    <sheet xmlns:r="http://schemas.openxmlformats.org/officeDocument/2006/relationships" name="17. Data Gaps" sheetId="24" state="visible" r:id="rId24"/>
    <sheet xmlns:r="http://schemas.openxmlformats.org/officeDocument/2006/relationships" name="18. Career Ladder" sheetId="25" state="visible" r:id="rId25"/>
    <sheet xmlns:r="http://schemas.openxmlformats.org/officeDocument/2006/relationships" name="Card Lists" sheetId="26" state="hidden" r:id="rId26"/>
  </sheets>
  <definedNames>
    <definedName name="PC_Products">'Card Lists'!$A$1:$A$1</definedName>
    <definedName name="PC_D_1">'Card Lists'!$B$1:$B$11</definedName>
    <definedName name="PC_N_1">'Card Lists'!$D$1:$D$1</definedName>
    <definedName name="PC_I_1">'Card Lists'!$E$1:$E$1</definedName>
    <definedName name="PC_N_2">'Card Lists'!$D$2:$D$2</definedName>
    <definedName name="PC_I_2">'Card Lists'!$E$2:$E$2</definedName>
    <definedName name="PC_N_3">'Card Lists'!$D$3:$D$3</definedName>
    <definedName name="PC_I_3">'Card Lists'!$E$3:$E$3</definedName>
    <definedName name="PC_N_4">'Card Lists'!$D$4:$D$27</definedName>
    <definedName name="PC_I_4">'Card Lists'!$E$4:$E$27</definedName>
    <definedName name="PC_N_5">'Card Lists'!$D$28:$D$41</definedName>
    <definedName name="PC_I_5">'Card Lists'!$E$28:$E$41</definedName>
    <definedName name="PC_N_6">'Card Lists'!$D$42:$D$72</definedName>
    <definedName name="PC_I_6">'Card Lists'!$E$42:$E$72</definedName>
    <definedName name="PC_N_7">'Card Lists'!$D$73:$D$80</definedName>
    <definedName name="PC_I_7">'Card Lists'!$E$73:$E$80</definedName>
    <definedName name="PC_N_8">'Card Lists'!$D$81:$D$86</definedName>
    <definedName name="PC_I_8">'Card Lists'!$E$81:$E$86</definedName>
    <definedName name="PC_N_9">'Card Lists'!$D$87:$D$146</definedName>
    <definedName name="PC_I_9">'Card Lists'!$E$87:$E$146</definedName>
    <definedName name="PC_N_10">'Card Lists'!$D$147:$D$168</definedName>
    <definedName name="PC_I_10">'Card Lists'!$E$147:$E$168</definedName>
    <definedName name="PC_N_11">'Card Lists'!$D$169:$D$215</definedName>
    <definedName name="PC_I_11">'Card Lists'!$E$169:$E$215</definedName>
    <definedName name="PC_Keys">'Card Lists'!$F$1:$F$11</definedName>
    <definedName name="PC_NK">'Card Lists'!$H$1:$H$215</definedName>
    <definedName name="PC_NKIds">'Card Lists'!$I$1:$I$215</definedName>
    <definedName name="PC_NKRow">'Card Lists'!$J$1:$J$215</definedName>
    <definedName name="PC_ProdF">OFFSET('Card Lists'!$M$1,0,0,MAX(1,'Card Lists'!$L$1),1)</definedName>
    <definedName name="PC_DeptF">OFFSET('Card Lists'!$O$1,0,0,MAX(1,'Card Lists'!$N$11),1)</definedName>
    <definedName name="PC_NameF">OFFSET('Card Lists'!$Q$1,0,0,MAX(1,'Card Lists'!$P$215),1)</definedName>
    <definedName name="WM_EXP_AB">'1d. Weightage Matrix'!$B$6</definedName>
    <definedName name="WM_EXP_CE">'1d. Weightage Matrix'!$B$7</definedName>
    <definedName name="WM_C">'1d. Weightage Matrix'!$N$17:$N$46</definedName>
    <definedName name="WM_AU">'1d. Weightage Matrix'!$O$17:$O$46</definedName>
    <definedName name="WM_AC">'1d. Weightage Matrix'!$P$17:$P$46</definedName>
    <definedName name="WM_L">'1d. Weightage Matrix'!$Q$17:$Q$46</definedName>
    <definedName name="WM_E">'1d. Weightage Matrix'!$R$17:$R$46</definedName>
    <definedName name="WM_BI">'1d. Weightage Matrix'!$S$17:$S$46</definedName>
    <definedName name="WM_KEY">'1d. Weightage Matrix'!$A$17:$A$46</definedName>
    <definedName name="_xlnm.Print_Titles" localSheetId="3">'1a. Placements'!$5:$6</definedName>
    <definedName name="_xlnm.Print_Area" localSheetId="4">'1b. Person Card'!$A$1:$H$58</definedName>
    <definedName name="_xlnm.Print_Titles" localSheetId="5">'1d. Weightage Matrix'!$15:$16</definedName>
    <definedName name="_xlnm.Print_Titles" localSheetId="7">'2. Talent Mapping'!$5:$6</definedName>
    <definedName name="_xlnm.Print_Titles" localSheetId="8">'3. Raw Data &amp; Market Standards'!$5:$6</definedName>
    <definedName name="_xlnm._FilterDatabase" localSheetId="11" hidden="1">'6. Role Catalogue'!$A$6:$AY$104</definedName>
    <definedName name="_xlnm.Print_Titles" localSheetId="11">'6. Role Catalogue'!$5:$6</definedName>
    <definedName name="_xlnm.Print_Titles" localSheetId="13">'8. Talent, Learning &amp; Mobility'!$5:$6</definedName>
    <definedName name="_xlnm.Print_Titles" localSheetId="17">'12. Org Health'!$5:$6</definedName>
    <definedName name="_xlnm.Print_Titles" localSheetId="18">'13. Weight Sensitivity'!$39:$40</definedName>
    <definedName name="_xlnm.Print_Titles" localSheetId="19">'14. A3 Deep-Dive'!$5:$6</definedName>
    <definedName name="_xlnm.Print_Titles" localSheetId="20">'15. Succession'!$4:$5</definedName>
    <definedName name="_xlnm.Print_Titles" localSheetId="21">'15a. Critical Roles at Risk'!$4:$5</definedName>
    <definedName name="_xlnm.Print_Titles" localSheetId="22">'16. Role Definitions'!$5:$6</definedName>
    <definedName name="_xlnm.Print_Titles" localSheetId="23">'17. Data Gaps'!$4:$5</definedName>
    <definedName name="_xlnm.Print_Titles" localSheetId="24">'18. Career Ladder'!$5:$6</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m-yyyy"/>
  </numFmts>
  <fonts count="44">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b val="1"/>
      <color rgb="00FFFFFF"/>
      <sz val="9"/>
    </font>
    <font>
      <name val="Calibri"/>
      <b val="1"/>
      <color rgb="001F3864"/>
      <sz val="18"/>
    </font>
    <font>
      <name val="Calibri"/>
      <i val="1"/>
      <color rgb="00595959"/>
      <sz val="10"/>
    </font>
    <font>
      <name val="Calibri"/>
      <b val="1"/>
      <color rgb="00FFFFFF"/>
      <sz val="10"/>
    </font>
    <font>
      <name val="Calibri"/>
      <b val="1"/>
      <sz val="10"/>
    </font>
    <font>
      <name val="Calibri"/>
      <sz val="10"/>
    </font>
    <font>
      <name val="Calibri"/>
      <b val="1"/>
      <color rgb="009C0006"/>
      <sz val="10"/>
    </font>
    <font>
      <name val="Calibri"/>
      <b val="1"/>
      <color rgb="001F3864"/>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7F6000"/>
      <sz val="10"/>
    </font>
    <font>
      <name val="Calibri"/>
      <color rgb="009C0006"/>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i val="1"/>
      <sz val="10"/>
    </font>
    <font>
      <name val="Calibri"/>
      <color rgb="001F4E79"/>
      <sz val="10"/>
    </font>
    <font>
      <name val="Calibri"/>
      <b val="1"/>
      <color rgb="00C00000"/>
      <sz val="10"/>
    </font>
    <font>
      <name val="Calibri"/>
      <color rgb="009C5700"/>
      <sz val="10"/>
    </font>
    <font>
      <name val="Calibri"/>
      <color rgb="00006100"/>
      <sz val="10"/>
    </font>
    <font>
      <name val="Calibri"/>
      <b val="1"/>
      <color rgb="001F3864"/>
      <sz val="11"/>
    </font>
    <font>
      <name val="Calibri"/>
      <b val="1"/>
      <sz val="11"/>
    </font>
    <font>
      <name val="Calibri"/>
      <b val="1"/>
      <color rgb="00595959"/>
      <sz val="10"/>
    </font>
    <font>
      <name val="Calibri"/>
      <sz val="11"/>
    </font>
    <font>
      <name val="Calibri"/>
      <b val="1"/>
      <color rgb="001F3864"/>
      <sz val="14"/>
    </font>
    <font>
      <name val="Calibri"/>
      <b val="1"/>
      <color rgb="00404040"/>
      <sz val="11"/>
    </font>
    <font>
      <name val="Consolas"/>
      <color rgb="002E75B6"/>
      <sz val="10"/>
    </font>
    <font>
      <name val="Calibri"/>
      <b val="1"/>
      <sz val="12"/>
    </font>
    <font>
      <name val="Calibri"/>
      <b val="1"/>
      <color rgb="000563C1"/>
      <sz val="11"/>
      <u val="single"/>
    </font>
    <font>
      <name val="Calibri"/>
      <b val="1"/>
      <color rgb="000563C1"/>
      <sz val="10"/>
      <u val="single"/>
    </font>
  </fonts>
  <fills count="38">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F8CBAD"/>
      </patternFill>
    </fill>
    <fill>
      <patternFill patternType="solid">
        <fgColor rgb="00E2EFDA"/>
      </patternFill>
    </fill>
    <fill>
      <patternFill patternType="solid">
        <fgColor rgb="00DDEBF7"/>
      </patternFill>
    </fill>
    <fill>
      <patternFill patternType="solid">
        <fgColor rgb="00C6E0B4"/>
      </patternFill>
    </fill>
    <fill>
      <patternFill patternType="solid">
        <fgColor rgb="00D0E8E5"/>
      </patternFill>
    </fill>
    <fill>
      <patternFill patternType="solid">
        <fgColor rgb="00A9D08E"/>
      </patternFill>
    </fill>
    <fill>
      <patternFill patternType="solid">
        <fgColor rgb="00E4DFEC"/>
      </patternFill>
    </fill>
    <fill>
      <patternFill patternType="solid">
        <fgColor rgb="00E8DCC8"/>
      </patternFill>
    </fill>
    <fill>
      <patternFill patternType="solid">
        <fgColor rgb="00EDEDED"/>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375623"/>
      </patternFill>
    </fill>
    <fill>
      <patternFill patternType="solid">
        <fgColor rgb="00843C0C"/>
      </patternFill>
    </fill>
    <fill>
      <patternFill patternType="solid">
        <fgColor rgb="003A3838"/>
      </patternFill>
    </fill>
    <fill>
      <patternFill patternType="solid">
        <fgColor rgb="00595959"/>
      </patternFill>
    </fill>
    <fill>
      <patternFill patternType="solid">
        <fgColor rgb="00EEF6EA"/>
      </patternFill>
    </fill>
    <fill>
      <patternFill patternType="solid">
        <fgColor rgb="00EAF3FB"/>
      </patternFill>
    </fill>
    <fill>
      <patternFill patternType="solid">
        <fgColor rgb="00EAF2E6"/>
      </patternFill>
    </fill>
    <fill>
      <patternFill patternType="solid">
        <fgColor rgb="00F4EEF9"/>
      </patternFill>
    </fill>
    <fill>
      <patternFill patternType="solid">
        <fgColor rgb="00F8F4E6"/>
      </patternFill>
    </fill>
    <fill>
      <patternFill patternType="solid">
        <fgColor rgb="00F8EDE7"/>
      </patternFill>
    </fill>
    <fill>
      <patternFill patternType="solid">
        <fgColor rgb="00FCF1EA"/>
      </patternFill>
    </fill>
    <fill>
      <patternFill patternType="solid">
        <fgColor rgb="00EEF2F9"/>
      </patternFill>
    </fill>
    <fill>
      <patternFill patternType="solid">
        <fgColor rgb="00FFFFFF"/>
      </patternFill>
    </fill>
    <fill>
      <patternFill patternType="solid">
        <fgColor rgb="00808080"/>
      </patternFill>
    </fill>
    <fill>
      <patternFill patternType="solid">
        <fgColor rgb="00FCE4D6"/>
      </patternFill>
    </fill>
  </fills>
  <borders count="24">
    <border>
      <left/>
      <right/>
      <top/>
      <bottom/>
      <diagonal/>
    </border>
    <border>
      <left style="thin">
        <color rgb="00BFBFBF"/>
      </left>
      <right style="thin">
        <color rgb="00BFBFBF"/>
      </right>
      <top style="thin">
        <color rgb="00BFBFBF"/>
      </top>
      <bottom style="thin">
        <color rgb="00BFBFBF"/>
      </bottom>
    </border>
    <border>
      <left style="medium">
        <color rgb="00548235"/>
      </left>
      <right style="thin">
        <color rgb="00BFBFBF"/>
      </right>
      <top style="thin">
        <color rgb="00BFBFBF"/>
      </top>
      <bottom style="thin">
        <color rgb="00BFBFBF"/>
      </bottom>
    </border>
    <border>
      <left style="medium">
        <color rgb="002E75B6"/>
      </left>
      <right style="thin">
        <color rgb="00BFBFBF"/>
      </right>
      <top style="thin">
        <color rgb="00BFBFBF"/>
      </top>
      <bottom style="thin">
        <color rgb="00BFBFBF"/>
      </bottom>
    </border>
    <border>
      <left style="medium">
        <color rgb="00375623"/>
      </left>
      <right style="thin">
        <color rgb="00BFBFBF"/>
      </right>
      <top style="thin">
        <color rgb="00BFBFBF"/>
      </top>
      <bottom style="thin">
        <color rgb="00BFBFBF"/>
      </bottom>
    </border>
    <border>
      <left style="medium">
        <color rgb="007030A0"/>
      </left>
      <right style="thin">
        <color rgb="00BFBFBF"/>
      </right>
      <top style="thin">
        <color rgb="00BFBFBF"/>
      </top>
      <bottom style="thin">
        <color rgb="00BFBFBF"/>
      </bottom>
    </border>
    <border>
      <left style="medium">
        <color rgb="003A3838"/>
      </left>
      <right style="thin">
        <color rgb="00BFBFBF"/>
      </right>
      <top style="thin">
        <color rgb="00BFBFBF"/>
      </top>
      <bottom style="thin">
        <color rgb="00BFBFBF"/>
      </bottom>
    </border>
    <border>
      <left style="medium">
        <color rgb="00806000"/>
      </left>
      <right style="thin">
        <color rgb="00BFBFBF"/>
      </right>
      <top style="thin">
        <color rgb="00BFBFBF"/>
      </top>
      <bottom style="thin">
        <color rgb="00BFBFBF"/>
      </bottom>
    </border>
    <border>
      <left style="medium">
        <color rgb="001F3864"/>
      </left>
      <right style="thin">
        <color rgb="00BFBFBF"/>
      </right>
      <top style="thin">
        <color rgb="00BFBFBF"/>
      </top>
      <bottom style="thin">
        <color rgb="00BFBFBF"/>
      </bottom>
    </border>
    <border>
      <left style="medium">
        <color rgb="00843C0C"/>
      </left>
      <right style="thin">
        <color rgb="00BFBFBF"/>
      </right>
      <top style="thin">
        <color rgb="00BFBFBF"/>
      </top>
      <bottom style="thin">
        <color rgb="00BFBFBF"/>
      </bottom>
    </border>
    <border>
      <left style="medium">
        <color rgb="00C55A11"/>
      </left>
      <right style="thin">
        <color rgb="00BFBFBF"/>
      </right>
      <top style="thin">
        <color rgb="00BFBFBF"/>
      </top>
      <bottom style="thin">
        <color rgb="00BFBFBF"/>
      </bottom>
    </border>
    <border>
      <left style="medium">
        <color rgb="00595959"/>
      </left>
      <right style="thin">
        <color rgb="00BFBFBF"/>
      </right>
      <top style="thin">
        <color rgb="00BFBFBF"/>
      </top>
      <bottom style="thin">
        <color rgb="00BFBFBF"/>
      </bottom>
    </border>
    <border>
      <left style="medium">
        <color rgb="00548235"/>
      </left>
      <right/>
      <top/>
      <bottom/>
    </border>
    <border>
      <left style="medium">
        <color rgb="007030A0"/>
      </left>
      <right/>
      <top/>
      <bottom/>
    </border>
    <border>
      <left style="medium">
        <color rgb="00375623"/>
      </left>
      <right/>
      <top/>
      <bottom/>
    </border>
    <border>
      <left style="medium">
        <color rgb="00843C0C"/>
      </left>
      <right/>
      <top/>
      <bottom/>
    </border>
    <border>
      <left style="medium">
        <color rgb="001F3864"/>
      </left>
      <right/>
      <top/>
      <bottom/>
    </border>
    <border>
      <left style="medium">
        <color rgb="002E75B6"/>
      </left>
      <right/>
      <top/>
      <bottom/>
    </border>
    <border>
      <left style="medium">
        <color rgb="00C55A11"/>
      </left>
      <right/>
      <top/>
      <bottom/>
    </border>
    <border>
      <left style="medium">
        <color rgb="00806000"/>
      </left>
      <right/>
      <top/>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47">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4" borderId="1" applyAlignment="1" pivotButton="0" quotePrefix="0" xfId="0">
      <alignment horizontal="center" vertical="top" wrapText="1"/>
    </xf>
    <xf numFmtId="0" fontId="0" fillId="4" borderId="1" pivotButton="0" quotePrefix="0" xfId="0"/>
    <xf numFmtId="0" fontId="6" fillId="5" borderId="1" applyAlignment="1" pivotButton="0" quotePrefix="0" xfId="0">
      <alignment horizontal="center" vertical="top" wrapText="1"/>
    </xf>
    <xf numFmtId="0" fontId="0" fillId="5" borderId="1" pivotButton="0" quotePrefix="0" xfId="0"/>
    <xf numFmtId="0" fontId="7" fillId="0" borderId="0" applyAlignment="1" pivotButton="0" quotePrefix="0" xfId="0">
      <alignment vertical="top" wrapText="1"/>
    </xf>
    <xf numFmtId="0" fontId="8" fillId="4" borderId="1" applyAlignment="1" pivotButton="0" quotePrefix="0" xfId="0">
      <alignment horizontal="center" vertical="top" wrapText="1"/>
    </xf>
    <xf numFmtId="0" fontId="9" fillId="0" borderId="1" applyAlignment="1" pivotButton="0" quotePrefix="0" xfId="0">
      <alignment vertical="top" wrapText="1"/>
    </xf>
    <xf numFmtId="0" fontId="0" fillId="0" borderId="1" pivotButton="0" quotePrefix="0" xfId="0"/>
    <xf numFmtId="0" fontId="10" fillId="0" borderId="1" applyAlignment="1" pivotButton="0" quotePrefix="0" xfId="0">
      <alignment horizontal="center" vertical="top" wrapText="1"/>
    </xf>
    <xf numFmtId="0" fontId="10" fillId="0" borderId="1" applyAlignment="1" pivotButton="0" quotePrefix="0" xfId="0">
      <alignment vertical="top" wrapText="1"/>
    </xf>
    <xf numFmtId="0" fontId="9" fillId="0" borderId="0" applyAlignment="1" pivotButton="0" quotePrefix="0" xfId="0">
      <alignment vertical="top" wrapText="1"/>
    </xf>
    <xf numFmtId="0" fontId="10" fillId="6" borderId="1" applyAlignment="1" pivotButton="0" quotePrefix="0" xfId="0">
      <alignment vertical="top" wrapText="1"/>
    </xf>
    <xf numFmtId="0" fontId="0" fillId="6" borderId="1" pivotButton="0" quotePrefix="0" xfId="0"/>
    <xf numFmtId="0" fontId="10" fillId="6" borderId="1" applyAlignment="1" pivotButton="0" quotePrefix="0" xfId="0">
      <alignment horizontal="center" vertical="top" wrapText="1"/>
    </xf>
    <xf numFmtId="0" fontId="10" fillId="7" borderId="1" applyAlignment="1" pivotButton="0" quotePrefix="0" xfId="0">
      <alignment vertical="top" wrapText="1"/>
    </xf>
    <xf numFmtId="0" fontId="0" fillId="7" borderId="1" pivotButton="0" quotePrefix="0" xfId="0"/>
    <xf numFmtId="0" fontId="10" fillId="7" borderId="1" applyAlignment="1" pivotButton="0" quotePrefix="0" xfId="0">
      <alignment horizontal="center" vertical="top" wrapText="1"/>
    </xf>
    <xf numFmtId="0" fontId="9" fillId="8" borderId="1" applyAlignment="1" pivotButton="0" quotePrefix="0" xfId="0">
      <alignment vertical="top" wrapText="1"/>
    </xf>
    <xf numFmtId="0" fontId="0" fillId="8" borderId="1" pivotButton="0" quotePrefix="0" xfId="0"/>
    <xf numFmtId="0" fontId="10" fillId="8" borderId="1" applyAlignment="1" pivotButton="0" quotePrefix="0" xfId="0">
      <alignment horizontal="center" vertical="top" wrapText="1"/>
    </xf>
    <xf numFmtId="0" fontId="9" fillId="7" borderId="1" applyAlignment="1" pivotButton="0" quotePrefix="0" xfId="0">
      <alignment vertical="top" wrapText="1"/>
    </xf>
    <xf numFmtId="0" fontId="9" fillId="9" borderId="1" applyAlignment="1" pivotButton="0" quotePrefix="0" xfId="0">
      <alignment vertical="top" wrapText="1"/>
    </xf>
    <xf numFmtId="0" fontId="0" fillId="9" borderId="1" pivotButton="0" quotePrefix="0" xfId="0"/>
    <xf numFmtId="0" fontId="10" fillId="9" borderId="1" applyAlignment="1" pivotButton="0" quotePrefix="0" xfId="0">
      <alignment horizontal="center" vertical="top" wrapText="1"/>
    </xf>
    <xf numFmtId="0" fontId="9" fillId="10" borderId="1" applyAlignment="1" pivotButton="0" quotePrefix="0" xfId="0">
      <alignment vertical="top" wrapText="1"/>
    </xf>
    <xf numFmtId="0" fontId="0" fillId="10" borderId="1" pivotButton="0" quotePrefix="0" xfId="0"/>
    <xf numFmtId="0" fontId="10" fillId="10" borderId="1" applyAlignment="1" pivotButton="0" quotePrefix="0" xfId="0">
      <alignment horizontal="center" vertical="top" wrapText="1"/>
    </xf>
    <xf numFmtId="0" fontId="9" fillId="11" borderId="1" applyAlignment="1" pivotButton="0" quotePrefix="0" xfId="0">
      <alignment vertical="top" wrapText="1"/>
    </xf>
    <xf numFmtId="0" fontId="0" fillId="11" borderId="1" pivotButton="0" quotePrefix="0" xfId="0"/>
    <xf numFmtId="0" fontId="10" fillId="11" borderId="1" applyAlignment="1" pivotButton="0" quotePrefix="0" xfId="0">
      <alignment horizontal="center" vertical="top" wrapText="1"/>
    </xf>
    <xf numFmtId="0" fontId="9" fillId="12" borderId="1" applyAlignment="1" pivotButton="0" quotePrefix="0" xfId="0">
      <alignment vertical="top" wrapText="1"/>
    </xf>
    <xf numFmtId="0" fontId="0" fillId="12" borderId="1" pivotButton="0" quotePrefix="0" xfId="0"/>
    <xf numFmtId="0" fontId="10" fillId="12" borderId="1" applyAlignment="1" pivotButton="0" quotePrefix="0" xfId="0">
      <alignment horizontal="center" vertical="top" wrapText="1"/>
    </xf>
    <xf numFmtId="0" fontId="9" fillId="13" borderId="1" applyAlignment="1" pivotButton="0" quotePrefix="0" xfId="0">
      <alignment vertical="top" wrapText="1"/>
    </xf>
    <xf numFmtId="0" fontId="0" fillId="13" borderId="1" pivotButton="0" quotePrefix="0" xfId="0"/>
    <xf numFmtId="0" fontId="10" fillId="13" borderId="1" applyAlignment="1" pivotButton="0" quotePrefix="0" xfId="0">
      <alignment horizontal="center" vertical="top" wrapText="1"/>
    </xf>
    <xf numFmtId="0" fontId="9" fillId="14" borderId="1" applyAlignment="1" pivotButton="0" quotePrefix="0" xfId="0">
      <alignment vertical="top" wrapText="1"/>
    </xf>
    <xf numFmtId="0" fontId="0" fillId="14" borderId="1" pivotButton="0" quotePrefix="0" xfId="0"/>
    <xf numFmtId="0" fontId="10" fillId="14" borderId="1" applyAlignment="1" pivotButton="0" quotePrefix="0" xfId="0">
      <alignment horizontal="center" vertical="top" wrapText="1"/>
    </xf>
    <xf numFmtId="0" fontId="9" fillId="5" borderId="1" applyAlignment="1" pivotButton="0" quotePrefix="0" xfId="0">
      <alignment vertical="top" wrapText="1"/>
    </xf>
    <xf numFmtId="0" fontId="10" fillId="5" borderId="1" applyAlignment="1" pivotButton="0" quotePrefix="0" xfId="0">
      <alignment horizontal="center" vertical="top" wrapText="1"/>
    </xf>
    <xf numFmtId="0" fontId="11" fillId="15" borderId="1" applyAlignment="1" pivotButton="0" quotePrefix="0" xfId="0">
      <alignment vertical="top" wrapText="1"/>
    </xf>
    <xf numFmtId="0" fontId="12" fillId="3" borderId="1" applyAlignment="1" pivotButton="0" quotePrefix="0" xfId="0">
      <alignment vertical="center" indent="1"/>
    </xf>
    <xf numFmtId="0" fontId="0" fillId="3" borderId="1" pivotButton="0" quotePrefix="0" xfId="0"/>
    <xf numFmtId="0" fontId="13" fillId="6" borderId="1" applyAlignment="1" pivotButton="0" quotePrefix="0" xfId="0">
      <alignment vertical="center" indent="1"/>
    </xf>
    <xf numFmtId="0" fontId="14" fillId="16" borderId="1" applyAlignment="1" pivotButton="0" quotePrefix="0" xfId="0">
      <alignment vertical="center" indent="1"/>
    </xf>
    <xf numFmtId="0" fontId="0" fillId="16" borderId="1" pivotButton="0" quotePrefix="0" xfId="0"/>
    <xf numFmtId="0" fontId="15" fillId="17" borderId="1" applyAlignment="1" pivotButton="0" quotePrefix="0" xfId="0">
      <alignment vertical="center" indent="1"/>
    </xf>
    <xf numFmtId="0" fontId="0" fillId="17" borderId="1" pivotButton="0" quotePrefix="0" xfId="0"/>
    <xf numFmtId="0" fontId="16" fillId="8" borderId="1" applyAlignment="1" pivotButton="0" quotePrefix="0" xfId="0">
      <alignment vertical="center" indent="1"/>
    </xf>
    <xf numFmtId="0" fontId="17" fillId="9" borderId="1" applyAlignment="1" pivotButton="0" quotePrefix="0" xfId="0">
      <alignment vertical="center" indent="1"/>
    </xf>
    <xf numFmtId="0" fontId="11" fillId="15" borderId="1" applyAlignment="1" pivotButton="0" quotePrefix="0" xfId="0">
      <alignment vertical="center" indent="1"/>
    </xf>
    <xf numFmtId="0" fontId="0" fillId="15" borderId="1" pivotButton="0" quotePrefix="0" xfId="0"/>
    <xf numFmtId="0" fontId="18" fillId="18" borderId="1" applyAlignment="1" pivotButton="0" quotePrefix="0" xfId="0">
      <alignment vertical="center" indent="1"/>
    </xf>
    <xf numFmtId="0" fontId="0" fillId="18" borderId="1" pivotButton="0" quotePrefix="0" xfId="0"/>
    <xf numFmtId="0" fontId="21" fillId="3" borderId="0" applyAlignment="1" pivotButton="0" quotePrefix="0" xfId="0">
      <alignment horizontal="center" vertical="center" wrapText="1"/>
    </xf>
    <xf numFmtId="0" fontId="22" fillId="6" borderId="0" applyAlignment="1" pivotButton="0" quotePrefix="0" xfId="0">
      <alignment horizontal="center" vertical="center" wrapText="1"/>
    </xf>
    <xf numFmtId="0" fontId="0" fillId="6" borderId="0" pivotButton="0" quotePrefix="0" xfId="0"/>
    <xf numFmtId="0" fontId="23" fillId="16" borderId="0" applyAlignment="1" pivotButton="0" quotePrefix="0" xfId="0">
      <alignment horizontal="center" vertical="center" wrapText="1"/>
    </xf>
    <xf numFmtId="0" fontId="24" fillId="17" borderId="0" applyAlignment="1" pivotButton="0" quotePrefix="0" xfId="0">
      <alignment horizontal="center" vertical="center" wrapText="1"/>
    </xf>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pivotButton="0" quotePrefix="0" xfId="0"/>
    <xf numFmtId="0" fontId="28" fillId="18" borderId="0" applyAlignment="1" pivotButton="0" quotePrefix="0" xfId="0">
      <alignment horizontal="center" vertical="center" wrapText="1"/>
    </xf>
    <xf numFmtId="0" fontId="0" fillId="18"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0" fillId="4" borderId="0" pivotButton="0" quotePrefix="0" xfId="0"/>
    <xf numFmtId="0" fontId="4" fillId="19" borderId="0" applyAlignment="1" pivotButton="0" quotePrefix="0" xfId="0">
      <alignment vertical="center" wrapText="1"/>
    </xf>
    <xf numFmtId="0" fontId="4" fillId="20" borderId="0" applyAlignment="1" pivotButton="0" quotePrefix="0" xfId="0">
      <alignment vertical="center" wrapText="1"/>
    </xf>
    <xf numFmtId="0" fontId="0" fillId="20" borderId="0" pivotButton="0" quotePrefix="0" xfId="0"/>
    <xf numFmtId="0" fontId="4" fillId="21" borderId="0" applyAlignment="1" pivotButton="0" quotePrefix="0" xfId="0">
      <alignment vertical="center" wrapText="1"/>
    </xf>
    <xf numFmtId="0" fontId="0" fillId="21" borderId="0" pivotButton="0" quotePrefix="0" xfId="0"/>
    <xf numFmtId="0" fontId="4" fillId="22" borderId="0" applyAlignment="1" pivotButton="0" quotePrefix="0" xfId="0">
      <alignment vertical="center" wrapText="1"/>
    </xf>
    <xf numFmtId="0" fontId="0" fillId="22" borderId="0" pivotButton="0" quotePrefix="0" xfId="0"/>
    <xf numFmtId="0" fontId="4" fillId="23" borderId="0" applyAlignment="1" pivotButton="0" quotePrefix="0" xfId="0">
      <alignment vertical="center" wrapText="1"/>
    </xf>
    <xf numFmtId="0" fontId="0" fillId="23" borderId="0" pivotButton="0" quotePrefix="0" xfId="0"/>
    <xf numFmtId="0" fontId="4" fillId="24" borderId="0" applyAlignment="1" pivotButton="0" quotePrefix="0" xfId="0">
      <alignment vertical="center" wrapText="1"/>
    </xf>
    <xf numFmtId="0" fontId="0" fillId="24" borderId="0" pivotButton="0" quotePrefix="0" xfId="0"/>
    <xf numFmtId="0" fontId="4" fillId="25" borderId="0" applyAlignment="1" pivotButton="0" quotePrefix="0" xfId="0">
      <alignment vertical="center" wrapText="1"/>
    </xf>
    <xf numFmtId="0" fontId="0" fillId="25" borderId="0" pivotButton="0" quotePrefix="0" xfId="0"/>
    <xf numFmtId="0" fontId="4" fillId="26" borderId="0" applyAlignment="1" pivotButton="0" quotePrefix="0" xfId="0">
      <alignment vertical="center" wrapText="1"/>
    </xf>
    <xf numFmtId="0" fontId="0" fillId="26" borderId="0" pivotButton="0" quotePrefix="0" xfId="0"/>
    <xf numFmtId="0" fontId="8" fillId="2" borderId="8" applyAlignment="1" pivotButton="0" quotePrefix="0" xfId="0">
      <alignment horizontal="center" vertical="top" wrapText="1"/>
    </xf>
    <xf numFmtId="0" fontId="8" fillId="2" borderId="1" applyAlignment="1" pivotButton="0" quotePrefix="0" xfId="0">
      <alignment horizontal="center" vertical="top" wrapText="1"/>
    </xf>
    <xf numFmtId="0" fontId="8" fillId="4" borderId="3" applyAlignment="1" pivotButton="0" quotePrefix="0" xfId="0">
      <alignment horizontal="center" vertical="top" wrapText="1"/>
    </xf>
    <xf numFmtId="0" fontId="8" fillId="19" borderId="2" applyAlignment="1" pivotButton="0" quotePrefix="0" xfId="0">
      <alignment horizontal="center" vertical="top" wrapText="1"/>
    </xf>
    <xf numFmtId="0" fontId="8" fillId="20" borderId="5" applyAlignment="1" pivotButton="0" quotePrefix="0" xfId="0">
      <alignment horizontal="center" vertical="top" wrapText="1"/>
    </xf>
    <xf numFmtId="0" fontId="8" fillId="20" borderId="1" applyAlignment="1" pivotButton="0" quotePrefix="0" xfId="0">
      <alignment horizontal="center" vertical="top" wrapText="1"/>
    </xf>
    <xf numFmtId="0" fontId="8" fillId="21" borderId="10" applyAlignment="1" pivotButton="0" quotePrefix="0" xfId="0">
      <alignment horizontal="center" vertical="top" wrapText="1"/>
    </xf>
    <xf numFmtId="0" fontId="8" fillId="21" borderId="1" applyAlignment="1" pivotButton="0" quotePrefix="0" xfId="0">
      <alignment horizontal="center" vertical="top" wrapText="1"/>
    </xf>
    <xf numFmtId="0" fontId="8" fillId="22" borderId="7" applyAlignment="1" pivotButton="0" quotePrefix="0" xfId="0">
      <alignment horizontal="center" vertical="top" wrapText="1"/>
    </xf>
    <xf numFmtId="0" fontId="8" fillId="22" borderId="1" applyAlignment="1" pivotButton="0" quotePrefix="0" xfId="0">
      <alignment horizontal="center" vertical="top" wrapText="1"/>
    </xf>
    <xf numFmtId="0" fontId="8" fillId="23" borderId="4" applyAlignment="1" pivotButton="0" quotePrefix="0" xfId="0">
      <alignment horizontal="center" vertical="top" wrapText="1"/>
    </xf>
    <xf numFmtId="0" fontId="8" fillId="23" borderId="1" applyAlignment="1" pivotButton="0" quotePrefix="0" xfId="0">
      <alignment horizontal="center" vertical="top" wrapText="1"/>
    </xf>
    <xf numFmtId="0" fontId="8" fillId="24" borderId="9" applyAlignment="1" pivotButton="0" quotePrefix="0" xfId="0">
      <alignment horizontal="center" vertical="top" wrapText="1"/>
    </xf>
    <xf numFmtId="0" fontId="8" fillId="24" borderId="1" applyAlignment="1" pivotButton="0" quotePrefix="0" xfId="0">
      <alignment horizontal="center" vertical="top" wrapText="1"/>
    </xf>
    <xf numFmtId="0" fontId="8" fillId="25" borderId="6" applyAlignment="1" pivotButton="0" quotePrefix="0" xfId="0">
      <alignment horizontal="center" vertical="top" wrapText="1"/>
    </xf>
    <xf numFmtId="0" fontId="8" fillId="25" borderId="1" applyAlignment="1" pivotButton="0" quotePrefix="0" xfId="0">
      <alignment horizontal="center" vertical="top" wrapText="1"/>
    </xf>
    <xf numFmtId="0" fontId="8" fillId="26" borderId="11" applyAlignment="1" pivotButton="0" quotePrefix="0" xfId="0">
      <alignment horizontal="center" vertical="top" wrapText="1"/>
    </xf>
    <xf numFmtId="0" fontId="8" fillId="26" borderId="1" applyAlignment="1" pivotButton="0" quotePrefix="0" xfId="0">
      <alignment horizontal="center" vertical="top" wrapText="1"/>
    </xf>
    <xf numFmtId="0" fontId="10" fillId="34" borderId="8" applyAlignment="1" pivotButton="0" quotePrefix="0" xfId="0">
      <alignment vertical="top" wrapText="1"/>
    </xf>
    <xf numFmtId="0" fontId="9" fillId="34" borderId="1" applyAlignment="1" pivotButton="0" quotePrefix="0" xfId="0">
      <alignment vertical="top" wrapText="1"/>
    </xf>
    <xf numFmtId="0" fontId="10" fillId="34" borderId="1" applyAlignment="1" pivotButton="0" quotePrefix="0" xfId="0">
      <alignment vertical="top" wrapText="1"/>
    </xf>
    <xf numFmtId="0" fontId="10" fillId="34" borderId="1" applyAlignment="1" pivotButton="0" quotePrefix="0" xfId="0">
      <alignment horizontal="center" vertical="top" wrapText="1"/>
    </xf>
    <xf numFmtId="0" fontId="10" fillId="28" borderId="3" applyAlignment="1" pivotButton="0" quotePrefix="0" xfId="0">
      <alignment vertical="top" wrapText="1"/>
    </xf>
    <xf numFmtId="0" fontId="10" fillId="28" borderId="1" applyAlignment="1" pivotButton="0" quotePrefix="0" xfId="0">
      <alignment vertical="top" wrapText="1"/>
    </xf>
    <xf numFmtId="0" fontId="13" fillId="6" borderId="1" applyAlignment="1" pivotButton="0" quotePrefix="0" xfId="0">
      <alignment vertical="top" wrapText="1"/>
    </xf>
    <xf numFmtId="0" fontId="13" fillId="6" borderId="1" applyAlignment="1" pivotButton="0" quotePrefix="0" xfId="0">
      <alignment horizontal="center" vertical="top" wrapText="1"/>
    </xf>
    <xf numFmtId="0" fontId="10" fillId="12" borderId="1" applyAlignment="1" pivotButton="0" quotePrefix="0" xfId="0">
      <alignment vertical="top" wrapText="1"/>
    </xf>
    <xf numFmtId="0" fontId="16" fillId="8" borderId="1" applyAlignment="1" pivotButton="0" quotePrefix="0" xfId="0">
      <alignment vertical="top" wrapText="1"/>
    </xf>
    <xf numFmtId="0" fontId="10" fillId="27" borderId="2" applyAlignment="1" pivotButton="0" quotePrefix="0" xfId="0">
      <alignment vertical="top" wrapText="1"/>
    </xf>
    <xf numFmtId="0" fontId="10" fillId="30" borderId="5" applyAlignment="1" pivotButton="0" quotePrefix="0" xfId="0">
      <alignment vertical="top" wrapText="1"/>
    </xf>
    <xf numFmtId="0" fontId="10" fillId="18" borderId="1" applyAlignment="1" pivotButton="0" quotePrefix="0" xfId="0">
      <alignment vertical="top" wrapText="1"/>
    </xf>
    <xf numFmtId="0" fontId="10" fillId="33" borderId="10" applyAlignment="1" pivotButton="0" quotePrefix="0" xfId="0">
      <alignment vertical="top" wrapText="1"/>
    </xf>
    <xf numFmtId="0" fontId="10" fillId="33" borderId="1" applyAlignment="1" pivotButton="0" quotePrefix="0" xfId="0">
      <alignment vertical="top" wrapText="1"/>
    </xf>
    <xf numFmtId="0" fontId="10" fillId="31" borderId="7" applyAlignment="1" pivotButton="0" quotePrefix="0" xfId="0">
      <alignment vertical="top" wrapText="1"/>
    </xf>
    <xf numFmtId="164" fontId="10" fillId="31" borderId="1" applyAlignment="1" pivotButton="0" quotePrefix="0" xfId="0">
      <alignment horizontal="center" vertical="top" wrapText="1"/>
    </xf>
    <xf numFmtId="9" fontId="10" fillId="31" borderId="1" applyAlignment="1" pivotButton="0" quotePrefix="0" xfId="0">
      <alignment horizontal="center" vertical="top" wrapText="1"/>
    </xf>
    <xf numFmtId="2" fontId="10" fillId="31" borderId="1" applyAlignment="1" pivotButton="0" quotePrefix="0" xfId="0">
      <alignment horizontal="center" vertical="top" wrapText="1"/>
    </xf>
    <xf numFmtId="164" fontId="10" fillId="18" borderId="1" applyAlignment="1" pivotButton="0" quotePrefix="0" xfId="0">
      <alignment horizontal="center" vertical="top" wrapText="1"/>
    </xf>
    <xf numFmtId="0" fontId="10" fillId="31" borderId="1" applyAlignment="1" pivotButton="0" quotePrefix="0" xfId="0">
      <alignment horizontal="center" vertical="top" wrapText="1"/>
    </xf>
    <xf numFmtId="0" fontId="10" fillId="29" borderId="4" applyAlignment="1" pivotButton="0" quotePrefix="0" xfId="0">
      <alignment vertical="top" wrapText="1"/>
    </xf>
    <xf numFmtId="0" fontId="10" fillId="29" borderId="1" applyAlignment="1" pivotButton="0" quotePrefix="0" xfId="0">
      <alignment vertical="top" wrapText="1"/>
    </xf>
    <xf numFmtId="0" fontId="19" fillId="15" borderId="9" applyAlignment="1" pivotButton="0" quotePrefix="0" xfId="0">
      <alignment vertical="top" wrapText="1"/>
    </xf>
    <xf numFmtId="0" fontId="19" fillId="15" borderId="1" applyAlignment="1" pivotButton="0" quotePrefix="0" xfId="0">
      <alignment vertical="top" wrapText="1"/>
    </xf>
    <xf numFmtId="0" fontId="10" fillId="32" borderId="1" applyAlignment="1" pivotButton="0" quotePrefix="0" xfId="0">
      <alignment vertical="top" wrapText="1"/>
    </xf>
    <xf numFmtId="0" fontId="19" fillId="15" borderId="6" applyAlignment="1" pivotButton="0" quotePrefix="0" xfId="0">
      <alignment vertical="top" wrapText="1"/>
    </xf>
    <xf numFmtId="0" fontId="10" fillId="5" borderId="1" applyAlignment="1" pivotButton="0" quotePrefix="0" xfId="0">
      <alignment vertical="top" wrapText="1"/>
    </xf>
    <xf numFmtId="0" fontId="10" fillId="14" borderId="11" applyAlignment="1" pivotButton="0" quotePrefix="0" xfId="0">
      <alignment vertical="top" wrapText="1"/>
    </xf>
    <xf numFmtId="0" fontId="10" fillId="14" borderId="1" applyAlignment="1" pivotButton="0" quotePrefix="0" xfId="0">
      <alignment vertical="top" wrapText="1"/>
    </xf>
    <xf numFmtId="0" fontId="10" fillId="18" borderId="8" applyAlignment="1" pivotButton="0" quotePrefix="0" xfId="0">
      <alignment vertical="top" wrapText="1"/>
    </xf>
    <xf numFmtId="0" fontId="13" fillId="6" borderId="3" applyAlignment="1" pivotButton="0" quotePrefix="0" xfId="0">
      <alignment vertical="top" wrapText="1"/>
    </xf>
    <xf numFmtId="0" fontId="10" fillId="13" borderId="1" applyAlignment="1" pivotButton="0" quotePrefix="0" xfId="0">
      <alignment vertical="top" wrapText="1"/>
    </xf>
    <xf numFmtId="0" fontId="10" fillId="10" borderId="1" applyAlignment="1" pivotButton="0" quotePrefix="0" xfId="0">
      <alignment vertical="top" wrapText="1"/>
    </xf>
    <xf numFmtId="0" fontId="15" fillId="17" borderId="1" applyAlignment="1" pivotButton="0" quotePrefix="0" xfId="0">
      <alignment vertical="top" wrapText="1"/>
    </xf>
    <xf numFmtId="0" fontId="10" fillId="32" borderId="9" applyAlignment="1" pivotButton="0" quotePrefix="0" xfId="0">
      <alignment vertical="top" wrapText="1"/>
    </xf>
    <xf numFmtId="0" fontId="10" fillId="5" borderId="6" applyAlignment="1" pivotButton="0" quotePrefix="0" xfId="0">
      <alignment vertical="top" wrapText="1"/>
    </xf>
    <xf numFmtId="0" fontId="14" fillId="16" borderId="1" applyAlignment="1" pivotButton="0" quotePrefix="0" xfId="0">
      <alignment vertical="top" wrapText="1"/>
    </xf>
    <xf numFmtId="0" fontId="10" fillId="8" borderId="1" applyAlignment="1" pivotButton="0" quotePrefix="0" xfId="0">
      <alignment vertical="top" wrapText="1"/>
    </xf>
    <xf numFmtId="0" fontId="9" fillId="8" borderId="1" applyAlignment="1" pivotButton="0" quotePrefix="0" xfId="0">
      <alignment horizontal="center" vertical="top" wrapText="1"/>
    </xf>
    <xf numFmtId="0" fontId="20" fillId="5" borderId="1" applyAlignment="1" pivotButton="0" quotePrefix="0" xfId="0">
      <alignment vertical="top" wrapText="1"/>
    </xf>
    <xf numFmtId="0" fontId="9" fillId="7" borderId="1" applyAlignment="1" pivotButton="0" quotePrefix="0" xfId="0">
      <alignment horizontal="center" vertical="top" wrapText="1"/>
    </xf>
    <xf numFmtId="0" fontId="9" fillId="14" borderId="1" applyAlignment="1" pivotButton="0" quotePrefix="0" xfId="0">
      <alignment horizontal="center" vertical="top" wrapText="1"/>
    </xf>
    <xf numFmtId="0" fontId="0" fillId="16" borderId="0" pivotButton="0" quotePrefix="0" xfId="0"/>
    <xf numFmtId="0" fontId="0" fillId="17" borderId="0" pivotButton="0" quotePrefix="0" xfId="0"/>
    <xf numFmtId="0" fontId="0" fillId="9" borderId="0" pivotButton="0" quotePrefix="0" xfId="0"/>
    <xf numFmtId="0" fontId="0" fillId="19" borderId="0" pivotButton="0" quotePrefix="0" xfId="0"/>
    <xf numFmtId="0" fontId="8" fillId="19" borderId="1" applyAlignment="1" pivotButton="0" quotePrefix="0" xfId="0">
      <alignment horizontal="center" vertical="top" wrapText="1"/>
    </xf>
    <xf numFmtId="0" fontId="10" fillId="27" borderId="12" applyAlignment="1" pivotButton="0" quotePrefix="0" xfId="0">
      <alignment vertical="top"/>
    </xf>
    <xf numFmtId="0" fontId="10" fillId="27" borderId="0" applyAlignment="1" pivotButton="0" quotePrefix="0" xfId="0">
      <alignment vertical="top"/>
    </xf>
    <xf numFmtId="165" fontId="10" fillId="27" borderId="0" applyAlignment="1" pivotButton="0" quotePrefix="0" xfId="0">
      <alignment vertical="top"/>
    </xf>
    <xf numFmtId="0" fontId="4" fillId="4" borderId="0" pivotButton="0" quotePrefix="0" xfId="0"/>
    <xf numFmtId="0" fontId="10" fillId="8" borderId="8" applyAlignment="1" pivotButton="0" quotePrefix="0" xfId="0">
      <alignment horizontal="center" vertical="top" wrapText="1"/>
    </xf>
    <xf numFmtId="0" fontId="10" fillId="28" borderId="3" applyAlignment="1" pivotButton="0" quotePrefix="0" xfId="0">
      <alignment horizontal="center" vertical="top" wrapText="1"/>
    </xf>
    <xf numFmtId="0" fontId="10" fillId="28" borderId="1" applyAlignment="1" pivotButton="0" quotePrefix="0" xfId="0">
      <alignment horizontal="center" vertical="top" wrapText="1"/>
    </xf>
    <xf numFmtId="0" fontId="10" fillId="27" borderId="1" applyAlignment="1" pivotButton="0" quotePrefix="0" xfId="0">
      <alignment vertical="top" wrapText="1"/>
    </xf>
    <xf numFmtId="0" fontId="10" fillId="30" borderId="1" applyAlignment="1" pivotButton="0" quotePrefix="0" xfId="0">
      <alignment vertical="top" wrapText="1"/>
    </xf>
    <xf numFmtId="0" fontId="10" fillId="7" borderId="8" applyAlignment="1" pivotButton="0" quotePrefix="0" xfId="0">
      <alignment horizontal="center" vertical="top" wrapText="1"/>
    </xf>
    <xf numFmtId="0" fontId="10" fillId="10" borderId="8" applyAlignment="1" pivotButton="0" quotePrefix="0" xfId="0">
      <alignment horizontal="center" vertical="top" wrapText="1"/>
    </xf>
    <xf numFmtId="0" fontId="10" fillId="12" borderId="8" applyAlignment="1" pivotButton="0" quotePrefix="0" xfId="0">
      <alignment horizontal="center" vertical="top" wrapText="1"/>
    </xf>
    <xf numFmtId="0" fontId="10" fillId="13" borderId="8" applyAlignment="1" pivotButton="0" quotePrefix="0" xfId="0">
      <alignment horizontal="center" vertical="top" wrapText="1"/>
    </xf>
    <xf numFmtId="0" fontId="10" fillId="14" borderId="8" applyAlignment="1" pivotButton="0" quotePrefix="0" xfId="0">
      <alignment horizontal="center" vertical="top" wrapText="1"/>
    </xf>
    <xf numFmtId="0" fontId="9" fillId="0" borderId="1" applyAlignment="1" pivotButton="0" quotePrefix="0" xfId="0">
      <alignment horizontal="center" vertical="top" wrapText="1"/>
    </xf>
    <xf numFmtId="0" fontId="29" fillId="0" borderId="0" applyAlignment="1" pivotButton="0" quotePrefix="0" xfId="0">
      <alignment vertical="top" wrapText="1"/>
    </xf>
    <xf numFmtId="0" fontId="4" fillId="4" borderId="0" applyAlignment="1" pivotButton="0" quotePrefix="0" xfId="0">
      <alignment vertical="center"/>
    </xf>
    <xf numFmtId="0" fontId="10" fillId="35" borderId="1" applyAlignment="1" pivotButton="0" quotePrefix="0" xfId="0">
      <alignment vertical="top" wrapText="1"/>
    </xf>
    <xf numFmtId="0" fontId="10" fillId="35" borderId="1" applyAlignment="1" pivotButton="0" quotePrefix="0" xfId="0">
      <alignment horizontal="center" vertical="top" wrapText="1"/>
    </xf>
    <xf numFmtId="0" fontId="9" fillId="34" borderId="8" applyAlignment="1" pivotButton="0" quotePrefix="0" xfId="0">
      <alignment horizontal="center" vertical="top" wrapText="1"/>
    </xf>
    <xf numFmtId="0" fontId="10" fillId="31" borderId="7" applyAlignment="1" pivotButton="0" quotePrefix="0" xfId="0">
      <alignment horizontal="center" vertical="top" wrapText="1"/>
    </xf>
    <xf numFmtId="0" fontId="10" fillId="31" borderId="1" applyAlignment="1" pivotButton="0" quotePrefix="0" xfId="0">
      <alignment vertical="top" wrapText="1"/>
    </xf>
    <xf numFmtId="0" fontId="10" fillId="8" borderId="6" applyAlignment="1" pivotButton="0" quotePrefix="0" xfId="0">
      <alignment vertical="top" wrapText="1"/>
    </xf>
    <xf numFmtId="0" fontId="10" fillId="7" borderId="6" applyAlignment="1" pivotButton="0" quotePrefix="0" xfId="0">
      <alignment vertical="top" wrapText="1"/>
    </xf>
    <xf numFmtId="0" fontId="9" fillId="10" borderId="1" applyAlignment="1" pivotButton="0" quotePrefix="0" xfId="0">
      <alignment horizontal="center" vertical="top" wrapText="1"/>
    </xf>
    <xf numFmtId="0" fontId="9" fillId="12" borderId="1" applyAlignment="1" pivotButton="0" quotePrefix="0" xfId="0">
      <alignment horizontal="center" vertical="top" wrapText="1"/>
    </xf>
    <xf numFmtId="0" fontId="9" fillId="13" borderId="1" applyAlignment="1" pivotButton="0" quotePrefix="0" xfId="0">
      <alignment horizontal="center" vertical="top" wrapText="1"/>
    </xf>
    <xf numFmtId="0" fontId="10" fillId="27" borderId="2" applyAlignment="1" pivotButton="0" quotePrefix="0" xfId="0">
      <alignment horizontal="center" vertical="top" wrapText="1"/>
    </xf>
    <xf numFmtId="0" fontId="10" fillId="30" borderId="5" applyAlignment="1" pivotButton="0" quotePrefix="0" xfId="0">
      <alignment horizontal="center" vertical="top" wrapText="1"/>
    </xf>
    <xf numFmtId="9" fontId="10" fillId="30" borderId="1" applyAlignment="1" pivotButton="0" quotePrefix="0" xfId="0">
      <alignment horizontal="center" vertical="top" wrapText="1"/>
    </xf>
    <xf numFmtId="0" fontId="10" fillId="29" borderId="4" applyAlignment="1" pivotButton="0" quotePrefix="0" xfId="0">
      <alignment horizontal="center" vertical="top" wrapText="1"/>
    </xf>
    <xf numFmtId="0" fontId="10" fillId="29" borderId="1" applyAlignment="1" pivotButton="0" quotePrefix="0" xfId="0">
      <alignment horizontal="center" vertical="top" wrapText="1"/>
    </xf>
    <xf numFmtId="0" fontId="0" fillId="34" borderId="16" pivotButton="0" quotePrefix="0" xfId="0"/>
    <xf numFmtId="0" fontId="0" fillId="34" borderId="0" pivotButton="0" quotePrefix="0" xfId="0"/>
    <xf numFmtId="0" fontId="0" fillId="28" borderId="17" pivotButton="0" quotePrefix="0" xfId="0"/>
    <xf numFmtId="0" fontId="0" fillId="28" borderId="0" pivotButton="0" quotePrefix="0" xfId="0"/>
    <xf numFmtId="0" fontId="0" fillId="27" borderId="12" pivotButton="0" quotePrefix="0" xfId="0"/>
    <xf numFmtId="0" fontId="0" fillId="27" borderId="0" pivotButton="0" quotePrefix="0" xfId="0"/>
    <xf numFmtId="0" fontId="0" fillId="30" borderId="13" pivotButton="0" quotePrefix="0" xfId="0"/>
    <xf numFmtId="0" fontId="0" fillId="30" borderId="0" pivotButton="0" quotePrefix="0" xfId="0"/>
    <xf numFmtId="0" fontId="0" fillId="33" borderId="18" pivotButton="0" quotePrefix="0" xfId="0"/>
    <xf numFmtId="0" fontId="0" fillId="33" borderId="0" pivotButton="0" quotePrefix="0" xfId="0"/>
    <xf numFmtId="0" fontId="0" fillId="31" borderId="19" pivotButton="0" quotePrefix="0" xfId="0"/>
    <xf numFmtId="0" fontId="0" fillId="29" borderId="14" pivotButton="0" quotePrefix="0" xfId="0"/>
    <xf numFmtId="0" fontId="0" fillId="29" borderId="0" pivotButton="0" quotePrefix="0" xfId="0"/>
    <xf numFmtId="0" fontId="0" fillId="32" borderId="15" pivotButton="0" quotePrefix="0" xfId="0"/>
    <xf numFmtId="0" fontId="0" fillId="32" borderId="0" pivotButton="0" quotePrefix="0" xfId="0"/>
    <xf numFmtId="0" fontId="0" fillId="8" borderId="0" pivotButton="0" quotePrefix="0" xfId="0"/>
    <xf numFmtId="9" fontId="10" fillId="0" borderId="1" applyAlignment="1" pivotButton="0" quotePrefix="0" xfId="0">
      <alignment horizontal="center" vertical="top" wrapText="1"/>
    </xf>
    <xf numFmtId="0" fontId="10" fillId="9" borderId="1" applyAlignment="1" pivotButton="0" quotePrefix="0" xfId="0">
      <alignment vertical="top" wrapText="1"/>
    </xf>
    <xf numFmtId="0" fontId="10" fillId="11" borderId="1" applyAlignment="1" pivotButton="0" quotePrefix="0" xfId="0">
      <alignment vertical="top" wrapText="1"/>
    </xf>
    <xf numFmtId="0" fontId="10" fillId="0" borderId="0" applyAlignment="1" pivotButton="0" quotePrefix="0" xfId="0">
      <alignment vertical="top" wrapText="1"/>
    </xf>
    <xf numFmtId="0" fontId="9" fillId="3" borderId="1" applyAlignment="1" pivotButton="0" quotePrefix="0" xfId="0">
      <alignment vertical="top" wrapText="1"/>
    </xf>
    <xf numFmtId="0" fontId="0" fillId="0" borderId="23" pivotButton="0" quotePrefix="0" xfId="0"/>
    <xf numFmtId="0" fontId="0" fillId="0" borderId="22" pivotButton="0" quotePrefix="0" xfId="0"/>
    <xf numFmtId="0" fontId="10" fillId="3" borderId="1" applyAlignment="1" pivotButton="0" quotePrefix="0" xfId="0">
      <alignment horizontal="center" vertical="top" wrapText="1"/>
    </xf>
    <xf numFmtId="0" fontId="10" fillId="0" borderId="1" applyAlignment="1" pivotButton="0" quotePrefix="0" xfId="0">
      <alignment vertical="top"/>
    </xf>
    <xf numFmtId="0" fontId="30" fillId="8" borderId="1" applyAlignment="1" pivotButton="0" quotePrefix="0" xfId="0">
      <alignment horizontal="center" vertical="top" wrapText="1"/>
    </xf>
    <xf numFmtId="0" fontId="31" fillId="0" borderId="1" applyAlignment="1" pivotButton="0" quotePrefix="0" xfId="0">
      <alignment vertical="top"/>
    </xf>
    <xf numFmtId="0" fontId="32" fillId="17" borderId="1" applyAlignment="1" pivotButton="0" quotePrefix="0" xfId="0">
      <alignment horizontal="center" vertical="top" wrapText="1"/>
    </xf>
    <xf numFmtId="0" fontId="33" fillId="16" borderId="1" applyAlignment="1" pivotButton="0" quotePrefix="0" xfId="0">
      <alignment horizontal="center" vertical="top" wrapText="1"/>
    </xf>
    <xf numFmtId="0" fontId="34" fillId="3" borderId="0" applyAlignment="1" pivotButton="0" quotePrefix="0" xfId="0">
      <alignment vertical="top" wrapText="1"/>
    </xf>
    <xf numFmtId="0" fontId="35" fillId="18" borderId="0" applyAlignment="1" pivotButton="0" quotePrefix="0" xfId="0">
      <alignment vertical="top" wrapText="1"/>
    </xf>
    <xf numFmtId="0" fontId="36" fillId="0" borderId="0" applyAlignment="1" pivotButton="0" quotePrefix="0" xfId="0">
      <alignment horizontal="right" vertical="center"/>
    </xf>
    <xf numFmtId="0" fontId="37" fillId="35" borderId="1" applyAlignment="1" pivotButton="0" quotePrefix="0" xfId="0">
      <alignment vertical="top" wrapText="1"/>
    </xf>
    <xf numFmtId="0" fontId="34"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 fillId="2" borderId="0" applyAlignment="1" pivotButton="0" quotePrefix="0" xfId="0">
      <alignment vertical="center" indent="1"/>
    </xf>
    <xf numFmtId="0" fontId="9" fillId="5" borderId="0" applyAlignment="1" pivotButton="0" quotePrefix="0" xfId="0">
      <alignment vertical="top" wrapText="1"/>
    </xf>
    <xf numFmtId="0" fontId="8" fillId="4" borderId="0" applyAlignment="1" pivotButton="0" quotePrefix="0" xfId="0">
      <alignment vertical="top" wrapText="1"/>
    </xf>
    <xf numFmtId="0" fontId="10" fillId="0" borderId="0" applyAlignment="1" pivotButton="0" quotePrefix="0" xfId="0">
      <alignment horizontal="center" vertical="top" wrapText="1"/>
    </xf>
    <xf numFmtId="0" fontId="40" fillId="0" borderId="0" applyAlignment="1" pivotButton="0" quotePrefix="0" xfId="0">
      <alignment vertical="top" wrapText="1"/>
    </xf>
    <xf numFmtId="9" fontId="10" fillId="0" borderId="0" applyAlignment="1" pivotButton="0" quotePrefix="0" xfId="0">
      <alignment horizontal="center" vertical="top" wrapText="1"/>
    </xf>
    <xf numFmtId="2" fontId="10" fillId="0" borderId="0" applyAlignment="1" pivotButton="0" quotePrefix="0" xfId="0">
      <alignment horizontal="center" vertical="top" wrapText="1"/>
    </xf>
    <xf numFmtId="0" fontId="9" fillId="3" borderId="0" applyAlignment="1" pivotButton="0" quotePrefix="0" xfId="0">
      <alignment vertical="top" wrapText="1"/>
    </xf>
    <xf numFmtId="2" fontId="9" fillId="3" borderId="0" applyAlignment="1" pivotButton="0" quotePrefix="0" xfId="0">
      <alignment horizontal="center" vertical="top" wrapText="1"/>
    </xf>
    <xf numFmtId="0" fontId="9" fillId="3" borderId="0" applyAlignment="1" pivotButton="0" quotePrefix="0" xfId="0">
      <alignment horizontal="center" vertical="top" wrapText="1"/>
    </xf>
    <xf numFmtId="0" fontId="41" fillId="18" borderId="1" applyAlignment="1" pivotButton="0" quotePrefix="0" xfId="0">
      <alignment horizontal="center" vertical="top" wrapText="1"/>
    </xf>
    <xf numFmtId="0" fontId="8" fillId="36" borderId="1" applyAlignment="1" pivotButton="0" quotePrefix="0" xfId="0">
      <alignment horizontal="center" vertical="top" wrapText="1"/>
    </xf>
    <xf numFmtId="164" fontId="9" fillId="0" borderId="1" applyAlignment="1" pivotButton="0" quotePrefix="0" xfId="0">
      <alignment horizontal="center" vertical="top" wrapText="1"/>
    </xf>
    <xf numFmtId="9" fontId="10" fillId="14" borderId="1" applyAlignment="1" pivotButton="0" quotePrefix="0" xfId="0">
      <alignment horizontal="center" vertical="top" wrapText="1"/>
    </xf>
    <xf numFmtId="164" fontId="10" fillId="0" borderId="1" applyAlignment="1" pivotButton="0" quotePrefix="0" xfId="0">
      <alignment vertical="top" wrapText="1"/>
    </xf>
    <xf numFmtId="0" fontId="8" fillId="4" borderId="1" applyAlignment="1" pivotButton="0" quotePrefix="0" xfId="0">
      <alignment vertical="top" wrapText="1"/>
    </xf>
    <xf numFmtId="0" fontId="10" fillId="18" borderId="1" applyAlignment="1" pivotButton="0" quotePrefix="0" xfId="0">
      <alignment horizontal="center" vertical="top" wrapText="1"/>
    </xf>
    <xf numFmtId="0" fontId="10" fillId="37" borderId="1" applyAlignment="1" pivotButton="0" quotePrefix="0" xfId="0">
      <alignment vertical="top" wrapText="1"/>
    </xf>
    <xf numFmtId="0" fontId="43" fillId="0" borderId="0" applyAlignment="1" pivotButton="0" quotePrefix="0" xfId="0">
      <alignment vertical="center"/>
    </xf>
    <xf numFmtId="0" fontId="0" fillId="0" borderId="1" applyAlignment="1" pivotButton="0" quotePrefix="0" xfId="0">
      <alignment horizontal="center" vertical="top"/>
    </xf>
    <xf numFmtId="0" fontId="42" fillId="0" borderId="1" applyAlignment="1" pivotButton="0" quotePrefix="0" xfId="0">
      <alignment vertical="top"/>
    </xf>
    <xf numFmtId="166" fontId="10" fillId="27"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Overview'!B185</f>
            </strRef>
          </tx>
          <spPr>
            <a:solidFill xmlns:a="http://schemas.openxmlformats.org/drawingml/2006/main">
              <a:srgbClr val="2E75B6"/>
            </a:solidFill>
            <a:ln xmlns:a="http://schemas.openxmlformats.org/drawingml/2006/main">
              <a:solidFill>
                <a:srgbClr val="2E75B6"/>
              </a:solidFill>
              <a:prstDash val="solid"/>
            </a:ln>
          </spPr>
          <cat>
            <numRef>
              <f>'1. Overview'!$A$186:$A$196</f>
            </numRef>
          </cat>
          <val>
            <numRef>
              <f>'1. Overview'!$B$186:$B$196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Ratings</a:t>
            </a:r>
          </a:p>
        </rich>
      </tx>
    </title>
    <plotArea>
      <barChart>
        <barDir val="bar"/>
        <grouping val="clustered"/>
        <ser>
          <idx val="0"/>
          <order val="0"/>
          <tx>
            <strRef>
              <f>'1b. Person Card'!B31</f>
            </strRef>
          </tx>
          <spPr>
            <a:solidFill xmlns:a="http://schemas.openxmlformats.org/drawingml/2006/main">
              <a:srgbClr val="2E75B6"/>
            </a:solidFill>
            <a:ln xmlns:a="http://schemas.openxmlformats.org/drawingml/2006/main">
              <a:prstDash val="solid"/>
            </a:ln>
          </spPr>
          <cat>
            <numRef>
              <f>'1b. Person Card'!$A$32:$A$37</f>
            </numRef>
          </cat>
          <val>
            <numRef>
              <f>'1b. Person Card'!$B$32:$B$37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Business line: CARBON, iFile, iDEAL, Datatech, Consume or Corporate.</t>
      </text>
    </comment>
    <comment ref="D6" authorId="0" shapeId="0">
      <text>
        <t>Department in the Employee Master.</t>
      </text>
    </comment>
    <comment ref="E6" authorId="0" shapeId="0">
      <text>
        <t>The discipline, the same across businesses.</t>
      </text>
    </comment>
    <comment ref="G6" authorId="0" shapeId="0">
      <text>
        <t>Title held today · Employee Master.</t>
      </text>
    </comment>
    <comment ref="H6" authorId="0" shapeId="0">
      <text>
        <t>New title: level marker + role noun · title rules N1–N5.</t>
      </text>
    </comment>
    <comment ref="I6" authorId="0" shapeId="0">
      <text>
        <t>Level in the current structure, or 'Not in current mapping files'.</t>
      </text>
    </comment>
    <comment ref="J6" authorId="0" shapeId="0">
      <text>
        <t>Level on the new ladder · A1–E2, B+ / C+ Player-Coach steps, X1–X3 consultants after the rules.</t>
      </text>
    </comment>
    <comment ref="K6" authorId="0" shapeId="0">
      <text>
        <t>Individual Contributor, POD Lead, People Manager, Player-Coach or Consultant.</t>
      </text>
    </comment>
    <comment ref="L6" authorId="0" shapeId="0">
      <text>
        <t>Up, same, down · pay and title protected for one cycle or newly mapped.</t>
      </text>
    </comment>
    <comment ref="M6" authorId="0" shapeId="0">
      <text>
        <t>Weighted score = Σ rating × weight, on the 1–12 level scale. Not performance, not pay.</t>
      </text>
    </comment>
    <comment ref="N6" authorId="0" shapeId="0">
      <text>
        <t>Complexity &amp; Expertise rating: how hard the work is.</t>
      </text>
    </comment>
    <comment ref="O6" authorId="0" shapeId="0">
      <text>
        <t>Autonomy &amp; Decision rating: how freely the person decides.</t>
      </text>
    </comment>
    <comment ref="P6" authorId="0" shapeId="0">
      <text>
        <t>Accountability &amp; Impact rating: what the role answers for.</t>
      </text>
    </comment>
    <comment ref="Q6" authorId="0" shapeId="0">
      <text>
        <t>Leadership &amp; Strategy rating: how much the role leads others.</t>
      </text>
    </comment>
    <comment ref="R6" authorId="0" shapeId="0">
      <text>
        <t>Experience &amp; Qualification rating: the experience and qualification the role needs.</t>
      </text>
    </comment>
    <comment ref="T6" authorId="0" shapeId="0">
      <text>
        <t>'The score decided the level', or the rule that held or moved it · R4–R10; Framework &amp; Model Master.</t>
      </text>
    </comment>
    <comment ref="U6" authorId="0" shapeId="0">
      <text>
        <t>Close call, near a gate, input needed, or a protected move down.</t>
      </text>
    </comment>
    <comment ref="V6" authorId="0" shapeId="0">
      <text>
        <t>High / Medium / Low: how much evidence stands behind the placement.</t>
      </text>
    </comment>
  </commentList>
</comments>
</file>

<file path=xl/comments/comment2.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comments/comment3.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From the Employee Master reporting line.</t>
      </text>
    </comment>
    <comment ref="H6" authorId="0" shapeId="0">
      <text>
        <t>Title held today · Employee Master.</t>
      </text>
    </comment>
    <comment ref="I6" authorId="0" shapeId="0">
      <text>
        <t>New title: level marker + role noun · title rules N1–N5.</t>
      </text>
    </comment>
    <comment ref="J6" authorId="0" shapeId="0">
      <text>
        <t>The discipline, the same across businesses.</t>
      </text>
    </comment>
    <comment ref="L6" authorId="0" shapeId="0">
      <text>
        <t>Level in the current structure, or 'Not in current mapping files'.</t>
      </text>
    </comment>
    <comment ref="M6" authorId="0" shapeId="0">
      <text>
        <t>Level on the new ladder · A1–E2, B+ / C+ Player-Coach steps, X1–X3 consultants after the rules.</t>
      </text>
    </comment>
    <comment ref="N6" authorId="0" shapeId="0">
      <text>
        <t>The generic title of the level on the person's track.</t>
      </text>
    </comment>
    <comment ref="O6" authorId="0" shapeId="0">
      <text>
        <t>A practitioner · B specialist / manager · C principal / head · D business leadership · E enterprise leadership.</t>
      </text>
    </comment>
    <comment ref="P6" authorId="0" shapeId="0">
      <text>
        <t>Individual Contributor, POD Lead, People Manager, Player-Coach or Consultant.</t>
      </text>
    </comment>
    <comment ref="Q6" authorId="0" shapeId="0">
      <text>
        <t>Up, same, down · pay and title protected for one cycle or newly mapped.</t>
      </text>
    </comment>
    <comment ref="R6" authorId="0" shapeId="0">
      <text>
        <t>What the role does, its key responsibilities, deliverables, decision rights, skills, tools and the competencies it requires — from the role catalogue: catalogue text plus counted themes from role-holders' survey answers · only where 3+ answered, never one person's words.</t>
      </text>
    </comment>
    <comment ref="AS6" authorId="0" shapeId="0">
      <text>
        <t>The score rounded to the nearest level ·.5 rounds up, before the rules.</t>
      </text>
    </comment>
    <comment ref="AT6" authorId="0" shapeId="0">
      <text>
        <t>The base weights for the band and track, and the tilt for the type of work.</t>
      </text>
    </comment>
    <comment ref="AU6" authorId="0" shapeId="0">
      <text>
        <t>Each rating × weight = points; the points add up to the score.</t>
      </text>
    </comment>
    <comment ref="BF6" authorId="0" shapeId="0">
      <text>
        <t>High / Medium / Low: how much evidence stands behind the placement.</t>
      </text>
    </comment>
    <comment ref="BG6" authorId="0" shapeId="0">
      <text>
        <t>Facts the business head or HR must confirm before sign-off.</t>
      </text>
    </comment>
    <comment ref="BN6" authorId="0" shapeId="0">
      <text>
        <t>Agree / Change / Discuss — the manager's view of the placement.</t>
      </text>
    </comment>
    <comment ref="BP6" authorId="0" shapeId="0">
      <text>
        <t>Approved / Changed / On hold.</t>
      </text>
    </comment>
    <comment ref="BQ6" authorId="0" shapeId="0">
      <text>
        <t>The level after calibration; enter only when it differs from FINAL LEVEL or once approved.</t>
      </text>
    </comment>
  </commentList>
</comments>
</file>

<file path=xl/comments/comment4.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The discipline, the same across businesses.</t>
      </text>
    </comment>
    <comment ref="AK6" authorId="0" shapeId="0">
      <text>
        <t>Department in the Employee Master.</t>
      </text>
    </comment>
    <comment ref="AR6" authorId="0" shapeId="0">
      <text>
        <t>Open → In discussion → Agreed / Changed / Escalated → Closed.</t>
      </text>
    </comment>
  </commentList>
</comments>
</file>

<file path=xl/comments/comment5.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Level in the current structure, or 'Not in current mapping files'.</t>
      </text>
    </comment>
    <comment ref="G6" authorId="0" shapeId="0">
      <text>
        <t>Level on the new ladder · A1–E2, B+ / C+ Player-Coach steps, X1–X3 consultants after the rules.</t>
      </text>
    </comment>
    <comment ref="H6" authorId="0" shapeId="0">
      <text>
        <t>Up, same, down · pay and title protected for one cycle or newly mapped.</t>
      </text>
    </comment>
    <comment ref="I6" authorId="0" shapeId="0">
      <text>
        <t>Individual Contributor, POD Lead, People Manager, Player-Coach or Consultant.</t>
      </text>
    </comment>
  </commentList>
</comments>
</file>

<file path=xl/comments/comment6.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184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30</row>
      <rowOff>0</rowOff>
    </from>
    <ext cx="396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1a__Placements" displayName="T_1a__Placements" ref="A6:V221" headerRowCount="1">
  <autoFilter ref="A6:V221"/>
  <tableColumns count="22">
    <tableColumn id="1" name="Emp ID"/>
    <tableColumn id="2" name="Employee name"/>
    <tableColumn id="3" name="Business"/>
    <tableColumn id="4" name="Department"/>
    <tableColumn id="5" name="Job family"/>
    <tableColumn id="6" name="Sub-family"/>
    <tableColumn id="7" name="Current designation"/>
    <tableColumn id="8" name="Final designation"/>
    <tableColumn id="9" name="Current level"/>
    <tableColumn id="10" name="FINAL LEVEL"/>
    <tableColumn id="11" name="Track"/>
    <tableColumn id="12" name="Change"/>
    <tableColumn id="13" name="Score"/>
    <tableColumn id="14" name="Complexity"/>
    <tableColumn id="15" name="Autonomy"/>
    <tableColumn id="16" name="Accountability"/>
    <tableColumn id="17" name="Leadership"/>
    <tableColumn id="18" name="Exp &amp; Qual"/>
    <tableColumn id="19" name="Bus. Impact"/>
    <tableColumn id="20" name="What set the level"/>
    <tableColumn id="21" name="Flags"/>
    <tableColumn id="22" name="Confidence"/>
  </tableColumns>
  <tableStyleInfo name="TableStyleLight1" showRowStripes="1" showColumnStripes="0"/>
</table>
</file>

<file path=xl/tables/table2.xml><?xml version="1.0" encoding="utf-8"?>
<table xmlns="http://schemas.openxmlformats.org/spreadsheetml/2006/main" id="2" name="T_1d__Weightage_Matrix" displayName="T_1d__Weightage_Matrix" ref="A16:T46" headerRowCount="1">
  <autoFilter ref="A16:T46"/>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ables/table3.xml><?xml version="1.0" encoding="utf-8"?>
<table xmlns="http://schemas.openxmlformats.org/spreadsheetml/2006/main" id="3" name="T_2__Talent_Mapping" displayName="T_2__Talent_Mapping" ref="A6:BV221" headerRowCount="1">
  <autoFilter ref="A6:BV221"/>
  <tableColumns count="74">
    <tableColumn id="1" name="Emp ID"/>
    <tableColumn id="2" name="Employee name"/>
    <tableColumn id="3" name="Department"/>
    <tableColumn id="4" name="Reporting manager"/>
    <tableColumn id="5" name="Total exp. · yrs"/>
    <tableColumn id="6" name="Exp. at IRIS · yrs"/>
    <tableColumn id="7" name="Qualification"/>
    <tableColumn id="8" name="Current designation"/>
    <tableColumn id="9" name="Final designation"/>
    <tableColumn id="10" name="Job family"/>
    <tableColumn id="11" name="Sub-family · what they do"/>
    <tableColumn id="12" name="Current level"/>
    <tableColumn id="13" name="FINAL LEVEL"/>
    <tableColumn id="14" name="Level title"/>
    <tableColumn id="15" name="Band"/>
    <tableColumn id="16" name="Track"/>
    <tableColumn id="17" name="Change vs current"/>
    <tableColumn id="18" name="Role profile — what they do, responsibilities &amp; competencies required"/>
    <tableColumn id="19" name="Business impact — from survey and data"/>
    <tableColumn id="20" name="Business impact — from manager / head · to complete"/>
    <tableColumn id="21" name="Replacement — what they do · simple"/>
    <tableColumn id="22" name="Hire equivalent · external market"/>
    <tableColumn id="23" name="Competencies &amp; skill level to hire for"/>
    <tableColumn id="24" name="Interview questions for the perfect fit"/>
    <tableColumn id="25" name="Weight row — Weightage Matrix"/>
    <tableColumn id="26" name="Complexity rating"/>
    <tableColumn id="27" name="Complexity weight"/>
    <tableColumn id="28" name="Complexity points"/>
    <tableColumn id="29" name="Autonomy rating"/>
    <tableColumn id="30" name="Autonomy weight"/>
    <tableColumn id="31" name="Autonomy points"/>
    <tableColumn id="32" name="Accountab. rating"/>
    <tableColumn id="33" name="Accountab. weight"/>
    <tableColumn id="34" name="Accountab. points"/>
    <tableColumn id="35" name="Leadership rating"/>
    <tableColumn id="36" name="Leadership weight"/>
    <tableColumn id="37" name="Leadership points"/>
    <tableColumn id="38" name="Exp + Qual rating"/>
    <tableColumn id="39" name="Exp + Qual weight"/>
    <tableColumn id="40" name="Exp + Qual points"/>
    <tableColumn id="41" name="Bus. Impact rating"/>
    <tableColumn id="42" name="Bus. Impact weight"/>
    <tableColumn id="43" name="Bus. Impact points"/>
    <tableColumn id="44" name="WEIGHTED SCORE = Σ points"/>
    <tableColumn id="45" name="Level the score indicates"/>
    <tableColumn id="46" name="Why these weights"/>
    <tableColumn id="47" name="Calculation"/>
    <tableColumn id="48" name="Gates, limits &amp; Player-Coach transition steps applied — with the numbers"/>
    <tableColumn id="49" name="Complexity &amp; Expertise — justification"/>
    <tableColumn id="50" name="Autonomy &amp; Decision — justification"/>
    <tableColumn id="51" name="Accountability &amp; Impact — justification"/>
    <tableColumn id="52" name="Leadership &amp; Strategy — justification"/>
    <tableColumn id="53" name="Experience &amp; Qualification — justification"/>
    <tableColumn id="54" name="Business Impact — justification"/>
    <tableColumn id="55" name="ADDITIONAL INPUTS NEEDED — what, and who provides it"/>
    <tableColumn id="56" name="Data used for this person"/>
    <tableColumn id="57" name="Market standard for this role and level"/>
    <tableColumn id="58" name="Confidence"/>
    <tableColumn id="59" name="Points to confirm"/>
    <tableColumn id="60" name="Player-Coach / calibration flag"/>
    <tableColumn id="61" name="Current fixed pay · annual CTC"/>
    <tableColumn id="62" name="Proposed range — minimum"/>
    <tableColumn id="63" name="Proposed range — midpoint"/>
    <tableColumn id="64" name="Proposed range — maximum"/>
    <tableColumn id="65" name="Compa-ratio"/>
    <tableColumn id="66" name="Manager validation"/>
    <tableColumn id="67" name="Manager comment / proposed change"/>
    <tableColumn id="68" name="HR decision"/>
    <tableColumn id="69" name="Approved level"/>
    <tableColumn id="70" name="Approved designation"/>
    <tableColumn id="71" name="Pay / title protection · Y/N"/>
    <tableColumn id="72" name="Reviewer"/>
    <tableColumn id="73" name="Decision date"/>
    <tableColumn id="74" name="Bus. Impact — model start"/>
  </tableColumns>
  <tableStyleInfo name="TableStyleLight1" showRowStripes="1" showColumnStripes="0"/>
</table>
</file>

<file path=xl/tables/table4.xml><?xml version="1.0" encoding="utf-8"?>
<table xmlns="http://schemas.openxmlformats.org/spreadsheetml/2006/main" id="4" name="T_3__Raw_Data___Market_Standards" displayName="T_3__Raw_Data___Market_Standards" ref="A6:CY221" headerRowCount="1">
  <autoFilter ref="A6:CY221"/>
  <tableColumns count="103">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Job family"/>
    <tableColumn id="10" name="Sub-family"/>
    <tableColumn id="11" name="ADDITIONAL INPUTS NEEDED — what, and who provides it"/>
    <tableColumn id="12" name="Survey questions answered · of 20"/>
    <tableColumn id="13" name="Radford / Mercer code"/>
    <tableColumn id="14" name="Pave level"/>
    <tableColumn id="15" name="SFIA 9"/>
    <tableColumn id="16" name="IRIS experience guide"/>
    <tableColumn id="17" name="Market experience · Accenture · Infosys"/>
    <tableColumn id="18" name="Typical market title based on competitor/market benchmark"/>
    <tableColumn id="19" name="Competitors, regtech &amp; SaaS leaders"/>
    <tableColumn id="20" name="Professional standard"/>
    <tableColumn id="21" name="Required capability · Core · Future · Functional · Leadership"/>
    <tableColumn id="22" name="Sr No"/>
    <tableColumn id="23" name="Emp Id · 2"/>
    <tableColumn id="24" name="Employee Category"/>
    <tableColumn id="25" name="Employee Status"/>
    <tableColumn id="26" name="Employee Name · 2"/>
    <tableColumn id="27" name="DoJ"/>
    <tableColumn id="28" name="Designation"/>
    <tableColumn id="29" name="Highest Qualifications"/>
    <tableColumn id="30" name="Reporting Manager"/>
    <tableColumn id="31" name="N levels"/>
    <tableColumn id="32" name="Manager or Individual Contributor"/>
    <tableColumn id="33" name="EXP Outside IRIS"/>
    <tableColumn id="34" name="EXP Current IRIS"/>
    <tableColumn id="35" name="Business Line"/>
    <tableColumn id="36" name="Product/Others"/>
    <tableColumn id="37" name="Department · 2"/>
    <tableColumn id="38" name="Sub Functional Categorization"/>
    <tableColumn id="39" name="Core Development"/>
    <tableColumn id="40" name="Functional Categorization"/>
    <tableColumn id="41" name="Skill Sets"/>
    <tableColumn id="42" name="Technical/Non-technical"/>
    <tableColumn id="43" name="Total Question Answered"/>
    <tableColumn id="44" name="Status"/>
    <tableColumn id="45" name="[CARBON Mapping Master] Emp Id"/>
    <tableColumn id="46" name="[CARBON Mapping Master] Employee Name"/>
    <tableColumn id="47" name="[CARBON Mapping Master] Department"/>
    <tableColumn id="48" name="[CARBON Mapping Master] Role Family"/>
    <tableColumn id="49" name="[CARBON Mapping Master] Sub-Family"/>
    <tableColumn id="50" name="[CARBON Mapping Master] Recommended Role Family"/>
    <tableColumn id="51" name="[CARBON Mapping Master] Recommended Sub-Family"/>
    <tableColumn id="52" name="[CARBON Mapping Master] Category"/>
    <tableColumn id="53" name="[CARBON Mapping Master] Current Reporting Manager"/>
    <tableColumn id="54" name="[CARBON Mapping Master] New Reporting Manager"/>
    <tableColumn id="55" name="[CARBON Mapping Master] Change in RM?"/>
    <tableColumn id="56" name="[CARBON Mapping Master] Current Designation"/>
    <tableColumn id="57" name="[CARBON Mapping Master] New Designation"/>
    <tableColumn id="58" name="[CARBON Mapping Master] Change in Designation?"/>
    <tableColumn id="59" name="[CARBON Mapping Master] Current Span · Mgrs only"/>
    <tableColumn id="60" name="[CARBON Mapping Master] Current Span — FTE"/>
    <tableColumn id="61" name="[CARBON Mapping Master] Current Span — Consult/Intern"/>
    <tableColumn id="62" name="[CARBON Mapping Master] Current Span Flag"/>
    <tableColumn id="63" name="[CARBON Mapping Master] New Span · Mgrs only"/>
    <tableColumn id="64" name="[CARBON Mapping Master] New Span — FTE"/>
    <tableColumn id="65" name="[CARBON Mapping Master] New Span — Consult/Intern"/>
    <tableColumn id="66" name="[CARBON Mapping Master] New Span Flag"/>
    <tableColumn id="67" name="[CARBON Mapping Master] Change in Span?"/>
    <tableColumn id="68" name="[CARBON Mapping Master] Career Level — Current"/>
    <tableColumn id="69" name="[CARBON Mapping Master] Career Level — New"/>
    <tableColumn id="70" name="[CARBON Mapping Master] Career Level Source"/>
    <tableColumn id="71" name="[CARBON Mapping Master] KRAs Submitted"/>
    <tableColumn id="72" name="[CARBON Mapping Master] Acual Work"/>
    <tableColumn id="73" name="[CARBON Mapping Master] Region / Operating Area"/>
    <tableColumn id="74" name="[CARBON Talent Mapping · Raw] Rating Manager"/>
    <tableColumn id="75" name="[CARBON Talent Mapping · Raw] Emp Id"/>
    <tableColumn id="76" name="[CARBON Talent Mapping · Raw] Employee Category"/>
    <tableColumn id="77" name="[CARBON Talent Mapping · Raw] Employee Status"/>
    <tableColumn id="78" name="[CARBON Talent Mapping · Raw] Employee Name"/>
    <tableColumn id="79" name="[CARBON Talent Mapping · Raw] DoJ"/>
    <tableColumn id="80" name="[CARBON Talent Mapping · Raw] Designation"/>
    <tableColumn id="81" name="[CARBON Talent Mapping · Raw] Actual JD"/>
    <tableColumn id="82" name="[CARBON Talent Mapping · Raw] Role Family"/>
    <tableColumn id="83" name="[CARBON Talent Mapping · Raw] Sub-Family"/>
    <tableColumn id="84" name="[CARBON Talent Mapping · Raw] Job Title"/>
    <tableColumn id="85" name="[CARBON Talent Mapping · Raw] Career Level"/>
    <tableColumn id="86" name="[CARBON Talent Mapping · Raw] Reporting Manager"/>
    <tableColumn id="87" name="[CARBON Talent Mapping · Raw] N levels"/>
    <tableColumn id="88" name="[CARBON Talent Mapping · Raw] Manager or Individual Contributor or Player cum Coach"/>
    <tableColumn id="89" name="[CARBON Talent Mapping · Raw] Business Line"/>
    <tableColumn id="90" name="[CARBON Talent Mapping · Raw] Department"/>
    <tableColumn id="91" name="[CARBON Talent Mapping · Raw] Total Experience"/>
    <tableColumn id="92" name="[CARBON Talent Mapping · Raw] Correct Designation Based on Work"/>
    <tableColumn id="93" name="[CARBON Talent Mapping · Raw] Is a structural Change needed for better future · If yes, What changes"/>
    <tableColumn id="94" name="[CARBON Talent Mapping · Raw] Quarterly Performance Rating"/>
    <tableColumn id="95" name="[CARBON Talent Mapping · Raw] Potential Rating · High/Med/Low"/>
    <tableColumn id="96" name="[CARBON Talent Mapping · Raw] 9-Box Placement"/>
    <tableColumn id="97" name="[CARBON Talent Mapping · Raw] Ready for Promotion"/>
    <tableColumn id="98" name="[CARBON Talent Mapping · Raw] Fast Tracker · Y/N"/>
    <tableColumn id="99" name="[CARBON Talent Mapping · Raw] Critical Role · Y/N"/>
    <tableColumn id="100" name="[CARBON Talent Mapping · Raw] Name of Successor Identified"/>
    <tableColumn id="101" name="[CARBON Talent Mapping · Raw] Training Needs identified for current Role"/>
    <tableColumn id="102" name="[CARBON Talent Mapping · Raw] Training Needs identified if · If promotion Ready"/>
    <tableColumn id="103" name="[CARBON Talent Mapping · Raw] Comments"/>
  </tableColumns>
  <tableStyleInfo name="TableStyleLight1" showRowStripes="1" showColumnStripes="0"/>
</table>
</file>

<file path=xl/tables/table5.xml><?xml version="1.0" encoding="utf-8"?>
<table xmlns="http://schemas.openxmlformats.org/spreadsheetml/2006/main" id="5" name="T_8__Talent__Learning___Mobility" displayName="T_8__Talent__Learning___Mobility" ref="A6:AJ221" headerRowCount="1">
  <autoFilter ref="A6:AJ221"/>
  <tableColumns count="36">
    <tableColumn id="1" name="Emp ID"/>
    <tableColumn id="2" name="Employee name"/>
    <tableColumn id="3" name="Department"/>
    <tableColumn id="4" name="Current designation"/>
    <tableColumn id="5" name="Final designation"/>
    <tableColumn id="6" name="Current level"/>
    <tableColumn id="7" name="FINAL LEVEL"/>
    <tableColumn id="8" name="Change vs current"/>
    <tableColumn id="9" name="Track"/>
    <tableColumn id="10" name="Latest rating"/>
    <tableColumn id="11" name="Potential"/>
    <tableColumn id="12" name="9-box"/>
    <tableColumn id="13" name="Readiness"/>
    <tableColumn id="14" name="Top performer"/>
    <tableColumn id="15" name="Critical role · Y/N"/>
    <tableColumn id="16" name="Successor named"/>
    <tableColumn id="17" name="Competency index %"/>
    <tableColumn id="18" name="Fit"/>
    <tableColumn id="19" name="Core %"/>
    <tableColumn id="20" name="Future-ready %"/>
    <tableColumn id="21" name="Functional %"/>
    <tableColumn id="22" name="Leadership %"/>
    <tableColumn id="23" name="Top gaps"/>
    <tableColumn id="24" name="Readiness for next level"/>
    <tableColumn id="25" name="Ratings by competency · rating / required"/>
    <tableColumn id="26" name="Self-identified — topics · survey; not quoted"/>
    <tableColumn id="27" name="Manager-identified"/>
    <tableColumn id="28" name="Role-based priorities"/>
    <tableColumn id="29" name="To move to the next role — topics · survey; not quoted"/>
    <tableColumn id="30" name="Training for next role"/>
    <tableColumn id="31" name="Lateral move options"/>
    <tableColumn id="32" name="Duplication — same business"/>
    <tableColumn id="33" name="Alternate talent pool — other businesses"/>
    <tableColumn id="34" name="Direct reports"/>
    <tableColumn id="35" name="Span status"/>
    <tableColumn id="36" name="Span action"/>
  </tableColumns>
  <tableStyleInfo name="TableStyleLight1" showRowStripes="1" showColumnStripes="0"/>
</table>
</file>

<file path=xl/tables/table6.xml><?xml version="1.0" encoding="utf-8"?>
<table xmlns="http://schemas.openxmlformats.org/spreadsheetml/2006/main" id="6" name="T_12__Org_Health_6" displayName="T_12__Org_Health_6" ref="A6:G34" headerRowCount="1">
  <autoFilter ref="A6:G34"/>
  <tableColumns count="7">
    <tableColumn id="1" name="Manager"/>
    <tableColumn id="2" name="Business"/>
    <tableColumn id="3" name="Department"/>
    <tableColumn id="4" name="Level"/>
    <tableColumn id="5" name="Direct reports"/>
    <tableColumn id="6" name="Layer"/>
    <tableColumn id="7" name="What to look at"/>
  </tableColumns>
  <tableStyleInfo name="TableStyleLight1" showRowStripes="1" showColumnStripes="0"/>
</table>
</file>

<file path=xl/tables/table7.xml><?xml version="1.0" encoding="utf-8"?>
<table xmlns="http://schemas.openxmlformats.org/spreadsheetml/2006/main" id="7" name="T_12__Org_Health_49" displayName="T_12__Org_Health_49" ref="A49:G87" headerRowCount="1">
  <autoFilter ref="A49:G87"/>
  <tableColumns count="7">
    <tableColumn id="1" name="Sub-family · family"/>
    <tableColumn id="2" name="CARBON"/>
    <tableColumn id="3" name="iFile"/>
    <tableColumn id="4" name="iDEAL"/>
    <tableColumn id="5" name="Datatech"/>
    <tableColumn id="6" name="Consume"/>
    <tableColumn id="7" name="Corporate"/>
  </tableColumns>
  <tableStyleInfo name="TableStyleLight1" showRowStripes="1" showColumnStripes="0"/>
</table>
</file>

<file path=xl/tables/table8.xml><?xml version="1.0" encoding="utf-8"?>
<table xmlns="http://schemas.openxmlformats.org/spreadsheetml/2006/main" id="8" name="T_13__Weight_Sensitivity_40" displayName="T_13__Weight_Sensitivity_40" ref="A40:G63" headerRowCount="1">
  <autoFilter ref="A40:G63"/>
  <tableColumns count="7">
    <tableColumn id="1" name="Person"/>
    <tableColumn id="2" name="Business"/>
    <tableColumn id="3" name="Department"/>
    <tableColumn id="4" name="Level"/>
    <tableColumn id="5" name="Score"/>
    <tableColumn id="6" name="Tests that move it"/>
    <tableColumn id="7" name="Final designation"/>
  </tableColumns>
  <tableStyleInfo name="TableStyleLight1" showRowStripes="1" showColumnStripes="0"/>
</table>
</file>

<file path=xl/tables/table9.xml><?xml version="1.0" encoding="utf-8"?>
<table xmlns="http://schemas.openxmlformats.org/spreadsheetml/2006/main" id="9" name="T_14__A3_Deep_Dive_6" displayName="T_14__A3_Deep_Dive_6" ref="A6:H115" headerRowCount="1">
  <autoFilter ref="A6:H115"/>
  <tableColumns count="8">
    <tableColumn id="1" name="Person"/>
    <tableColumn id="2" name="Business"/>
    <tableColumn id="3" name="Department"/>
    <tableColumn id="4" name="Designation"/>
    <tableColumn id="5" name="Total exp. · yrs"/>
    <tableColumn id="6" name="Score"/>
    <tableColumn id="7" name="Gap to B1"/>
    <tableColumn id="8" name="Group"/>
  </tableColumns>
  <tableStyleInfo name="TableStyleLight1" showRowStripes="1" showColumnStripes="0"/>
</table>
</file>

<file path=xl/tables/table10.xml><?xml version="1.0" encoding="utf-8"?>
<table xmlns="http://schemas.openxmlformats.org/spreadsheetml/2006/main" id="10" name="T_15__Succession_5" displayName="T_15__Succession_5" ref="A5:H14" headerRowCount="1">
  <autoFilter ref="A5:H14"/>
  <tableColumns count="8">
    <tableColumn id="1" name="Role holder"/>
    <tableColumn id="2" name="Business"/>
    <tableColumn id="3" name="Role"/>
    <tableColumn id="4" name="Level"/>
    <tableColumn id="5" name="Cover"/>
    <tableColumn id="6" name="Ready now"/>
    <tableColumn id="7" name="Ready in 6–12 months"/>
    <tableColumn id="8" name="High potential"/>
  </tableColumns>
  <tableStyleInfo name="TableStyleLight1" showRowStripes="1" showColumnStripes="0"/>
</table>
</file>

<file path=xl/tables/table11.xml><?xml version="1.0" encoding="utf-8"?>
<table xmlns="http://schemas.openxmlformats.org/spreadsheetml/2006/main" id="11" name="T_15a__Critical_Roles_at_Risk_5" displayName="T_15a__Critical_Roles_at_Risk_5" ref="A5:L107" headerRowCount="1">
  <autoFilter ref="A5:L107"/>
  <tableColumns count="12">
    <tableColumn id="1" name="Person"/>
    <tableColumn id="2" name="Emp ID"/>
    <tableColumn id="3" name="Business"/>
    <tableColumn id="4" name="Department"/>
    <tableColumn id="5" name="Role"/>
    <tableColumn id="6" name="Level"/>
    <tableColumn id="7" name="Critical role"/>
    <tableColumn id="8" name="Only this person"/>
    <tableColumn id="9" name="Successor named"/>
    <tableColumn id="10" name="Risk"/>
    <tableColumn id="11" name="Possible cover · same sub-family"/>
    <tableColumn id="12" name="Action"/>
  </tableColumns>
  <tableStyleInfo name="TableStyleLight1" showRowStripes="1" showColumnStripes="0"/>
</table>
</file>

<file path=xl/tables/table12.xml><?xml version="1.0" encoding="utf-8"?>
<table xmlns="http://schemas.openxmlformats.org/spreadsheetml/2006/main" id="12" name="T_16__Role_Definitions_6" displayName="T_16__Role_Definitions_6" ref="A6:F11" headerRowCount="1">
  <autoFilter ref="A6:F11"/>
  <tableColumns count="6">
    <tableColumn id="1" name="Job family"/>
    <tableColumn id="2" name="Sub-family"/>
    <tableColumn id="3" name="Level"/>
    <tableColumn id="4" name="Track"/>
    <tableColumn id="5" name="People"/>
    <tableColumn id="6" name="Titles in use"/>
  </tableColumns>
  <tableStyleInfo name="TableStyleLight1" showRowStripes="1" showColumnStripes="0"/>
</table>
</file>

<file path=xl/tables/table13.xml><?xml version="1.0" encoding="utf-8"?>
<table xmlns="http://schemas.openxmlformats.org/spreadsheetml/2006/main" id="13" name="T_16__Role_Definitions_14" displayName="T_16__Role_Definitions_14" ref="A14:F19" headerRowCount="1">
  <autoFilter ref="A14:F19"/>
  <tableColumns count="6">
    <tableColumn id="1" name="Job family"/>
    <tableColumn id="2" name="Sub-family"/>
    <tableColumn id="3" name="Level"/>
    <tableColumn id="4" name="Track"/>
    <tableColumn id="5" name="Roles"/>
    <tableColumn id="6" name="Where · business · department · title · people"/>
  </tableColumns>
  <tableStyleInfo name="TableStyleLight1" showRowStripes="1" showColumnStripes="0"/>
</table>
</file>

<file path=xl/tables/table14.xml><?xml version="1.0" encoding="utf-8"?>
<table xmlns="http://schemas.openxmlformats.org/spreadsheetml/2006/main" id="14" name="T_17__Data_Gaps_5" displayName="T_17__Data_Gaps_5" ref="A5:G54" headerRowCount="1">
  <autoFilter ref="A5:G54"/>
  <tableColumns count="7">
    <tableColumn id="1" name="Emp ID"/>
    <tableColumn id="2" name="Person"/>
    <tableColumn id="3" name="Business"/>
    <tableColumn id="4" name="Department"/>
    <tableColumn id="5" name="Level"/>
    <tableColumn id="6" name="What is missing"/>
    <tableColumn id="7" name="Who supplies it"/>
  </tableColumns>
  <tableStyleInfo name="TableStyleLight1" showRowStripes="1" showColumnStripes="0"/>
</table>
</file>

<file path=xl/tables/table15.xml><?xml version="1.0" encoding="utf-8"?>
<table xmlns="http://schemas.openxmlformats.org/spreadsheetml/2006/main" id="15" name="T_18__Career_Ladder" displayName="T_18__Career_Ladder" ref="A6:P101" headerRowCount="1">
  <autoFilter ref="A6:P10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ARBON · same work in other departments"/>
    <tableColumn id="16" name="Overlap across IRIS · same work in other products"/>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s>
</file>

<file path=xl/worksheets/_rels/sheet2.xml.rels><Relationships xmlns="http://schemas.openxmlformats.org/package/2006/relationships"><Relationship Type="http://schemas.openxmlformats.org/officeDocument/2006/relationships/hyperlink" Target="#'Start &#8212; How It Works'!A1" TargetMode="External" Id="rId1"/><Relationship Type="http://schemas.openxmlformats.org/officeDocument/2006/relationships/hyperlink" Target="#'1. Overview'!A1" TargetMode="External" Id="rId2"/><Relationship Type="http://schemas.openxmlformats.org/officeDocument/2006/relationships/hyperlink" Target="#'1a. Placements'!A1" TargetMode="External" Id="rId3"/><Relationship Type="http://schemas.openxmlformats.org/officeDocument/2006/relationships/hyperlink" Target="#'1b. Person Card'!A1" TargetMode="External" Id="rId4"/><Relationship Type="http://schemas.openxmlformats.org/officeDocument/2006/relationships/hyperlink" Target="#'1d. Weightage Matrix'!A1" TargetMode="External" Id="rId5"/><Relationship Type="http://schemas.openxmlformats.org/officeDocument/2006/relationships/hyperlink" Target="#'1e. Weight Benchmark'!A1" TargetMode="External" Id="rId6"/><Relationship Type="http://schemas.openxmlformats.org/officeDocument/2006/relationships/hyperlink" Target="#'2. Talent Mapping'!A1" TargetMode="External" Id="rId7"/><Relationship Type="http://schemas.openxmlformats.org/officeDocument/2006/relationships/hyperlink" Target="#'3. Raw Data &amp; Market Standards'!A1" TargetMode="External" Id="rId8"/><Relationship Type="http://schemas.openxmlformats.org/officeDocument/2006/relationships/hyperlink" Target="#'4. Role Competency Framework'!A1" TargetMode="External" Id="rId9"/><Relationship Type="http://schemas.openxmlformats.org/officeDocument/2006/relationships/hyperlink" Target="#'5. Capability Framework'!A1" TargetMode="External" Id="rId10"/><Relationship Type="http://schemas.openxmlformats.org/officeDocument/2006/relationships/hyperlink" Target="#'6. Role Catalogue'!A1" TargetMode="External" Id="rId11"/><Relationship Type="http://schemas.openxmlformats.org/officeDocument/2006/relationships/hyperlink" Target="#'7. Role Requirements'!A1" TargetMode="External" Id="rId12"/><Relationship Type="http://schemas.openxmlformats.org/officeDocument/2006/relationships/hyperlink" Target="#'8. Talent, Learning &amp; Mobility'!A1" TargetMode="External" Id="rId13"/><Relationship Type="http://schemas.openxmlformats.org/officeDocument/2006/relationships/hyperlink" Target="#'9. Calibration &amp; Decisions'!A1" TargetMode="External" Id="rId14"/><Relationship Type="http://schemas.openxmlformats.org/officeDocument/2006/relationships/hyperlink" Target="#'10. Framework &amp; Logic'!A1" TargetMode="External" Id="rId15"/><Relationship Type="http://schemas.openxmlformats.org/officeDocument/2006/relationships/hyperlink" Target="#'11. References &amp; Benchmarks'!A1" TargetMode="External" Id="rId16"/><Relationship Type="http://schemas.openxmlformats.org/officeDocument/2006/relationships/hyperlink" Target="#'12. Org Health'!A1" TargetMode="External" Id="rId17"/><Relationship Type="http://schemas.openxmlformats.org/officeDocument/2006/relationships/hyperlink" Target="#'13. Weight Sensitivity'!A1" TargetMode="External" Id="rId18"/><Relationship Type="http://schemas.openxmlformats.org/officeDocument/2006/relationships/hyperlink" Target="#'14. A3 Deep-Dive'!A1" TargetMode="External" Id="rId19"/><Relationship Type="http://schemas.openxmlformats.org/officeDocument/2006/relationships/hyperlink" Target="#'15. Succession'!A1" TargetMode="External" Id="rId20"/><Relationship Type="http://schemas.openxmlformats.org/officeDocument/2006/relationships/hyperlink" Target="#'15a. Critical Roles at Risk'!A1" TargetMode="External" Id="rId21"/><Relationship Type="http://schemas.openxmlformats.org/officeDocument/2006/relationships/hyperlink" Target="#'16. Role Definitions'!A1" TargetMode="External" Id="rId22"/><Relationship Type="http://schemas.openxmlformats.org/officeDocument/2006/relationships/hyperlink" Target="#'17. Data Gaps'!A1" TargetMode="External" Id="rId23"/><Relationship Type="http://schemas.openxmlformats.org/officeDocument/2006/relationships/hyperlink" Target="#'18. Career Ladder'!A1" TargetMode="External" Id="rId24"/></Relationships>
</file>

<file path=xl/worksheets/_rels/sheet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Contents'!A1" TargetMode="External" Id="rId1"/></Relationships>
</file>

<file path=xl/worksheets/_rels/sheet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4.xml" Id="rId2"/><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hyperlink" Target="#'Contents'!A1" TargetMode="External" Id="rId1"/></Relationships>
</file>

<file path=xl/worksheets/_rels/sheet11.xml.rels><Relationships xmlns="http://schemas.openxmlformats.org/package/2006/relationships"><Relationship Type="http://schemas.openxmlformats.org/officeDocument/2006/relationships/hyperlink" Target="#'Contents'!A1" TargetMode="External" Id="rId1"/></Relationships>
</file>

<file path=xl/worksheets/_rels/sheet12.xml.rels><Relationships xmlns="http://schemas.openxmlformats.org/package/2006/relationships"><Relationship Type="http://schemas.openxmlformats.org/officeDocument/2006/relationships/hyperlink" Target="#'Contents'!A1" TargetMode="External" Id="rId1"/></Relationships>
</file>

<file path=xl/worksheets/_rels/sheet13.xml.rels><Relationships xmlns="http://schemas.openxmlformats.org/package/2006/relationships"><Relationship Type="http://schemas.openxmlformats.org/officeDocument/2006/relationships/hyperlink" Target="#'Contents'!A1" TargetMode="External" Id="rId1"/></Relationships>
</file>

<file path=xl/worksheets/_rels/sheet1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5.xm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hyperlink" Target="#'Contents'!A1" TargetMode="External" Id="rId1"/></Relationships>
</file>

<file path=xl/worksheets/_rels/sheet16.xml.rels><Relationships xmlns="http://schemas.openxmlformats.org/package/2006/relationships"><Relationship Type="http://schemas.openxmlformats.org/officeDocument/2006/relationships/hyperlink" Target="#'Contents'!A1" TargetMode="External" Id="rId1"/></Relationships>
</file>

<file path=xl/worksheets/_rels/sheet17.xml.rels><Relationships xmlns="http://schemas.openxmlformats.org/package/2006/relationships"><Relationship Type="http://schemas.openxmlformats.org/officeDocument/2006/relationships/hyperlink" Target="#'Contents'!A1" TargetMode="External" Id="rId1"/></Relationships>
</file>

<file path=xl/worksheets/_rels/sheet18.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6.xml" Id="rId2"/><Relationship Type="http://schemas.openxmlformats.org/officeDocument/2006/relationships/table" Target="/xl/tables/table7.xml" Id="rId3"/></Relationships>
</file>

<file path=xl/worksheets/_rels/sheet19.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8.xml" Id="rId2"/></Relationships>
</file>

<file path=xl/worksheets/_rels/sheet20.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9.xml" Id="rId2"/></Relationships>
</file>

<file path=xl/worksheets/_rels/sheet2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0.xml" Id="rId2"/></Relationships>
</file>

<file path=xl/worksheets/_rels/sheet22.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1.xml" Id="rId2"/></Relationships>
</file>

<file path=xl/worksheets/_rels/sheet23.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2.xml" Id="rId2"/><Relationship Type="http://schemas.openxmlformats.org/officeDocument/2006/relationships/table" Target="/xl/tables/table13.xml" Id="rId3"/></Relationships>
</file>

<file path=xl/worksheets/_rels/sheet24.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4.xml" Id="rId2"/></Relationships>
</file>

<file path=xl/worksheets/_rels/sheet25.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table" Target="/xl/tables/table15.xml" Id="rId2"/><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243" t="inlineStr">
        <is>
          <t>◂ Contents</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full master for one product: every person, the reasoning, the role catalogue, insights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12" t="inlineStr">
        <is>
          <t>#</t>
        </is>
      </c>
      <c r="B6" s="12" t="inlineStr">
        <is>
          <t>Step</t>
        </is>
      </c>
      <c r="C6" s="12" t="inlineStr">
        <is>
          <t>What we did</t>
        </is>
      </c>
      <c r="D6" s="12" t="inlineStr">
        <is>
          <t>What came out of it</t>
        </is>
      </c>
    </row>
    <row r="7" ht="54" customHeight="1">
      <c r="A7" s="15" t="n">
        <v>1</v>
      </c>
      <c r="B7" s="16" t="inlineStr">
        <is>
          <t>Created a base framework</t>
        </is>
      </c>
      <c r="C7" s="16" t="inlineStr">
        <is>
          <t>Built IRIS's job architecture from established market methods — Aon Radford / Mercer career levels, Korn Ferry Hay factors, WTW banding and SFIA — with job families anchored to the ILO occupation standard.</t>
        </is>
      </c>
      <c r="D7" s="16" t="inlineStr">
        <is>
          <t>19 job families, 61 sub-families, a 12-level ladder plus two Player-Coach steps · B+, C+, six factors, individual-contributor and manager tracks</t>
        </is>
      </c>
    </row>
    <row r="8" ht="54" customHeight="1">
      <c r="A8" s="15" t="n">
        <v>2</v>
      </c>
      <c r="B8" s="16" t="inlineStr">
        <is>
          <t>Designed a survey around it</t>
        </is>
      </c>
      <c r="C8" s="16"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6" t="inlineStr">
        <is>
          <t>One evidence form for every role, so each rating can be traced to an answer</t>
        </is>
      </c>
    </row>
    <row r="9" ht="41" customHeight="1">
      <c r="A9" s="15" t="n">
        <v>3</v>
      </c>
      <c r="B9" s="16" t="inlineStr">
        <is>
          <t>Conducted 60–65 workshops</t>
        </is>
      </c>
      <c r="C9" s="16" t="inlineStr">
        <is>
          <t>Ran 60–65 workshops with teams across the six products and Corporate: explained the framework, walked through the questions and collected answers in the room.</t>
        </is>
      </c>
      <c r="D9" s="16" t="inlineStr">
        <is>
          <t>Survey responses from 520 people</t>
        </is>
      </c>
    </row>
    <row r="10" ht="41" customHeight="1">
      <c r="A10" s="15" t="n">
        <v>4</v>
      </c>
      <c r="B10" s="16" t="inlineStr">
        <is>
          <t>Gathered the data</t>
        </is>
      </c>
      <c r="C10" s="16" t="inlineStr">
        <is>
          <t>Combined the survey with the HRIS employee master, KRAs · self and manager-set, the managers' talent mapping · rating, potential, 9-box and the reporting lines.</t>
        </is>
      </c>
      <c r="D10" s="16" t="inlineStr">
        <is>
          <t>One record per person — 586 people; KRAs on file for 453</t>
        </is>
      </c>
    </row>
    <row r="11" ht="41" customHeight="1">
      <c r="A11" s="15" t="n">
        <v>5</v>
      </c>
      <c r="B11" s="16" t="inlineStr">
        <is>
          <t>Cleaned and protected it</t>
        </is>
      </c>
      <c r="C11" s="16" t="inlineStr">
        <is>
          <t>Matched responses to people · with consent where needed, removed personal data, and showed survey content only where three or more role-holders answered — never one person's words against a name.</t>
        </is>
      </c>
      <c r="D11" s="16" t="inlineStr">
        <is>
          <t>Privacy-safe evidence</t>
        </is>
      </c>
    </row>
    <row r="12" ht="28" customHeight="1">
      <c r="A12" s="15" t="n">
        <v>6</v>
      </c>
      <c r="B12" s="16" t="inlineStr">
        <is>
          <t>Mapped every role</t>
        </is>
      </c>
      <c r="C12" s="16" t="inlineStr">
        <is>
          <t>Placed each person in a job family, a sub-family · the work they actually do and a track.</t>
        </is>
      </c>
      <c r="D12" s="16" t="inlineStr">
        <is>
          <t>267 distinct employee roles; one IRIS-wide role catalogue</t>
        </is>
      </c>
    </row>
    <row r="13" ht="54" customHeight="1">
      <c r="A13" s="15" t="n">
        <v>7</v>
      </c>
      <c r="B13" s="16" t="inlineStr">
        <is>
          <t>Rated and scored</t>
        </is>
      </c>
      <c r="C13" s="16" t="inlineStr">
        <is>
          <t>Rated six factors — Complexity, Autonomy, Accountability, Leadership, Experience &amp; Qualification, Business Impact — on the ladder scale from the evidence; rating × weight = points; points add up to a score; the score points to a level.</t>
        </is>
      </c>
      <c r="D13" s="16" t="inlineStr">
        <is>
          <t>A score and an indicated level for 540 employees</t>
        </is>
      </c>
    </row>
    <row r="14" ht="41" customHeight="1">
      <c r="A14" s="15" t="n">
        <v>8</v>
      </c>
      <c r="B14" s="16" t="inlineStr">
        <is>
          <t>Applied the rules</t>
        </is>
      </c>
      <c r="C14" s="16" t="inlineStr">
        <is>
          <t>Gates, limits and Player-Coach steps where the evidence calls for them, and leadership decisions for the top bands — each one written down with its numbers.</t>
        </is>
      </c>
      <c r="D14" s="16" t="inlineStr">
        <is>
          <t>A final level and designation for everyone, every move explained</t>
        </is>
      </c>
    </row>
    <row r="15" ht="41" customHeight="1">
      <c r="A15" s="15" t="n">
        <v>9</v>
      </c>
      <c r="B15" s="16" t="inlineStr">
        <is>
          <t>Benchmarked to the market</t>
        </is>
      </c>
      <c r="C15" s="16" t="inlineStr">
        <is>
          <t>Matched every level to Aon Radford / Mercer codes and SFIA, and to competitor, regtech and SaaS ladders; every source re-read and corrected.</t>
        </is>
      </c>
      <c r="D15" s="16" t="inlineStr">
        <is>
          <t>A market code and a typical market title for every level</t>
        </is>
      </c>
    </row>
    <row r="16" ht="54" customHeight="1">
      <c r="A16" s="15" t="n">
        <v>10</v>
      </c>
      <c r="B16" s="16" t="inlineStr">
        <is>
          <t>Built the file set</t>
        </is>
      </c>
      <c r="C16" s="16" t="inlineStr">
        <is>
          <t>One build produces every file from the same data, so they always agree: the HR Super Master, product masters and simplified editions, the framework &amp; model master, the calibration panel pack, the ladder master and draft letters.</t>
        </is>
      </c>
      <c r="D16" s="16" t="inlineStr">
        <is>
          <t>Files by audience, rebuilt and re-checked in minutes</t>
        </is>
      </c>
    </row>
    <row r="17" ht="28" customHeight="1">
      <c r="A17" s="15" t="n">
        <v>11</v>
      </c>
      <c r="B17" s="16" t="inlineStr">
        <is>
          <t>Reviewed and corrected</t>
        </is>
      </c>
      <c r="C17" s="16" t="inlineStr">
        <is>
          <t>Business-head review, independent reviews, and 100+ automated checks on every build · placements, privacy, formulas, links, counts.</t>
        </is>
      </c>
      <c r="D17" s="16" t="inlineStr">
        <is>
          <t>Corrections fed back as validated inputs, never as hand edits</t>
        </is>
      </c>
    </row>
    <row r="18" ht="15" customHeight="1"/>
    <row r="19" ht="20" customHeight="1">
      <c r="A19" s="6" t="inlineStr">
        <is>
          <t>2. What we are doing now</t>
        </is>
      </c>
      <c r="B19" s="2" t="n"/>
      <c r="C19" s="2" t="n"/>
      <c r="D19" s="2" t="n"/>
    </row>
    <row r="20" ht="15" customHeight="1">
      <c r="A20" s="12" t="inlineStr">
        <is>
          <t>Now</t>
        </is>
      </c>
      <c r="B20" s="8" t="n"/>
      <c r="C20" s="12" t="inlineStr">
        <is>
          <t>What happens</t>
        </is>
      </c>
      <c r="D20" s="12" t="inlineStr">
        <is>
          <t>Who</t>
        </is>
      </c>
    </row>
    <row r="21" ht="28" customHeight="1">
      <c r="A21" s="13" t="inlineStr">
        <is>
          <t>Calibration</t>
        </is>
      </c>
      <c r="B21" s="14" t="n"/>
      <c r="C21" s="16" t="inlineStr">
        <is>
          <t>The panel rates anchor roles blind and compares them with the model; close calls and moves down are decided.</t>
        </is>
      </c>
      <c r="D21" s="16" t="inlineStr">
        <is>
          <t>Calibration panel</t>
        </is>
      </c>
    </row>
    <row r="22" ht="28" customHeight="1">
      <c r="A22" s="13" t="inlineStr">
        <is>
          <t>Decisions and data</t>
        </is>
      </c>
      <c r="B22" s="14" t="n"/>
      <c r="C22" s="16" t="inlineStr">
        <is>
          <t>Open decisions and critical data requests are worked in the HR Super Master's tracker.</t>
        </is>
      </c>
      <c r="D22" s="16" t="inlineStr">
        <is>
          <t>HR, managers, business heads</t>
        </is>
      </c>
    </row>
    <row r="23" ht="28" customHeight="1">
      <c r="A23" s="13" t="inlineStr">
        <is>
          <t>Business-head review</t>
        </is>
      </c>
      <c r="B23" s="14" t="n"/>
      <c r="C23" s="16" t="inlineStr">
        <is>
          <t>Each business head marks Agree / Change / Discuss in their simplified edition; responses are imported and tracked.</t>
        </is>
      </c>
      <c r="D23" s="16" t="inlineStr">
        <is>
          <t>Business heads</t>
        </is>
      </c>
    </row>
    <row r="24" ht="28" customHeight="1">
      <c r="A24" s="13" t="inlineStr">
        <is>
          <t>Sign-off</t>
        </is>
      </c>
      <c r="B24" s="14" t="n"/>
      <c r="C24" s="16" t="inlineStr">
        <is>
          <t>The executive sponsor approves the structure; then the draft letters are issued.</t>
        </is>
      </c>
      <c r="D24" s="16" t="inlineStr">
        <is>
          <t>Executive sponsor, HR</t>
        </is>
      </c>
    </row>
    <row r="25" ht="28" customHeight="1">
      <c r="A25" s="13" t="inlineStr">
        <is>
          <t>Pay · later</t>
        </is>
      </c>
      <c r="B25" s="14" t="n"/>
      <c r="C25" s="16" t="inlineStr">
        <is>
          <t>Buy one India pay survey and price each level; pay columns stay blank until then.</t>
        </is>
      </c>
      <c r="D25" s="16" t="inlineStr">
        <is>
          <t>HR, Finance</t>
        </is>
      </c>
    </row>
    <row r="26" ht="15" customHeight="1"/>
    <row r="27" ht="20" customHeight="1">
      <c r="A27" s="6" t="inlineStr">
        <is>
          <t>3. How it works — in one minute</t>
        </is>
      </c>
      <c r="B27" s="2" t="n"/>
      <c r="C27" s="2" t="n"/>
      <c r="D27" s="2" t="n"/>
    </row>
    <row r="28" ht="15" customHeight="1">
      <c r="A28" s="12" t="inlineStr">
        <is>
          <t>Step</t>
        </is>
      </c>
      <c r="B28" s="8" t="n"/>
      <c r="C28" s="12" t="inlineStr">
        <is>
          <t>In plain words</t>
        </is>
      </c>
      <c r="D28" s="8" t="n"/>
    </row>
    <row r="29" ht="28" customHeight="1">
      <c r="A29" s="13" t="inlineStr">
        <is>
          <t>1 · A building with 12 floors</t>
        </is>
      </c>
      <c r="B29" s="14" t="n"/>
      <c r="C29" s="16" t="inlineStr">
        <is>
          <r>
            <rPr>
              <rFont val="Calibri"/>
              <b val="1"/>
              <sz val="10"/>
            </rPr>
            <t>IRIS is a building:</t>
          </r>
          <r>
            <rPr>
              <rFont val="Calibri"/>
              <sz val="10"/>
            </rPr>
            <t xml:space="preserve"> floor 1 = first job, floor 12 = CEO; two half floors · B+, C+ for player-coaches. Every job lives on one floor.</t>
          </r>
        </is>
      </c>
      <c r="D29" s="14" t="n"/>
    </row>
    <row r="30" ht="28" customHeight="1">
      <c r="A30" s="13" t="inlineStr">
        <is>
          <t>2 · Six judges</t>
        </is>
      </c>
      <c r="B30" s="14" t="n"/>
      <c r="C30" s="16" t="inlineStr">
        <is>
          <t>Six judges look at the job — How hard? Decides alone? Answers for? Leads? Experience? Business impact? — and each holds up a floor number · the rating, using the evidence: survey, KRAs, HRIS, reporting line.</t>
        </is>
      </c>
      <c r="D30" s="14" t="n"/>
    </row>
    <row r="31" ht="28" customHeight="1">
      <c r="A31" s="13" t="inlineStr">
        <is>
          <t>3 · Some count more</t>
        </is>
      </c>
      <c r="B31" s="14" t="n"/>
      <c r="C31" s="16" t="inlineStr">
        <is>
          <t>Starting out, the quality of the work counts most; for leaders, results, leading and business impact count most. Experience counts little. All six add to 100%, and leaders can edit them on the Weightage Matrix.</t>
        </is>
      </c>
      <c r="D31" s="14" t="n"/>
    </row>
    <row r="32" ht="28" customHeight="1">
      <c r="A32" s="13" t="inlineStr">
        <is>
          <t>4 · Add up = the floor</t>
        </is>
      </c>
      <c r="B32" s="14" t="n"/>
      <c r="C32" s="16" t="inlineStr">
        <is>
          <t>Card × how much it counts = points; add the points = the score; round it = the floor · 5.05 → 5 → B2. Fair-play checks can hold it — each one written down.</t>
        </is>
      </c>
      <c r="D32" s="14" t="n"/>
    </row>
    <row r="33" ht="15" customHeight="1"/>
    <row r="34" ht="15" customHeight="1">
      <c r="A34" s="11"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12" t="inlineStr">
        <is>
          <t>Output</t>
        </is>
      </c>
      <c r="B36" s="8" t="n"/>
      <c r="C36" s="8" t="n"/>
      <c r="D36" s="12" t="inlineStr">
        <is>
          <t>Count</t>
        </is>
      </c>
    </row>
    <row r="37" ht="15" customHeight="1">
      <c r="A37" s="13" t="inlineStr">
        <is>
          <t>People mapped · employees + consultants</t>
        </is>
      </c>
      <c r="B37" s="14" t="n"/>
      <c r="C37" s="14" t="n"/>
      <c r="D37" s="15" t="inlineStr">
        <is>
          <t>586</t>
        </is>
      </c>
    </row>
    <row r="38" ht="15" customHeight="1">
      <c r="A38" s="13" t="inlineStr">
        <is>
          <t>Job families · sub-families</t>
        </is>
      </c>
      <c r="B38" s="14" t="n"/>
      <c r="C38" s="14" t="n"/>
      <c r="D38" s="15" t="inlineStr">
        <is>
          <t>19 · 61</t>
        </is>
      </c>
    </row>
    <row r="39" ht="15" customHeight="1">
      <c r="A39" s="13" t="inlineStr">
        <is>
          <t>Ladder steps in use · employees</t>
        </is>
      </c>
      <c r="B39" s="14" t="n"/>
      <c r="C39" s="14" t="n"/>
      <c r="D39" s="15" t="n">
        <v>13</v>
      </c>
    </row>
    <row r="40" ht="15" customHeight="1">
      <c r="A40" s="13" t="inlineStr">
        <is>
          <t>Designations on the new ladder · employees</t>
        </is>
      </c>
      <c r="B40" s="14" t="n"/>
      <c r="C40" s="14" t="n"/>
      <c r="D40" s="15" t="n">
        <v>184</v>
      </c>
    </row>
    <row r="41" ht="15" customHeight="1">
      <c r="A41" s="13" t="inlineStr">
        <is>
          <t>Distinct employee roles</t>
        </is>
      </c>
      <c r="B41" s="14" t="n"/>
      <c r="C41" s="14" t="n"/>
      <c r="D41" s="15" t="n">
        <v>267</v>
      </c>
    </row>
    <row r="42" ht="15" customHeight="1">
      <c r="A42" s="13" t="inlineStr">
        <is>
          <t>Products and Corporate</t>
        </is>
      </c>
      <c r="B42" s="14" t="n"/>
      <c r="C42" s="14" t="n"/>
      <c r="D42" s="15" t="n">
        <v>6</v>
      </c>
    </row>
    <row r="43" ht="15" customHeight="1">
      <c r="A43" s="13" t="inlineStr">
        <is>
          <t>People in leadership bands D–E</t>
        </is>
      </c>
      <c r="B43" s="14" t="n"/>
      <c r="C43" s="14" t="n"/>
      <c r="D43" s="15" t="n">
        <v>11</v>
      </c>
    </row>
    <row r="44" ht="15" customHeight="1"/>
    <row r="45" ht="20" customHeight="1">
      <c r="A45" s="6" t="inlineStr">
        <is>
          <t>5. The impact</t>
        </is>
      </c>
      <c r="B45" s="2" t="n"/>
      <c r="C45" s="2" t="n"/>
      <c r="D45" s="2" t="n"/>
    </row>
    <row r="46" ht="15" customHeight="1">
      <c r="A46" s="12" t="inlineStr">
        <is>
          <t>Impact</t>
        </is>
      </c>
      <c r="B46" s="8" t="n"/>
      <c r="C46" s="12" t="inlineStr">
        <is>
          <t>What it means</t>
        </is>
      </c>
      <c r="D46" s="8" t="n"/>
    </row>
    <row r="47" ht="28" customHeight="1">
      <c r="A47" s="13" t="inlineStr">
        <is>
          <t>One architecture for all of IRIS</t>
        </is>
      </c>
      <c r="B47" s="14" t="n"/>
      <c r="C47" s="16" t="inlineStr">
        <is>
          <t>The same families, the same ladder and the same method in every product — titles mean the same thing everywhere.</t>
        </is>
      </c>
      <c r="D47" s="14" t="n"/>
    </row>
    <row r="48" ht="15" customHeight="1">
      <c r="A48" s="13" t="inlineStr">
        <is>
          <t>Transparent, explainable levels</t>
        </is>
      </c>
      <c r="B48" s="14" t="n"/>
      <c r="C48" s="16" t="inlineStr">
        <is>
          <t>Every level traces to evidence, ratings, weights and named rules; anyone can see why a role sits where it does.</t>
        </is>
      </c>
      <c r="D48" s="14" t="n"/>
    </row>
    <row r="49" ht="28" customHeight="1">
      <c r="A49" s="13" t="inlineStr">
        <is>
          <t>Clear career paths</t>
        </is>
      </c>
      <c r="B49" s="14" t="n"/>
      <c r="C49" s="16" t="inlineStr">
        <is>
          <t>Individual-contributor and manager tracks with a ladder in every sub-family, and the competencies needed for the next step.</t>
        </is>
      </c>
      <c r="D49" s="14" t="n"/>
    </row>
    <row r="50" ht="28" customHeight="1">
      <c r="A50" s="13" t="inlineStr">
        <is>
          <t>Duplication made visible</t>
        </is>
      </c>
      <c r="B50" s="14" t="n"/>
      <c r="C50" s="16" t="inlineStr">
        <is>
          <t>53 family × sub-family × level combinations are held in more than one product — candidates for common role definitions and shared pools.</t>
        </is>
      </c>
      <c r="D50" s="14" t="n"/>
    </row>
    <row r="51" ht="28" customHeight="1">
      <c r="A51" s="13" t="inlineStr">
        <is>
          <t>Leadership consistency</t>
        </is>
      </c>
      <c r="B51" s="14" t="n"/>
      <c r="C51" s="16" t="inlineStr">
        <is>
          <t>No one in Bands D–E sits above their reporting manager, anyone in Band D reporting to an E1 / E2 sits at D2, and leadership levels are set by approved decisions.</t>
        </is>
      </c>
      <c r="D51" s="14" t="n"/>
    </row>
    <row r="52" ht="15" customHeight="1">
      <c r="A52" s="13" t="inlineStr">
        <is>
          <t>Ready for pay and planning</t>
        </is>
      </c>
      <c r="B52" s="14" t="n"/>
      <c r="C52" s="16" t="inlineStr">
        <is>
          <t>Each level carries a market code, so pay ranges, succession and workforce planning can be built on it.</t>
        </is>
      </c>
      <c r="D52" s="14" t="n"/>
    </row>
    <row r="53" ht="15" customHeight="1"/>
    <row r="54" ht="20" customHeight="1">
      <c r="A54" s="6" t="inlineStr">
        <is>
          <t>6. Our framework at a glance</t>
        </is>
      </c>
      <c r="B54" s="2" t="n"/>
      <c r="C54" s="2" t="n"/>
      <c r="D54" s="2" t="n"/>
    </row>
    <row r="55" ht="28" customHeight="1">
      <c r="A55" s="12" t="inlineStr">
        <is>
          <t>Element</t>
        </is>
      </c>
      <c r="B55" s="12" t="inlineStr">
        <is>
          <t>What it is</t>
        </is>
      </c>
      <c r="C55" s="8" t="n"/>
      <c r="D55" s="8" t="n"/>
    </row>
    <row r="56" ht="41" customHeight="1">
      <c r="A56" s="13" t="inlineStr">
        <is>
          <t>Job families</t>
        </is>
      </c>
      <c r="B56" s="16" t="inlineStr">
        <is>
          <t>19 families of work, each anchored to the ILO occupation standard — the same in every product.</t>
        </is>
      </c>
      <c r="C56" s="14" t="n"/>
      <c r="D56" s="14" t="n"/>
    </row>
    <row r="57" ht="41" customHeight="1">
      <c r="A57" s="13" t="inlineStr">
        <is>
          <t>Sub-families</t>
        </is>
      </c>
      <c r="B57" s="16" t="inlineStr">
        <is>
          <t>61 sub-families: the work a person actually does inside a family. One definition each, used everywhere.</t>
        </is>
      </c>
      <c r="C57" s="14" t="n"/>
      <c r="D57" s="14" t="n"/>
    </row>
    <row r="58" ht="41" customHeight="1">
      <c r="A58" s="13" t="inlineStr">
        <is>
          <t>Career ladder</t>
        </is>
      </c>
      <c r="B58" s="16"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4" t="n"/>
      <c r="D58" s="14" t="n"/>
    </row>
    <row r="59" ht="28" customHeight="1">
      <c r="A59" s="13" t="inlineStr">
        <is>
          <t>Tracks</t>
        </is>
      </c>
      <c r="B59" s="16" t="inlineStr">
        <is>
          <t>Individual contributor, POD Lead · leads 1–3 while doing the work, Player-Coach · leads and delivers, People Manager, Consultant — experts progress without having to manage.</t>
        </is>
      </c>
      <c r="C59" s="14" t="n"/>
      <c r="D59" s="14" t="n"/>
    </row>
    <row r="60" ht="28" customHeight="1">
      <c r="A60" s="13" t="inlineStr">
        <is>
          <t>Six factors</t>
        </is>
      </c>
      <c r="B60" s="16" t="inlineStr">
        <is>
          <t>Complexity &amp; Expertise · Autonomy &amp; Decision · Accountability &amp; Impact · Leadership &amp; Strategy · Experience &amp; Qualification · Business Impact — each gets a rating: the floor of the ladder that part of the job looks like.</t>
        </is>
      </c>
      <c r="C60" s="14" t="n"/>
      <c r="D60" s="14" t="n"/>
    </row>
    <row r="61" ht="28" customHeight="1">
      <c r="A61" s="13" t="inlineStr">
        <is>
          <t>Weights</t>
        </is>
      </c>
      <c r="B61" s="16" t="inlineStr">
        <is>
          <t>How much each factor counts, by band and track · junior roles: skill and experience; senior roles: accountability and leadership, fine-tuned ±5 by type of work.</t>
        </is>
      </c>
      <c r="C61" s="14" t="n"/>
      <c r="D61" s="14" t="n"/>
    </row>
    <row r="62" ht="28" customHeight="1">
      <c r="A62" s="13" t="inlineStr">
        <is>
          <t>Rules</t>
        </is>
      </c>
      <c r="B62" s="16" t="inlineStr">
        <is>
          <t>R1–R13: category rules, provisional holds, work-substance and structure gates, experience limits, track minimums, Player-Coach steps, leadership decisions and the D–E reporting-line rules — each written on the person's row with its numbers.</t>
        </is>
      </c>
      <c r="C62" s="14" t="n"/>
      <c r="D62" s="14" t="n"/>
    </row>
    <row r="63" ht="28" customHeight="1">
      <c r="A63" s="13" t="inlineStr">
        <is>
          <t>Titles</t>
        </is>
      </c>
      <c r="B63" s="16" t="inlineStr">
        <is>
          <t>Level marker + role noun; market titles where the market has its own ladder · Product Manager, Account Executive.</t>
        </is>
      </c>
      <c r="C63" s="14" t="n"/>
      <c r="D63" s="14" t="n"/>
    </row>
    <row r="64" ht="41" customHeight="1">
      <c r="A64" s="13" t="inlineStr">
        <is>
          <t>Competencies</t>
        </is>
      </c>
      <c r="B64" s="16" t="inlineStr">
        <is>
          <t>6 core and 4 future-ready for everyone, 4 leadership for leaders, and functional competencies for each family — each with a 1–5 skill level required at every career level.</t>
        </is>
      </c>
      <c r="C64" s="14" t="n"/>
      <c r="D64" s="14" t="n"/>
    </row>
    <row r="65" ht="28" customHeight="1">
      <c r="A65" s="13" t="inlineStr">
        <is>
          <t>Market link</t>
        </is>
      </c>
      <c r="B65" s="16" t="inlineStr">
        <is>
          <t>Every level maps to Aon Radford / Mercer codes and SFIA, with competitor, regtech and SaaS equivalents — the base for pay ranges later.</t>
        </is>
      </c>
      <c r="C65" s="14" t="n"/>
      <c r="D65" s="14" t="n"/>
    </row>
    <row r="66" ht="15" customHeight="1"/>
    <row r="67" ht="20" customHeight="1">
      <c r="A67" s="6" t="inlineStr">
        <is>
          <t>7. The Job Architecture process — how the structure was built</t>
        </is>
      </c>
      <c r="B67" s="2" t="n"/>
      <c r="C67" s="2" t="n"/>
      <c r="D67" s="2" t="n"/>
    </row>
    <row r="68" ht="15" customHeight="1">
      <c r="A68" s="12" t="inlineStr">
        <is>
          <t>#</t>
        </is>
      </c>
      <c r="B68" s="12" t="inlineStr">
        <is>
          <t>Step</t>
        </is>
      </c>
      <c r="C68" s="12" t="inlineStr">
        <is>
          <t>What happens</t>
        </is>
      </c>
      <c r="D68" s="8" t="n"/>
    </row>
    <row r="69" ht="15" customHeight="1">
      <c r="A69" s="15" t="n">
        <v>1</v>
      </c>
      <c r="B69" s="16" t="inlineStr">
        <is>
          <t>Define families</t>
        </is>
      </c>
      <c r="C69" s="16" t="inlineStr">
        <is>
          <t>Group all work into job families anchored to ISCO-08, so the same work has the same name everywhere.</t>
        </is>
      </c>
      <c r="D69" s="14" t="n"/>
    </row>
    <row r="70" ht="15" customHeight="1">
      <c r="A70" s="15" t="n">
        <v>2</v>
      </c>
      <c r="B70" s="16" t="inlineStr">
        <is>
          <t>Define sub-families</t>
        </is>
      </c>
      <c r="C70" s="16" t="inlineStr">
        <is>
          <t>Split each family into the distinct kinds of work people do, from the survey and role data.</t>
        </is>
      </c>
      <c r="D70" s="14" t="n"/>
    </row>
    <row r="71" ht="28" customHeight="1">
      <c r="A71" s="15" t="n">
        <v>3</v>
      </c>
      <c r="B71" s="16" t="inlineStr">
        <is>
          <t>Set the ladder and bands</t>
        </is>
      </c>
      <c r="C71" s="16" t="inlineStr">
        <is>
          <t>One 12-level ladder with five bands and two Player-Coach steps; what each level owns, its experience range and span.</t>
        </is>
      </c>
      <c r="D71" s="14" t="n"/>
    </row>
    <row r="72" ht="28" customHeight="1">
      <c r="A72" s="15" t="n">
        <v>4</v>
      </c>
      <c r="B72" s="16" t="inlineStr">
        <is>
          <t>Set the tracks</t>
        </is>
      </c>
      <c r="C72" s="16" t="inlineStr">
        <is>
          <t>IC, POD Lead, Player-Coach, People Manager, Consultant — and the rules for each.</t>
        </is>
      </c>
      <c r="D72" s="14" t="n"/>
    </row>
    <row r="73" ht="15" customHeight="1">
      <c r="A73" s="15" t="n">
        <v>5</v>
      </c>
      <c r="B73" s="16" t="inlineStr">
        <is>
          <t>Level every role</t>
        </is>
      </c>
      <c r="C73" s="16" t="inlineStr">
        <is>
          <t>Six ratings × weights → score → level, then the rules; leadership levels by approved decision.</t>
        </is>
      </c>
      <c r="D73" s="14" t="n"/>
    </row>
    <row r="74" ht="15" customHeight="1">
      <c r="A74" s="15" t="n">
        <v>6</v>
      </c>
      <c r="B74" s="16" t="inlineStr">
        <is>
          <t>Name every role</t>
        </is>
      </c>
      <c r="C74" s="16" t="inlineStr">
        <is>
          <t>Designation = level marker + role noun; title protection for anyone moving down.</t>
        </is>
      </c>
      <c r="D74" s="14" t="n"/>
    </row>
    <row r="75" ht="15" customHeight="1">
      <c r="A75" s="15" t="n">
        <v>7</v>
      </c>
      <c r="B75" s="16" t="inlineStr">
        <is>
          <t>Benchmark</t>
        </is>
      </c>
      <c r="C75" s="16" t="inlineStr">
        <is>
          <t>Crosswalk every level to Radford / Mercer and SFIA; compare with competitor and peer ladders.</t>
        </is>
      </c>
      <c r="D75" s="14" t="n"/>
    </row>
    <row r="76" ht="15" customHeight="1">
      <c r="A76" s="15" t="n">
        <v>8</v>
      </c>
      <c r="B76" s="16" t="inlineStr">
        <is>
          <t>Govern</t>
        </is>
      </c>
      <c r="C76" s="16" t="inlineStr">
        <is>
          <t>Calibration panel, business-head review, a decision tracker and change rules · who can change a level, and how.</t>
        </is>
      </c>
      <c r="D76" s="14" t="n"/>
    </row>
    <row r="77" ht="15" customHeight="1"/>
    <row r="78" ht="20" customHeight="1">
      <c r="A78" s="6" t="inlineStr">
        <is>
          <t>8. The Job Design process — how each role is described</t>
        </is>
      </c>
      <c r="B78" s="2" t="n"/>
      <c r="C78" s="2" t="n"/>
      <c r="D78" s="2" t="n"/>
    </row>
    <row r="79" ht="15" customHeight="1">
      <c r="A79" s="12" t="inlineStr">
        <is>
          <t>#</t>
        </is>
      </c>
      <c r="B79" s="12" t="inlineStr">
        <is>
          <t>Step</t>
        </is>
      </c>
      <c r="C79" s="12" t="inlineStr">
        <is>
          <t>What happens</t>
        </is>
      </c>
      <c r="D79" s="8" t="n"/>
    </row>
    <row r="80" ht="15" customHeight="1">
      <c r="A80" s="15" t="n">
        <v>1</v>
      </c>
      <c r="B80" s="16" t="inlineStr">
        <is>
          <t>Purpose</t>
        </is>
      </c>
      <c r="C80" s="16" t="inlineStr">
        <is>
          <t>Why the role exists — from the sub-family definition and the level standard.</t>
        </is>
      </c>
      <c r="D80" s="14" t="n"/>
    </row>
    <row r="81" ht="28" customHeight="1">
      <c r="A81" s="15" t="n">
        <v>2</v>
      </c>
      <c r="B81" s="16" t="inlineStr">
        <is>
          <t>Responsibilities and deliverables</t>
        </is>
      </c>
      <c r="C81" s="16" t="inlineStr">
        <is>
          <t>What the role does and produces — from role-holders' survey answers · as counted themes and KRAs.</t>
        </is>
      </c>
      <c r="D81" s="14" t="n"/>
    </row>
    <row r="82" ht="28" customHeight="1">
      <c r="A82" s="15" t="n">
        <v>3</v>
      </c>
      <c r="B82" s="16" t="inlineStr">
        <is>
          <t>Accountability and decision rights</t>
        </is>
      </c>
      <c r="C82" s="16" t="inlineStr">
        <is>
          <t>What the role answers for, what it can decide alone, and what happens if the work is missed.</t>
        </is>
      </c>
      <c r="D82" s="14" t="n"/>
    </row>
    <row r="83" ht="15" customHeight="1">
      <c r="A83" s="15" t="n">
        <v>4</v>
      </c>
      <c r="B83" s="16" t="inlineStr">
        <is>
          <t>Measures</t>
        </is>
      </c>
      <c r="C83" s="16" t="inlineStr">
        <is>
          <r>
            <rPr>
              <rFont val="Calibri"/>
              <b val="1"/>
              <sz val="10"/>
            </rPr>
            <t>Manager-set KRAs:</t>
          </r>
          <r>
            <rPr>
              <rFont val="Calibri"/>
              <sz val="10"/>
            </rPr>
            <t xml:space="preserve"> how the role is judged.</t>
          </r>
        </is>
      </c>
      <c r="D83" s="14" t="n"/>
    </row>
    <row r="84" ht="15" customHeight="1">
      <c r="A84" s="15" t="n">
        <v>5</v>
      </c>
      <c r="B84" s="16" t="inlineStr">
        <is>
          <t>Competencies and skill level</t>
        </is>
      </c>
      <c r="C84" s="16" t="inlineStr">
        <is>
          <t>The core, future-ready, functional and leadership competencies the role needs, each at a 1–5 level.</t>
        </is>
      </c>
      <c r="D84" s="14" t="n"/>
    </row>
    <row r="85" ht="15" customHeight="1">
      <c r="A85" s="15" t="n">
        <v>6</v>
      </c>
      <c r="B85" s="16" t="inlineStr">
        <is>
          <t>Role profile and catalogue</t>
        </is>
      </c>
      <c r="C85" s="16" t="inlineStr">
        <is>
          <t>One IRIS-wide catalogue entry per family × sub-family × level × track — the shared description of the job.</t>
        </is>
      </c>
      <c r="D85" s="14" t="n"/>
    </row>
    <row r="86" ht="15" customHeight="1">
      <c r="A86" s="15" t="n">
        <v>7</v>
      </c>
      <c r="B86" s="16" t="inlineStr">
        <is>
          <t>Career ladder</t>
        </is>
      </c>
      <c r="C86" s="16" t="inlineStr">
        <is>
          <t>Where the role sits in its sub-family's ladder, the next step and what it takes.</t>
        </is>
      </c>
      <c r="D86" s="14" t="n"/>
    </row>
    <row r="87" ht="28" customHeight="1">
      <c r="A87" s="15" t="n">
        <v>8</v>
      </c>
      <c r="B87" s="16" t="inlineStr">
        <is>
          <t>Recruitment profile</t>
        </is>
      </c>
      <c r="C87" s="16" t="inlineStr">
        <is>
          <t>The hire equivalent in the market, the competencies to hire for and the interview questions — on every person card.</t>
        </is>
      </c>
      <c r="D87" s="14"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C29"/>
  <sheetViews>
    <sheetView showGridLines="0" workbookViewId="0">
      <pane ySplit="5" topLeftCell="A6" activePane="bottomLeft" state="frozen"/>
      <selection pane="bottomLeft" activeCell="A1" sqref="A1"/>
    </sheetView>
  </sheetViews>
  <sheetFormatPr baseColWidth="8" defaultRowHeight="15"/>
  <cols>
    <col width="6" customWidth="1" min="1" max="1"/>
    <col width="34" customWidth="1" min="2" max="2"/>
    <col width="90" customWidth="1" min="3" max="3"/>
  </cols>
  <sheetData>
    <row r="1" ht="34" customHeight="1">
      <c r="A1" s="1" t="inlineStr">
        <is>
          <t>IRIS Job Architecture — CARBON Product Master — contents</t>
        </is>
      </c>
      <c r="B1" s="2" t="n"/>
      <c r="C1" s="2" t="n"/>
    </row>
    <row r="2" ht="30" customHeight="1">
      <c r="A2" s="3" t="inlineStr">
        <is>
          <t>Click a sheet name to go there; every sheet has a '◂ Contents' link at the top right to come back.</t>
        </is>
      </c>
    </row>
    <row r="3">
      <c r="A3" s="4" t="inlineStr">
        <is>
          <t>IRIS · Job Architecture &amp; Job Design · Final v1.12 · October 2026 · Internal — Confidential</t>
        </is>
      </c>
      <c r="B3" s="5" t="n"/>
      <c r="C3" s="5" t="n"/>
    </row>
    <row r="4"/>
    <row r="5">
      <c r="A5" s="92" t="inlineStr">
        <is>
          <t>#</t>
        </is>
      </c>
      <c r="B5" s="92" t="inlineStr">
        <is>
          <t>Sheet</t>
        </is>
      </c>
      <c r="C5" s="92" t="inlineStr">
        <is>
          <t>What it holds</t>
        </is>
      </c>
    </row>
    <row r="6" ht="45" customHeight="1">
      <c r="A6" s="244" t="n">
        <v>1</v>
      </c>
      <c r="B6" s="245" t="inlineStr">
        <is>
          <t>Start — How It Works</t>
        </is>
      </c>
      <c r="C6" s="16" t="inlineStr">
        <is>
          <r>
            <rPr>
              <rFont val="Calibri"/>
              <b val="1"/>
              <sz val="10"/>
            </rPr>
            <t>Read this first:</t>
          </r>
          <r>
            <rPr>
              <rFont val="Calibri"/>
              <sz val="10"/>
            </rPr>
            <t xml:space="preserve"> what we did step by step, what is happening now, how the model works, what it produced, the impact — then our framework, the Job Architecture process and the Job Design process.</t>
          </r>
        </is>
      </c>
    </row>
    <row r="7" ht="60" customHeight="1">
      <c r="A7" s="244" t="n">
        <v>2</v>
      </c>
      <c r="B7" s="245" t="inlineStr">
        <is>
          <t>1. Overview</t>
        </is>
      </c>
      <c r="C7" s="16" t="inlineStr">
        <is>
          <r>
            <rPr>
              <rFont val="Calibri"/>
              <b val="1"/>
              <sz val="10"/>
            </rPr>
            <t>The whole picture on one page:</t>
          </r>
          <r>
            <rPr>
              <rFont val="Calibri"/>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8" ht="60" customHeight="1">
      <c r="A8" s="244" t="n">
        <v>3</v>
      </c>
      <c r="B8" s="245" t="inlineStr">
        <is>
          <t>1a. Placements</t>
        </is>
      </c>
      <c r="C8" s="16" t="inlineStr">
        <is>
          <t>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9" ht="30" customHeight="1">
      <c r="A9" s="244" t="n">
        <v>4</v>
      </c>
      <c r="B9" s="245" t="inlineStr">
        <is>
          <t>1b. Person Card</t>
        </is>
      </c>
      <c r="C9" s="16" t="inlineStr">
        <is>
          <r>
            <rPr>
              <rFont val="Calibri"/>
              <b val="1"/>
              <sz val="10"/>
            </rPr>
            <t>Find a person:</t>
          </r>
          <r>
            <rPr>
              <rFont val="Calibri"/>
              <sz val="10"/>
            </rPr>
            <t xml:space="preserve"> paste or type an Emp ID, or pick Department → Name from the yellow drop-downs — type part of a word in the Search box beside a drop-down to shorten its list.</t>
          </r>
        </is>
      </c>
    </row>
    <row r="10" ht="30" customHeight="1">
      <c r="A10" s="244" t="n">
        <v>5</v>
      </c>
      <c r="B10" s="245" t="inlineStr">
        <is>
          <t>1d. Weightage Matrix</t>
        </is>
      </c>
      <c r="C10" s="16" t="inlineStr">
        <is>
          <t>1d · Leaders: change the yellow weights. Sheet 2 recalculates points, score and 'Level the score indicates' at once.</t>
        </is>
      </c>
    </row>
    <row r="11" ht="30" customHeight="1">
      <c r="A11" s="244" t="n">
        <v>6</v>
      </c>
      <c r="B11" s="245" t="inlineStr">
        <is>
          <t>1e. Weight Benchmark</t>
        </is>
      </c>
      <c r="C11" s="16" t="inlineStr">
        <is>
          <t>1e · The published point-factor plans, how weights shift with seniority, the evidence on experience and on business impact, and IRIS's defaults set against them.</t>
        </is>
      </c>
    </row>
    <row r="12" ht="60" customHeight="1">
      <c r="A12" s="244" t="n">
        <v>7</v>
      </c>
      <c r="B12" s="245" t="inlineStr">
        <is>
          <t>2. Talent Mapping</t>
        </is>
      </c>
      <c r="C12" s="16" t="inlineStr">
        <is>
          <r>
            <rPr>
              <rFont val="Calibri"/>
              <b val="1"/>
              <sz val="10"/>
            </rPr>
            <t>Read left to right:</t>
          </r>
          <r>
            <rPr>
              <rFont val="Calibri"/>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t>
          </r>
        </is>
      </c>
    </row>
    <row r="13" ht="45" customHeight="1">
      <c r="A13" s="244" t="n">
        <v>8</v>
      </c>
      <c r="B13" s="245" t="inlineStr">
        <is>
          <t>3. Raw Data &amp; Market Standards</t>
        </is>
      </c>
      <c r="C13" s="16" t="inlineStr">
        <is>
          <r>
            <rPr>
              <rFont val="Calibri"/>
              <b val="1"/>
              <sz val="10"/>
            </rPr>
            <t>Left:</t>
          </r>
          <r>
            <rPr>
              <rFont val="Calibri"/>
              <sz val="10"/>
            </rPr>
            <t xml:space="preserve"> the person and their final role. Middle: the market standard for that role and level.</t>
          </r>
        </is>
      </c>
    </row>
    <row r="14" ht="75" customHeight="1">
      <c r="A14" s="244" t="n">
        <v>9</v>
      </c>
      <c r="B14" s="245" t="inlineStr">
        <is>
          <t>4. Role Competency Framework</t>
        </is>
      </c>
      <c r="C14" s="16" t="inlineStr">
        <is>
          <t>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15" ht="30" customHeight="1">
      <c r="A15" s="244" t="n">
        <v>10</v>
      </c>
      <c r="B15" s="245" t="inlineStr">
        <is>
          <t>5. Capability Framework</t>
        </is>
      </c>
      <c r="C15" s="16" t="inlineStr">
        <is>
          <t>The level sizes the role; the capability framework defines what a person in it must be able to do, and how well · proficiency 1–5, aligned to SFIA 9.</t>
        </is>
      </c>
    </row>
    <row r="16" ht="18" customHeight="1">
      <c r="A16" s="244" t="n">
        <v>11</v>
      </c>
      <c r="B16" s="245" t="inlineStr">
        <is>
          <t>6. Role Catalogue</t>
        </is>
      </c>
      <c r="C16" s="16" t="inlineStr">
        <is>
          <t>One row per catalogue role · job family × sub-family × level × track that someone here holds.</t>
        </is>
      </c>
    </row>
    <row r="17" ht="18" customHeight="1">
      <c r="A17" s="244" t="n">
        <v>12</v>
      </c>
      <c r="B17" s="245" t="inlineStr">
        <is>
          <t>7. Role Requirements</t>
        </is>
      </c>
      <c r="C17" s="16" t="inlineStr">
        <is>
          <t>One row per role · designation × level × track inside each department, lowest level first.</t>
        </is>
      </c>
    </row>
    <row r="18" ht="45" customHeight="1">
      <c r="A18" s="244" t="n">
        <v>13</v>
      </c>
      <c r="B18" s="245" t="inlineStr">
        <is>
          <t>8. Talent, Learning &amp; Mobility</t>
        </is>
      </c>
      <c r="C18" s="16" t="inlineStr">
        <is>
          <t>Manager talent data, competency results against the role's profile, learning needs from three angles · self, manager, role, and mobility signals · lateral options, duplicated work, similar talent elsewhere in IRIS, span.</t>
        </is>
      </c>
    </row>
    <row r="19" ht="60" customHeight="1">
      <c r="A19" s="244" t="n">
        <v>14</v>
      </c>
      <c r="B19" s="245" t="inlineStr">
        <is>
          <t>9. Calibration &amp; Decisions</t>
        </is>
      </c>
      <c r="C19" s="16" t="inlineStr">
        <is>
          <r>
            <rPr>
              <rFont val="Calibri"/>
              <b val="1"/>
              <sz val="10"/>
            </rPr>
            <t>Every placement that needs a human decision, with the reason:</t>
          </r>
          <r>
            <rPr>
              <rFont val="Calibri"/>
              <sz val="10"/>
            </rPr>
            <t xml:space="preserve"> Player-Coach transition steps and candidates, close calls, moves down, changes from the earlier proposal, provisional cases, title checks, long-tenure A3 cases, senior titles without teams — then the open decisions and the quality checks run on this workbook.</t>
          </r>
        </is>
      </c>
    </row>
    <row r="20" ht="45" customHeight="1">
      <c r="A20" s="244" t="n">
        <v>15</v>
      </c>
      <c r="B20" s="245" t="inlineStr">
        <is>
          <t>10. Framework &amp; Logic</t>
        </is>
      </c>
      <c r="C20" s="16" t="inlineStr">
        <is>
          <r>
            <rPr>
              <rFont val="Calibri"/>
              <b val="1"/>
              <sz val="10"/>
            </rPr>
            <t>How the Master Framework is applied to CARBON, step by step:</t>
          </r>
          <r>
            <rPr>
              <rFont val="Calibri"/>
              <sz val="10"/>
            </rPr>
            <t xml:space="preserve"> classification, tracks, factors and weights, rules, levels, market benchmarks, capability, validation, data and sources.</t>
          </r>
        </is>
      </c>
    </row>
    <row r="21" ht="45" customHeight="1">
      <c r="A21" s="244" t="n">
        <v>16</v>
      </c>
      <c r="B21" s="245" t="inlineStr">
        <is>
          <t>11. References &amp; Benchmarks</t>
        </is>
      </c>
      <c r="C21" s="16" t="inlineStr">
        <is>
          <r>
            <rPr>
              <rFont val="Calibri"/>
              <b val="1"/>
              <sz val="10"/>
            </rPr>
            <t>Scope:</t>
          </r>
          <r>
            <rPr>
              <rFont val="Calibri"/>
              <sz val="10"/>
            </rPr>
            <t xml:space="preserve"> CARBON. Every company, standard, database and website used, and — department by department — what the best standard looks like at each IRIS level · A1 → E2 at IRIS's direct competitors, regtech leaders and SaaS leaders.</t>
          </r>
        </is>
      </c>
    </row>
    <row r="22" ht="30" customHeight="1">
      <c r="A22" s="244" t="n">
        <v>17</v>
      </c>
      <c r="B22" s="245" t="inlineStr">
        <is>
          <t>12. Org Health</t>
        </is>
      </c>
      <c r="C22" s="16" t="inlineStr">
        <is>
          <t>Managers with very small or very large teams, the deepest reporting chains, and the sub-family overlap across businesses.</t>
        </is>
      </c>
    </row>
    <row r="23" ht="30" customHeight="1">
      <c r="A23" s="244" t="n">
        <v>18</v>
      </c>
      <c r="B23" s="245" t="inlineStr">
        <is>
          <t>13. Weight Sensitivity</t>
        </is>
      </c>
      <c r="C23" s="16" t="inlineStr">
        <is>
          <t>Every placement re-run 30 times, each time moving 5 weight points from one factor to another in every weight set.</t>
        </is>
      </c>
    </row>
    <row r="24" ht="30" customHeight="1">
      <c r="A24" s="244" t="n">
        <v>19</v>
      </c>
      <c r="B24" s="245" t="inlineStr">
        <is>
          <t>14. A3 Deep-Dive</t>
        </is>
      </c>
      <c r="C24" s="16" t="inlineStr">
        <is>
          <t>109 employees at A3. 'Gap to B1' = 3.5 minus the person's score on Band B's own weights · B's entry point.</t>
        </is>
      </c>
    </row>
    <row r="25" ht="30" customHeight="1">
      <c r="A25" s="244" t="n">
        <v>20</v>
      </c>
      <c r="B25" s="245" t="inlineStr">
        <is>
          <t>15. Succession</t>
        </is>
      </c>
      <c r="C25" s="16" t="inlineStr">
        <is>
          <r>
            <rPr>
              <rFont val="Calibri"/>
              <b val="1"/>
              <sz val="10"/>
            </rPr>
            <t>For every role at C1 and above:</t>
          </r>
          <r>
            <rPr>
              <rFont val="Calibri"/>
              <sz val="10"/>
            </rPr>
            <t xml:space="preserve"> people in the same job family, up to three steps below, by readiness · from the talent data on sheet 8.</t>
          </r>
        </is>
      </c>
    </row>
    <row r="26" ht="30" customHeight="1">
      <c r="A26" s="244" t="n">
        <v>21</v>
      </c>
      <c r="B26" s="245" t="inlineStr">
        <is>
          <t>15a. Critical Roles at Risk</t>
        </is>
      </c>
      <c r="C26" s="16" t="inlineStr">
        <is>
          <t>102 people whose role is critical, or whose work only they do, with no successor named · 4 high risk.</t>
        </is>
      </c>
    </row>
    <row r="27" ht="18" customHeight="1">
      <c r="A27" s="244" t="n">
        <v>22</v>
      </c>
      <c r="B27" s="245" t="inlineStr">
        <is>
          <t>16. Role Definitions</t>
        </is>
      </c>
      <c r="C27" s="16" t="inlineStr">
        <is>
          <t>90 department-level roles map to 85 role definitions · family · sub-family · level · track.</t>
        </is>
      </c>
    </row>
    <row r="28" ht="30" customHeight="1">
      <c r="A28" s="244" t="n">
        <v>23</v>
      </c>
      <c r="B28" s="245" t="inlineStr">
        <is>
          <t>17. Data Gaps</t>
        </is>
      </c>
      <c r="C28" s="16" t="inlineStr">
        <is>
          <t>44 employees with at least one missing input. The same list, with owner and status columns, is in the HR Super Master's calibration tracker.</t>
        </is>
      </c>
    </row>
    <row r="29" ht="60" customHeight="1">
      <c r="A29" s="244" t="n">
        <v>24</v>
      </c>
      <c r="B29" s="245" t="inlineStr">
        <is>
          <t>18. Career Ladder</t>
        </is>
      </c>
      <c r="C29" s="16" t="inlineStr">
        <is>
          <t>215 people in 11 departments. One row per designation at a level in a department, ordered department → band → level · bottom to top: earlier rows are lower levels. 'Same work' = same job family, sub-family and level; overlap within the product is shaded orange, overlap across IRIS blue.</t>
        </is>
      </c>
    </row>
  </sheetData>
  <mergeCells count="3">
    <mergeCell ref="A1:C1"/>
    <mergeCell ref="A3:C3"/>
    <mergeCell ref="A2:C2"/>
  </mergeCells>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 xmlns:r="http://schemas.openxmlformats.org/officeDocument/2006/relationships" ref="B22" r:id="rId17"/>
    <hyperlink xmlns:r="http://schemas.openxmlformats.org/officeDocument/2006/relationships" ref="B23" r:id="rId18"/>
    <hyperlink xmlns:r="http://schemas.openxmlformats.org/officeDocument/2006/relationships" ref="B24" r:id="rId19"/>
    <hyperlink xmlns:r="http://schemas.openxmlformats.org/officeDocument/2006/relationships" ref="B25" r:id="rId20"/>
    <hyperlink xmlns:r="http://schemas.openxmlformats.org/officeDocument/2006/relationships" ref="B26" r:id="rId21"/>
    <hyperlink xmlns:r="http://schemas.openxmlformats.org/officeDocument/2006/relationships" ref="B27" r:id="rId22"/>
    <hyperlink xmlns:r="http://schemas.openxmlformats.org/officeDocument/2006/relationships" ref="B28" r:id="rId23"/>
    <hyperlink xmlns:r="http://schemas.openxmlformats.org/officeDocument/2006/relationships" ref="B29" r:id="rId24"/>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O212"/>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s>
  <sheetData>
    <row r="1" ht="34" customHeight="1">
      <c r="A1" s="1" t="inlineStr">
        <is>
          <t>Overview — CARBON</t>
        </is>
      </c>
      <c r="O1" s="243" t="inlineStr">
        <is>
          <t>◂ Contents</t>
        </is>
      </c>
    </row>
    <row r="2" ht="32" customHeight="1">
      <c r="A2" s="3" t="inlineStr">
        <is>
          <r>
            <rPr>
              <rFont val="Calibri"/>
              <b val="1"/>
              <i val="1"/>
              <color rgb="00404040"/>
              <sz val="10"/>
            </rPr>
            <t>Sheet 1 · The whole picture on one page:</t>
          </r>
          <r>
            <rPr>
              <rFont val="Calibri"/>
              <i val="1"/>
              <color rgb="00404040"/>
              <sz val="10"/>
            </rPr>
            <t xml:space="preserve"> how many people, families, sub-families and roles; what changed from the old structure; where everyone sits by band, track and department; the Player-Coach transition steps; what each sheet in this workbook is for; and, at the end, how a role's level is worked out.</t>
          </r>
        </is>
      </c>
    </row>
    <row r="3">
      <c r="A3" s="4" t="inlineStr">
        <is>
          <t>IRIS · Job Architecture &amp; Job Design · Final v1.12 · October 2026 · Internal — Confidential</t>
        </is>
      </c>
    </row>
    <row r="4" ht="15" customHeight="1"/>
    <row r="5" ht="20" customHeight="1">
      <c r="A5" s="6" t="inlineStr">
        <is>
          <t>1. Headline numbers</t>
        </is>
      </c>
    </row>
    <row r="6" ht="15" customHeight="1">
      <c r="A6" s="7" t="inlineStr">
        <is>
          <t>People</t>
        </is>
      </c>
      <c r="B6" s="210" t="n"/>
      <c r="C6" s="7" t="inlineStr">
        <is>
          <t>Departments</t>
        </is>
      </c>
      <c r="D6" s="210" t="n"/>
      <c r="E6" s="7" t="inlineStr">
        <is>
          <t>Job families</t>
        </is>
      </c>
      <c r="F6" s="210" t="n"/>
      <c r="G6" s="7" t="inlineStr">
        <is>
          <t>Sub-families</t>
        </is>
      </c>
      <c r="H6" s="210" t="n"/>
      <c r="I6" s="7" t="inlineStr">
        <is>
          <t>Roles</t>
        </is>
      </c>
      <c r="J6" s="210" t="n"/>
      <c r="K6" s="7" t="inlineStr">
        <is>
          <t>Ladder steps in use</t>
        </is>
      </c>
      <c r="L6" s="210" t="n"/>
      <c r="M6" s="7" t="inlineStr">
        <is>
          <t>Player-Coaches</t>
        </is>
      </c>
      <c r="N6" s="210" t="n"/>
    </row>
    <row r="7" ht="30" customHeight="1">
      <c r="A7" s="9" t="n">
        <v>215</v>
      </c>
      <c r="B7" s="210" t="n"/>
      <c r="C7" s="9" t="n">
        <v>11</v>
      </c>
      <c r="D7" s="210" t="n"/>
      <c r="E7" s="9" t="n">
        <v>14</v>
      </c>
      <c r="F7" s="210" t="n"/>
      <c r="G7" s="9" t="n">
        <v>38</v>
      </c>
      <c r="H7" s="210" t="n"/>
      <c r="I7" s="9" t="n">
        <v>92</v>
      </c>
      <c r="J7" s="210" t="n"/>
      <c r="K7" s="9" t="n">
        <v>11</v>
      </c>
      <c r="L7" s="210" t="n"/>
      <c r="M7" s="9" t="n">
        <v>0</v>
      </c>
      <c r="N7" s="210" t="n"/>
    </row>
    <row r="8" ht="28" customHeight="1">
      <c r="A8" s="7" t="inlineStr">
        <is>
          <t>Level up vs current</t>
        </is>
      </c>
      <c r="B8" s="210" t="n"/>
      <c r="C8" s="7" t="inlineStr">
        <is>
          <t>Level down · protected</t>
        </is>
      </c>
      <c r="D8" s="210" t="n"/>
      <c r="E8" s="7" t="inlineStr">
        <is>
          <t>Same level</t>
        </is>
      </c>
      <c r="F8" s="210" t="n"/>
      <c r="G8" s="7" t="inlineStr">
        <is>
          <t>Newly mapped</t>
        </is>
      </c>
      <c r="H8" s="210" t="n"/>
      <c r="I8" s="7" t="inlineStr">
        <is>
          <t>Close calls / near a gate</t>
        </is>
      </c>
      <c r="J8" s="210" t="n"/>
      <c r="K8" s="7" t="inlineStr">
        <is>
          <t>Consultants</t>
        </is>
      </c>
      <c r="L8" s="210" t="n"/>
    </row>
    <row r="9" ht="30" customHeight="1">
      <c r="A9" s="9" t="n">
        <v>131</v>
      </c>
      <c r="B9" s="210" t="n"/>
      <c r="C9" s="9" t="n">
        <v>14</v>
      </c>
      <c r="D9" s="210" t="n"/>
      <c r="E9" s="9" t="n">
        <v>53</v>
      </c>
      <c r="F9" s="210" t="n"/>
      <c r="G9" s="9" t="n">
        <v>17</v>
      </c>
      <c r="H9" s="210" t="n"/>
      <c r="I9" s="9" t="inlineStr">
        <is>
          <t>17 / 8</t>
        </is>
      </c>
      <c r="J9" s="210" t="n"/>
      <c r="K9" s="9" t="n">
        <v>2</v>
      </c>
      <c r="L9" s="210" t="n"/>
    </row>
    <row r="10" ht="28" customHeight="1">
      <c r="A10" s="11" t="inlineStr">
        <is>
          <t>Job families and sub-families exclude 'Unassigned' · consultants with no role on record. Career levels: 12 levels A1–E2 plus 2 Player-Coach Player-Coach transition steps · B+, C+ = 14; consultants sit outside the ladder at X1–X3. Departments are counted per business line.</t>
        </is>
      </c>
    </row>
    <row r="11" ht="15" customHeight="1"/>
    <row r="12" ht="20" customHeight="1">
      <c r="A12" s="6" t="inlineStr">
        <is>
          <t>2. What changed — old structure → new structure</t>
        </is>
      </c>
    </row>
    <row r="13" ht="28" customHeight="1">
      <c r="A13" s="12" t="inlineStr">
        <is>
          <t>Measure</t>
        </is>
      </c>
      <c r="B13" s="211" t="n"/>
      <c r="C13" s="210" t="n"/>
      <c r="D13" s="12" t="inlineStr">
        <is>
          <t>Old · count</t>
        </is>
      </c>
      <c r="E13" s="210" t="n"/>
      <c r="F13" s="12" t="inlineStr">
        <is>
          <t>New · count</t>
        </is>
      </c>
      <c r="G13" s="210" t="n"/>
      <c r="H13" s="12" t="inlineStr">
        <is>
          <t>People whose value changed</t>
        </is>
      </c>
      <c r="I13" s="210" t="n"/>
      <c r="J13" s="12" t="inlineStr">
        <is>
          <t>People unchanged</t>
        </is>
      </c>
      <c r="K13" s="210" t="n"/>
      <c r="L13" s="12" t="inlineStr">
        <is>
          <t>What it means</t>
        </is>
      </c>
      <c r="M13" s="211" t="n"/>
      <c r="N13" s="210" t="n"/>
    </row>
    <row r="14" ht="41" customHeight="1">
      <c r="A14" s="13" t="inlineStr">
        <is>
          <t>Job families</t>
        </is>
      </c>
      <c r="B14" s="211" t="n"/>
      <c r="C14" s="210" t="n"/>
      <c r="D14" s="15" t="n">
        <v>13</v>
      </c>
      <c r="E14" s="210" t="n"/>
      <c r="F14" s="15" t="n">
        <v>14</v>
      </c>
      <c r="G14" s="210" t="n"/>
      <c r="H14" s="15" t="n">
        <v>108</v>
      </c>
      <c r="I14" s="210" t="n"/>
      <c r="J14" s="15" t="n">
        <v>107</v>
      </c>
      <c r="K14" s="210" t="n"/>
      <c r="L14" s="16" t="inlineStr">
        <is>
          <t>Families are now disciplines, the same across businesses</t>
        </is>
      </c>
      <c r="M14" s="211" t="n"/>
      <c r="N14" s="210" t="n"/>
    </row>
    <row r="15" ht="28" customHeight="1">
      <c r="A15" s="13" t="inlineStr">
        <is>
          <t>Sub-families</t>
        </is>
      </c>
      <c r="B15" s="211" t="n"/>
      <c r="C15" s="210" t="n"/>
      <c r="D15" s="15" t="n">
        <v>39</v>
      </c>
      <c r="E15" s="210" t="n"/>
      <c r="F15" s="15" t="n">
        <v>38</v>
      </c>
      <c r="G15" s="210" t="n"/>
      <c r="H15" s="15" t="n">
        <v>208</v>
      </c>
      <c r="I15" s="210" t="n"/>
      <c r="J15" s="15" t="n">
        <v>7</v>
      </c>
      <c r="K15" s="210" t="n"/>
      <c r="L15" s="16" t="inlineStr">
        <is>
          <t>Sub-families now name the actual work done</t>
        </is>
      </c>
      <c r="M15" s="211" t="n"/>
      <c r="N15" s="210" t="n"/>
    </row>
    <row r="16" ht="28" customHeight="1">
      <c r="A16" s="13" t="inlineStr">
        <is>
          <t>Designations</t>
        </is>
      </c>
      <c r="B16" s="211" t="n"/>
      <c r="C16" s="210" t="n"/>
      <c r="D16" s="15" t="n">
        <v>70</v>
      </c>
      <c r="E16" s="210" t="n"/>
      <c r="F16" s="15" t="n">
        <v>85</v>
      </c>
      <c r="G16" s="210" t="n"/>
      <c r="H16" s="15" t="n">
        <v>189</v>
      </c>
      <c r="I16" s="210" t="n"/>
      <c r="J16" s="15" t="n">
        <v>26</v>
      </c>
      <c r="K16" s="210" t="n"/>
      <c r="L16" s="16" t="inlineStr">
        <is>
          <t>Title = level marker + role noun</t>
        </is>
      </c>
      <c r="M16" s="211" t="n"/>
      <c r="N16" s="210" t="n"/>
    </row>
    <row r="17" ht="41" customHeight="1">
      <c r="A17" s="13" t="inlineStr">
        <is>
          <t>Career levels</t>
        </is>
      </c>
      <c r="B17" s="211" t="n"/>
      <c r="C17" s="210" t="n"/>
      <c r="D17" s="15" t="n">
        <v>9</v>
      </c>
      <c r="E17" s="210" t="n"/>
      <c r="F17" s="15" t="n">
        <v>11</v>
      </c>
      <c r="G17" s="210" t="n"/>
      <c r="H17" s="15" t="n">
        <v>162</v>
      </c>
      <c r="I17" s="210" t="n"/>
      <c r="J17" s="15" t="n">
        <v>53</v>
      </c>
      <c r="K17" s="210" t="n"/>
      <c r="L17" s="16" t="inlineStr">
        <is>
          <r>
            <rPr>
              <rFont val="Calibri"/>
              <b val="1"/>
              <sz val="10"/>
            </rPr>
            <t>New ladder:</t>
          </r>
          <r>
            <rPr>
              <rFont val="Calibri"/>
              <sz val="10"/>
            </rPr>
            <t xml:space="preserve"> 12 levels + 2 Player-Coach transition steps; consultants counted separately</t>
          </r>
        </is>
      </c>
      <c r="M17" s="211" t="n"/>
      <c r="N17" s="210" t="n"/>
    </row>
    <row r="18" ht="15" customHeight="1"/>
    <row r="19" ht="15" customHeight="1">
      <c r="A19" s="17" t="inlineStr">
        <is>
          <t>2a. Job families — old → new</t>
        </is>
      </c>
    </row>
    <row r="20" ht="15" customHeight="1">
      <c r="A20" s="12" t="inlineStr">
        <is>
          <t>Old job family</t>
        </is>
      </c>
      <c r="B20" s="211" t="n"/>
      <c r="C20" s="211" t="n"/>
      <c r="D20" s="211" t="n"/>
      <c r="E20" s="210" t="n"/>
      <c r="F20" s="12" t="inlineStr">
        <is>
          <t>New job family</t>
        </is>
      </c>
      <c r="G20" s="211" t="n"/>
      <c r="H20" s="211" t="n"/>
      <c r="I20" s="211" t="n"/>
      <c r="J20" s="210" t="n"/>
      <c r="K20" s="12" t="inlineStr">
        <is>
          <t>People</t>
        </is>
      </c>
      <c r="L20" s="12" t="inlineStr">
        <is>
          <t>What happened</t>
        </is>
      </c>
      <c r="M20" s="211" t="n"/>
      <c r="N20" s="210" t="n"/>
    </row>
    <row r="21" ht="15" customHeight="1">
      <c r="A21" s="18" t="inlineStr">
        <is>
          <t>Professional Services</t>
        </is>
      </c>
      <c r="B21" s="211" t="n"/>
      <c r="C21" s="211" t="n"/>
      <c r="D21" s="211" t="n"/>
      <c r="E21" s="210" t="n"/>
      <c r="F21" s="18" t="inlineStr">
        <is>
          <t>Consulting &amp; Professional Services</t>
        </is>
      </c>
      <c r="G21" s="211" t="n"/>
      <c r="H21" s="211" t="n"/>
      <c r="I21" s="211" t="n"/>
      <c r="J21" s="210" t="n"/>
      <c r="K21" s="20" t="n">
        <v>57</v>
      </c>
      <c r="L21" s="18" t="inlineStr">
        <is>
          <t>Split into several</t>
        </is>
      </c>
      <c r="M21" s="211" t="n"/>
      <c r="N21" s="210" t="n"/>
    </row>
    <row r="22" ht="15" customHeight="1">
      <c r="A22" s="21" t="inlineStr">
        <is>
          <t>Engineering &amp; Development</t>
        </is>
      </c>
      <c r="B22" s="211" t="n"/>
      <c r="C22" s="211" t="n"/>
      <c r="D22" s="211" t="n"/>
      <c r="E22" s="210" t="n"/>
      <c r="F22" s="21" t="inlineStr">
        <is>
          <t>Engineering &amp; Development</t>
        </is>
      </c>
      <c r="G22" s="211" t="n"/>
      <c r="H22" s="211" t="n"/>
      <c r="I22" s="211" t="n"/>
      <c r="J22" s="210" t="n"/>
      <c r="K22" s="23" t="n">
        <v>42</v>
      </c>
      <c r="L22" s="21" t="inlineStr">
        <is>
          <t>Unchanged; others joined it</t>
        </is>
      </c>
      <c r="M22" s="211" t="n"/>
      <c r="N22" s="210" t="n"/>
    </row>
    <row r="23" ht="15" customHeight="1">
      <c r="A23" s="18" t="inlineStr">
        <is>
          <t>Professional Services</t>
        </is>
      </c>
      <c r="B23" s="211" t="n"/>
      <c r="C23" s="211" t="n"/>
      <c r="D23" s="211" t="n"/>
      <c r="E23" s="210" t="n"/>
      <c r="F23" s="18" t="inlineStr">
        <is>
          <t>Data Operations &amp; Digitization</t>
        </is>
      </c>
      <c r="G23" s="211" t="n"/>
      <c r="H23" s="211" t="n"/>
      <c r="I23" s="211" t="n"/>
      <c r="J23" s="210" t="n"/>
      <c r="K23" s="20" t="n">
        <v>23</v>
      </c>
      <c r="L23" s="18" t="inlineStr">
        <is>
          <t>Split into several</t>
        </is>
      </c>
      <c r="M23" s="211" t="n"/>
      <c r="N23" s="210" t="n"/>
    </row>
    <row r="24" ht="28" customHeight="1">
      <c r="A24" s="21" t="inlineStr">
        <is>
          <t>Sales &amp; Business Development</t>
        </is>
      </c>
      <c r="B24" s="211" t="n"/>
      <c r="C24" s="211" t="n"/>
      <c r="D24" s="211" t="n"/>
      <c r="E24" s="210" t="n"/>
      <c r="F24" s="21" t="inlineStr">
        <is>
          <t>Sales &amp; Business Development</t>
        </is>
      </c>
      <c r="G24" s="211" t="n"/>
      <c r="H24" s="211" t="n"/>
      <c r="I24" s="211" t="n"/>
      <c r="J24" s="210" t="n"/>
      <c r="K24" s="23" t="n">
        <v>21</v>
      </c>
      <c r="L24" s="21" t="inlineStr">
        <is>
          <t>Unchanged; part of it moved elsewhere</t>
        </is>
      </c>
      <c r="M24" s="211" t="n"/>
      <c r="N24" s="210" t="n"/>
    </row>
    <row r="25" ht="15" customHeight="1">
      <c r="A25" s="21" t="inlineStr">
        <is>
          <t>Customer Success &amp; Support</t>
        </is>
      </c>
      <c r="B25" s="211" t="n"/>
      <c r="C25" s="211" t="n"/>
      <c r="D25" s="211" t="n"/>
      <c r="E25" s="210" t="n"/>
      <c r="F25" s="21" t="inlineStr">
        <is>
          <t>Customer Success &amp; Support</t>
        </is>
      </c>
      <c r="G25" s="211" t="n"/>
      <c r="H25" s="211" t="n"/>
      <c r="I25" s="211" t="n"/>
      <c r="J25" s="210" t="n"/>
      <c r="K25" s="23" t="n">
        <v>17</v>
      </c>
      <c r="L25" s="21" t="inlineStr">
        <is>
          <t>Unchanged; others joined it</t>
        </is>
      </c>
      <c r="M25" s="211" t="n"/>
      <c r="N25" s="210" t="n"/>
    </row>
    <row r="26" ht="28" customHeight="1">
      <c r="A26" s="21" t="inlineStr">
        <is>
          <t>Marketing &amp; Communications</t>
        </is>
      </c>
      <c r="B26" s="211" t="n"/>
      <c r="C26" s="211" t="n"/>
      <c r="D26" s="211" t="n"/>
      <c r="E26" s="210" t="n"/>
      <c r="F26" s="21" t="inlineStr">
        <is>
          <t>Marketing &amp; Communications</t>
        </is>
      </c>
      <c r="G26" s="211" t="n"/>
      <c r="H26" s="211" t="n"/>
      <c r="I26" s="211" t="n"/>
      <c r="J26" s="210" t="n"/>
      <c r="K26" s="23" t="n">
        <v>13</v>
      </c>
      <c r="L26" s="21" t="inlineStr">
        <is>
          <t>Unchanged; part of it moved elsewhere; others joined it</t>
        </is>
      </c>
      <c r="M26" s="211" t="n"/>
      <c r="N26" s="210" t="n"/>
    </row>
    <row r="27" ht="28" customHeight="1">
      <c r="A27" s="21" t="inlineStr">
        <is>
          <t>Quality Assurance</t>
        </is>
      </c>
      <c r="B27" s="211" t="n"/>
      <c r="C27" s="211" t="n"/>
      <c r="D27" s="211" t="n"/>
      <c r="E27" s="210" t="n"/>
      <c r="F27" s="21" t="inlineStr">
        <is>
          <t>Quality Assurance</t>
        </is>
      </c>
      <c r="G27" s="211" t="n"/>
      <c r="H27" s="211" t="n"/>
      <c r="I27" s="211" t="n"/>
      <c r="J27" s="210" t="n"/>
      <c r="K27" s="23" t="n">
        <v>8</v>
      </c>
      <c r="L27" s="21" t="inlineStr">
        <is>
          <t>Unchanged; part of it moved elsewhere; others joined it</t>
        </is>
      </c>
      <c r="M27" s="211" t="n"/>
      <c r="N27" s="210" t="n"/>
    </row>
    <row r="28" ht="15" customHeight="1">
      <c r="A28" s="18" t="inlineStr">
        <is>
          <t>Consulting</t>
        </is>
      </c>
      <c r="B28" s="211" t="n"/>
      <c r="C28" s="211" t="n"/>
      <c r="D28" s="211" t="n"/>
      <c r="E28" s="210" t="n"/>
      <c r="F28" s="18" t="inlineStr">
        <is>
          <t>Solution Consulting &amp; Implementation</t>
        </is>
      </c>
      <c r="G28" s="211" t="n"/>
      <c r="H28" s="211" t="n"/>
      <c r="I28" s="211" t="n"/>
      <c r="J28" s="210" t="n"/>
      <c r="K28" s="20" t="n">
        <v>6</v>
      </c>
      <c r="L28" s="18" t="inlineStr">
        <is>
          <t>Split and regrouped</t>
        </is>
      </c>
      <c r="M28" s="211" t="n"/>
      <c r="N28" s="210" t="n"/>
    </row>
    <row r="29" ht="15" customHeight="1">
      <c r="A29" s="18" t="inlineStr">
        <is>
          <t>Consulting</t>
        </is>
      </c>
      <c r="B29" s="211" t="n"/>
      <c r="C29" s="211" t="n"/>
      <c r="D29" s="211" t="n"/>
      <c r="E29" s="210" t="n"/>
      <c r="F29" s="18" t="inlineStr">
        <is>
          <t>Product Management</t>
        </is>
      </c>
      <c r="G29" s="211" t="n"/>
      <c r="H29" s="211" t="n"/>
      <c r="I29" s="211" t="n"/>
      <c r="J29" s="210" t="n"/>
      <c r="K29" s="20" t="n">
        <v>5</v>
      </c>
      <c r="L29" s="18" t="inlineStr">
        <is>
          <t>Split into several</t>
        </is>
      </c>
      <c r="M29" s="211" t="n"/>
      <c r="N29" s="210" t="n"/>
    </row>
    <row r="30" ht="15" customHeight="1">
      <c r="A30" s="21" t="inlineStr">
        <is>
          <t>Business Analysis</t>
        </is>
      </c>
      <c r="B30" s="211" t="n"/>
      <c r="C30" s="211" t="n"/>
      <c r="D30" s="211" t="n"/>
      <c r="E30" s="210" t="n"/>
      <c r="F30" s="21" t="inlineStr">
        <is>
          <t>Business Analysis</t>
        </is>
      </c>
      <c r="G30" s="211" t="n"/>
      <c r="H30" s="211" t="n"/>
      <c r="I30" s="211" t="n"/>
      <c r="J30" s="210" t="n"/>
      <c r="K30" s="23" t="n">
        <v>3</v>
      </c>
      <c r="L30" s="21" t="inlineStr">
        <is>
          <t>Unchanged</t>
        </is>
      </c>
      <c r="M30" s="211" t="n"/>
      <c r="N30" s="210" t="n"/>
    </row>
    <row r="31" ht="15" customHeight="1">
      <c r="A31" s="21" t="inlineStr">
        <is>
          <t>Executive Leadership</t>
        </is>
      </c>
      <c r="B31" s="211" t="n"/>
      <c r="C31" s="211" t="n"/>
      <c r="D31" s="211" t="n"/>
      <c r="E31" s="210" t="n"/>
      <c r="F31" s="21" t="inlineStr">
        <is>
          <t>Executive Leadership</t>
        </is>
      </c>
      <c r="G31" s="211" t="n"/>
      <c r="H31" s="211" t="n"/>
      <c r="I31" s="211" t="n"/>
      <c r="J31" s="210" t="n"/>
      <c r="K31" s="23" t="n">
        <v>3</v>
      </c>
      <c r="L31" s="21" t="inlineStr">
        <is>
          <t>Unchanged</t>
        </is>
      </c>
      <c r="M31" s="211" t="n"/>
      <c r="N31" s="210" t="n"/>
    </row>
    <row r="32" ht="15" customHeight="1">
      <c r="A32" s="18" t="inlineStr">
        <is>
          <t>Consulting</t>
        </is>
      </c>
      <c r="B32" s="211" t="n"/>
      <c r="C32" s="211" t="n"/>
      <c r="D32" s="211" t="n"/>
      <c r="E32" s="210" t="n"/>
      <c r="F32" s="18" t="inlineStr">
        <is>
          <t>Customer Success &amp; Support</t>
        </is>
      </c>
      <c r="G32" s="211" t="n"/>
      <c r="H32" s="211" t="n"/>
      <c r="I32" s="211" t="n"/>
      <c r="J32" s="210" t="n"/>
      <c r="K32" s="20" t="n">
        <v>2</v>
      </c>
      <c r="L32" s="18" t="inlineStr">
        <is>
          <t>Split and regrouped</t>
        </is>
      </c>
      <c r="M32" s="211" t="n"/>
      <c r="N32" s="210" t="n"/>
    </row>
    <row r="33" ht="15" customHeight="1">
      <c r="A33" s="18" t="inlineStr">
        <is>
          <t>Marketing &amp; Communications</t>
        </is>
      </c>
      <c r="B33" s="211" t="n"/>
      <c r="C33" s="211" t="n"/>
      <c r="D33" s="211" t="n"/>
      <c r="E33" s="210" t="n"/>
      <c r="F33" s="18" t="inlineStr">
        <is>
          <t>Design &amp; Creative</t>
        </is>
      </c>
      <c r="G33" s="211" t="n"/>
      <c r="H33" s="211" t="n"/>
      <c r="I33" s="211" t="n"/>
      <c r="J33" s="210" t="n"/>
      <c r="K33" s="20" t="n">
        <v>2</v>
      </c>
      <c r="L33" s="18" t="inlineStr">
        <is>
          <t>Split and regrouped</t>
        </is>
      </c>
      <c r="M33" s="211" t="n"/>
      <c r="N33" s="210" t="n"/>
    </row>
    <row r="34" ht="15" customHeight="1">
      <c r="A34" s="18" t="inlineStr">
        <is>
          <t>Product/Project · Employee Master</t>
        </is>
      </c>
      <c r="B34" s="211" t="n"/>
      <c r="C34" s="211" t="n"/>
      <c r="D34" s="211" t="n"/>
      <c r="E34" s="210" t="n"/>
      <c r="F34" s="18" t="inlineStr">
        <is>
          <t>Engineering &amp; Development</t>
        </is>
      </c>
      <c r="G34" s="211" t="n"/>
      <c r="H34" s="211" t="n"/>
      <c r="I34" s="211" t="n"/>
      <c r="J34" s="210" t="n"/>
      <c r="K34" s="20" t="n">
        <v>2</v>
      </c>
      <c r="L34" s="18" t="inlineStr">
        <is>
          <t>Merged with others</t>
        </is>
      </c>
      <c r="M34" s="211" t="n"/>
      <c r="N34" s="210" t="n"/>
    </row>
    <row r="35" ht="15" customHeight="1">
      <c r="A35" s="18" t="inlineStr">
        <is>
          <t>Professional Services</t>
        </is>
      </c>
      <c r="B35" s="211" t="n"/>
      <c r="C35" s="211" t="n"/>
      <c r="D35" s="211" t="n"/>
      <c r="E35" s="210" t="n"/>
      <c r="F35" s="18" t="inlineStr">
        <is>
          <t>Quality Assurance</t>
        </is>
      </c>
      <c r="G35" s="211" t="n"/>
      <c r="H35" s="211" t="n"/>
      <c r="I35" s="211" t="n"/>
      <c r="J35" s="210" t="n"/>
      <c r="K35" s="20" t="n">
        <v>2</v>
      </c>
      <c r="L35" s="18" t="inlineStr">
        <is>
          <t>Split and regrouped</t>
        </is>
      </c>
      <c r="M35" s="211" t="n"/>
      <c r="N35" s="210" t="n"/>
    </row>
    <row r="36" ht="15" customHeight="1">
      <c r="A36" s="18" t="inlineStr">
        <is>
          <t>Client Engagement</t>
        </is>
      </c>
      <c r="B36" s="211" t="n"/>
      <c r="C36" s="211" t="n"/>
      <c r="D36" s="211" t="n"/>
      <c r="E36" s="210" t="n"/>
      <c r="F36" s="18" t="inlineStr">
        <is>
          <t>Customer Success &amp; Support</t>
        </is>
      </c>
      <c r="G36" s="211" t="n"/>
      <c r="H36" s="211" t="n"/>
      <c r="I36" s="211" t="n"/>
      <c r="J36" s="210" t="n"/>
      <c r="K36" s="20" t="n">
        <v>1</v>
      </c>
      <c r="L36" s="18" t="inlineStr">
        <is>
          <t>Merged with others</t>
        </is>
      </c>
      <c r="M36" s="211" t="n"/>
      <c r="N36" s="210" t="n"/>
    </row>
    <row r="37" ht="15" customHeight="1">
      <c r="A37" s="18" t="inlineStr">
        <is>
          <t>Client Engagement · Employee Master</t>
        </is>
      </c>
      <c r="B37" s="211" t="n"/>
      <c r="C37" s="211" t="n"/>
      <c r="D37" s="211" t="n"/>
      <c r="E37" s="210" t="n"/>
      <c r="F37" s="18" t="inlineStr">
        <is>
          <t>Solution Consulting &amp; Implementation</t>
        </is>
      </c>
      <c r="G37" s="211" t="n"/>
      <c r="H37" s="211" t="n"/>
      <c r="I37" s="211" t="n"/>
      <c r="J37" s="210" t="n"/>
      <c r="K37" s="20" t="n">
        <v>1</v>
      </c>
      <c r="L37" s="18" t="inlineStr">
        <is>
          <t>Merged with others</t>
        </is>
      </c>
      <c r="M37" s="211" t="n"/>
      <c r="N37" s="210" t="n"/>
    </row>
    <row r="38" ht="15" customHeight="1">
      <c r="A38" s="18" t="inlineStr">
        <is>
          <t>Consulting</t>
        </is>
      </c>
      <c r="B38" s="211" t="n"/>
      <c r="C38" s="211" t="n"/>
      <c r="D38" s="211" t="n"/>
      <c r="E38" s="210" t="n"/>
      <c r="F38" s="18" t="inlineStr">
        <is>
          <t>Marketing &amp; Communications</t>
        </is>
      </c>
      <c r="G38" s="211" t="n"/>
      <c r="H38" s="211" t="n"/>
      <c r="I38" s="211" t="n"/>
      <c r="J38" s="210" t="n"/>
      <c r="K38" s="20" t="n">
        <v>1</v>
      </c>
      <c r="L38" s="18" t="inlineStr">
        <is>
          <t>Split and regrouped</t>
        </is>
      </c>
      <c r="M38" s="211" t="n"/>
      <c r="N38" s="210" t="n"/>
    </row>
    <row r="39" ht="15" customHeight="1">
      <c r="A39" s="18" t="inlineStr">
        <is>
          <t>Consulting</t>
        </is>
      </c>
      <c r="B39" s="211" t="n"/>
      <c r="C39" s="211" t="n"/>
      <c r="D39" s="211" t="n"/>
      <c r="E39" s="210" t="n"/>
      <c r="F39" s="18" t="inlineStr">
        <is>
          <t>Project &amp; Program Management</t>
        </is>
      </c>
      <c r="G39" s="211" t="n"/>
      <c r="H39" s="211" t="n"/>
      <c r="I39" s="211" t="n"/>
      <c r="J39" s="210" t="n"/>
      <c r="K39" s="20" t="n">
        <v>1</v>
      </c>
      <c r="L39" s="18" t="inlineStr">
        <is>
          <t>Split and regrouped</t>
        </is>
      </c>
      <c r="M39" s="211" t="n"/>
      <c r="N39" s="210" t="n"/>
    </row>
    <row r="40" ht="15" customHeight="1">
      <c r="A40" s="18" t="inlineStr">
        <is>
          <t>Product &amp; Design</t>
        </is>
      </c>
      <c r="B40" s="211" t="n"/>
      <c r="C40" s="211" t="n"/>
      <c r="D40" s="211" t="n"/>
      <c r="E40" s="210" t="n"/>
      <c r="F40" s="18" t="inlineStr">
        <is>
          <t>Design &amp; Creative</t>
        </is>
      </c>
      <c r="G40" s="211" t="n"/>
      <c r="H40" s="211" t="n"/>
      <c r="I40" s="211" t="n"/>
      <c r="J40" s="210" t="n"/>
      <c r="K40" s="20" t="n">
        <v>1</v>
      </c>
      <c r="L40" s="18" t="inlineStr">
        <is>
          <t>Merged with others</t>
        </is>
      </c>
      <c r="M40" s="211" t="n"/>
      <c r="N40" s="210" t="n"/>
    </row>
    <row r="41" ht="15" customHeight="1">
      <c r="A41" s="18" t="inlineStr">
        <is>
          <t>Professional Services</t>
        </is>
      </c>
      <c r="B41" s="211" t="n"/>
      <c r="C41" s="211" t="n"/>
      <c r="D41" s="211" t="n"/>
      <c r="E41" s="210" t="n"/>
      <c r="F41" s="18" t="inlineStr">
        <is>
          <t>Customer Success &amp; Support</t>
        </is>
      </c>
      <c r="G41" s="211" t="n"/>
      <c r="H41" s="211" t="n"/>
      <c r="I41" s="211" t="n"/>
      <c r="J41" s="210" t="n"/>
      <c r="K41" s="20" t="n">
        <v>1</v>
      </c>
      <c r="L41" s="18" t="inlineStr">
        <is>
          <t>Split and regrouped</t>
        </is>
      </c>
      <c r="M41" s="211" t="n"/>
      <c r="N41" s="210" t="n"/>
    </row>
    <row r="42" ht="15" customHeight="1">
      <c r="A42" s="18" t="inlineStr">
        <is>
          <t>Professional Services</t>
        </is>
      </c>
      <c r="B42" s="211" t="n"/>
      <c r="C42" s="211" t="n"/>
      <c r="D42" s="211" t="n"/>
      <c r="E42" s="210" t="n"/>
      <c r="F42" s="18" t="inlineStr">
        <is>
          <t>Project &amp; Program Management</t>
        </is>
      </c>
      <c r="G42" s="211" t="n"/>
      <c r="H42" s="211" t="n"/>
      <c r="I42" s="211" t="n"/>
      <c r="J42" s="210" t="n"/>
      <c r="K42" s="20" t="n">
        <v>1</v>
      </c>
      <c r="L42" s="18" t="inlineStr">
        <is>
          <t>Split and regrouped</t>
        </is>
      </c>
      <c r="M42" s="211" t="n"/>
      <c r="N42" s="210" t="n"/>
    </row>
    <row r="43" ht="15" customHeight="1">
      <c r="A43" s="18" t="inlineStr">
        <is>
          <t>Quality Assurance</t>
        </is>
      </c>
      <c r="B43" s="211" t="n"/>
      <c r="C43" s="211" t="n"/>
      <c r="D43" s="211" t="n"/>
      <c r="E43" s="210" t="n"/>
      <c r="F43" s="18" t="inlineStr">
        <is>
          <t>Engineering &amp; Development</t>
        </is>
      </c>
      <c r="G43" s="211" t="n"/>
      <c r="H43" s="211" t="n"/>
      <c r="I43" s="211" t="n"/>
      <c r="J43" s="210" t="n"/>
      <c r="K43" s="20" t="n">
        <v>1</v>
      </c>
      <c r="L43" s="18" t="inlineStr">
        <is>
          <t>Split and regrouped</t>
        </is>
      </c>
      <c r="M43" s="211" t="n"/>
      <c r="N43" s="210" t="n"/>
    </row>
    <row r="44" ht="15" customHeight="1">
      <c r="A44" s="18" t="inlineStr">
        <is>
          <t>Sales &amp; Business Development</t>
        </is>
      </c>
      <c r="B44" s="211" t="n"/>
      <c r="C44" s="211" t="n"/>
      <c r="D44" s="211" t="n"/>
      <c r="E44" s="210" t="n"/>
      <c r="F44" s="18" t="inlineStr">
        <is>
          <t>Data &amp; Analytics</t>
        </is>
      </c>
      <c r="G44" s="211" t="n"/>
      <c r="H44" s="211" t="n"/>
      <c r="I44" s="211" t="n"/>
      <c r="J44" s="210" t="n"/>
      <c r="K44" s="20" t="n">
        <v>1</v>
      </c>
      <c r="L44" s="18" t="inlineStr">
        <is>
          <t>Split into several</t>
        </is>
      </c>
      <c r="M44" s="211" t="n"/>
      <c r="N44" s="210" t="n"/>
    </row>
    <row r="45" ht="15" customHeight="1"/>
    <row r="46" ht="15" customHeight="1">
      <c r="A46" s="17" t="inlineStr">
        <is>
          <t>2b. Sub-families — old → new · the 30 largest moves; sheet 10 §2 lists every sub-family</t>
        </is>
      </c>
    </row>
    <row r="47" ht="15" customHeight="1">
      <c r="A47" s="12" t="inlineStr">
        <is>
          <t>Old sub-family</t>
        </is>
      </c>
      <c r="B47" s="211" t="n"/>
      <c r="C47" s="211" t="n"/>
      <c r="D47" s="211" t="n"/>
      <c r="E47" s="210" t="n"/>
      <c r="F47" s="12" t="inlineStr">
        <is>
          <t>New sub-family</t>
        </is>
      </c>
      <c r="G47" s="211" t="n"/>
      <c r="H47" s="211" t="n"/>
      <c r="I47" s="211" t="n"/>
      <c r="J47" s="210" t="n"/>
      <c r="K47" s="12" t="inlineStr">
        <is>
          <t>People</t>
        </is>
      </c>
      <c r="L47" s="12" t="inlineStr">
        <is>
          <t>What happened</t>
        </is>
      </c>
      <c r="M47" s="211" t="n"/>
      <c r="N47" s="210" t="n"/>
    </row>
    <row r="48" ht="15" customHeight="1">
      <c r="A48" s="16" t="inlineStr">
        <is>
          <t>XBRL / Regulatory Reporting</t>
        </is>
      </c>
      <c r="B48" s="211" t="n"/>
      <c r="C48" s="211" t="n"/>
      <c r="D48" s="211" t="n"/>
      <c r="E48" s="210" t="n"/>
      <c r="F48" s="16" t="inlineStr">
        <is>
          <t>XBRL Tagging, Conversion &amp; Filing</t>
        </is>
      </c>
      <c r="G48" s="211" t="n"/>
      <c r="H48" s="211" t="n"/>
      <c r="I48" s="211" t="n"/>
      <c r="J48" s="210" t="n"/>
      <c r="K48" s="15" t="n">
        <v>52</v>
      </c>
      <c r="L48" s="16" t="inlineStr">
        <is>
          <t>Split into several</t>
        </is>
      </c>
      <c r="M48" s="211" t="n"/>
      <c r="N48" s="210" t="n"/>
    </row>
    <row r="49" ht="15" customHeight="1">
      <c r="A49" s="16" t="inlineStr">
        <is>
          <t>Digitization &amp; Image Processing</t>
        </is>
      </c>
      <c r="B49" s="211" t="n"/>
      <c r="C49" s="211" t="n"/>
      <c r="D49" s="211" t="n"/>
      <c r="E49" s="210" t="n"/>
      <c r="F49" s="16" t="inlineStr">
        <is>
          <t>Document Conversion, Formatting &amp; Web Publishing</t>
        </is>
      </c>
      <c r="G49" s="211" t="n"/>
      <c r="H49" s="211" t="n"/>
      <c r="I49" s="211" t="n"/>
      <c r="J49" s="210" t="n"/>
      <c r="K49" s="15" t="n">
        <v>22</v>
      </c>
      <c r="L49" s="16" t="inlineStr">
        <is>
          <t>Split into several</t>
        </is>
      </c>
      <c r="M49" s="211" t="n"/>
      <c r="N49" s="210" t="n"/>
    </row>
    <row r="50" ht="15" customHeight="1">
      <c r="A50" s="16" t="inlineStr">
        <is>
          <t>Sales Development · SDR</t>
        </is>
      </c>
      <c r="B50" s="211" t="n"/>
      <c r="C50" s="211" t="n"/>
      <c r="D50" s="211" t="n"/>
      <c r="E50" s="210" t="n"/>
      <c r="F50" s="16" t="inlineStr">
        <is>
          <t>Sales Development &amp; Prospecting</t>
        </is>
      </c>
      <c r="G50" s="211" t="n"/>
      <c r="H50" s="211" t="n"/>
      <c r="I50" s="211" t="n"/>
      <c r="J50" s="210" t="n"/>
      <c r="K50" s="15" t="n">
        <v>15</v>
      </c>
      <c r="L50" s="16" t="inlineStr">
        <is>
          <t>Renamed</t>
        </is>
      </c>
      <c r="M50" s="211" t="n"/>
      <c r="N50" s="210" t="n"/>
    </row>
    <row r="51" ht="15" customHeight="1">
      <c r="A51" s="16" t="inlineStr">
        <is>
          <t>Full-Stack Engineering</t>
        </is>
      </c>
      <c r="B51" s="211" t="n"/>
      <c r="C51" s="211" t="n"/>
      <c r="D51" s="211" t="n"/>
      <c r="E51" s="210" t="n"/>
      <c r="F51" s="16" t="inlineStr">
        <is>
          <t>Backend Development</t>
        </is>
      </c>
      <c r="G51" s="211" t="n"/>
      <c r="H51" s="211" t="n"/>
      <c r="I51" s="211" t="n"/>
      <c r="J51" s="210" t="n"/>
      <c r="K51" s="15" t="n">
        <v>9</v>
      </c>
      <c r="L51" s="16" t="inlineStr">
        <is>
          <t>Split and regrouped</t>
        </is>
      </c>
      <c r="M51" s="211" t="n"/>
      <c r="N51" s="210" t="n"/>
    </row>
    <row r="52" ht="15" customHeight="1">
      <c r="A52" s="16" t="inlineStr">
        <is>
          <t>Customer Success</t>
        </is>
      </c>
      <c r="B52" s="211" t="n"/>
      <c r="C52" s="211" t="n"/>
      <c r="D52" s="211" t="n"/>
      <c r="E52" s="210" t="n"/>
      <c r="F52" s="16" t="inlineStr">
        <is>
          <t>Customer Success &amp; Account Management</t>
        </is>
      </c>
      <c r="G52" s="211" t="n"/>
      <c r="H52" s="211" t="n"/>
      <c r="I52" s="211" t="n"/>
      <c r="J52" s="210" t="n"/>
      <c r="K52" s="15" t="n">
        <v>8</v>
      </c>
      <c r="L52" s="16" t="inlineStr">
        <is>
          <t>Split and regrouped</t>
        </is>
      </c>
      <c r="M52" s="211" t="n"/>
      <c r="N52" s="210" t="n"/>
    </row>
    <row r="53" ht="15" customHeight="1">
      <c r="A53" s="16" t="inlineStr">
        <is>
          <t>AI / ML Engineering</t>
        </is>
      </c>
      <c r="B53" s="211" t="n"/>
      <c r="C53" s="211" t="n"/>
      <c r="D53" s="211" t="n"/>
      <c r="E53" s="210" t="n"/>
      <c r="F53" s="16" t="inlineStr">
        <is>
          <t>AI / ML &amp; GenAI Engineering</t>
        </is>
      </c>
      <c r="G53" s="211" t="n"/>
      <c r="H53" s="211" t="n"/>
      <c r="I53" s="211" t="n"/>
      <c r="J53" s="210" t="n"/>
      <c r="K53" s="15" t="n">
        <v>7</v>
      </c>
      <c r="L53" s="16" t="inlineStr">
        <is>
          <t>Split into several</t>
        </is>
      </c>
      <c r="M53" s="211" t="n"/>
      <c r="N53" s="210" t="n"/>
    </row>
    <row r="54" ht="15" customHeight="1">
      <c r="A54" s="16" t="inlineStr">
        <is>
          <t>Customer Success</t>
        </is>
      </c>
      <c r="B54" s="211" t="n"/>
      <c r="C54" s="211" t="n"/>
      <c r="D54" s="211" t="n"/>
      <c r="E54" s="210" t="n"/>
      <c r="F54" s="16" t="inlineStr">
        <is>
          <t>Application &amp; Product Support</t>
        </is>
      </c>
      <c r="G54" s="211" t="n"/>
      <c r="H54" s="211" t="n"/>
      <c r="I54" s="211" t="n"/>
      <c r="J54" s="210" t="n"/>
      <c r="K54" s="15" t="n">
        <v>7</v>
      </c>
      <c r="L54" s="16" t="inlineStr">
        <is>
          <t>Split and regrouped</t>
        </is>
      </c>
      <c r="M54" s="211" t="n"/>
      <c r="N54" s="210" t="n"/>
    </row>
    <row r="55" ht="15" customHeight="1">
      <c r="A55" s="16" t="inlineStr">
        <is>
          <t>Full-Stack Engineering</t>
        </is>
      </c>
      <c r="B55" s="211" t="n"/>
      <c r="C55" s="211" t="n"/>
      <c r="D55" s="211" t="n"/>
      <c r="E55" s="210" t="n"/>
      <c r="F55" s="16" t="inlineStr">
        <is>
          <t>Full-Stack Development</t>
        </is>
      </c>
      <c r="G55" s="211" t="n"/>
      <c r="H55" s="211" t="n"/>
      <c r="I55" s="211" t="n"/>
      <c r="J55" s="210" t="n"/>
      <c r="K55" s="15" t="n">
        <v>6</v>
      </c>
      <c r="L55" s="16" t="inlineStr">
        <is>
          <t>Split and regrouped</t>
        </is>
      </c>
      <c r="M55" s="211" t="n"/>
      <c r="N55" s="210" t="n"/>
    </row>
    <row r="56" ht="15" customHeight="1">
      <c r="A56" s="16" t="inlineStr">
        <is>
          <t>Frontend / UI Engineering</t>
        </is>
      </c>
      <c r="B56" s="211" t="n"/>
      <c r="C56" s="211" t="n"/>
      <c r="D56" s="211" t="n"/>
      <c r="E56" s="210" t="n"/>
      <c r="F56" s="16" t="inlineStr">
        <is>
          <t>Front-End / UI Development</t>
        </is>
      </c>
      <c r="G56" s="211" t="n"/>
      <c r="H56" s="211" t="n"/>
      <c r="I56" s="211" t="n"/>
      <c r="J56" s="210" t="n"/>
      <c r="K56" s="15" t="n">
        <v>5</v>
      </c>
      <c r="L56" s="16" t="inlineStr">
        <is>
          <t>Split and regrouped</t>
        </is>
      </c>
      <c r="M56" s="211" t="n"/>
      <c r="N56" s="210" t="n"/>
    </row>
    <row r="57" ht="15" customHeight="1">
      <c r="A57" s="16" t="inlineStr">
        <is>
          <t>Implementation &amp; Solutions Consulting</t>
        </is>
      </c>
      <c r="B57" s="211" t="n"/>
      <c r="C57" s="211" t="n"/>
      <c r="D57" s="211" t="n"/>
      <c r="E57" s="210" t="n"/>
      <c r="F57" s="16" t="inlineStr">
        <is>
          <t>Solution Consulting &amp; Implementation</t>
        </is>
      </c>
      <c r="G57" s="211" t="n"/>
      <c r="H57" s="211" t="n"/>
      <c r="I57" s="211" t="n"/>
      <c r="J57" s="210" t="n"/>
      <c r="K57" s="15" t="n">
        <v>5</v>
      </c>
      <c r="L57" s="16" t="inlineStr">
        <is>
          <t>Split and regrouped</t>
        </is>
      </c>
      <c r="M57" s="211" t="n"/>
      <c r="N57" s="210" t="n"/>
    </row>
    <row r="58" ht="15" customHeight="1">
      <c r="A58" s="16" t="inlineStr">
        <is>
          <t>Quality Testing</t>
        </is>
      </c>
      <c r="B58" s="211" t="n"/>
      <c r="C58" s="211" t="n"/>
      <c r="D58" s="211" t="n"/>
      <c r="E58" s="210" t="n"/>
      <c r="F58" s="16" t="inlineStr">
        <is>
          <t>Functional &amp; Domain Testing</t>
        </is>
      </c>
      <c r="G58" s="211" t="n"/>
      <c r="H58" s="211" t="n"/>
      <c r="I58" s="211" t="n"/>
      <c r="J58" s="210" t="n"/>
      <c r="K58" s="15" t="n">
        <v>5</v>
      </c>
      <c r="L58" s="16" t="inlineStr">
        <is>
          <t>Split and regrouped</t>
        </is>
      </c>
      <c r="M58" s="211" t="n"/>
      <c r="N58" s="210" t="n"/>
    </row>
    <row r="59" ht="15" customHeight="1">
      <c r="A59" s="16" t="inlineStr">
        <is>
          <t>Content Marketing</t>
        </is>
      </c>
      <c r="B59" s="211" t="n"/>
      <c r="C59" s="211" t="n"/>
      <c r="D59" s="211" t="n"/>
      <c r="E59" s="210" t="n"/>
      <c r="F59" s="16" t="inlineStr">
        <is>
          <t>Content Marketing</t>
        </is>
      </c>
      <c r="G59" s="211" t="n"/>
      <c r="H59" s="211" t="n"/>
      <c r="I59" s="211" t="n"/>
      <c r="J59" s="210" t="n"/>
      <c r="K59" s="15" t="n">
        <v>4</v>
      </c>
      <c r="L59" s="16" t="inlineStr">
        <is>
          <t>Unchanged; others joined it</t>
        </is>
      </c>
      <c r="M59" s="211" t="n"/>
      <c r="N59" s="210" t="n"/>
    </row>
    <row r="60" ht="15" customHeight="1">
      <c r="A60" s="16" t="inlineStr">
        <is>
          <t>Marketing Operations</t>
        </is>
      </c>
      <c r="B60" s="211" t="n"/>
      <c r="C60" s="211" t="n"/>
      <c r="D60" s="211" t="n"/>
      <c r="E60" s="210" t="n"/>
      <c r="F60" s="16" t="inlineStr">
        <is>
          <t>Marketing Operations &amp; Automation</t>
        </is>
      </c>
      <c r="G60" s="211" t="n"/>
      <c r="H60" s="211" t="n"/>
      <c r="I60" s="211" t="n"/>
      <c r="J60" s="210" t="n"/>
      <c r="K60" s="15" t="n">
        <v>4</v>
      </c>
      <c r="L60" s="16" t="inlineStr">
        <is>
          <t>Renamed</t>
        </is>
      </c>
      <c r="M60" s="211" t="n"/>
      <c r="N60" s="210" t="n"/>
    </row>
    <row r="61" ht="15" customHeight="1">
      <c r="A61" s="16" t="inlineStr">
        <is>
          <t>Backend Engineering ·.NET</t>
        </is>
      </c>
      <c r="B61" s="211" t="n"/>
      <c r="C61" s="211" t="n"/>
      <c r="D61" s="211" t="n"/>
      <c r="E61" s="210" t="n"/>
      <c r="F61" s="16" t="inlineStr">
        <is>
          <t>Full-Stack Development</t>
        </is>
      </c>
      <c r="G61" s="211" t="n"/>
      <c r="H61" s="211" t="n"/>
      <c r="I61" s="211" t="n"/>
      <c r="J61" s="210" t="n"/>
      <c r="K61" s="15" t="n">
        <v>3</v>
      </c>
      <c r="L61" s="16" t="inlineStr">
        <is>
          <t>Split and regrouped</t>
        </is>
      </c>
      <c r="M61" s="211" t="n"/>
      <c r="N61" s="210" t="n"/>
    </row>
    <row r="62" ht="15" customHeight="1">
      <c r="A62" s="16" t="inlineStr">
        <is>
          <t>Enterprise sales</t>
        </is>
      </c>
      <c r="B62" s="211" t="n"/>
      <c r="C62" s="211" t="n"/>
      <c r="D62" s="211" t="n"/>
      <c r="E62" s="210" t="n"/>
      <c r="F62" s="16" t="inlineStr">
        <is>
          <t>Sales Leadership</t>
        </is>
      </c>
      <c r="G62" s="211" t="n"/>
      <c r="H62" s="211" t="n"/>
      <c r="I62" s="211" t="n"/>
      <c r="J62" s="210" t="n"/>
      <c r="K62" s="15" t="n">
        <v>3</v>
      </c>
      <c r="L62" s="16" t="inlineStr">
        <is>
          <t>Split into several</t>
        </is>
      </c>
      <c r="M62" s="211" t="n"/>
      <c r="N62" s="210" t="n"/>
    </row>
    <row r="63" ht="15" customHeight="1">
      <c r="A63" s="16" t="inlineStr">
        <is>
          <t>Product / Technology Business Analysis</t>
        </is>
      </c>
      <c r="B63" s="211" t="n"/>
      <c r="C63" s="211" t="n"/>
      <c r="D63" s="211" t="n"/>
      <c r="E63" s="210" t="n"/>
      <c r="F63" s="16" t="inlineStr">
        <is>
          <t>Business Analysis</t>
        </is>
      </c>
      <c r="G63" s="211" t="n"/>
      <c r="H63" s="211" t="n"/>
      <c r="I63" s="211" t="n"/>
      <c r="J63" s="210" t="n"/>
      <c r="K63" s="15" t="n">
        <v>3</v>
      </c>
      <c r="L63" s="16" t="inlineStr">
        <is>
          <t>Renamed</t>
        </is>
      </c>
      <c r="M63" s="211" t="n"/>
      <c r="N63" s="210" t="n"/>
    </row>
    <row r="64" ht="28" customHeight="1">
      <c r="A64" s="16" t="inlineStr">
        <is>
          <t>Product Management</t>
        </is>
      </c>
      <c r="B64" s="211" t="n"/>
      <c r="C64" s="211" t="n"/>
      <c r="D64" s="211" t="n"/>
      <c r="E64" s="210" t="n"/>
      <c r="F64" s="16" t="inlineStr">
        <is>
          <t>Product Management</t>
        </is>
      </c>
      <c r="G64" s="211" t="n"/>
      <c r="H64" s="211" t="n"/>
      <c r="I64" s="211" t="n"/>
      <c r="J64" s="210" t="n"/>
      <c r="K64" s="15" t="n">
        <v>3</v>
      </c>
      <c r="L64" s="16" t="inlineStr">
        <is>
          <t>Unchanged; part of it moved elsewhere; others joined it</t>
        </is>
      </c>
      <c r="M64" s="211" t="n"/>
      <c r="N64" s="210" t="n"/>
    </row>
    <row r="65" ht="15" customHeight="1">
      <c r="A65" s="16" t="inlineStr">
        <is>
          <t>XBRL / Regulatory Reporting</t>
        </is>
      </c>
      <c r="B65" s="211" t="n"/>
      <c r="C65" s="211" t="n"/>
      <c r="D65" s="211" t="n"/>
      <c r="E65" s="210" t="n"/>
      <c r="F65" s="16" t="inlineStr">
        <is>
          <t>Service Delivery Operations</t>
        </is>
      </c>
      <c r="G65" s="211" t="n"/>
      <c r="H65" s="211" t="n"/>
      <c r="I65" s="211" t="n"/>
      <c r="J65" s="210" t="n"/>
      <c r="K65" s="15" t="n">
        <v>3</v>
      </c>
      <c r="L65" s="16" t="inlineStr">
        <is>
          <t>Split into several</t>
        </is>
      </c>
      <c r="M65" s="211" t="n"/>
      <c r="N65" s="210" t="n"/>
    </row>
    <row r="66" ht="15" customHeight="1">
      <c r="A66" s="16" t="inlineStr">
        <is>
          <t>AI /Domain Testing</t>
        </is>
      </c>
      <c r="B66" s="211" t="n"/>
      <c r="C66" s="211" t="n"/>
      <c r="D66" s="211" t="n"/>
      <c r="E66" s="210" t="n"/>
      <c r="F66" s="16" t="inlineStr">
        <is>
          <t>Functional &amp; Domain Testing</t>
        </is>
      </c>
      <c r="G66" s="211" t="n"/>
      <c r="H66" s="211" t="n"/>
      <c r="I66" s="211" t="n"/>
      <c r="J66" s="210" t="n"/>
      <c r="K66" s="15" t="n">
        <v>2</v>
      </c>
      <c r="L66" s="16" t="inlineStr">
        <is>
          <t>Split and regrouped</t>
        </is>
      </c>
      <c r="M66" s="211" t="n"/>
      <c r="N66" s="210" t="n"/>
    </row>
    <row r="67" ht="15" customHeight="1">
      <c r="A67" s="16" t="inlineStr">
        <is>
          <t>Application / Production Support</t>
        </is>
      </c>
      <c r="B67" s="211" t="n"/>
      <c r="C67" s="211" t="n"/>
      <c r="D67" s="211" t="n"/>
      <c r="E67" s="210" t="n"/>
      <c r="F67" s="16" t="inlineStr">
        <is>
          <t>Application Maintenance &amp; Production Support</t>
        </is>
      </c>
      <c r="G67" s="211" t="n"/>
      <c r="H67" s="211" t="n"/>
      <c r="I67" s="211" t="n"/>
      <c r="J67" s="210" t="n"/>
      <c r="K67" s="15" t="n">
        <v>2</v>
      </c>
      <c r="L67" s="16" t="inlineStr">
        <is>
          <t>Renamed</t>
        </is>
      </c>
      <c r="M67" s="211" t="n"/>
      <c r="N67" s="210" t="n"/>
    </row>
    <row r="68" ht="15" customHeight="1">
      <c r="A68" s="16" t="inlineStr">
        <is>
          <t>Backend Engineering ·.NET</t>
        </is>
      </c>
      <c r="B68" s="211" t="n"/>
      <c r="C68" s="211" t="n"/>
      <c r="D68" s="211" t="n"/>
      <c r="E68" s="210" t="n"/>
      <c r="F68" s="16" t="inlineStr">
        <is>
          <t>Backend Development</t>
        </is>
      </c>
      <c r="G68" s="211" t="n"/>
      <c r="H68" s="211" t="n"/>
      <c r="I68" s="211" t="n"/>
      <c r="J68" s="210" t="n"/>
      <c r="K68" s="15" t="n">
        <v>2</v>
      </c>
      <c r="L68" s="16" t="inlineStr">
        <is>
          <t>Split and regrouped</t>
        </is>
      </c>
      <c r="M68" s="211" t="n"/>
      <c r="N68" s="210" t="n"/>
    </row>
    <row r="69" ht="15" customHeight="1">
      <c r="A69" s="16" t="inlineStr">
        <is>
          <t>Creative &amp; Design</t>
        </is>
      </c>
      <c r="B69" s="211" t="n"/>
      <c r="C69" s="211" t="n"/>
      <c r="D69" s="211" t="n"/>
      <c r="E69" s="210" t="n"/>
      <c r="F69" s="16" t="inlineStr">
        <is>
          <t>Brand, Graphic &amp; Video Design</t>
        </is>
      </c>
      <c r="G69" s="211" t="n"/>
      <c r="H69" s="211" t="n"/>
      <c r="I69" s="211" t="n"/>
      <c r="J69" s="210" t="n"/>
      <c r="K69" s="15" t="n">
        <v>2</v>
      </c>
      <c r="L69" s="16" t="inlineStr">
        <is>
          <t>Renamed</t>
        </is>
      </c>
      <c r="M69" s="211" t="n"/>
      <c r="N69" s="210" t="n"/>
    </row>
    <row r="70" ht="15" customHeight="1">
      <c r="A70" s="16" t="inlineStr">
        <is>
          <t>Frontend / UI Engineering</t>
        </is>
      </c>
      <c r="B70" s="211" t="n"/>
      <c r="C70" s="211" t="n"/>
      <c r="D70" s="211" t="n"/>
      <c r="E70" s="210" t="n"/>
      <c r="F70" s="16" t="inlineStr">
        <is>
          <t>Full-Stack Development</t>
        </is>
      </c>
      <c r="G70" s="211" t="n"/>
      <c r="H70" s="211" t="n"/>
      <c r="I70" s="211" t="n"/>
      <c r="J70" s="210" t="n"/>
      <c r="K70" s="15" t="n">
        <v>2</v>
      </c>
      <c r="L70" s="16" t="inlineStr">
        <is>
          <t>Split and regrouped</t>
        </is>
      </c>
      <c r="M70" s="211" t="n"/>
      <c r="N70" s="210" t="n"/>
    </row>
    <row r="71" ht="15" customHeight="1">
      <c r="A71" s="16" t="inlineStr">
        <is>
          <t>AI / ML Engineering</t>
        </is>
      </c>
      <c r="B71" s="211" t="n"/>
      <c r="C71" s="211" t="n"/>
      <c r="D71" s="211" t="n"/>
      <c r="E71" s="210" t="n"/>
      <c r="F71" s="16" t="inlineStr">
        <is>
          <t>Backend Development</t>
        </is>
      </c>
      <c r="G71" s="211" t="n"/>
      <c r="H71" s="211" t="n"/>
      <c r="I71" s="211" t="n"/>
      <c r="J71" s="210" t="n"/>
      <c r="K71" s="15" t="n">
        <v>1</v>
      </c>
      <c r="L71" s="16" t="inlineStr">
        <is>
          <t>Split and regrouped</t>
        </is>
      </c>
      <c r="M71" s="211" t="n"/>
      <c r="N71" s="210" t="n"/>
    </row>
    <row r="72" ht="15" customHeight="1">
      <c r="A72" s="16" t="inlineStr">
        <is>
          <t>AI /Domain Testing</t>
        </is>
      </c>
      <c r="B72" s="211" t="n"/>
      <c r="C72" s="211" t="n"/>
      <c r="D72" s="211" t="n"/>
      <c r="E72" s="210" t="n"/>
      <c r="F72" s="16" t="inlineStr">
        <is>
          <t>Professional Services Leadership</t>
        </is>
      </c>
      <c r="G72" s="211" t="n"/>
      <c r="H72" s="211" t="n"/>
      <c r="I72" s="211" t="n"/>
      <c r="J72" s="210" t="n"/>
      <c r="K72" s="15" t="n">
        <v>1</v>
      </c>
      <c r="L72" s="16" t="inlineStr">
        <is>
          <t>Split and regrouped</t>
        </is>
      </c>
      <c r="M72" s="211" t="n"/>
      <c r="N72" s="210" t="n"/>
    </row>
    <row r="73" ht="15" customHeight="1">
      <c r="A73" s="16" t="inlineStr">
        <is>
          <t>Client Engagement</t>
        </is>
      </c>
      <c r="B73" s="211" t="n"/>
      <c r="C73" s="211" t="n"/>
      <c r="D73" s="211" t="n"/>
      <c r="E73" s="210" t="n"/>
      <c r="F73" s="16" t="inlineStr">
        <is>
          <t>Customer Success &amp; Account Management</t>
        </is>
      </c>
      <c r="G73" s="211" t="n"/>
      <c r="H73" s="211" t="n"/>
      <c r="I73" s="211" t="n"/>
      <c r="J73" s="210" t="n"/>
      <c r="K73" s="15" t="n">
        <v>1</v>
      </c>
      <c r="L73" s="16" t="inlineStr">
        <is>
          <t>Split and regrouped</t>
        </is>
      </c>
      <c r="M73" s="211" t="n"/>
      <c r="N73" s="210" t="n"/>
    </row>
    <row r="74" ht="15" customHeight="1">
      <c r="A74" s="16" t="inlineStr">
        <is>
          <t>Client Engagement</t>
        </is>
      </c>
      <c r="B74" s="211" t="n"/>
      <c r="C74" s="211" t="n"/>
      <c r="D74" s="211" t="n"/>
      <c r="E74" s="210" t="n"/>
      <c r="F74" s="16" t="inlineStr">
        <is>
          <t>Solution Consulting &amp; Implementation</t>
        </is>
      </c>
      <c r="G74" s="211" t="n"/>
      <c r="H74" s="211" t="n"/>
      <c r="I74" s="211" t="n"/>
      <c r="J74" s="210" t="n"/>
      <c r="K74" s="15" t="n">
        <v>1</v>
      </c>
      <c r="L74" s="16" t="inlineStr">
        <is>
          <t>Split and regrouped</t>
        </is>
      </c>
      <c r="M74" s="211" t="n"/>
      <c r="N74" s="210" t="n"/>
    </row>
    <row r="75" ht="15" customHeight="1">
      <c r="A75" s="16" t="inlineStr">
        <is>
          <t>Customer Experience</t>
        </is>
      </c>
      <c r="B75" s="211" t="n"/>
      <c r="C75" s="211" t="n"/>
      <c r="D75" s="211" t="n"/>
      <c r="E75" s="210" t="n"/>
      <c r="F75" s="16" t="inlineStr">
        <is>
          <t>Business &amp; Functional Leadership</t>
        </is>
      </c>
      <c r="G75" s="211" t="n"/>
      <c r="H75" s="211" t="n"/>
      <c r="I75" s="211" t="n"/>
      <c r="J75" s="210" t="n"/>
      <c r="K75" s="15" t="n">
        <v>1</v>
      </c>
      <c r="L75" s="16" t="inlineStr">
        <is>
          <t>Merged with others</t>
        </is>
      </c>
      <c r="M75" s="211" t="n"/>
      <c r="N75" s="210" t="n"/>
    </row>
    <row r="76" ht="15" customHeight="1">
      <c r="A76" s="16" t="inlineStr">
        <is>
          <t>Customer Success</t>
        </is>
      </c>
      <c r="B76" s="211" t="n"/>
      <c r="C76" s="211" t="n"/>
      <c r="D76" s="211" t="n"/>
      <c r="E76" s="210" t="n"/>
      <c r="F76" s="16" t="inlineStr">
        <is>
          <t>Customer Success Leadership</t>
        </is>
      </c>
      <c r="G76" s="211" t="n"/>
      <c r="H76" s="211" t="n"/>
      <c r="I76" s="211" t="n"/>
      <c r="J76" s="210" t="n"/>
      <c r="K76" s="15" t="n">
        <v>1</v>
      </c>
      <c r="L76" s="16" t="inlineStr">
        <is>
          <t>Split into several</t>
        </is>
      </c>
      <c r="M76" s="211" t="n"/>
      <c r="N76" s="210" t="n"/>
    </row>
    <row r="77" ht="15" customHeight="1">
      <c r="A77" s="16" t="inlineStr">
        <is>
          <t>Customer Support</t>
        </is>
      </c>
      <c r="B77" s="211" t="n"/>
      <c r="C77" s="211" t="n"/>
      <c r="D77" s="211" t="n"/>
      <c r="E77" s="210" t="n"/>
      <c r="F77" s="16" t="inlineStr">
        <is>
          <t>Application &amp; Product Support</t>
        </is>
      </c>
      <c r="G77" s="211" t="n"/>
      <c r="H77" s="211" t="n"/>
      <c r="I77" s="211" t="n"/>
      <c r="J77" s="210" t="n"/>
      <c r="K77" s="15" t="n">
        <v>1</v>
      </c>
      <c r="L77" s="16" t="inlineStr">
        <is>
          <t>Merged with others</t>
        </is>
      </c>
      <c r="M77" s="211" t="n"/>
      <c r="N77" s="210" t="n"/>
    </row>
    <row r="78" ht="15" customHeight="1"/>
    <row r="79" ht="20" customHeight="1">
      <c r="A79" s="6" t="inlineStr">
        <is>
          <t>3. Where people sit — band × track</t>
        </is>
      </c>
    </row>
    <row r="80" ht="15" customHeight="1">
      <c r="A80" s="12" t="inlineStr">
        <is>
          <t>Band</t>
        </is>
      </c>
      <c r="B80" s="211" t="n"/>
      <c r="C80" s="210" t="n"/>
      <c r="D80" s="12" t="inlineStr">
        <is>
          <t>IC</t>
        </is>
      </c>
      <c r="E80" s="210" t="n"/>
      <c r="F80" s="12" t="inlineStr">
        <is>
          <t>POD Lead</t>
        </is>
      </c>
      <c r="G80" s="210" t="n"/>
      <c r="H80" s="12" t="inlineStr">
        <is>
          <t>Player-Coach</t>
        </is>
      </c>
      <c r="I80" s="210" t="n"/>
      <c r="J80" s="12" t="inlineStr">
        <is>
          <t>People Manager</t>
        </is>
      </c>
      <c r="K80" s="210" t="n"/>
      <c r="L80" s="12" t="inlineStr">
        <is>
          <t>Consultant</t>
        </is>
      </c>
      <c r="M80" s="210" t="n"/>
      <c r="N80" s="12" t="inlineStr">
        <is>
          <t>Total</t>
        </is>
      </c>
    </row>
    <row r="81" ht="15" customHeight="1">
      <c r="A81" s="24" t="inlineStr">
        <is>
          <t>A</t>
        </is>
      </c>
      <c r="B81" s="211" t="n"/>
      <c r="C81" s="210" t="n"/>
      <c r="D81" s="26" t="n">
        <v>136</v>
      </c>
      <c r="E81" s="210" t="n"/>
      <c r="F81" s="26" t="inlineStr"/>
      <c r="G81" s="210" t="n"/>
      <c r="H81" s="26" t="inlineStr"/>
      <c r="I81" s="210" t="n"/>
      <c r="J81" s="26" t="inlineStr"/>
      <c r="K81" s="210" t="n"/>
      <c r="L81" s="26" t="inlineStr"/>
      <c r="M81" s="210" t="n"/>
      <c r="N81" s="26" t="n">
        <v>136</v>
      </c>
    </row>
    <row r="82" ht="15" customHeight="1">
      <c r="A82" s="27" t="inlineStr">
        <is>
          <t>B</t>
        </is>
      </c>
      <c r="B82" s="211" t="n"/>
      <c r="C82" s="210" t="n"/>
      <c r="D82" s="23" t="n">
        <v>26</v>
      </c>
      <c r="E82" s="210" t="n"/>
      <c r="F82" s="23" t="n">
        <v>24</v>
      </c>
      <c r="G82" s="210" t="n"/>
      <c r="H82" s="23" t="inlineStr"/>
      <c r="I82" s="210" t="n"/>
      <c r="J82" s="23" t="n">
        <v>18</v>
      </c>
      <c r="K82" s="210" t="n"/>
      <c r="L82" s="23" t="inlineStr"/>
      <c r="M82" s="210" t="n"/>
      <c r="N82" s="23" t="n">
        <v>68</v>
      </c>
    </row>
    <row r="83" ht="15" customHeight="1">
      <c r="A83" s="28" t="inlineStr">
        <is>
          <t>B+</t>
        </is>
      </c>
      <c r="B83" s="211" t="n"/>
      <c r="C83" s="210" t="n"/>
      <c r="D83" s="30" t="inlineStr"/>
      <c r="E83" s="210" t="n"/>
      <c r="F83" s="30" t="inlineStr"/>
      <c r="G83" s="210" t="n"/>
      <c r="H83" s="30" t="inlineStr"/>
      <c r="I83" s="210" t="n"/>
      <c r="J83" s="30" t="inlineStr"/>
      <c r="K83" s="210" t="n"/>
      <c r="L83" s="30" t="inlineStr"/>
      <c r="M83" s="210" t="n"/>
      <c r="N83" s="30" t="n">
        <v>0</v>
      </c>
    </row>
    <row r="84" ht="15" customHeight="1">
      <c r="A84" s="31" t="inlineStr">
        <is>
          <t>C</t>
        </is>
      </c>
      <c r="B84" s="211" t="n"/>
      <c r="C84" s="210" t="n"/>
      <c r="D84" s="33" t="n">
        <v>1</v>
      </c>
      <c r="E84" s="210" t="n"/>
      <c r="F84" s="33" t="inlineStr"/>
      <c r="G84" s="210" t="n"/>
      <c r="H84" s="33" t="inlineStr"/>
      <c r="I84" s="210" t="n"/>
      <c r="J84" s="33" t="n">
        <v>5</v>
      </c>
      <c r="K84" s="210" t="n"/>
      <c r="L84" s="33" t="inlineStr"/>
      <c r="M84" s="210" t="n"/>
      <c r="N84" s="33" t="n">
        <v>6</v>
      </c>
    </row>
    <row r="85" ht="15" customHeight="1">
      <c r="A85" s="34" t="inlineStr">
        <is>
          <t>C+</t>
        </is>
      </c>
      <c r="B85" s="211" t="n"/>
      <c r="C85" s="210" t="n"/>
      <c r="D85" s="36" t="inlineStr"/>
      <c r="E85" s="210" t="n"/>
      <c r="F85" s="36" t="inlineStr"/>
      <c r="G85" s="210" t="n"/>
      <c r="H85" s="36" t="inlineStr"/>
      <c r="I85" s="210" t="n"/>
      <c r="J85" s="36" t="inlineStr"/>
      <c r="K85" s="210" t="n"/>
      <c r="L85" s="36" t="inlineStr"/>
      <c r="M85" s="210" t="n"/>
      <c r="N85" s="36" t="n">
        <v>0</v>
      </c>
    </row>
    <row r="86" ht="15" customHeight="1">
      <c r="A86" s="37" t="inlineStr">
        <is>
          <t>D</t>
        </is>
      </c>
      <c r="B86" s="211" t="n"/>
      <c r="C86" s="210" t="n"/>
      <c r="D86" s="39" t="inlineStr"/>
      <c r="E86" s="210" t="n"/>
      <c r="F86" s="39" t="inlineStr"/>
      <c r="G86" s="210" t="n"/>
      <c r="H86" s="39" t="inlineStr"/>
      <c r="I86" s="210" t="n"/>
      <c r="J86" s="39" t="n">
        <v>2</v>
      </c>
      <c r="K86" s="210" t="n"/>
      <c r="L86" s="39" t="inlineStr"/>
      <c r="M86" s="210" t="n"/>
      <c r="N86" s="39" t="n">
        <v>2</v>
      </c>
    </row>
    <row r="87" ht="15" customHeight="1">
      <c r="A87" s="40" t="inlineStr">
        <is>
          <t>E</t>
        </is>
      </c>
      <c r="B87" s="211" t="n"/>
      <c r="C87" s="210" t="n"/>
      <c r="D87" s="42" t="inlineStr"/>
      <c r="E87" s="210" t="n"/>
      <c r="F87" s="42" t="inlineStr"/>
      <c r="G87" s="210" t="n"/>
      <c r="H87" s="42" t="inlineStr"/>
      <c r="I87" s="210" t="n"/>
      <c r="J87" s="42" t="n">
        <v>1</v>
      </c>
      <c r="K87" s="210" t="n"/>
      <c r="L87" s="42" t="inlineStr"/>
      <c r="M87" s="210" t="n"/>
      <c r="N87" s="42" t="n">
        <v>1</v>
      </c>
    </row>
    <row r="88" ht="15" customHeight="1">
      <c r="A88" s="43" t="inlineStr">
        <is>
          <t>X</t>
        </is>
      </c>
      <c r="B88" s="211" t="n"/>
      <c r="C88" s="210" t="n"/>
      <c r="D88" s="45" t="inlineStr"/>
      <c r="E88" s="210" t="n"/>
      <c r="F88" s="45" t="inlineStr"/>
      <c r="G88" s="210" t="n"/>
      <c r="H88" s="45" t="inlineStr"/>
      <c r="I88" s="210" t="n"/>
      <c r="J88" s="45" t="inlineStr"/>
      <c r="K88" s="210" t="n"/>
      <c r="L88" s="45" t="n">
        <v>2</v>
      </c>
      <c r="M88" s="210" t="n"/>
      <c r="N88" s="45" t="n">
        <v>2</v>
      </c>
    </row>
    <row r="89" ht="15" customHeight="1">
      <c r="A89" s="46" t="inlineStr">
        <is>
          <t>Total</t>
        </is>
      </c>
      <c r="B89" s="211" t="n"/>
      <c r="C89" s="210" t="n"/>
      <c r="D89" s="47" t="n">
        <v>163</v>
      </c>
      <c r="E89" s="210" t="n"/>
      <c r="F89" s="47" t="n">
        <v>24</v>
      </c>
      <c r="G89" s="210" t="n"/>
      <c r="H89" s="47" t="n">
        <v>0</v>
      </c>
      <c r="I89" s="210" t="n"/>
      <c r="J89" s="47" t="n">
        <v>26</v>
      </c>
      <c r="K89" s="210" t="n"/>
      <c r="L89" s="47" t="n">
        <v>2</v>
      </c>
      <c r="M89" s="210" t="n"/>
      <c r="N89" s="47" t="n">
        <v>215</v>
      </c>
    </row>
    <row r="90" ht="15" customHeight="1"/>
    <row r="91" ht="20" customHeight="1">
      <c r="A91" s="6" t="inlineStr">
        <is>
          <t>4. Levels by department · bottom to top, left to right</t>
        </is>
      </c>
    </row>
    <row r="92" ht="15" customHeight="1">
      <c r="A92" s="12" t="inlineStr">
        <is>
          <t>Department</t>
        </is>
      </c>
      <c r="B92" s="12" t="inlineStr">
        <is>
          <t>A1</t>
        </is>
      </c>
      <c r="C92" s="12" t="inlineStr">
        <is>
          <t>A2</t>
        </is>
      </c>
      <c r="D92" s="12" t="inlineStr">
        <is>
          <t>A3</t>
        </is>
      </c>
      <c r="E92" s="12" t="inlineStr">
        <is>
          <t>B1</t>
        </is>
      </c>
      <c r="F92" s="12" t="inlineStr">
        <is>
          <t>B2</t>
        </is>
      </c>
      <c r="G92" s="12" t="inlineStr">
        <is>
          <t>B3</t>
        </is>
      </c>
      <c r="H92" s="12" t="inlineStr">
        <is>
          <t>C1</t>
        </is>
      </c>
      <c r="I92" s="12" t="inlineStr">
        <is>
          <t>C2</t>
        </is>
      </c>
      <c r="J92" s="12" t="inlineStr">
        <is>
          <t>D1</t>
        </is>
      </c>
      <c r="K92" s="12" t="inlineStr">
        <is>
          <t>D2</t>
        </is>
      </c>
      <c r="L92" s="12" t="inlineStr">
        <is>
          <t>E1</t>
        </is>
      </c>
      <c r="M92" s="12" t="inlineStr">
        <is>
          <t>X1</t>
        </is>
      </c>
      <c r="N92" s="12" t="inlineStr">
        <is>
          <t>X3</t>
        </is>
      </c>
      <c r="O92" s="12" t="inlineStr">
        <is>
          <t>Total</t>
        </is>
      </c>
    </row>
    <row r="93" ht="15" customHeight="1">
      <c r="A93" s="13" t="inlineStr">
        <is>
          <t>CARBON Business Head</t>
        </is>
      </c>
      <c r="B93" s="15" t="inlineStr"/>
      <c r="C93" s="15" t="inlineStr"/>
      <c r="D93" s="15" t="inlineStr"/>
      <c r="E93" s="15" t="inlineStr"/>
      <c r="F93" s="15" t="inlineStr"/>
      <c r="G93" s="15" t="inlineStr"/>
      <c r="H93" s="15" t="inlineStr"/>
      <c r="I93" s="15" t="inlineStr"/>
      <c r="J93" s="15" t="inlineStr"/>
      <c r="K93" s="15" t="n">
        <v>1</v>
      </c>
      <c r="L93" s="15" t="inlineStr"/>
      <c r="M93" s="15" t="inlineStr"/>
      <c r="N93" s="15" t="inlineStr"/>
      <c r="O93" s="15" t="n">
        <v>1</v>
      </c>
    </row>
    <row r="94" ht="15" customHeight="1">
      <c r="A94" s="13" t="inlineStr">
        <is>
          <t>CRO - Carbon</t>
        </is>
      </c>
      <c r="B94" s="15" t="inlineStr"/>
      <c r="C94" s="15" t="inlineStr"/>
      <c r="D94" s="15" t="inlineStr"/>
      <c r="E94" s="15" t="inlineStr"/>
      <c r="F94" s="15" t="inlineStr"/>
      <c r="G94" s="15" t="inlineStr"/>
      <c r="H94" s="15" t="inlineStr"/>
      <c r="I94" s="15" t="inlineStr"/>
      <c r="J94" s="15" t="inlineStr"/>
      <c r="K94" s="15" t="inlineStr"/>
      <c r="L94" s="15" t="n">
        <v>1</v>
      </c>
      <c r="M94" s="15" t="inlineStr"/>
      <c r="N94" s="15" t="inlineStr"/>
      <c r="O94" s="15" t="n">
        <v>1</v>
      </c>
    </row>
    <row r="95" ht="15" customHeight="1">
      <c r="A95" s="13" t="inlineStr">
        <is>
          <t>Customer Experience</t>
        </is>
      </c>
      <c r="B95" s="15" t="inlineStr"/>
      <c r="C95" s="15" t="inlineStr"/>
      <c r="D95" s="15" t="inlineStr"/>
      <c r="E95" s="15" t="inlineStr"/>
      <c r="F95" s="15" t="inlineStr"/>
      <c r="G95" s="15" t="inlineStr"/>
      <c r="H95" s="15" t="inlineStr"/>
      <c r="I95" s="15" t="inlineStr"/>
      <c r="J95" s="15" t="n">
        <v>1</v>
      </c>
      <c r="K95" s="15" t="inlineStr"/>
      <c r="L95" s="15" t="inlineStr"/>
      <c r="M95" s="15" t="inlineStr"/>
      <c r="N95" s="15" t="inlineStr"/>
      <c r="O95" s="15" t="n">
        <v>1</v>
      </c>
    </row>
    <row r="96" ht="15" customHeight="1">
      <c r="A96" s="13" t="inlineStr">
        <is>
          <t>Digitizing</t>
        </is>
      </c>
      <c r="B96" s="15" t="inlineStr"/>
      <c r="C96" s="15" t="n">
        <v>3</v>
      </c>
      <c r="D96" s="15" t="n">
        <v>14</v>
      </c>
      <c r="E96" s="15" t="n">
        <v>5</v>
      </c>
      <c r="F96" s="15" t="n">
        <v>1</v>
      </c>
      <c r="G96" s="15" t="inlineStr"/>
      <c r="H96" s="15" t="n">
        <v>1</v>
      </c>
      <c r="I96" s="15" t="inlineStr"/>
      <c r="J96" s="15" t="inlineStr"/>
      <c r="K96" s="15" t="inlineStr"/>
      <c r="L96" s="15" t="inlineStr"/>
      <c r="M96" s="15" t="inlineStr"/>
      <c r="N96" s="15" t="inlineStr"/>
      <c r="O96" s="15" t="n">
        <v>24</v>
      </c>
    </row>
    <row r="97" ht="15" customHeight="1">
      <c r="A97" s="13" t="inlineStr">
        <is>
          <t>Functional</t>
        </is>
      </c>
      <c r="B97" s="15" t="inlineStr"/>
      <c r="C97" s="15" t="inlineStr"/>
      <c r="D97" s="15" t="n">
        <v>2</v>
      </c>
      <c r="E97" s="15" t="n">
        <v>10</v>
      </c>
      <c r="F97" s="15" t="n">
        <v>2</v>
      </c>
      <c r="G97" s="15" t="inlineStr"/>
      <c r="H97" s="15" t="inlineStr"/>
      <c r="I97" s="15" t="inlineStr"/>
      <c r="J97" s="15" t="inlineStr"/>
      <c r="K97" s="15" t="inlineStr"/>
      <c r="L97" s="15" t="inlineStr"/>
      <c r="M97" s="15" t="inlineStr"/>
      <c r="N97" s="15" t="inlineStr"/>
      <c r="O97" s="15" t="n">
        <v>14</v>
      </c>
    </row>
    <row r="98" ht="15" customHeight="1">
      <c r="A98" s="13" t="inlineStr">
        <is>
          <t>Marketing</t>
        </is>
      </c>
      <c r="B98" s="15" t="n">
        <v>3</v>
      </c>
      <c r="C98" s="15" t="n">
        <v>13</v>
      </c>
      <c r="D98" s="15" t="n">
        <v>7</v>
      </c>
      <c r="E98" s="15" t="n">
        <v>4</v>
      </c>
      <c r="F98" s="15" t="n">
        <v>3</v>
      </c>
      <c r="G98" s="15" t="n">
        <v>1</v>
      </c>
      <c r="H98" s="15" t="inlineStr"/>
      <c r="I98" s="15" t="inlineStr"/>
      <c r="J98" s="15" t="inlineStr"/>
      <c r="K98" s="15" t="inlineStr"/>
      <c r="L98" s="15" t="inlineStr"/>
      <c r="M98" s="15" t="inlineStr"/>
      <c r="N98" s="15" t="inlineStr"/>
      <c r="O98" s="15" t="n">
        <v>31</v>
      </c>
    </row>
    <row r="99" ht="15" customHeight="1">
      <c r="A99" s="13" t="inlineStr">
        <is>
          <t>Quality Assurance</t>
        </is>
      </c>
      <c r="B99" s="15" t="inlineStr"/>
      <c r="C99" s="15" t="inlineStr"/>
      <c r="D99" s="15" t="n">
        <v>7</v>
      </c>
      <c r="E99" s="15" t="inlineStr"/>
      <c r="F99" s="15" t="n">
        <v>1</v>
      </c>
      <c r="G99" s="15" t="inlineStr"/>
      <c r="H99" s="15" t="inlineStr"/>
      <c r="I99" s="15" t="inlineStr"/>
      <c r="J99" s="15" t="inlineStr"/>
      <c r="K99" s="15" t="inlineStr"/>
      <c r="L99" s="15" t="inlineStr"/>
      <c r="M99" s="15" t="inlineStr"/>
      <c r="N99" s="15" t="inlineStr"/>
      <c r="O99" s="15" t="n">
        <v>8</v>
      </c>
    </row>
    <row r="100" ht="15" customHeight="1">
      <c r="A100" s="13" t="inlineStr">
        <is>
          <t>Sales</t>
        </is>
      </c>
      <c r="B100" s="15" t="inlineStr"/>
      <c r="C100" s="15" t="inlineStr"/>
      <c r="D100" s="15" t="n">
        <v>1</v>
      </c>
      <c r="E100" s="15" t="n">
        <v>1</v>
      </c>
      <c r="F100" s="15" t="n">
        <v>1</v>
      </c>
      <c r="G100" s="15" t="n">
        <v>1</v>
      </c>
      <c r="H100" s="15" t="n">
        <v>1</v>
      </c>
      <c r="I100" s="15" t="inlineStr"/>
      <c r="J100" s="15" t="inlineStr"/>
      <c r="K100" s="15" t="inlineStr"/>
      <c r="L100" s="15" t="inlineStr"/>
      <c r="M100" s="15" t="inlineStr"/>
      <c r="N100" s="15" t="n">
        <v>1</v>
      </c>
      <c r="O100" s="15" t="n">
        <v>6</v>
      </c>
    </row>
    <row r="101" ht="15" customHeight="1">
      <c r="A101" s="13" t="inlineStr">
        <is>
          <t>Services</t>
        </is>
      </c>
      <c r="B101" s="15" t="inlineStr"/>
      <c r="C101" s="15" t="n">
        <v>1</v>
      </c>
      <c r="D101" s="15" t="n">
        <v>37</v>
      </c>
      <c r="E101" s="15" t="n">
        <v>13</v>
      </c>
      <c r="F101" s="15" t="n">
        <v>7</v>
      </c>
      <c r="G101" s="15" t="inlineStr"/>
      <c r="H101" s="15" t="n">
        <v>2</v>
      </c>
      <c r="I101" s="15" t="inlineStr"/>
      <c r="J101" s="15" t="inlineStr"/>
      <c r="K101" s="15" t="inlineStr"/>
      <c r="L101" s="15" t="inlineStr"/>
      <c r="M101" s="15" t="inlineStr"/>
      <c r="N101" s="15" t="inlineStr"/>
      <c r="O101" s="15" t="n">
        <v>60</v>
      </c>
    </row>
    <row r="102" ht="15" customHeight="1">
      <c r="A102" s="13" t="inlineStr">
        <is>
          <t>Support</t>
        </is>
      </c>
      <c r="B102" s="15" t="inlineStr"/>
      <c r="C102" s="15" t="inlineStr"/>
      <c r="D102" s="15" t="n">
        <v>12</v>
      </c>
      <c r="E102" s="15" t="n">
        <v>2</v>
      </c>
      <c r="F102" s="15" t="n">
        <v>6</v>
      </c>
      <c r="G102" s="15" t="inlineStr"/>
      <c r="H102" s="15" t="n">
        <v>1</v>
      </c>
      <c r="I102" s="15" t="inlineStr"/>
      <c r="J102" s="15" t="inlineStr"/>
      <c r="K102" s="15" t="inlineStr"/>
      <c r="L102" s="15" t="inlineStr"/>
      <c r="M102" s="15" t="n">
        <v>1</v>
      </c>
      <c r="N102" s="15" t="inlineStr"/>
      <c r="O102" s="15" t="n">
        <v>22</v>
      </c>
    </row>
    <row r="103" ht="15" customHeight="1">
      <c r="A103" s="13" t="inlineStr">
        <is>
          <t>Technology</t>
        </is>
      </c>
      <c r="B103" s="15" t="n">
        <v>2</v>
      </c>
      <c r="C103" s="15" t="n">
        <v>5</v>
      </c>
      <c r="D103" s="15" t="n">
        <v>29</v>
      </c>
      <c r="E103" s="15" t="n">
        <v>4</v>
      </c>
      <c r="F103" s="15" t="n">
        <v>5</v>
      </c>
      <c r="G103" s="15" t="n">
        <v>1</v>
      </c>
      <c r="H103" s="15" t="inlineStr"/>
      <c r="I103" s="15" t="n">
        <v>1</v>
      </c>
      <c r="J103" s="15" t="inlineStr"/>
      <c r="K103" s="15" t="inlineStr"/>
      <c r="L103" s="15" t="inlineStr"/>
      <c r="M103" s="15" t="inlineStr"/>
      <c r="N103" s="15" t="inlineStr"/>
      <c r="O103" s="15" t="n">
        <v>47</v>
      </c>
    </row>
    <row r="104" ht="15" customHeight="1">
      <c r="A104" s="13" t="inlineStr">
        <is>
          <t>Total</t>
        </is>
      </c>
      <c r="B104" s="15" t="n">
        <v>5</v>
      </c>
      <c r="C104" s="15" t="n">
        <v>22</v>
      </c>
      <c r="D104" s="15" t="n">
        <v>109</v>
      </c>
      <c r="E104" s="15" t="n">
        <v>39</v>
      </c>
      <c r="F104" s="15" t="n">
        <v>26</v>
      </c>
      <c r="G104" s="15" t="n">
        <v>3</v>
      </c>
      <c r="H104" s="15" t="n">
        <v>5</v>
      </c>
      <c r="I104" s="15" t="n">
        <v>1</v>
      </c>
      <c r="J104" s="15" t="n">
        <v>1</v>
      </c>
      <c r="K104" s="15" t="n">
        <v>1</v>
      </c>
      <c r="L104" s="15" t="n">
        <v>1</v>
      </c>
      <c r="M104" s="15" t="n">
        <v>1</v>
      </c>
      <c r="N104" s="15" t="n">
        <v>1</v>
      </c>
      <c r="O104" s="15" t="n">
        <v>215</v>
      </c>
    </row>
    <row r="105" ht="15" customHeight="1"/>
    <row r="106" ht="20" customHeight="1">
      <c r="A106" s="6" t="inlineStr">
        <is>
          <t>5. Job families × band</t>
        </is>
      </c>
    </row>
    <row r="107" ht="28" customHeight="1">
      <c r="A107" s="12" t="inlineStr">
        <is>
          <t>Job family</t>
        </is>
      </c>
      <c r="B107" s="211" t="n"/>
      <c r="C107" s="211" t="n"/>
      <c r="D107" s="210" t="n"/>
      <c r="E107" s="12" t="inlineStr">
        <is>
          <t>A</t>
        </is>
      </c>
      <c r="F107" s="12" t="inlineStr">
        <is>
          <t>B</t>
        </is>
      </c>
      <c r="G107" s="12" t="inlineStr">
        <is>
          <t>B+</t>
        </is>
      </c>
      <c r="H107" s="12" t="inlineStr">
        <is>
          <t>C</t>
        </is>
      </c>
      <c r="I107" s="12" t="inlineStr">
        <is>
          <t>C+</t>
        </is>
      </c>
      <c r="J107" s="12" t="inlineStr">
        <is>
          <t>D</t>
        </is>
      </c>
      <c r="K107" s="12" t="inlineStr">
        <is>
          <t>E</t>
        </is>
      </c>
      <c r="L107" s="12" t="inlineStr">
        <is>
          <t>X</t>
        </is>
      </c>
      <c r="M107" s="12" t="inlineStr">
        <is>
          <t>Total</t>
        </is>
      </c>
      <c r="N107" s="12" t="inlineStr">
        <is>
          <t>Sub-families</t>
        </is>
      </c>
    </row>
    <row r="108" ht="15" customHeight="1">
      <c r="A108" s="13" t="inlineStr">
        <is>
          <t>Consulting &amp; Professional Services</t>
        </is>
      </c>
      <c r="B108" s="211" t="n"/>
      <c r="C108" s="211" t="n"/>
      <c r="D108" s="210" t="n"/>
      <c r="E108" s="15" t="n">
        <v>37</v>
      </c>
      <c r="F108" s="15" t="n">
        <v>18</v>
      </c>
      <c r="G108" s="15" t="inlineStr"/>
      <c r="H108" s="15" t="n">
        <v>2</v>
      </c>
      <c r="I108" s="15" t="inlineStr"/>
      <c r="J108" s="15" t="inlineStr"/>
      <c r="K108" s="15" t="inlineStr"/>
      <c r="L108" s="15" t="inlineStr"/>
      <c r="M108" s="15" t="n">
        <v>57</v>
      </c>
      <c r="N108" s="15" t="n">
        <v>3</v>
      </c>
    </row>
    <row r="109" ht="15" customHeight="1">
      <c r="A109" s="13" t="inlineStr">
        <is>
          <t>Engineering &amp; Development</t>
        </is>
      </c>
      <c r="B109" s="211" t="n"/>
      <c r="C109" s="211" t="n"/>
      <c r="D109" s="210" t="n"/>
      <c r="E109" s="15" t="n">
        <v>36</v>
      </c>
      <c r="F109" s="15" t="n">
        <v>8</v>
      </c>
      <c r="G109" s="15" t="inlineStr"/>
      <c r="H109" s="15" t="n">
        <v>1</v>
      </c>
      <c r="I109" s="15" t="inlineStr"/>
      <c r="J109" s="15" t="inlineStr"/>
      <c r="K109" s="15" t="inlineStr"/>
      <c r="L109" s="15" t="inlineStr"/>
      <c r="M109" s="15" t="n">
        <v>45</v>
      </c>
      <c r="N109" s="15" t="n">
        <v>7</v>
      </c>
    </row>
    <row r="110" ht="15" customHeight="1">
      <c r="A110" s="13" t="inlineStr">
        <is>
          <t>Data Operations &amp; Digitization</t>
        </is>
      </c>
      <c r="B110" s="211" t="n"/>
      <c r="C110" s="211" t="n"/>
      <c r="D110" s="210" t="n"/>
      <c r="E110" s="15" t="n">
        <v>17</v>
      </c>
      <c r="F110" s="15" t="n">
        <v>5</v>
      </c>
      <c r="G110" s="15" t="inlineStr"/>
      <c r="H110" s="15" t="n">
        <v>1</v>
      </c>
      <c r="I110" s="15" t="inlineStr"/>
      <c r="J110" s="15" t="inlineStr"/>
      <c r="K110" s="15" t="inlineStr"/>
      <c r="L110" s="15" t="inlineStr"/>
      <c r="M110" s="15" t="n">
        <v>23</v>
      </c>
      <c r="N110" s="15" t="n">
        <v>2</v>
      </c>
    </row>
    <row r="111" ht="15" customHeight="1">
      <c r="A111" s="13" t="inlineStr">
        <is>
          <t>Customer Success &amp; Support</t>
        </is>
      </c>
      <c r="B111" s="211" t="n"/>
      <c r="C111" s="211" t="n"/>
      <c r="D111" s="210" t="n"/>
      <c r="E111" s="15" t="n">
        <v>9</v>
      </c>
      <c r="F111" s="15" t="n">
        <v>10</v>
      </c>
      <c r="G111" s="15" t="inlineStr"/>
      <c r="H111" s="15" t="n">
        <v>1</v>
      </c>
      <c r="I111" s="15" t="inlineStr"/>
      <c r="J111" s="15" t="inlineStr"/>
      <c r="K111" s="15" t="inlineStr"/>
      <c r="L111" s="15" t="n">
        <v>1</v>
      </c>
      <c r="M111" s="15" t="n">
        <v>21</v>
      </c>
      <c r="N111" s="15" t="n">
        <v>4</v>
      </c>
    </row>
    <row r="112" ht="15" customHeight="1">
      <c r="A112" s="13" t="inlineStr">
        <is>
          <t>Sales &amp; Business Development</t>
        </is>
      </c>
      <c r="B112" s="211" t="n"/>
      <c r="C112" s="211" t="n"/>
      <c r="D112" s="210" t="n"/>
      <c r="E112" s="15" t="n">
        <v>12</v>
      </c>
      <c r="F112" s="15" t="n">
        <v>7</v>
      </c>
      <c r="G112" s="15" t="inlineStr"/>
      <c r="H112" s="15" t="n">
        <v>1</v>
      </c>
      <c r="I112" s="15" t="inlineStr"/>
      <c r="J112" s="15" t="inlineStr"/>
      <c r="K112" s="15" t="inlineStr"/>
      <c r="L112" s="15" t="n">
        <v>1</v>
      </c>
      <c r="M112" s="15" t="n">
        <v>21</v>
      </c>
      <c r="N112" s="15" t="n">
        <v>4</v>
      </c>
    </row>
    <row r="113" ht="15" customHeight="1">
      <c r="A113" s="13" t="inlineStr">
        <is>
          <t>Marketing &amp; Communications</t>
        </is>
      </c>
      <c r="B113" s="211" t="n"/>
      <c r="C113" s="211" t="n"/>
      <c r="D113" s="210" t="n"/>
      <c r="E113" s="15" t="n">
        <v>11</v>
      </c>
      <c r="F113" s="15" t="n">
        <v>3</v>
      </c>
      <c r="G113" s="15" t="inlineStr"/>
      <c r="H113" s="15" t="inlineStr"/>
      <c r="I113" s="15" t="inlineStr"/>
      <c r="J113" s="15" t="inlineStr"/>
      <c r="K113" s="15" t="inlineStr"/>
      <c r="L113" s="15" t="inlineStr"/>
      <c r="M113" s="15" t="n">
        <v>14</v>
      </c>
      <c r="N113" s="15" t="n">
        <v>5</v>
      </c>
    </row>
    <row r="114" ht="15" customHeight="1">
      <c r="A114" s="13" t="inlineStr">
        <is>
          <t>Quality Assurance</t>
        </is>
      </c>
      <c r="B114" s="211" t="n"/>
      <c r="C114" s="211" t="n"/>
      <c r="D114" s="210" t="n"/>
      <c r="E114" s="15" t="n">
        <v>8</v>
      </c>
      <c r="F114" s="15" t="n">
        <v>2</v>
      </c>
      <c r="G114" s="15" t="inlineStr"/>
      <c r="H114" s="15" t="inlineStr"/>
      <c r="I114" s="15" t="inlineStr"/>
      <c r="J114" s="15" t="inlineStr"/>
      <c r="K114" s="15" t="inlineStr"/>
      <c r="L114" s="15" t="inlineStr"/>
      <c r="M114" s="15" t="n">
        <v>10</v>
      </c>
      <c r="N114" s="15" t="n">
        <v>3</v>
      </c>
    </row>
    <row r="115" ht="15" customHeight="1">
      <c r="A115" s="13" t="inlineStr">
        <is>
          <t>Solution Consulting &amp; Implementation</t>
        </is>
      </c>
      <c r="B115" s="211" t="n"/>
      <c r="C115" s="211" t="n"/>
      <c r="D115" s="210" t="n"/>
      <c r="E115" s="15" t="n">
        <v>1</v>
      </c>
      <c r="F115" s="15" t="n">
        <v>6</v>
      </c>
      <c r="G115" s="15" t="inlineStr"/>
      <c r="H115" s="15" t="inlineStr"/>
      <c r="I115" s="15" t="inlineStr"/>
      <c r="J115" s="15" t="inlineStr"/>
      <c r="K115" s="15" t="inlineStr"/>
      <c r="L115" s="15" t="inlineStr"/>
      <c r="M115" s="15" t="n">
        <v>7</v>
      </c>
      <c r="N115" s="15" t="n">
        <v>1</v>
      </c>
    </row>
    <row r="116" ht="15" customHeight="1">
      <c r="A116" s="13" t="inlineStr">
        <is>
          <t>Product Management</t>
        </is>
      </c>
      <c r="B116" s="211" t="n"/>
      <c r="C116" s="211" t="n"/>
      <c r="D116" s="210" t="n"/>
      <c r="E116" s="15" t="n">
        <v>1</v>
      </c>
      <c r="F116" s="15" t="n">
        <v>4</v>
      </c>
      <c r="G116" s="15" t="inlineStr"/>
      <c r="H116" s="15" t="inlineStr"/>
      <c r="I116" s="15" t="inlineStr"/>
      <c r="J116" s="15" t="inlineStr"/>
      <c r="K116" s="15" t="inlineStr"/>
      <c r="L116" s="15" t="inlineStr"/>
      <c r="M116" s="15" t="n">
        <v>5</v>
      </c>
      <c r="N116" s="15" t="n">
        <v>1</v>
      </c>
    </row>
    <row r="117" ht="15" customHeight="1">
      <c r="A117" s="13" t="inlineStr">
        <is>
          <t>Executive Leadership</t>
        </is>
      </c>
      <c r="B117" s="211" t="n"/>
      <c r="C117" s="211" t="n"/>
      <c r="D117" s="210" t="n"/>
      <c r="E117" s="15" t="inlineStr"/>
      <c r="F117" s="15" t="inlineStr"/>
      <c r="G117" s="15" t="inlineStr"/>
      <c r="H117" s="15" t="inlineStr"/>
      <c r="I117" s="15" t="inlineStr"/>
      <c r="J117" s="15" t="n">
        <v>2</v>
      </c>
      <c r="K117" s="15" t="n">
        <v>1</v>
      </c>
      <c r="L117" s="15" t="inlineStr"/>
      <c r="M117" s="15" t="n">
        <v>3</v>
      </c>
      <c r="N117" s="15" t="n">
        <v>2</v>
      </c>
    </row>
    <row r="118" ht="15" customHeight="1">
      <c r="A118" s="13" t="inlineStr">
        <is>
          <t>Design &amp; Creative</t>
        </is>
      </c>
      <c r="B118" s="211" t="n"/>
      <c r="C118" s="211" t="n"/>
      <c r="D118" s="210" t="n"/>
      <c r="E118" s="15" t="n">
        <v>2</v>
      </c>
      <c r="F118" s="15" t="n">
        <v>1</v>
      </c>
      <c r="G118" s="15" t="inlineStr"/>
      <c r="H118" s="15" t="inlineStr"/>
      <c r="I118" s="15" t="inlineStr"/>
      <c r="J118" s="15" t="inlineStr"/>
      <c r="K118" s="15" t="inlineStr"/>
      <c r="L118" s="15" t="inlineStr"/>
      <c r="M118" s="15" t="n">
        <v>3</v>
      </c>
      <c r="N118" s="15" t="n">
        <v>2</v>
      </c>
    </row>
    <row r="119" ht="15" customHeight="1">
      <c r="A119" s="13" t="inlineStr">
        <is>
          <t>Business Analysis</t>
        </is>
      </c>
      <c r="B119" s="211" t="n"/>
      <c r="C119" s="211" t="n"/>
      <c r="D119" s="210" t="n"/>
      <c r="E119" s="15" t="n">
        <v>1</v>
      </c>
      <c r="F119" s="15" t="n">
        <v>2</v>
      </c>
      <c r="G119" s="15" t="inlineStr"/>
      <c r="H119" s="15" t="inlineStr"/>
      <c r="I119" s="15" t="inlineStr"/>
      <c r="J119" s="15" t="inlineStr"/>
      <c r="K119" s="15" t="inlineStr"/>
      <c r="L119" s="15" t="inlineStr"/>
      <c r="M119" s="15" t="n">
        <v>3</v>
      </c>
      <c r="N119" s="15" t="n">
        <v>1</v>
      </c>
    </row>
    <row r="120" ht="15" customHeight="1">
      <c r="A120" s="13" t="inlineStr">
        <is>
          <t>Project &amp; Program Management</t>
        </is>
      </c>
      <c r="B120" s="211" t="n"/>
      <c r="C120" s="211" t="n"/>
      <c r="D120" s="210" t="n"/>
      <c r="E120" s="15" t="inlineStr"/>
      <c r="F120" s="15" t="n">
        <v>2</v>
      </c>
      <c r="G120" s="15" t="inlineStr"/>
      <c r="H120" s="15" t="inlineStr"/>
      <c r="I120" s="15" t="inlineStr"/>
      <c r="J120" s="15" t="inlineStr"/>
      <c r="K120" s="15" t="inlineStr"/>
      <c r="L120" s="15" t="inlineStr"/>
      <c r="M120" s="15" t="n">
        <v>2</v>
      </c>
      <c r="N120" s="15" t="n">
        <v>2</v>
      </c>
    </row>
    <row r="121" ht="15" customHeight="1">
      <c r="A121" s="13" t="inlineStr">
        <is>
          <t>Data &amp; Analytics</t>
        </is>
      </c>
      <c r="B121" s="211" t="n"/>
      <c r="C121" s="211" t="n"/>
      <c r="D121" s="210" t="n"/>
      <c r="E121" s="15" t="n">
        <v>1</v>
      </c>
      <c r="F121" s="15" t="inlineStr"/>
      <c r="G121" s="15" t="inlineStr"/>
      <c r="H121" s="15" t="inlineStr"/>
      <c r="I121" s="15" t="inlineStr"/>
      <c r="J121" s="15" t="inlineStr"/>
      <c r="K121" s="15" t="inlineStr"/>
      <c r="L121" s="15" t="inlineStr"/>
      <c r="M121" s="15" t="n">
        <v>1</v>
      </c>
      <c r="N121" s="15" t="n">
        <v>1</v>
      </c>
    </row>
    <row r="122" ht="15" customHeight="1"/>
    <row r="123" ht="20" customHeight="1">
      <c r="A123" s="6" t="inlineStr">
        <is>
          <t>6. Player-Coach transition steps · new — between Bands B and C, and C and D</t>
        </is>
      </c>
    </row>
    <row r="124" ht="15" customHeight="1">
      <c r="A124" s="11" t="inlineStr">
        <is>
          <t>A Player-Coach leads people AND still delivers hands-on expert work. Placed on evidence only; candidates go to the manager and the calibration panel.</t>
        </is>
      </c>
    </row>
    <row r="125" ht="15" customHeight="1">
      <c r="A125" s="12" t="inlineStr">
        <is>
          <t>Person</t>
        </is>
      </c>
      <c r="B125" s="210" t="n"/>
      <c r="C125" s="12" t="inlineStr">
        <is>
          <t>Department</t>
        </is>
      </c>
      <c r="D125" s="210" t="n"/>
      <c r="E125" s="12" t="inlineStr">
        <is>
          <t>Before</t>
        </is>
      </c>
      <c r="F125" s="12" t="inlineStr">
        <is>
          <t>Now</t>
        </is>
      </c>
      <c r="G125" s="12" t="inlineStr">
        <is>
          <t>Designation</t>
        </is>
      </c>
      <c r="H125" s="211" t="n"/>
      <c r="I125" s="210" t="n"/>
      <c r="J125" s="12" t="inlineStr">
        <is>
          <t>Why</t>
        </is>
      </c>
      <c r="K125" s="211" t="n"/>
      <c r="L125" s="211" t="n"/>
      <c r="M125" s="211" t="n"/>
      <c r="N125" s="210" t="n"/>
    </row>
    <row r="126" ht="28" customHeight="1">
      <c r="A126" s="13" t="inlineStr">
        <is>
          <t>Saahit Togaru</t>
        </is>
      </c>
      <c r="B126" s="210" t="n"/>
      <c r="C126" s="16" t="inlineStr">
        <is>
          <t>Marketing</t>
        </is>
      </c>
      <c r="D126" s="210" t="n"/>
      <c r="E126" s="15" t="inlineStr">
        <is>
          <t>B3</t>
        </is>
      </c>
      <c r="F126" s="15" t="inlineStr">
        <is>
          <t>Watch list</t>
        </is>
      </c>
      <c r="G126" s="16" t="inlineStr">
        <is>
          <t>Senior Marketing Manager</t>
        </is>
      </c>
      <c r="H126" s="211" t="n"/>
      <c r="I126" s="210" t="n"/>
      <c r="J126" s="16" t="inlineStr">
        <is>
          <r>
            <rPr>
              <rFont val="Calibri"/>
              <b val="1"/>
              <sz val="10"/>
            </rPr>
            <t>B+ watch:</t>
          </r>
          <r>
            <rPr>
              <rFont val="Calibri"/>
              <sz val="10"/>
            </rPr>
            <t xml:space="preserve"> leads people, Player-Coach score 5.93 · needs 6.25, C–A average 6.00 · needs 5.5</t>
          </r>
        </is>
      </c>
      <c r="K126" s="211" t="n"/>
      <c r="L126" s="211" t="n"/>
      <c r="M126" s="211" t="n"/>
      <c r="N126" s="210" t="n"/>
    </row>
    <row r="127" ht="28" customHeight="1">
      <c r="A127" s="13" t="inlineStr">
        <is>
          <t>Ashish Singhvi</t>
        </is>
      </c>
      <c r="B127" s="210" t="n"/>
      <c r="C127" s="16" t="inlineStr">
        <is>
          <t>Technology</t>
        </is>
      </c>
      <c r="D127" s="210" t="n"/>
      <c r="E127" s="15" t="inlineStr">
        <is>
          <t>C2</t>
        </is>
      </c>
      <c r="F127" s="15" t="inlineStr">
        <is>
          <t>Watch list</t>
        </is>
      </c>
      <c r="G127" s="16" t="inlineStr">
        <is>
          <t>Head – Product Engineering</t>
        </is>
      </c>
      <c r="H127" s="211" t="n"/>
      <c r="I127" s="210" t="n"/>
      <c r="J127" s="16" t="inlineStr">
        <is>
          <r>
            <rPr>
              <rFont val="Calibri"/>
              <b val="1"/>
              <sz val="10"/>
            </rPr>
            <t>C+ watch:</t>
          </r>
          <r>
            <rPr>
              <rFont val="Calibri"/>
              <sz val="10"/>
            </rPr>
            <t xml:space="preserve"> leads people, Player-Coach score 8.07 · needs 8.25, C–A average 8.00 · needs 7.5</t>
          </r>
        </is>
      </c>
      <c r="K127" s="211" t="n"/>
      <c r="L127" s="211" t="n"/>
      <c r="M127" s="211" t="n"/>
      <c r="N127" s="210" t="n"/>
    </row>
    <row r="128" ht="15" customHeight="1"/>
    <row r="129" ht="20" customHeight="1">
      <c r="A129" s="6" t="inlineStr">
        <is>
          <t>7. Critical inputs needed — who must supply what · red cells across the workbook</t>
        </is>
      </c>
    </row>
    <row r="130" ht="15" customHeight="1">
      <c r="A130" s="12" t="inlineStr">
        <is>
          <t>Input needed</t>
        </is>
      </c>
      <c r="B130" s="211" t="n"/>
      <c r="C130" s="211" t="n"/>
      <c r="D130" s="211" t="n"/>
      <c r="E130" s="211" t="n"/>
      <c r="F130" s="211" t="n"/>
      <c r="G130" s="210" t="n"/>
      <c r="H130" s="12" t="inlineStr">
        <is>
          <t>Who provides it</t>
        </is>
      </c>
      <c r="I130" s="211" t="n"/>
      <c r="J130" s="211" t="n"/>
      <c r="K130" s="210" t="n"/>
      <c r="L130" s="12" t="inlineStr">
        <is>
          <t>People</t>
        </is>
      </c>
      <c r="M130" s="211" t="n"/>
      <c r="N130" s="210" t="n"/>
    </row>
    <row r="131" ht="15" customHeight="1">
      <c r="A131" s="48" t="inlineStr">
        <is>
          <t>Confirm the reporting line</t>
        </is>
      </c>
      <c r="B131" s="211" t="n"/>
      <c r="C131" s="211" t="n"/>
      <c r="D131" s="211" t="n"/>
      <c r="E131" s="211" t="n"/>
      <c r="F131" s="211" t="n"/>
      <c r="G131" s="210" t="n"/>
      <c r="H131" s="16" t="inlineStr">
        <is>
          <t>Manager</t>
        </is>
      </c>
      <c r="I131" s="211" t="n"/>
      <c r="J131" s="211" t="n"/>
      <c r="K131" s="210" t="n"/>
      <c r="L131" s="15" t="n">
        <v>34</v>
      </c>
      <c r="M131" s="211" t="n"/>
      <c r="N131" s="210" t="n"/>
    </row>
    <row r="132" ht="15" customHeight="1">
      <c r="A132" s="48" t="inlineStr">
        <is>
          <t>Survey response or KRAs describing the work · nothing on file</t>
        </is>
      </c>
      <c r="B132" s="211" t="n"/>
      <c r="C132" s="211" t="n"/>
      <c r="D132" s="211" t="n"/>
      <c r="E132" s="211" t="n"/>
      <c r="F132" s="211" t="n"/>
      <c r="G132" s="210" t="n"/>
      <c r="H132" s="16" t="inlineStr">
        <is>
          <t>Employee + manager</t>
        </is>
      </c>
      <c r="I132" s="211" t="n"/>
      <c r="J132" s="211" t="n"/>
      <c r="K132" s="210" t="n"/>
      <c r="L132" s="15" t="n">
        <v>5</v>
      </c>
      <c r="M132" s="211" t="n"/>
      <c r="N132" s="210" t="n"/>
    </row>
    <row r="133" ht="15" customHeight="1">
      <c r="A133" s="48" t="inlineStr">
        <is>
          <t>Correct the experience record</t>
        </is>
      </c>
      <c r="B133" s="211" t="n"/>
      <c r="C133" s="211" t="n"/>
      <c r="D133" s="211" t="n"/>
      <c r="E133" s="211" t="n"/>
      <c r="F133" s="211" t="n"/>
      <c r="G133" s="210" t="n"/>
      <c r="H133" s="16" t="inlineStr">
        <is>
          <t>HR</t>
        </is>
      </c>
      <c r="I133" s="211" t="n"/>
      <c r="J133" s="211" t="n"/>
      <c r="K133" s="210" t="n"/>
      <c r="L133" s="15" t="n">
        <v>5</v>
      </c>
      <c r="M133" s="211" t="n"/>
      <c r="N133" s="210" t="n"/>
    </row>
    <row r="134" ht="15" customHeight="1">
      <c r="A134" s="48" t="inlineStr">
        <is>
          <t>Resolve conflicting role records</t>
        </is>
      </c>
      <c r="B134" s="211" t="n"/>
      <c r="C134" s="211" t="n"/>
      <c r="D134" s="211" t="n"/>
      <c r="E134" s="211" t="n"/>
      <c r="F134" s="211" t="n"/>
      <c r="G134" s="210" t="n"/>
      <c r="H134" s="16" t="inlineStr">
        <is>
          <t>Business head</t>
        </is>
      </c>
      <c r="I134" s="211" t="n"/>
      <c r="J134" s="211" t="n"/>
      <c r="K134" s="210" t="n"/>
      <c r="L134" s="15" t="n">
        <v>3</v>
      </c>
      <c r="M134" s="211" t="n"/>
      <c r="N134" s="210" t="n"/>
    </row>
    <row r="135" ht="15" customHeight="1">
      <c r="A135" s="48" t="inlineStr">
        <is>
          <t>Confirm structure behind the senior title · org chart</t>
        </is>
      </c>
      <c r="B135" s="211" t="n"/>
      <c r="C135" s="211" t="n"/>
      <c r="D135" s="211" t="n"/>
      <c r="E135" s="211" t="n"/>
      <c r="F135" s="211" t="n"/>
      <c r="G135" s="210" t="n"/>
      <c r="H135" s="16" t="inlineStr">
        <is>
          <t>Business head</t>
        </is>
      </c>
      <c r="I135" s="211" t="n"/>
      <c r="J135" s="211" t="n"/>
      <c r="K135" s="210" t="n"/>
      <c r="L135" s="15" t="n">
        <v>2</v>
      </c>
      <c r="M135" s="211" t="n"/>
      <c r="N135" s="210" t="n"/>
    </row>
    <row r="136" ht="15" customHeight="1"/>
    <row r="137" ht="28" customHeight="1">
      <c r="A137" s="11" t="inlineStr">
        <is>
          <t>44 of 215 people need at least one critical input · one that could change or confirm the placement; pay is set later. The full list by person is on sheet 9, section J.</t>
        </is>
      </c>
    </row>
    <row r="138" ht="20" customHeight="1">
      <c r="A138" s="6" t="inlineStr">
        <is>
          <t>8. What the colours mean</t>
        </is>
      </c>
    </row>
    <row r="139" ht="15" customHeight="1">
      <c r="A139" s="49" t="inlineStr">
        <is>
          <t>Section colours: each column group has its own header colour and a matching light tint</t>
        </is>
      </c>
      <c r="B139" s="211" t="n"/>
      <c r="C139" s="211" t="n"/>
      <c r="D139" s="211" t="n"/>
      <c r="E139" s="211" t="n"/>
      <c r="F139" s="211" t="n"/>
      <c r="G139" s="211" t="n"/>
      <c r="H139" s="211" t="n"/>
      <c r="I139" s="211" t="n"/>
      <c r="J139" s="211" t="n"/>
      <c r="K139" s="211" t="n"/>
      <c r="L139" s="211" t="n"/>
      <c r="M139" s="211" t="n"/>
      <c r="N139" s="210" t="n"/>
    </row>
    <row r="140" ht="15" customHeight="1">
      <c r="A140" s="51" t="inlineStr">
        <is>
          <t>Changed vs current · designation or level</t>
        </is>
      </c>
      <c r="B140" s="211" t="n"/>
      <c r="C140" s="211" t="n"/>
      <c r="D140" s="211" t="n"/>
      <c r="E140" s="211" t="n"/>
      <c r="F140" s="211" t="n"/>
      <c r="G140" s="211" t="n"/>
      <c r="H140" s="211" t="n"/>
      <c r="I140" s="211" t="n"/>
      <c r="J140" s="211" t="n"/>
      <c r="K140" s="211" t="n"/>
      <c r="L140" s="211" t="n"/>
      <c r="M140" s="211" t="n"/>
      <c r="N140" s="210" t="n"/>
    </row>
    <row r="141" ht="15" customHeight="1">
      <c r="A141" s="52" t="inlineStr">
        <is>
          <t>Level up</t>
        </is>
      </c>
      <c r="B141" s="211" t="n"/>
      <c r="C141" s="211" t="n"/>
      <c r="D141" s="211" t="n"/>
      <c r="E141" s="211" t="n"/>
      <c r="F141" s="211" t="n"/>
      <c r="G141" s="211" t="n"/>
      <c r="H141" s="211" t="n"/>
      <c r="I141" s="211" t="n"/>
      <c r="J141" s="211" t="n"/>
      <c r="K141" s="211" t="n"/>
      <c r="L141" s="211" t="n"/>
      <c r="M141" s="211" t="n"/>
      <c r="N141" s="210" t="n"/>
    </row>
    <row r="142" ht="15" customHeight="1">
      <c r="A142" s="54" t="inlineStr">
        <is>
          <t>Level down — pay &amp; title protected</t>
        </is>
      </c>
      <c r="B142" s="211" t="n"/>
      <c r="C142" s="211" t="n"/>
      <c r="D142" s="211" t="n"/>
      <c r="E142" s="211" t="n"/>
      <c r="F142" s="211" t="n"/>
      <c r="G142" s="211" t="n"/>
      <c r="H142" s="211" t="n"/>
      <c r="I142" s="211" t="n"/>
      <c r="J142" s="211" t="n"/>
      <c r="K142" s="211" t="n"/>
      <c r="L142" s="211" t="n"/>
      <c r="M142" s="211" t="n"/>
      <c r="N142" s="210" t="n"/>
    </row>
    <row r="143" ht="15" customHeight="1">
      <c r="A143" s="56" t="inlineStr">
        <is>
          <t>Newly mapped</t>
        </is>
      </c>
      <c r="B143" s="211" t="n"/>
      <c r="C143" s="211" t="n"/>
      <c r="D143" s="211" t="n"/>
      <c r="E143" s="211" t="n"/>
      <c r="F143" s="211" t="n"/>
      <c r="G143" s="211" t="n"/>
      <c r="H143" s="211" t="n"/>
      <c r="I143" s="211" t="n"/>
      <c r="J143" s="211" t="n"/>
      <c r="K143" s="211" t="n"/>
      <c r="L143" s="211" t="n"/>
      <c r="M143" s="211" t="n"/>
      <c r="N143" s="210" t="n"/>
    </row>
    <row r="144" ht="15" customHeight="1">
      <c r="A144" s="57" t="inlineStr">
        <is>
          <t>Player-Coach · B+ · C+</t>
        </is>
      </c>
      <c r="B144" s="211" t="n"/>
      <c r="C144" s="211" t="n"/>
      <c r="D144" s="211" t="n"/>
      <c r="E144" s="211" t="n"/>
      <c r="F144" s="211" t="n"/>
      <c r="G144" s="211" t="n"/>
      <c r="H144" s="211" t="n"/>
      <c r="I144" s="211" t="n"/>
      <c r="J144" s="211" t="n"/>
      <c r="K144" s="211" t="n"/>
      <c r="L144" s="211" t="n"/>
      <c r="M144" s="211" t="n"/>
      <c r="N144" s="210" t="n"/>
    </row>
    <row r="145" ht="15" customHeight="1">
      <c r="A145" s="58" t="inlineStr">
        <is>
          <t>RED = critical input needed · could change or confirm the level</t>
        </is>
      </c>
      <c r="B145" s="211" t="n"/>
      <c r="C145" s="211" t="n"/>
      <c r="D145" s="211" t="n"/>
      <c r="E145" s="211" t="n"/>
      <c r="F145" s="211" t="n"/>
      <c r="G145" s="211" t="n"/>
      <c r="H145" s="211" t="n"/>
      <c r="I145" s="211" t="n"/>
      <c r="J145" s="211" t="n"/>
      <c r="K145" s="211" t="n"/>
      <c r="L145" s="211" t="n"/>
      <c r="M145" s="211" t="n"/>
      <c r="N145" s="210" t="n"/>
    </row>
    <row r="146" ht="15" customHeight="1">
      <c r="A146" s="60" t="inlineStr">
        <is>
          <t>YELLOW = to complete in validation</t>
        </is>
      </c>
      <c r="B146" s="211" t="n"/>
      <c r="C146" s="211" t="n"/>
      <c r="D146" s="211" t="n"/>
      <c r="E146" s="211" t="n"/>
      <c r="F146" s="211" t="n"/>
      <c r="G146" s="211" t="n"/>
      <c r="H146" s="211" t="n"/>
      <c r="I146" s="211" t="n"/>
      <c r="J146" s="211" t="n"/>
      <c r="K146" s="211" t="n"/>
      <c r="L146" s="211" t="n"/>
      <c r="M146" s="211" t="n"/>
      <c r="N146" s="210" t="n"/>
    </row>
    <row r="147" ht="15" customHeight="1"/>
    <row r="148" ht="20" customHeight="1">
      <c r="A148" s="6" t="inlineStr">
        <is>
          <t>9. What is in this workbook</t>
        </is>
      </c>
    </row>
    <row r="149" ht="28" customHeight="1">
      <c r="A149" s="11" t="inlineStr">
        <is>
          <t xml:space="preserve">Every sheet in this workbook, with what it holds and a link to it, is listed on the Contents sheet · the first tab. Read sheet 2 for any one person; sheets 3–11 give the detail behind it; the insight sheets and, in the HR Super Master, the calibration tracker follow. </t>
        </is>
      </c>
    </row>
    <row r="150" ht="20" customHeight="1">
      <c r="A150" s="6" t="inlineStr">
        <is>
          <t>10. Data used</t>
        </is>
      </c>
    </row>
    <row r="151" ht="15" customHeight="1">
      <c r="A151" s="12" t="inlineStr">
        <is>
          <t>Source</t>
        </is>
      </c>
      <c r="B151" s="211" t="n"/>
      <c r="C151" s="211" t="n"/>
      <c r="D151" s="210" t="n"/>
      <c r="E151" s="12" t="inlineStr">
        <is>
          <t>People covered</t>
        </is>
      </c>
      <c r="F151" s="211" t="n"/>
      <c r="G151" s="210" t="n"/>
      <c r="H151" s="12" t="inlineStr">
        <is>
          <t>Used for</t>
        </is>
      </c>
      <c r="I151" s="211" t="n"/>
      <c r="J151" s="211" t="n"/>
      <c r="K151" s="211" t="n"/>
      <c r="L151" s="211" t="n"/>
      <c r="M151" s="211" t="n"/>
      <c r="N151" s="210" t="n"/>
    </row>
    <row r="152" ht="15" customHeight="1">
      <c r="A152" s="13" t="inlineStr">
        <is>
          <t>Employee Master · HRIS</t>
        </is>
      </c>
      <c r="B152" s="211" t="n"/>
      <c r="C152" s="211" t="n"/>
      <c r="D152" s="210" t="n"/>
      <c r="E152" s="16" t="inlineStr">
        <is>
          <t>215 of 215</t>
        </is>
      </c>
      <c r="F152" s="211" t="n"/>
      <c r="G152" s="210" t="n"/>
      <c r="H152" s="16" t="inlineStr">
        <is>
          <t>Identity, department, manager, experience, qualification, reports</t>
        </is>
      </c>
      <c r="I152" s="211" t="n"/>
      <c r="J152" s="211" t="n"/>
      <c r="K152" s="211" t="n"/>
      <c r="L152" s="211" t="n"/>
      <c r="M152" s="211" t="n"/>
      <c r="N152" s="210" t="n"/>
    </row>
    <row r="153" ht="15" customHeight="1">
      <c r="A153" s="13" t="inlineStr">
        <is>
          <t>How We Grow survey · 20 questions</t>
        </is>
      </c>
      <c r="B153" s="211" t="n"/>
      <c r="C153" s="211" t="n"/>
      <c r="D153" s="210" t="n"/>
      <c r="E153" s="16" t="inlineStr">
        <is>
          <t>203 of 215</t>
        </is>
      </c>
      <c r="F153" s="211" t="n"/>
      <c r="G153" s="210" t="n"/>
      <c r="H153" s="16" t="inlineStr">
        <is>
          <t>Evidence for the six factors; role profiles; learning needs</t>
        </is>
      </c>
      <c r="I153" s="211" t="n"/>
      <c r="J153" s="211" t="n"/>
      <c r="K153" s="211" t="n"/>
      <c r="L153" s="211" t="n"/>
      <c r="M153" s="211" t="n"/>
      <c r="N153" s="210" t="n"/>
    </row>
    <row r="154" ht="15" customHeight="1">
      <c r="A154" s="13" t="inlineStr">
        <is>
          <t>KRAs · self / manager-set / submitted</t>
        </is>
      </c>
      <c r="B154" s="211" t="n"/>
      <c r="C154" s="211" t="n"/>
      <c r="D154" s="210" t="n"/>
      <c r="E154" s="16" t="inlineStr">
        <is>
          <t>186 of 215</t>
        </is>
      </c>
      <c r="F154" s="211" t="n"/>
      <c r="G154" s="210" t="n"/>
      <c r="H154" s="16" t="inlineStr">
        <is>
          <t>Evidence for Complexity and Accountability; performance measures</t>
        </is>
      </c>
      <c r="I154" s="211" t="n"/>
      <c r="J154" s="211" t="n"/>
      <c r="K154" s="211" t="n"/>
      <c r="L154" s="211" t="n"/>
      <c r="M154" s="211" t="n"/>
      <c r="N154" s="210" t="n"/>
    </row>
    <row r="155" ht="15" customHeight="1">
      <c r="A155" s="13" t="inlineStr">
        <is>
          <t>Manager talent mapping</t>
        </is>
      </c>
      <c r="B155" s="211" t="n"/>
      <c r="C155" s="211" t="n"/>
      <c r="D155" s="210" t="n"/>
      <c r="E155" s="16" t="inlineStr">
        <is>
          <t>215 of 215</t>
        </is>
      </c>
      <c r="F155" s="211" t="n"/>
      <c r="G155" s="210" t="n"/>
      <c r="H155" s="16" t="inlineStr">
        <is>
          <t>Rating, potential, 9-box, player-coach flag, training needs</t>
        </is>
      </c>
      <c r="I155" s="211" t="n"/>
      <c r="J155" s="211" t="n"/>
      <c r="K155" s="211" t="n"/>
      <c r="L155" s="211" t="n"/>
      <c r="M155" s="211" t="n"/>
      <c r="N155" s="210" t="n"/>
    </row>
    <row r="156" ht="28" customHeight="1">
      <c r="A156" s="13" t="inlineStr">
        <is>
          <t>Market standards</t>
        </is>
      </c>
      <c r="B156" s="211" t="n"/>
      <c r="C156" s="211" t="n"/>
      <c r="D156" s="210" t="n"/>
      <c r="E156" s="16" t="inlineStr">
        <is>
          <t>All levels and families</t>
        </is>
      </c>
      <c r="F156" s="211" t="n"/>
      <c r="G156" s="210" t="n"/>
      <c r="H156" s="16" t="inlineStr">
        <is>
          <t>Radford / Mercer codes, SFIA, peer and competitor ladders, professional standards</t>
        </is>
      </c>
      <c r="I156" s="211" t="n"/>
      <c r="J156" s="211" t="n"/>
      <c r="K156" s="211" t="n"/>
      <c r="L156" s="211" t="n"/>
      <c r="M156" s="211" t="n"/>
      <c r="N156" s="210" t="n"/>
    </row>
    <row r="157" ht="28" customHeight="1">
      <c r="A157" s="13" t="inlineStr">
        <is>
          <t>Validated inputs · build/inputs/overrides.csv</t>
        </is>
      </c>
      <c r="B157" s="211" t="n"/>
      <c r="C157" s="211" t="n"/>
      <c r="D157" s="210" t="n"/>
      <c r="E157" s="16" t="inlineStr">
        <is>
          <t>3 people · 3 changes</t>
        </is>
      </c>
      <c r="F157" s="211" t="n"/>
      <c r="G157" s="210" t="n"/>
      <c r="H157" s="16" t="inlineStr">
        <is>
          <t>Corrections confirmed in validation, applied before the engine runs; each is printed on the person's row</t>
        </is>
      </c>
      <c r="I157" s="211" t="n"/>
      <c r="J157" s="211" t="n"/>
      <c r="K157" s="211" t="n"/>
      <c r="L157" s="211" t="n"/>
      <c r="M157" s="211" t="n"/>
      <c r="N157" s="210" t="n"/>
    </row>
    <row r="158" ht="28" customHeight="1">
      <c r="A158" s="13" t="inlineStr">
        <is>
          <t>Pay</t>
        </is>
      </c>
      <c r="B158" s="211" t="n"/>
      <c r="C158" s="211" t="n"/>
      <c r="D158" s="210" t="n"/>
      <c r="E158" s="16" t="inlineStr">
        <is>
          <t>—</t>
        </is>
      </c>
      <c r="F158" s="211" t="n"/>
      <c r="G158" s="210" t="n"/>
      <c r="H158" s="16" t="inlineStr">
        <is>
          <t>Not supplied — every pay column is left blank · grey until the pay survey is bought; not flagged as a missing input</t>
        </is>
      </c>
      <c r="I158" s="211" t="n"/>
      <c r="J158" s="211" t="n"/>
      <c r="K158" s="211" t="n"/>
      <c r="L158" s="211" t="n"/>
      <c r="M158" s="211" t="n"/>
      <c r="N158" s="210" t="n"/>
    </row>
    <row r="159" ht="15" customHeight="1"/>
    <row r="160" ht="20" customHeight="1">
      <c r="A160" s="6" t="inlineStr">
        <is>
          <t>11. How a role's level is worked out — in four steps</t>
        </is>
      </c>
    </row>
    <row r="161" ht="28" customHeight="1">
      <c r="A161" s="11" t="inlineStr">
        <is>
          <t>The score measures the size of the role, not how well the person performs, and it is not linked to pay. It uses the same scale as the ladder · A1 = 1, A2 = 2 … B1 = 4 … E2 = 12, so a score reads as a level.</t>
        </is>
      </c>
    </row>
    <row r="162" ht="15" customHeight="1">
      <c r="A162" s="12" t="inlineStr">
        <is>
          <t>Step</t>
        </is>
      </c>
      <c r="B162" s="12" t="inlineStr">
        <is>
          <t>What happens</t>
        </is>
      </c>
      <c r="C162" s="211" t="n"/>
      <c r="D162" s="211" t="n"/>
      <c r="E162" s="211" t="n"/>
      <c r="F162" s="211" t="n"/>
      <c r="G162" s="210" t="n"/>
      <c r="H162" s="12" t="inlineStr">
        <is>
          <t>In plain words</t>
        </is>
      </c>
      <c r="I162" s="211" t="n"/>
      <c r="J162" s="211" t="n"/>
      <c r="K162" s="211" t="n"/>
      <c r="L162" s="211" t="n"/>
      <c r="M162" s="211" t="n"/>
      <c r="N162" s="210" t="n"/>
    </row>
    <row r="163" ht="54" customHeight="1">
      <c r="A163" s="13" t="inlineStr">
        <is>
          <t>1 · Rate</t>
        </is>
      </c>
      <c r="B163" s="16"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163" s="211" t="n"/>
      <c r="D163" s="211" t="n"/>
      <c r="E163" s="211" t="n"/>
      <c r="F163" s="211" t="n"/>
      <c r="G163" s="210" t="n"/>
      <c r="H163" s="16" t="inlineStr">
        <is>
          <t>How hard the work is, how freely the person decides, what the role answers for, how much it leads others, the experience it needs and its impact on the business.</t>
        </is>
      </c>
      <c r="I163" s="211" t="n"/>
      <c r="J163" s="211" t="n"/>
      <c r="K163" s="211" t="n"/>
      <c r="L163" s="211" t="n"/>
      <c r="M163" s="211" t="n"/>
      <c r="N163" s="210" t="n"/>
    </row>
    <row r="164" ht="41" customHeight="1">
      <c r="A164" s="13" t="inlineStr">
        <is>
          <t>2 · Weigh</t>
        </is>
      </c>
      <c r="B164" s="16" t="inlineStr">
        <is>
          <t>Each factor has a weight; the six weights add to 100%. They depend on the band and track and the department's type of work, and leaders can edit them on the Weightage Matrix.</t>
        </is>
      </c>
      <c r="C164" s="211" t="n"/>
      <c r="D164" s="211" t="n"/>
      <c r="E164" s="211" t="n"/>
      <c r="F164" s="211" t="n"/>
      <c r="G164" s="210" t="n"/>
      <c r="H164" s="16" t="inlineStr">
        <is>
          <t>Junior roles count the work itself most · Leadership counts 0% in Band A. Senior roles count accountability, leadership and business impact most. Experience counts little.</t>
        </is>
      </c>
      <c r="I164" s="211" t="n"/>
      <c r="J164" s="211" t="n"/>
      <c r="K164" s="211" t="n"/>
      <c r="L164" s="211" t="n"/>
      <c r="M164" s="211" t="n"/>
      <c r="N164" s="210" t="n"/>
    </row>
    <row r="165" ht="41" customHeight="1">
      <c r="A165" s="13" t="inlineStr">
        <is>
          <t>3 · Score</t>
        </is>
      </c>
      <c r="B165" s="16" t="inlineStr">
        <is>
          <t>Score = the six ratings × their weights, added up. Rounded to the nearest whole number ·.5 rounds up, it gives the indicated level.</t>
        </is>
      </c>
      <c r="C165" s="211" t="n"/>
      <c r="D165" s="211" t="n"/>
      <c r="E165" s="211" t="n"/>
      <c r="F165" s="211" t="n"/>
      <c r="G165" s="210" t="n"/>
      <c r="H165" s="16" t="inlineStr">
        <is>
          <t>A weighted average rating — so 4.73 means 'between B1 and B2, nearer B2', which rounds to B2.</t>
        </is>
      </c>
      <c r="I165" s="211" t="n"/>
      <c r="J165" s="211" t="n"/>
      <c r="K165" s="211" t="n"/>
      <c r="L165" s="211" t="n"/>
      <c r="M165" s="211" t="n"/>
      <c r="N165" s="210" t="n"/>
    </row>
    <row r="166" ht="67" customHeight="1">
      <c r="A166" s="13" t="inlineStr">
        <is>
          <t>4 · Check</t>
        </is>
      </c>
      <c r="B166" s="16"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166" s="211" t="n"/>
      <c r="D166" s="211" t="n"/>
      <c r="E166" s="211" t="n"/>
      <c r="F166" s="211" t="n"/>
      <c r="G166" s="210" t="n"/>
      <c r="H166" s="16" t="inlineStr">
        <is>
          <t>The score proposes; the rules make sure the role really carries that level. Any change is named, with its numbers, on sheet 2 of this workbook.</t>
        </is>
      </c>
      <c r="I166" s="211" t="n"/>
      <c r="J166" s="211" t="n"/>
      <c r="K166" s="211" t="n"/>
      <c r="L166" s="211" t="n"/>
      <c r="M166" s="211" t="n"/>
      <c r="N166" s="210" t="n"/>
    </row>
    <row r="167" ht="15" customHeight="1"/>
    <row r="168" ht="15" customHeight="1">
      <c r="A168" s="17" t="inlineStr">
        <is>
          <t>Worked example · invented numbers — a Band B individual contributor doing technology work:</t>
        </is>
      </c>
    </row>
    <row r="169" ht="15" customHeight="1">
      <c r="A169" s="12" t="inlineStr">
        <is>
          <t>Factor</t>
        </is>
      </c>
      <c r="B169" s="12" t="inlineStr">
        <is>
          <t>Complexity</t>
        </is>
      </c>
      <c r="C169" s="210" t="n"/>
      <c r="D169" s="12" t="inlineStr">
        <is>
          <t>Autonomy</t>
        </is>
      </c>
      <c r="E169" s="210" t="n"/>
      <c r="F169" s="12" t="inlineStr">
        <is>
          <t>Accountability</t>
        </is>
      </c>
      <c r="G169" s="210" t="n"/>
      <c r="H169" s="12" t="inlineStr">
        <is>
          <t>Leadership</t>
        </is>
      </c>
      <c r="I169" s="210" t="n"/>
      <c r="J169" s="12" t="inlineStr">
        <is>
          <t>Experience</t>
        </is>
      </c>
      <c r="K169" s="210" t="n"/>
      <c r="L169" s="12" t="inlineStr">
        <is>
          <t>Bus. Impact</t>
        </is>
      </c>
      <c r="M169" s="210" t="n"/>
      <c r="N169" s="12" t="inlineStr">
        <is>
          <t>Score</t>
        </is>
      </c>
    </row>
    <row r="170" ht="15" customHeight="1">
      <c r="A170" s="13" t="inlineStr">
        <is>
          <t>Rating</t>
        </is>
      </c>
      <c r="B170" s="15" t="inlineStr">
        <is>
          <t>5</t>
        </is>
      </c>
      <c r="C170" s="210" t="n"/>
      <c r="D170" s="15" t="inlineStr">
        <is>
          <t>4</t>
        </is>
      </c>
      <c r="E170" s="210" t="n"/>
      <c r="F170" s="15" t="inlineStr">
        <is>
          <t>5</t>
        </is>
      </c>
      <c r="G170" s="210" t="n"/>
      <c r="H170" s="15" t="inlineStr">
        <is>
          <t>3</t>
        </is>
      </c>
      <c r="I170" s="210" t="n"/>
      <c r="J170" s="15" t="inlineStr">
        <is>
          <t>5</t>
        </is>
      </c>
      <c r="K170" s="210" t="n"/>
      <c r="L170" s="15" t="inlineStr">
        <is>
          <t>5</t>
        </is>
      </c>
      <c r="M170" s="210" t="n"/>
      <c r="N170" s="15" t="inlineStr"/>
    </row>
    <row r="171" ht="15" customHeight="1">
      <c r="A171" s="13" t="inlineStr">
        <is>
          <t>Weight</t>
        </is>
      </c>
      <c r="B171" s="15" t="inlineStr">
        <is>
          <t>56%</t>
        </is>
      </c>
      <c r="C171" s="210" t="n"/>
      <c r="D171" s="15" t="inlineStr">
        <is>
          <t>17%</t>
        </is>
      </c>
      <c r="E171" s="210" t="n"/>
      <c r="F171" s="15" t="inlineStr">
        <is>
          <t>5%</t>
        </is>
      </c>
      <c r="G171" s="210" t="n"/>
      <c r="H171" s="15" t="inlineStr">
        <is>
          <t>5%</t>
        </is>
      </c>
      <c r="I171" s="210" t="n"/>
      <c r="J171" s="15" t="inlineStr">
        <is>
          <t>10%</t>
        </is>
      </c>
      <c r="K171" s="210" t="n"/>
      <c r="L171" s="15" t="inlineStr">
        <is>
          <t>7%</t>
        </is>
      </c>
      <c r="M171" s="210" t="n"/>
      <c r="N171" s="15" t="inlineStr">
        <is>
          <t>100%</t>
        </is>
      </c>
    </row>
    <row r="172" ht="15" customHeight="1">
      <c r="A172" s="13" t="inlineStr">
        <is>
          <t>Rating × weight</t>
        </is>
      </c>
      <c r="B172" s="15" t="inlineStr">
        <is>
          <t>2.80</t>
        </is>
      </c>
      <c r="C172" s="210" t="n"/>
      <c r="D172" s="15" t="inlineStr">
        <is>
          <t>0.68</t>
        </is>
      </c>
      <c r="E172" s="210" t="n"/>
      <c r="F172" s="15" t="inlineStr">
        <is>
          <t>0.25</t>
        </is>
      </c>
      <c r="G172" s="210" t="n"/>
      <c r="H172" s="15" t="inlineStr">
        <is>
          <t>0.15</t>
        </is>
      </c>
      <c r="I172" s="210" t="n"/>
      <c r="J172" s="15" t="inlineStr">
        <is>
          <t>0.50</t>
        </is>
      </c>
      <c r="K172" s="210" t="n"/>
      <c r="L172" s="15" t="inlineStr">
        <is>
          <t>0.35</t>
        </is>
      </c>
      <c r="M172" s="210" t="n"/>
      <c r="N172" s="15" t="inlineStr">
        <is>
          <t>4.73 → B2</t>
        </is>
      </c>
    </row>
    <row r="173" ht="15" customHeight="1"/>
    <row r="174" ht="15" customHeight="1">
      <c r="A174" s="17" t="inlineStr">
        <is>
          <t>What the numbers mean — CARBON</t>
        </is>
      </c>
    </row>
    <row r="175" ht="15" customHeight="1">
      <c r="A175" s="12" t="inlineStr">
        <is>
          <t>Term</t>
        </is>
      </c>
      <c r="B175" s="12" t="inlineStr">
        <is>
          <t>Meaning</t>
        </is>
      </c>
      <c r="C175" s="211" t="n"/>
      <c r="D175" s="211" t="n"/>
      <c r="E175" s="211" t="n"/>
      <c r="F175" s="211" t="n"/>
      <c r="G175" s="211" t="n"/>
      <c r="H175" s="211" t="n"/>
      <c r="I175" s="211" t="n"/>
      <c r="J175" s="211" t="n"/>
      <c r="K175" s="211" t="n"/>
      <c r="L175" s="210" t="n"/>
      <c r="M175" s="12" t="inlineStr">
        <is>
          <t>People</t>
        </is>
      </c>
      <c r="N175" s="210" t="n"/>
    </row>
    <row r="176" ht="15" customHeight="1">
      <c r="A176" s="13" t="inlineStr">
        <is>
          <t>Score</t>
        </is>
      </c>
      <c r="B176" s="16" t="inlineStr">
        <is>
          <t>The size of the role in level units. Not performance, not pay.</t>
        </is>
      </c>
      <c r="C176" s="211" t="n"/>
      <c r="D176" s="211" t="n"/>
      <c r="E176" s="211" t="n"/>
      <c r="F176" s="211" t="n"/>
      <c r="G176" s="211" t="n"/>
      <c r="H176" s="211" t="n"/>
      <c r="I176" s="211" t="n"/>
      <c r="J176" s="211" t="n"/>
      <c r="K176" s="211" t="n"/>
      <c r="L176" s="210" t="n"/>
      <c r="M176" s="15" t="n">
        <v>208</v>
      </c>
      <c r="N176" s="210" t="n"/>
    </row>
    <row r="177" ht="15" customHeight="1">
      <c r="A177" s="13" t="inlineStr">
        <is>
          <t>Indicated level</t>
        </is>
      </c>
      <c r="B177" s="16" t="inlineStr">
        <is>
          <t>The score rounded to the nearest level.</t>
        </is>
      </c>
      <c r="C177" s="211" t="n"/>
      <c r="D177" s="211" t="n"/>
      <c r="E177" s="211" t="n"/>
      <c r="F177" s="211" t="n"/>
      <c r="G177" s="211" t="n"/>
      <c r="H177" s="211" t="n"/>
      <c r="I177" s="211" t="n"/>
      <c r="J177" s="211" t="n"/>
      <c r="K177" s="211" t="n"/>
      <c r="L177" s="210" t="n"/>
      <c r="M177" s="15" t="n">
        <v>208</v>
      </c>
      <c r="N177" s="210" t="n"/>
    </row>
    <row r="178" ht="15" customHeight="1">
      <c r="A178" s="13" t="inlineStr">
        <is>
          <t>Final level</t>
        </is>
      </c>
      <c r="B178" s="16" t="inlineStr">
        <is>
          <t>The level after the rules. Where it differs from the indicated level, a rule moved it and the reason is recorded.</t>
        </is>
      </c>
      <c r="C178" s="211" t="n"/>
      <c r="D178" s="211" t="n"/>
      <c r="E178" s="211" t="n"/>
      <c r="F178" s="211" t="n"/>
      <c r="G178" s="211" t="n"/>
      <c r="H178" s="211" t="n"/>
      <c r="I178" s="211" t="n"/>
      <c r="J178" s="211" t="n"/>
      <c r="K178" s="211" t="n"/>
      <c r="L178" s="210" t="n"/>
      <c r="M178" s="15" t="inlineStr">
        <is>
          <t>48 differ</t>
        </is>
      </c>
      <c r="N178" s="210" t="n"/>
    </row>
    <row r="179" ht="15" customHeight="1">
      <c r="A179" s="13" t="inlineStr">
        <is>
          <t>Close call</t>
        </is>
      </c>
      <c r="B179" s="16" t="inlineStr">
        <is>
          <t>The score decided the level and sits within ±0.05 of a rounding point. Sent to the calibration panel.</t>
        </is>
      </c>
      <c r="C179" s="211" t="n"/>
      <c r="D179" s="211" t="n"/>
      <c r="E179" s="211" t="n"/>
      <c r="F179" s="211" t="n"/>
      <c r="G179" s="211" t="n"/>
      <c r="H179" s="211" t="n"/>
      <c r="I179" s="211" t="n"/>
      <c r="J179" s="211" t="n"/>
      <c r="K179" s="211" t="n"/>
      <c r="L179" s="210" t="n"/>
      <c r="M179" s="15" t="n">
        <v>17</v>
      </c>
      <c r="N179" s="210" t="n"/>
    </row>
    <row r="180" ht="28" customHeight="1">
      <c r="A180" s="13" t="inlineStr">
        <is>
          <t>Near a gate</t>
        </is>
      </c>
      <c r="B180" s="16" t="inlineStr">
        <is>
          <t>A rule set the level, and the number behind that rule is within a quarter-point of flipping it. Sent to the calibration panel.</t>
        </is>
      </c>
      <c r="C180" s="211" t="n"/>
      <c r="D180" s="211" t="n"/>
      <c r="E180" s="211" t="n"/>
      <c r="F180" s="211" t="n"/>
      <c r="G180" s="211" t="n"/>
      <c r="H180" s="211" t="n"/>
      <c r="I180" s="211" t="n"/>
      <c r="J180" s="211" t="n"/>
      <c r="K180" s="211" t="n"/>
      <c r="L180" s="210" t="n"/>
      <c r="M180" s="15" t="n">
        <v>8</v>
      </c>
      <c r="N180" s="210" t="n"/>
    </row>
    <row r="181" ht="15" customHeight="1">
      <c r="A181" s="13" t="inlineStr">
        <is>
          <t>Not scored</t>
        </is>
      </c>
      <c r="B181" s="16" t="inlineStr">
        <is>
          <t>Interns and first-year trainees, consultants and anyone with incomplete ratings are placed by rule.</t>
        </is>
      </c>
      <c r="C181" s="211" t="n"/>
      <c r="D181" s="211" t="n"/>
      <c r="E181" s="211" t="n"/>
      <c r="F181" s="211" t="n"/>
      <c r="G181" s="211" t="n"/>
      <c r="H181" s="211" t="n"/>
      <c r="I181" s="211" t="n"/>
      <c r="J181" s="211" t="n"/>
      <c r="K181" s="211" t="n"/>
      <c r="L181" s="210" t="n"/>
      <c r="M181" s="15" t="n">
        <v>7</v>
      </c>
      <c r="N181" s="210" t="n"/>
    </row>
    <row r="182"/>
    <row r="183" ht="20" customHeight="1">
      <c r="A183" s="6" t="inlineStr">
        <is>
          <t>Charts — the shape of this population</t>
        </is>
      </c>
    </row>
    <row r="184">
      <c r="A184" s="11" t="inlineStr">
        <is>
          <t>People at each level, and how levels moved from the current structure. Built from the tables beside them.</t>
        </is>
      </c>
    </row>
    <row r="185">
      <c r="A185" s="12" t="inlineStr">
        <is>
          <t>Level</t>
        </is>
      </c>
      <c r="B185" s="12" t="inlineStr">
        <is>
          <t>People</t>
        </is>
      </c>
    </row>
    <row r="186">
      <c r="A186" s="13" t="inlineStr">
        <is>
          <t>A1</t>
        </is>
      </c>
      <c r="B186" s="15" t="n">
        <v>5</v>
      </c>
    </row>
    <row r="187">
      <c r="A187" s="13" t="inlineStr">
        <is>
          <t>A2</t>
        </is>
      </c>
      <c r="B187" s="15" t="n">
        <v>22</v>
      </c>
    </row>
    <row r="188">
      <c r="A188" s="13" t="inlineStr">
        <is>
          <t>A3</t>
        </is>
      </c>
      <c r="B188" s="15" t="n">
        <v>109</v>
      </c>
    </row>
    <row r="189">
      <c r="A189" s="13" t="inlineStr">
        <is>
          <t>B1</t>
        </is>
      </c>
      <c r="B189" s="15" t="n">
        <v>39</v>
      </c>
    </row>
    <row r="190">
      <c r="A190" s="13" t="inlineStr">
        <is>
          <t>B2</t>
        </is>
      </c>
      <c r="B190" s="15" t="n">
        <v>26</v>
      </c>
    </row>
    <row r="191">
      <c r="A191" s="13" t="inlineStr">
        <is>
          <t>B3</t>
        </is>
      </c>
      <c r="B191" s="15" t="n">
        <v>3</v>
      </c>
    </row>
    <row r="192">
      <c r="A192" s="13" t="inlineStr">
        <is>
          <t>C1</t>
        </is>
      </c>
      <c r="B192" s="15" t="n">
        <v>5</v>
      </c>
    </row>
    <row r="193">
      <c r="A193" s="13" t="inlineStr">
        <is>
          <t>C2</t>
        </is>
      </c>
      <c r="B193" s="15" t="n">
        <v>1</v>
      </c>
    </row>
    <row r="194">
      <c r="A194" s="13" t="inlineStr">
        <is>
          <t>D1</t>
        </is>
      </c>
      <c r="B194" s="15" t="n">
        <v>1</v>
      </c>
    </row>
    <row r="195">
      <c r="A195" s="13" t="inlineStr">
        <is>
          <t>D2</t>
        </is>
      </c>
      <c r="B195" s="15" t="n">
        <v>1</v>
      </c>
    </row>
    <row r="196">
      <c r="A196" s="13" t="inlineStr">
        <is>
          <t>E1</t>
        </is>
      </c>
      <c r="B196" s="15" t="n">
        <v>1</v>
      </c>
    </row>
    <row r="197"/>
    <row r="198"/>
    <row r="199"/>
    <row r="200"/>
    <row r="201"/>
    <row r="202"/>
    <row r="203"/>
    <row r="204">
      <c r="A204" s="12" t="inlineStr">
        <is>
          <t>Current ↓ / New →</t>
        </is>
      </c>
      <c r="B204" s="12" t="inlineStr">
        <is>
          <t>A1</t>
        </is>
      </c>
      <c r="C204" s="12" t="inlineStr">
        <is>
          <t>A2</t>
        </is>
      </c>
      <c r="D204" s="12" t="inlineStr">
        <is>
          <t>A3</t>
        </is>
      </c>
      <c r="E204" s="12" t="inlineStr">
        <is>
          <t>B1</t>
        </is>
      </c>
      <c r="F204" s="12" t="inlineStr">
        <is>
          <t>B2</t>
        </is>
      </c>
      <c r="G204" s="12" t="inlineStr">
        <is>
          <t>B3</t>
        </is>
      </c>
      <c r="H204" s="12" t="inlineStr">
        <is>
          <t>C1</t>
        </is>
      </c>
      <c r="I204" s="12" t="inlineStr">
        <is>
          <t>C2</t>
        </is>
      </c>
      <c r="J204" s="12" t="inlineStr">
        <is>
          <t>D1</t>
        </is>
      </c>
      <c r="K204" s="12" t="inlineStr">
        <is>
          <t>D2</t>
        </is>
      </c>
      <c r="L204" s="12" t="inlineStr">
        <is>
          <t>E1</t>
        </is>
      </c>
      <c r="M204" s="12" t="inlineStr">
        <is>
          <t>Total</t>
        </is>
      </c>
    </row>
    <row r="205">
      <c r="A205" s="13" t="inlineStr">
        <is>
          <t>L1</t>
        </is>
      </c>
      <c r="B205" s="15" t="n">
        <v>3</v>
      </c>
      <c r="C205" s="15" t="n">
        <v>2</v>
      </c>
      <c r="D205" s="15" t="n"/>
      <c r="E205" s="15" t="n"/>
      <c r="F205" s="15" t="n"/>
      <c r="G205" s="15" t="n"/>
      <c r="H205" s="15" t="n"/>
      <c r="I205" s="15" t="n"/>
      <c r="J205" s="15" t="n"/>
      <c r="K205" s="15" t="n"/>
      <c r="L205" s="15" t="n"/>
      <c r="M205" s="15" t="n">
        <v>5</v>
      </c>
    </row>
    <row r="206">
      <c r="A206" s="13" t="inlineStr">
        <is>
          <t>L2</t>
        </is>
      </c>
      <c r="B206" s="15" t="n">
        <v>2</v>
      </c>
      <c r="C206" s="15" t="n">
        <v>4</v>
      </c>
      <c r="D206" s="15" t="n"/>
      <c r="E206" s="15" t="n"/>
      <c r="F206" s="15" t="n"/>
      <c r="G206" s="15" t="n"/>
      <c r="H206" s="15" t="n"/>
      <c r="I206" s="15" t="n"/>
      <c r="J206" s="15" t="n"/>
      <c r="K206" s="15" t="n"/>
      <c r="L206" s="15" t="n"/>
      <c r="M206" s="15" t="n">
        <v>6</v>
      </c>
    </row>
    <row r="207">
      <c r="A207" s="13" t="inlineStr">
        <is>
          <t>L3</t>
        </is>
      </c>
      <c r="B207" s="15" t="n"/>
      <c r="C207" s="15" t="n">
        <v>14</v>
      </c>
      <c r="D207" s="15" t="n">
        <v>85</v>
      </c>
      <c r="E207" s="15" t="n">
        <v>17</v>
      </c>
      <c r="F207" s="15" t="n">
        <v>2</v>
      </c>
      <c r="G207" s="15" t="n"/>
      <c r="H207" s="15" t="n"/>
      <c r="I207" s="15" t="n"/>
      <c r="J207" s="15" t="n"/>
      <c r="K207" s="15" t="n"/>
      <c r="L207" s="15" t="n"/>
      <c r="M207" s="15" t="n">
        <v>118</v>
      </c>
    </row>
    <row r="208">
      <c r="A208" s="13" t="inlineStr">
        <is>
          <t>L4</t>
        </is>
      </c>
      <c r="B208" s="15" t="n"/>
      <c r="C208" s="15" t="n"/>
      <c r="D208" s="15" t="n">
        <v>21</v>
      </c>
      <c r="E208" s="15" t="n">
        <v>15</v>
      </c>
      <c r="F208" s="15" t="n">
        <v>2</v>
      </c>
      <c r="G208" s="15" t="n"/>
      <c r="H208" s="15" t="n"/>
      <c r="I208" s="15" t="n"/>
      <c r="J208" s="15" t="n"/>
      <c r="K208" s="15" t="n"/>
      <c r="L208" s="15" t="n"/>
      <c r="M208" s="15" t="n">
        <v>38</v>
      </c>
    </row>
    <row r="209">
      <c r="A209" s="13" t="inlineStr">
        <is>
          <t>L5</t>
        </is>
      </c>
      <c r="B209" s="15" t="n"/>
      <c r="C209" s="15" t="n"/>
      <c r="D209" s="15" t="n"/>
      <c r="E209" s="15" t="n">
        <v>5</v>
      </c>
      <c r="F209" s="15" t="n">
        <v>19</v>
      </c>
      <c r="G209" s="15" t="n">
        <v>1</v>
      </c>
      <c r="H209" s="15" t="n">
        <v>1</v>
      </c>
      <c r="I209" s="15" t="n"/>
      <c r="J209" s="15" t="n"/>
      <c r="K209" s="15" t="n"/>
      <c r="L209" s="15" t="n"/>
      <c r="M209" s="15" t="n">
        <v>26</v>
      </c>
    </row>
    <row r="210">
      <c r="A210" s="13" t="inlineStr">
        <is>
          <t>L7</t>
        </is>
      </c>
      <c r="B210" s="15" t="n"/>
      <c r="C210" s="15" t="n"/>
      <c r="D210" s="15" t="n"/>
      <c r="E210" s="15" t="n"/>
      <c r="F210" s="15" t="n"/>
      <c r="G210" s="15" t="n"/>
      <c r="H210" s="15" t="n">
        <v>3</v>
      </c>
      <c r="I210" s="15" t="n"/>
      <c r="J210" s="15" t="n"/>
      <c r="K210" s="15" t="n"/>
      <c r="L210" s="15" t="n"/>
      <c r="M210" s="15" t="n">
        <v>3</v>
      </c>
    </row>
    <row r="211">
      <c r="A211" s="13" t="inlineStr">
        <is>
          <t>Not mapped</t>
        </is>
      </c>
      <c r="B211" s="15" t="n"/>
      <c r="C211" s="15" t="n">
        <v>2</v>
      </c>
      <c r="D211" s="15" t="n">
        <v>3</v>
      </c>
      <c r="E211" s="15" t="n">
        <v>2</v>
      </c>
      <c r="F211" s="15" t="n">
        <v>3</v>
      </c>
      <c r="G211" s="15" t="n">
        <v>2</v>
      </c>
      <c r="H211" s="15" t="n">
        <v>1</v>
      </c>
      <c r="I211" s="15" t="n">
        <v>1</v>
      </c>
      <c r="J211" s="15" t="n">
        <v>1</v>
      </c>
      <c r="K211" s="15" t="n">
        <v>1</v>
      </c>
      <c r="L211" s="15" t="n">
        <v>1</v>
      </c>
      <c r="M211" s="15" t="n">
        <v>17</v>
      </c>
    </row>
    <row r="212">
      <c r="A212" s="209" t="inlineStr">
        <is>
          <t>Total</t>
        </is>
      </c>
      <c r="B212" s="212" t="n">
        <v>5</v>
      </c>
      <c r="C212" s="212" t="n">
        <v>22</v>
      </c>
      <c r="D212" s="212" t="n">
        <v>109</v>
      </c>
      <c r="E212" s="212" t="n">
        <v>39</v>
      </c>
      <c r="F212" s="212" t="n">
        <v>26</v>
      </c>
      <c r="G212" s="212" t="n">
        <v>3</v>
      </c>
      <c r="H212" s="212" t="n">
        <v>5</v>
      </c>
      <c r="I212" s="212" t="n">
        <v>1</v>
      </c>
      <c r="J212" s="212" t="n">
        <v>1</v>
      </c>
      <c r="K212" s="212" t="n">
        <v>1</v>
      </c>
      <c r="L212" s="212" t="n">
        <v>1</v>
      </c>
      <c r="M212" s="212" t="n">
        <v>213</v>
      </c>
    </row>
  </sheetData>
  <mergeCells count="434">
    <mergeCell ref="G125:I125"/>
    <mergeCell ref="A48:E48"/>
    <mergeCell ref="L42:N42"/>
    <mergeCell ref="F16:G16"/>
    <mergeCell ref="M177:N177"/>
    <mergeCell ref="A142:N142"/>
    <mergeCell ref="G127:I127"/>
    <mergeCell ref="A121:D121"/>
    <mergeCell ref="E8:F8"/>
    <mergeCell ref="H154:N154"/>
    <mergeCell ref="A79:N79"/>
    <mergeCell ref="F36:J36"/>
    <mergeCell ref="H162:N162"/>
    <mergeCell ref="F33:J33"/>
    <mergeCell ref="A37:E37"/>
    <mergeCell ref="H156:N156"/>
    <mergeCell ref="A137:N137"/>
    <mergeCell ref="F75:J75"/>
    <mergeCell ref="A145:N145"/>
    <mergeCell ref="A139:N139"/>
    <mergeCell ref="F31:J31"/>
    <mergeCell ref="H157:N157"/>
    <mergeCell ref="A83:C83"/>
    <mergeCell ref="L131:N131"/>
    <mergeCell ref="H87:I87"/>
    <mergeCell ref="L32:N32"/>
    <mergeCell ref="F39:J39"/>
    <mergeCell ref="A43:E43"/>
    <mergeCell ref="A63:E63"/>
    <mergeCell ref="L47:N47"/>
    <mergeCell ref="F64:J64"/>
    <mergeCell ref="A131:G131"/>
    <mergeCell ref="A117:D117"/>
    <mergeCell ref="A111:D111"/>
    <mergeCell ref="A69:E69"/>
    <mergeCell ref="L63:N63"/>
    <mergeCell ref="F21:J21"/>
    <mergeCell ref="L50:N50"/>
    <mergeCell ref="A183:N183"/>
    <mergeCell ref="F50:J50"/>
    <mergeCell ref="F17:G17"/>
    <mergeCell ref="L52:N52"/>
    <mergeCell ref="H17:I17"/>
    <mergeCell ref="M7:N7"/>
    <mergeCell ref="H164:N164"/>
    <mergeCell ref="H133:K133"/>
    <mergeCell ref="A38:E38"/>
    <mergeCell ref="D15:E15"/>
    <mergeCell ref="F49:J49"/>
    <mergeCell ref="H14:I14"/>
    <mergeCell ref="G9:H9"/>
    <mergeCell ref="E153:G153"/>
    <mergeCell ref="A40:E40"/>
    <mergeCell ref="I9:J9"/>
    <mergeCell ref="A67:E67"/>
    <mergeCell ref="J81:K81"/>
    <mergeCell ref="A84:C84"/>
    <mergeCell ref="D81:E81"/>
    <mergeCell ref="A148:N148"/>
    <mergeCell ref="L55:N55"/>
    <mergeCell ref="A86:C86"/>
    <mergeCell ref="A146:N146"/>
    <mergeCell ref="F55:J55"/>
    <mergeCell ref="L40:N40"/>
    <mergeCell ref="A66:E66"/>
    <mergeCell ref="B170:C170"/>
    <mergeCell ref="E6:F6"/>
    <mergeCell ref="J172:K172"/>
    <mergeCell ref="F23:J23"/>
    <mergeCell ref="B172:C172"/>
    <mergeCell ref="A160:N160"/>
    <mergeCell ref="F71:J71"/>
    <mergeCell ref="A141:N141"/>
    <mergeCell ref="F58:J58"/>
    <mergeCell ref="F52:J52"/>
    <mergeCell ref="F37:J37"/>
    <mergeCell ref="A72:E72"/>
    <mergeCell ref="L66:N66"/>
    <mergeCell ref="A28:E28"/>
    <mergeCell ref="L53:N53"/>
    <mergeCell ref="F60:J60"/>
    <mergeCell ref="L130:N130"/>
    <mergeCell ref="L68:N68"/>
    <mergeCell ref="A30:E30"/>
    <mergeCell ref="F53:J53"/>
    <mergeCell ref="A59:E59"/>
    <mergeCell ref="J14:K14"/>
    <mergeCell ref="F68:J68"/>
    <mergeCell ref="L132:N132"/>
    <mergeCell ref="A61:E61"/>
    <mergeCell ref="J13:K13"/>
    <mergeCell ref="C126:D126"/>
    <mergeCell ref="J84:K84"/>
    <mergeCell ref="J170:K170"/>
    <mergeCell ref="A54:E54"/>
    <mergeCell ref="B176:L176"/>
    <mergeCell ref="E154:G154"/>
    <mergeCell ref="J15:K15"/>
    <mergeCell ref="A41:E41"/>
    <mergeCell ref="F42:J42"/>
    <mergeCell ref="J80:K80"/>
    <mergeCell ref="G6:H6"/>
    <mergeCell ref="H134:K134"/>
    <mergeCell ref="B181:L181"/>
    <mergeCell ref="A56:E56"/>
    <mergeCell ref="A27:E27"/>
    <mergeCell ref="L172:M172"/>
    <mergeCell ref="L21:N21"/>
    <mergeCell ref="D16:E16"/>
    <mergeCell ref="D87:E87"/>
    <mergeCell ref="L171:M171"/>
    <mergeCell ref="L16:N16"/>
    <mergeCell ref="A158:D158"/>
    <mergeCell ref="D82:E82"/>
    <mergeCell ref="F82:G82"/>
    <mergeCell ref="G126:I126"/>
    <mergeCell ref="L43:N43"/>
    <mergeCell ref="A87:C87"/>
    <mergeCell ref="H131:K131"/>
    <mergeCell ref="A89:C89"/>
    <mergeCell ref="L74:N74"/>
    <mergeCell ref="F63:J63"/>
    <mergeCell ref="F74:J74"/>
    <mergeCell ref="L76:N76"/>
    <mergeCell ref="A65:E65"/>
    <mergeCell ref="A7:B7"/>
    <mergeCell ref="L69:N69"/>
    <mergeCell ref="F76:J76"/>
    <mergeCell ref="H89:I89"/>
    <mergeCell ref="J86:K86"/>
    <mergeCell ref="B178:L178"/>
    <mergeCell ref="A108:D108"/>
    <mergeCell ref="B165:G165"/>
    <mergeCell ref="A91:N91"/>
    <mergeCell ref="A154:D154"/>
    <mergeCell ref="L81:M81"/>
    <mergeCell ref="D88:E88"/>
    <mergeCell ref="F88:G88"/>
    <mergeCell ref="L24:N24"/>
    <mergeCell ref="L51:N51"/>
    <mergeCell ref="L26:N26"/>
    <mergeCell ref="F83:G83"/>
    <mergeCell ref="H83:I83"/>
    <mergeCell ref="F51:J51"/>
    <mergeCell ref="F85:G85"/>
    <mergeCell ref="A75:E75"/>
    <mergeCell ref="H85:I85"/>
    <mergeCell ref="B179:L179"/>
    <mergeCell ref="A12:N12"/>
    <mergeCell ref="L77:N77"/>
    <mergeCell ref="I8:J8"/>
    <mergeCell ref="A8:B8"/>
    <mergeCell ref="H80:I80"/>
    <mergeCell ref="C8:D8"/>
    <mergeCell ref="A106:N106"/>
    <mergeCell ref="F77:J77"/>
    <mergeCell ref="J169:K169"/>
    <mergeCell ref="L37:N37"/>
    <mergeCell ref="B169:C169"/>
    <mergeCell ref="L169:M169"/>
    <mergeCell ref="D169:E169"/>
    <mergeCell ref="A16:C16"/>
    <mergeCell ref="A116:D116"/>
    <mergeCell ref="F29:J29"/>
    <mergeCell ref="H155:N155"/>
    <mergeCell ref="L14:N14"/>
    <mergeCell ref="A109:D109"/>
    <mergeCell ref="B166:G166"/>
    <mergeCell ref="A155:D155"/>
    <mergeCell ref="A138:N138"/>
    <mergeCell ref="H151:N151"/>
    <mergeCell ref="F59:J59"/>
    <mergeCell ref="F24:J24"/>
    <mergeCell ref="A25:E25"/>
    <mergeCell ref="A157:D157"/>
    <mergeCell ref="J89:K89"/>
    <mergeCell ref="L89:M89"/>
    <mergeCell ref="F32:J32"/>
    <mergeCell ref="F26:J26"/>
    <mergeCell ref="L88:M88"/>
    <mergeCell ref="L65:N65"/>
    <mergeCell ref="K8:L8"/>
    <mergeCell ref="A2:N2"/>
    <mergeCell ref="L27:N27"/>
    <mergeCell ref="H84:I84"/>
    <mergeCell ref="F27:J27"/>
    <mergeCell ref="C125:D125"/>
    <mergeCell ref="A20:E20"/>
    <mergeCell ref="H86:I86"/>
    <mergeCell ref="E156:G156"/>
    <mergeCell ref="F44:J44"/>
    <mergeCell ref="A64:E64"/>
    <mergeCell ref="E155:G155"/>
    <mergeCell ref="A51:E51"/>
    <mergeCell ref="A134:G134"/>
    <mergeCell ref="L20:N20"/>
    <mergeCell ref="E157:G157"/>
    <mergeCell ref="L38:N38"/>
    <mergeCell ref="H135:K135"/>
    <mergeCell ref="F20:J20"/>
    <mergeCell ref="L22:N22"/>
    <mergeCell ref="A17:C17"/>
    <mergeCell ref="C9:D9"/>
    <mergeCell ref="E9:F9"/>
    <mergeCell ref="F70:J70"/>
    <mergeCell ref="A119:D119"/>
    <mergeCell ref="M6:N6"/>
    <mergeCell ref="A33:E33"/>
    <mergeCell ref="H152:N152"/>
    <mergeCell ref="A35:E35"/>
    <mergeCell ref="J125:N125"/>
    <mergeCell ref="A62:E62"/>
    <mergeCell ref="E152:G152"/>
    <mergeCell ref="A39:E39"/>
    <mergeCell ref="L33:N33"/>
    <mergeCell ref="C6:D6"/>
    <mergeCell ref="D172:E172"/>
    <mergeCell ref="F172:G172"/>
    <mergeCell ref="A112:D112"/>
    <mergeCell ref="L35:N35"/>
    <mergeCell ref="A114:D114"/>
    <mergeCell ref="A107:D107"/>
    <mergeCell ref="H165:N165"/>
    <mergeCell ref="L59:N59"/>
    <mergeCell ref="A21:E21"/>
    <mergeCell ref="F66:J66"/>
    <mergeCell ref="A57:E57"/>
    <mergeCell ref="F47:J47"/>
    <mergeCell ref="L61:N61"/>
    <mergeCell ref="A23:E23"/>
    <mergeCell ref="A129:N129"/>
    <mergeCell ref="F13:G13"/>
    <mergeCell ref="L48:N48"/>
    <mergeCell ref="H13:I13"/>
    <mergeCell ref="A126:B126"/>
    <mergeCell ref="M179:N179"/>
    <mergeCell ref="F170:G170"/>
    <mergeCell ref="F61:J61"/>
    <mergeCell ref="H170:I170"/>
    <mergeCell ref="F48:J48"/>
    <mergeCell ref="A52:E52"/>
    <mergeCell ref="H15:I15"/>
    <mergeCell ref="H172:I172"/>
    <mergeCell ref="A34:E34"/>
    <mergeCell ref="F171:G171"/>
    <mergeCell ref="F73:J73"/>
    <mergeCell ref="H171:I171"/>
    <mergeCell ref="A143:N143"/>
    <mergeCell ref="J171:K171"/>
    <mergeCell ref="A49:E49"/>
    <mergeCell ref="A36:E36"/>
    <mergeCell ref="A1:N1"/>
    <mergeCell ref="L41:N41"/>
    <mergeCell ref="G7:H7"/>
    <mergeCell ref="I7:J7"/>
    <mergeCell ref="L34:N34"/>
    <mergeCell ref="F41:J41"/>
    <mergeCell ref="F35:J35"/>
    <mergeCell ref="A55:E55"/>
    <mergeCell ref="A13:C13"/>
    <mergeCell ref="L49:N49"/>
    <mergeCell ref="L36:N36"/>
    <mergeCell ref="A153:D153"/>
    <mergeCell ref="B163:G163"/>
    <mergeCell ref="A15:C15"/>
    <mergeCell ref="A133:G133"/>
    <mergeCell ref="A82:C82"/>
    <mergeCell ref="L67:N67"/>
    <mergeCell ref="A29:E29"/>
    <mergeCell ref="D89:E89"/>
    <mergeCell ref="A31:E31"/>
    <mergeCell ref="A58:E58"/>
    <mergeCell ref="L62:N62"/>
    <mergeCell ref="A24:E24"/>
    <mergeCell ref="F69:J69"/>
    <mergeCell ref="A73:E73"/>
    <mergeCell ref="L133:N133"/>
    <mergeCell ref="A60:E60"/>
    <mergeCell ref="K9:L9"/>
    <mergeCell ref="M180:N180"/>
    <mergeCell ref="L64:N64"/>
    <mergeCell ref="J127:N127"/>
    <mergeCell ref="A124:N124"/>
    <mergeCell ref="C127:D127"/>
    <mergeCell ref="D17:E17"/>
    <mergeCell ref="A149:N149"/>
    <mergeCell ref="A50:E50"/>
    <mergeCell ref="H16:I16"/>
    <mergeCell ref="J16:K16"/>
    <mergeCell ref="F38:J38"/>
    <mergeCell ref="A42:E42"/>
    <mergeCell ref="H130:K130"/>
    <mergeCell ref="L17:N17"/>
    <mergeCell ref="D83:E83"/>
    <mergeCell ref="A150:N150"/>
    <mergeCell ref="F67:J67"/>
    <mergeCell ref="A144:N144"/>
    <mergeCell ref="H132:K132"/>
    <mergeCell ref="L57:N57"/>
    <mergeCell ref="L75:N75"/>
    <mergeCell ref="A88:C88"/>
    <mergeCell ref="D14:E14"/>
    <mergeCell ref="D85:E85"/>
    <mergeCell ref="F14:G14"/>
    <mergeCell ref="F57:J57"/>
    <mergeCell ref="A135:G135"/>
    <mergeCell ref="L39:N39"/>
    <mergeCell ref="A156:D156"/>
    <mergeCell ref="G8:H8"/>
    <mergeCell ref="D80:E80"/>
    <mergeCell ref="A6:B6"/>
    <mergeCell ref="A70:E70"/>
    <mergeCell ref="J87:K87"/>
    <mergeCell ref="L87:M87"/>
    <mergeCell ref="A85:C85"/>
    <mergeCell ref="F169:G169"/>
    <mergeCell ref="H169:I169"/>
    <mergeCell ref="A74:E74"/>
    <mergeCell ref="L72:N72"/>
    <mergeCell ref="F62:J62"/>
    <mergeCell ref="B175:L175"/>
    <mergeCell ref="F72:J72"/>
    <mergeCell ref="A76:E76"/>
    <mergeCell ref="L70:N70"/>
    <mergeCell ref="F28:J28"/>
    <mergeCell ref="L134:N134"/>
    <mergeCell ref="M175:N175"/>
    <mergeCell ref="A140:N140"/>
    <mergeCell ref="A151:D151"/>
    <mergeCell ref="J17:K17"/>
    <mergeCell ref="H82:I82"/>
    <mergeCell ref="J82:K82"/>
    <mergeCell ref="M176:N176"/>
    <mergeCell ref="L82:M82"/>
    <mergeCell ref="A80:C80"/>
    <mergeCell ref="F54:J54"/>
    <mergeCell ref="E158:G158"/>
    <mergeCell ref="D84:E84"/>
    <mergeCell ref="F84:G84"/>
    <mergeCell ref="A152:D152"/>
    <mergeCell ref="L58:N58"/>
    <mergeCell ref="B162:G162"/>
    <mergeCell ref="L25:N25"/>
    <mergeCell ref="D86:E86"/>
    <mergeCell ref="F15:G15"/>
    <mergeCell ref="F86:G86"/>
    <mergeCell ref="D13:E13"/>
    <mergeCell ref="F80:G80"/>
    <mergeCell ref="L60:N60"/>
    <mergeCell ref="A46:N46"/>
    <mergeCell ref="A26:E26"/>
    <mergeCell ref="F81:G81"/>
    <mergeCell ref="A71:E71"/>
    <mergeCell ref="H81:I81"/>
    <mergeCell ref="E151:G151"/>
    <mergeCell ref="A184:N184"/>
    <mergeCell ref="B177:L177"/>
    <mergeCell ref="L13:N13"/>
    <mergeCell ref="A10:N10"/>
    <mergeCell ref="A9:B9"/>
    <mergeCell ref="A77:E77"/>
    <mergeCell ref="L15:N15"/>
    <mergeCell ref="L71:N71"/>
    <mergeCell ref="I6:J6"/>
    <mergeCell ref="F65:J65"/>
    <mergeCell ref="J88:K88"/>
    <mergeCell ref="L73:N73"/>
    <mergeCell ref="B180:L180"/>
    <mergeCell ref="A168:N168"/>
    <mergeCell ref="M178:N178"/>
    <mergeCell ref="A14:C14"/>
    <mergeCell ref="J83:K83"/>
    <mergeCell ref="L83:M83"/>
    <mergeCell ref="A81:C81"/>
    <mergeCell ref="B164:G164"/>
    <mergeCell ref="A3:N3"/>
    <mergeCell ref="J85:K85"/>
    <mergeCell ref="L85:M85"/>
    <mergeCell ref="A32:E32"/>
    <mergeCell ref="A5:N5"/>
    <mergeCell ref="F22:J22"/>
    <mergeCell ref="L84:M84"/>
    <mergeCell ref="L135:N135"/>
    <mergeCell ref="H163:N163"/>
    <mergeCell ref="L28:N28"/>
    <mergeCell ref="L80:M80"/>
    <mergeCell ref="A161:N161"/>
    <mergeCell ref="K6:L6"/>
    <mergeCell ref="J126:N126"/>
    <mergeCell ref="M181:N181"/>
    <mergeCell ref="F87:G87"/>
    <mergeCell ref="H158:N158"/>
    <mergeCell ref="L23:N23"/>
    <mergeCell ref="F89:G89"/>
    <mergeCell ref="A115:D115"/>
    <mergeCell ref="A123:N123"/>
    <mergeCell ref="F40:J40"/>
    <mergeCell ref="D170:E170"/>
    <mergeCell ref="L54:N54"/>
    <mergeCell ref="A130:G130"/>
    <mergeCell ref="A174:N174"/>
    <mergeCell ref="L56:N56"/>
    <mergeCell ref="B171:C171"/>
    <mergeCell ref="A132:G132"/>
    <mergeCell ref="D171:E171"/>
    <mergeCell ref="A47:E47"/>
    <mergeCell ref="A22:E22"/>
    <mergeCell ref="K7:L7"/>
    <mergeCell ref="A120:D120"/>
    <mergeCell ref="C7:D7"/>
    <mergeCell ref="E7:F7"/>
    <mergeCell ref="H153:N153"/>
    <mergeCell ref="A113:D113"/>
    <mergeCell ref="A44:E44"/>
    <mergeCell ref="L170:M170"/>
    <mergeCell ref="L86:M86"/>
    <mergeCell ref="F34:J34"/>
    <mergeCell ref="F25:J25"/>
    <mergeCell ref="L30:N30"/>
    <mergeCell ref="L29:N29"/>
    <mergeCell ref="F30:J30"/>
    <mergeCell ref="L44:N44"/>
    <mergeCell ref="H166:N166"/>
    <mergeCell ref="L31:N31"/>
    <mergeCell ref="H88:I88"/>
    <mergeCell ref="A110:D110"/>
    <mergeCell ref="F56:J56"/>
    <mergeCell ref="A53:E53"/>
    <mergeCell ref="A118:D118"/>
    <mergeCell ref="A125:B125"/>
    <mergeCell ref="F43:J43"/>
    <mergeCell ref="A68:E68"/>
    <mergeCell ref="A19:N19"/>
    <mergeCell ref="A127:B127"/>
  </mergeCells>
  <conditionalFormatting sqref="B205:L211">
    <cfRule type="colorScale" priority="1">
      <colorScale>
        <cfvo type="num" val="0"/>
        <cfvo type="max"/>
        <color rgb="00FFFFFF"/>
        <color rgb="002E75B6"/>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4.xml><?xml version="1.0" encoding="utf-8"?>
<worksheet xmlns="http://schemas.openxmlformats.org/spreadsheetml/2006/main">
  <sheetPr>
    <tabColor rgb="001F3864"/>
    <outlinePr summaryBelow="1" summaryRight="1"/>
    <pageSetUpPr fitToPage="1"/>
  </sheetPr>
  <dimension ref="A1:W221"/>
  <sheetViews>
    <sheetView showGridLines="0"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0" customWidth="1" min="3" max="3"/>
    <col width="18" customWidth="1" min="4" max="4"/>
    <col width="22" customWidth="1" min="5" max="5"/>
    <col width="24" customWidth="1" min="6" max="6"/>
    <col width="24" customWidth="1" min="7" max="7"/>
    <col width="26" customWidth="1" min="8" max="8"/>
    <col width="14" customWidth="1" min="9" max="9"/>
    <col width="9" customWidth="1" min="10" max="10"/>
    <col width="13" customWidth="1" min="11" max="11"/>
    <col width="12" customWidth="1" min="12" max="12"/>
    <col width="8" customWidth="1" min="13" max="13"/>
    <col width="9" customWidth="1" min="14" max="14"/>
    <col width="9" customWidth="1" min="15" max="15"/>
    <col width="10" customWidth="1" min="16" max="16"/>
    <col width="9" customWidth="1" min="17" max="17"/>
    <col width="9" customWidth="1" min="18" max="18"/>
    <col width="9" customWidth="1" min="19" max="19"/>
    <col width="44" customWidth="1" min="20" max="20"/>
    <col width="24" customWidth="1" min="21" max="21"/>
    <col width="10" customWidth="1" min="22" max="22"/>
    <col width="13" customWidth="1" min="23" max="23"/>
  </cols>
  <sheetData>
    <row r="1" ht="34" customHeight="1">
      <c r="A1" s="1" t="inlineStr">
        <is>
          <t>Placements — one line per person · the slim view</t>
        </is>
      </c>
      <c r="W1" s="243" t="inlineStr">
        <is>
          <t>◂ Contents</t>
        </is>
      </c>
    </row>
    <row r="2" ht="32" customHeight="1">
      <c r="A2" s="3" t="inlineStr">
        <is>
          <t>Sheet 1a · Who sits where, before → after, the score as built, the six ratings · bars, what set the level and any flag; after a leader edits the Weightage Matrix, the live score is on sheet 2. The full reasoning for one person is on sheet 1b · choose the Emp ID; every column for everyone is on sheet 2. Filter by business, department, family or level with the header arrows.</t>
        </is>
      </c>
    </row>
    <row r="3">
      <c r="A3" s="4" t="inlineStr">
        <is>
          <t>IRIS · Job Architecture &amp; Job Design · Final v1.12 · October 2026 · Internal — Confidential</t>
        </is>
      </c>
    </row>
    <row r="4"/>
    <row r="5"/>
    <row r="6" ht="30" customHeight="1">
      <c r="A6" s="92" t="inlineStr">
        <is>
          <t>Emp ID</t>
        </is>
      </c>
      <c r="B6" s="92" t="inlineStr">
        <is>
          <t>Employee name</t>
        </is>
      </c>
      <c r="C6" s="92" t="inlineStr">
        <is>
          <t>Business</t>
        </is>
      </c>
      <c r="D6" s="92" t="inlineStr">
        <is>
          <t>Department</t>
        </is>
      </c>
      <c r="E6" s="92" t="inlineStr">
        <is>
          <t>Job family</t>
        </is>
      </c>
      <c r="F6" s="92" t="inlineStr">
        <is>
          <t>Sub-family</t>
        </is>
      </c>
      <c r="G6" s="92" t="inlineStr">
        <is>
          <t>Current designation</t>
        </is>
      </c>
      <c r="H6" s="92" t="inlineStr">
        <is>
          <t>Final designation</t>
        </is>
      </c>
      <c r="I6" s="92" t="inlineStr">
        <is>
          <t>Current level</t>
        </is>
      </c>
      <c r="J6" s="92" t="inlineStr">
        <is>
          <t>FINAL LEVEL</t>
        </is>
      </c>
      <c r="K6" s="92" t="inlineStr">
        <is>
          <t>Track</t>
        </is>
      </c>
      <c r="L6" s="92" t="inlineStr">
        <is>
          <t>Change</t>
        </is>
      </c>
      <c r="M6" s="92" t="inlineStr">
        <is>
          <t>Score</t>
        </is>
      </c>
      <c r="N6" s="92" t="inlineStr">
        <is>
          <t>Complexity</t>
        </is>
      </c>
      <c r="O6" s="92" t="inlineStr">
        <is>
          <t>Autonomy</t>
        </is>
      </c>
      <c r="P6" s="92" t="inlineStr">
        <is>
          <t>Accountability</t>
        </is>
      </c>
      <c r="Q6" s="92" t="inlineStr">
        <is>
          <t>Leadership</t>
        </is>
      </c>
      <c r="R6" s="92" t="inlineStr">
        <is>
          <t>Exp &amp; Qual</t>
        </is>
      </c>
      <c r="S6" s="92" t="inlineStr">
        <is>
          <t>Bus. Impact</t>
        </is>
      </c>
      <c r="T6" s="92" t="inlineStr">
        <is>
          <t>What set the level</t>
        </is>
      </c>
      <c r="U6" s="92" t="inlineStr">
        <is>
          <t>Flags</t>
        </is>
      </c>
      <c r="V6" s="92" t="inlineStr">
        <is>
          <t>Confidence</t>
        </is>
      </c>
    </row>
    <row r="7">
      <c r="A7" s="15" t="inlineStr">
        <is>
          <t>IRIS0391</t>
        </is>
      </c>
      <c r="B7" s="213" t="inlineStr">
        <is>
          <t>Anuradha RK</t>
        </is>
      </c>
      <c r="C7" s="213" t="inlineStr">
        <is>
          <t>CARBON</t>
        </is>
      </c>
      <c r="D7" s="213" t="inlineStr">
        <is>
          <t>CARBON Business Head</t>
        </is>
      </c>
      <c r="E7" s="213" t="inlineStr">
        <is>
          <t>Executive Leadership</t>
        </is>
      </c>
      <c r="F7" s="213" t="inlineStr">
        <is>
          <t>Business &amp; Functional Leadership</t>
        </is>
      </c>
      <c r="G7" s="213" t="inlineStr">
        <is>
          <t>Business Head</t>
        </is>
      </c>
      <c r="H7" s="213" t="inlineStr">
        <is>
          <t>Business Head</t>
        </is>
      </c>
      <c r="I7" s="15" t="inlineStr">
        <is>
          <t>Not mapped</t>
        </is>
      </c>
      <c r="J7" s="182" t="inlineStr">
        <is>
          <t>D2</t>
        </is>
      </c>
      <c r="K7" s="15" t="inlineStr">
        <is>
          <t>People Manager</t>
        </is>
      </c>
      <c r="L7" s="214" t="inlineStr">
        <is>
          <t>Newly mapped</t>
        </is>
      </c>
      <c r="M7" s="15" t="n">
        <v>9.029999999999999</v>
      </c>
      <c r="N7" s="15" t="n">
        <v>9</v>
      </c>
      <c r="O7" s="15" t="n">
        <v>9</v>
      </c>
      <c r="P7" s="15" t="n">
        <v>9</v>
      </c>
      <c r="Q7" s="15" t="n">
        <v>9</v>
      </c>
      <c r="R7" s="15" t="n">
        <v>9.5</v>
      </c>
      <c r="S7" s="15" t="n">
        <v>9</v>
      </c>
      <c r="T7" s="213" t="inlineStr">
        <is>
          <r>
            <rPr>
              <rFont val="Calibri"/>
              <b val="1"/>
              <sz val="10"/>
            </rPr>
            <t>Rule:</t>
          </r>
          <r>
            <rPr>
              <rFont val="Calibri"/>
              <sz val="10"/>
            </rPr>
            <t xml:space="preserve"> R11 leadership decision</t>
          </r>
        </is>
      </c>
      <c r="U7" s="215" t="inlineStr">
        <is>
          <t>Input needed</t>
        </is>
      </c>
      <c r="V7" s="15" t="inlineStr">
        <is>
          <t>Low</t>
        </is>
      </c>
    </row>
    <row r="8">
      <c r="A8" s="15" t="inlineStr">
        <is>
          <t>IRIS2478</t>
        </is>
      </c>
      <c r="B8" s="213" t="inlineStr">
        <is>
          <t>Dixit Jasani</t>
        </is>
      </c>
      <c r="C8" s="213" t="inlineStr">
        <is>
          <t>CARBON</t>
        </is>
      </c>
      <c r="D8" s="213" t="inlineStr">
        <is>
          <t>CRO - Carbon</t>
        </is>
      </c>
      <c r="E8" s="213" t="inlineStr">
        <is>
          <t>Executive Leadership</t>
        </is>
      </c>
      <c r="F8" s="213" t="inlineStr">
        <is>
          <t>Enterprise Leadership</t>
        </is>
      </c>
      <c r="G8" s="213" t="inlineStr">
        <is>
          <t>Chief Revenue Officer- Enterprise Division</t>
        </is>
      </c>
      <c r="H8" s="213" t="inlineStr">
        <is>
          <t>Chief Revenue Officer</t>
        </is>
      </c>
      <c r="I8" s="15" t="inlineStr">
        <is>
          <t>Not mapped</t>
        </is>
      </c>
      <c r="J8" s="183" t="inlineStr">
        <is>
          <t>E1</t>
        </is>
      </c>
      <c r="K8" s="15" t="inlineStr">
        <is>
          <t>People Manager</t>
        </is>
      </c>
      <c r="L8" s="214" t="inlineStr">
        <is>
          <t>Newly mapped</t>
        </is>
      </c>
      <c r="M8" s="15" t="n">
        <v>11.05</v>
      </c>
      <c r="N8" s="15" t="n">
        <v>11</v>
      </c>
      <c r="O8" s="15" t="n">
        <v>11</v>
      </c>
      <c r="P8" s="15" t="n">
        <v>11</v>
      </c>
      <c r="Q8" s="15" t="n">
        <v>11</v>
      </c>
      <c r="R8" s="15" t="n">
        <v>12</v>
      </c>
      <c r="S8" s="15" t="n">
        <v>11</v>
      </c>
      <c r="T8" s="213" t="inlineStr">
        <is>
          <t>The score decided the level</t>
        </is>
      </c>
      <c r="U8" s="215" t="inlineStr">
        <is>
          <t>Input needed</t>
        </is>
      </c>
      <c r="V8" s="15" t="inlineStr">
        <is>
          <t>Low</t>
        </is>
      </c>
    </row>
    <row r="9">
      <c r="A9" s="15" t="inlineStr">
        <is>
          <t>IRIS2359</t>
        </is>
      </c>
      <c r="B9" s="213" t="inlineStr">
        <is>
          <t>Suman Adhikary</t>
        </is>
      </c>
      <c r="C9" s="213" t="inlineStr">
        <is>
          <t>CARBON</t>
        </is>
      </c>
      <c r="D9" s="213" t="inlineStr">
        <is>
          <t>Customer Experience</t>
        </is>
      </c>
      <c r="E9" s="213" t="inlineStr">
        <is>
          <t>Executive Leadership</t>
        </is>
      </c>
      <c r="F9" s="213" t="inlineStr">
        <is>
          <t>Business &amp; Functional Leadership</t>
        </is>
      </c>
      <c r="G9" s="213" t="inlineStr">
        <is>
          <t>Senior Vice President - Customer Experience</t>
        </is>
      </c>
      <c r="H9" s="213" t="inlineStr">
        <is>
          <t>Senior Vice President – Customer Experience</t>
        </is>
      </c>
      <c r="I9" s="15" t="inlineStr">
        <is>
          <t>Not mapped</t>
        </is>
      </c>
      <c r="J9" s="182" t="inlineStr">
        <is>
          <t>D1</t>
        </is>
      </c>
      <c r="K9" s="15" t="inlineStr">
        <is>
          <t>People Manager</t>
        </is>
      </c>
      <c r="L9" s="214" t="inlineStr">
        <is>
          <t>Newly mapped</t>
        </is>
      </c>
      <c r="M9" s="15" t="n">
        <v>10.1</v>
      </c>
      <c r="N9" s="15" t="n">
        <v>10</v>
      </c>
      <c r="O9" s="15" t="n">
        <v>10</v>
      </c>
      <c r="P9" s="15" t="n">
        <v>10</v>
      </c>
      <c r="Q9" s="15" t="n">
        <v>10</v>
      </c>
      <c r="R9" s="15" t="n">
        <v>12</v>
      </c>
      <c r="S9" s="15" t="n">
        <v>10</v>
      </c>
      <c r="T9" s="213" t="inlineStr">
        <is>
          <r>
            <rPr>
              <rFont val="Calibri"/>
              <b val="1"/>
              <sz val="10"/>
            </rPr>
            <t>Rule:</t>
          </r>
          <r>
            <rPr>
              <rFont val="Calibri"/>
              <sz val="10"/>
            </rPr>
            <t xml:space="preserve"> R11 leadership decision</t>
          </r>
        </is>
      </c>
      <c r="U9" s="215" t="inlineStr">
        <is>
          <t>Input needed</t>
        </is>
      </c>
      <c r="V9" s="15" t="inlineStr">
        <is>
          <t>Low</t>
        </is>
      </c>
    </row>
    <row r="10">
      <c r="A10" s="15" t="inlineStr">
        <is>
          <t>IRIS0055</t>
        </is>
      </c>
      <c r="B10" s="213" t="inlineStr">
        <is>
          <t>Vijay Parulekar</t>
        </is>
      </c>
      <c r="C10" s="213" t="inlineStr">
        <is>
          <t>CARBON</t>
        </is>
      </c>
      <c r="D10" s="213" t="inlineStr">
        <is>
          <t>Digitizing</t>
        </is>
      </c>
      <c r="E10" s="213" t="inlineStr">
        <is>
          <t>Data Operations &amp; Digitization</t>
        </is>
      </c>
      <c r="F10" s="213" t="inlineStr">
        <is>
          <t>Digitization Leadership</t>
        </is>
      </c>
      <c r="G10" s="213" t="inlineStr">
        <is>
          <t>Head Image Processing</t>
        </is>
      </c>
      <c r="H10" s="213" t="inlineStr">
        <is>
          <t>Associate Head – Digitization</t>
        </is>
      </c>
      <c r="I10" s="15" t="inlineStr">
        <is>
          <t>L7</t>
        </is>
      </c>
      <c r="J10" s="181" t="inlineStr">
        <is>
          <t>C1</t>
        </is>
      </c>
      <c r="K10" s="15" t="inlineStr">
        <is>
          <t>People Manager</t>
        </is>
      </c>
      <c r="L10" s="216" t="inlineStr">
        <is>
          <t>Down</t>
        </is>
      </c>
      <c r="M10" s="15" t="n">
        <v>7</v>
      </c>
      <c r="N10" s="15" t="n">
        <v>7</v>
      </c>
      <c r="O10" s="15" t="n">
        <v>7</v>
      </c>
      <c r="P10" s="15" t="n">
        <v>6.5</v>
      </c>
      <c r="Q10" s="15" t="n">
        <v>6</v>
      </c>
      <c r="R10" s="15" t="n">
        <v>11.5</v>
      </c>
      <c r="S10" s="15" t="n">
        <v>7</v>
      </c>
      <c r="T10" s="213" t="inlineStr">
        <is>
          <t>The score decided the level</t>
        </is>
      </c>
      <c r="U10" s="215" t="inlineStr">
        <is>
          <t>Down — protected</t>
        </is>
      </c>
      <c r="V10" s="15" t="inlineStr">
        <is>
          <t>High</t>
        </is>
      </c>
    </row>
    <row r="11">
      <c r="A11" s="15" t="inlineStr">
        <is>
          <t>IRIS0470</t>
        </is>
      </c>
      <c r="B11" s="213" t="inlineStr">
        <is>
          <t>Janardan Bale</t>
        </is>
      </c>
      <c r="C11" s="213" t="inlineStr">
        <is>
          <t>CARBON</t>
        </is>
      </c>
      <c r="D11" s="213" t="inlineStr">
        <is>
          <t>Digitizing</t>
        </is>
      </c>
      <c r="E11" s="213" t="inlineStr">
        <is>
          <t>Data Operations &amp; Digitization</t>
        </is>
      </c>
      <c r="F11" s="213" t="inlineStr">
        <is>
          <t>Document Conversion, Formatting &amp; Web Publishing</t>
        </is>
      </c>
      <c r="G11" s="213" t="inlineStr">
        <is>
          <t>Image Processing Specialist</t>
        </is>
      </c>
      <c r="H11" s="213" t="inlineStr">
        <is>
          <t>Digitization Manager</t>
        </is>
      </c>
      <c r="I11" s="15" t="inlineStr">
        <is>
          <t>L3</t>
        </is>
      </c>
      <c r="J11" s="150" t="inlineStr">
        <is>
          <t>B2</t>
        </is>
      </c>
      <c r="K11" s="15" t="inlineStr">
        <is>
          <t>People Manager</t>
        </is>
      </c>
      <c r="L11" s="217" t="inlineStr">
        <is>
          <t>Up</t>
        </is>
      </c>
      <c r="M11" s="15" t="n">
        <v>4.95</v>
      </c>
      <c r="N11" s="15" t="n">
        <v>3.5</v>
      </c>
      <c r="O11" s="15" t="n">
        <v>4.5</v>
      </c>
      <c r="P11" s="15" t="n">
        <v>5</v>
      </c>
      <c r="Q11" s="15" t="n">
        <v>5.5</v>
      </c>
      <c r="R11" s="15" t="n">
        <v>9</v>
      </c>
      <c r="S11" s="15" t="n">
        <v>5.5</v>
      </c>
      <c r="T11" s="213" t="inlineStr">
        <is>
          <t>The score decided the level</t>
        </is>
      </c>
      <c r="U11" s="215" t="inlineStr">
        <is>
          <t>Input needed</t>
        </is>
      </c>
      <c r="V11" s="15" t="inlineStr">
        <is>
          <t>Medium</t>
        </is>
      </c>
    </row>
    <row r="12">
      <c r="A12" s="15" t="inlineStr">
        <is>
          <t>IRIS1005</t>
        </is>
      </c>
      <c r="B12" s="213" t="inlineStr">
        <is>
          <t>Datta Hatagale</t>
        </is>
      </c>
      <c r="C12" s="213" t="inlineStr">
        <is>
          <t>CARBON</t>
        </is>
      </c>
      <c r="D12" s="213" t="inlineStr">
        <is>
          <t>Digitizing</t>
        </is>
      </c>
      <c r="E12" s="213" t="inlineStr">
        <is>
          <t>Customer Success &amp; Support</t>
        </is>
      </c>
      <c r="F12" s="213" t="inlineStr">
        <is>
          <t>Customer Training &amp; Enablement</t>
        </is>
      </c>
      <c r="G12" s="213" t="inlineStr">
        <is>
          <t>Image Processing Specialist</t>
        </is>
      </c>
      <c r="H12" s="213" t="inlineStr">
        <is>
          <t>Customer Enablement Specialist – POD Lead</t>
        </is>
      </c>
      <c r="I12" s="15" t="inlineStr">
        <is>
          <t>L3</t>
        </is>
      </c>
      <c r="J12" s="150" t="inlineStr">
        <is>
          <t>B1</t>
        </is>
      </c>
      <c r="K12" s="15" t="inlineStr">
        <is>
          <t>POD Lead</t>
        </is>
      </c>
      <c r="L12" s="217" t="inlineStr">
        <is>
          <t>Up</t>
        </is>
      </c>
      <c r="M12" s="15" t="n">
        <v>3.67</v>
      </c>
      <c r="N12" s="15" t="n">
        <v>3</v>
      </c>
      <c r="O12" s="15" t="n">
        <v>3</v>
      </c>
      <c r="P12" s="15" t="n">
        <v>3.5</v>
      </c>
      <c r="Q12" s="15" t="n">
        <v>3.5</v>
      </c>
      <c r="R12" s="15" t="n">
        <v>8</v>
      </c>
      <c r="S12" s="15" t="n">
        <v>4</v>
      </c>
      <c r="T12" s="213" t="inlineStr">
        <is>
          <t>The score decided the level</t>
        </is>
      </c>
      <c r="U12" s="213" t="inlineStr">
        <is>
          <t>—</t>
        </is>
      </c>
      <c r="V12" s="15" t="inlineStr">
        <is>
          <t>Low</t>
        </is>
      </c>
    </row>
    <row r="13">
      <c r="A13" s="15" t="inlineStr">
        <is>
          <t>IRIS1204</t>
        </is>
      </c>
      <c r="B13" s="213" t="inlineStr">
        <is>
          <t>Dinesh Sharma</t>
        </is>
      </c>
      <c r="C13" s="213" t="inlineStr">
        <is>
          <t>CARBON</t>
        </is>
      </c>
      <c r="D13" s="213" t="inlineStr">
        <is>
          <t>Digitizing</t>
        </is>
      </c>
      <c r="E13" s="213" t="inlineStr">
        <is>
          <t>Data Operations &amp; Digitization</t>
        </is>
      </c>
      <c r="F13" s="213" t="inlineStr">
        <is>
          <t>Document Conversion, Formatting &amp; Web Publishing</t>
        </is>
      </c>
      <c r="G13" s="213" t="inlineStr">
        <is>
          <t>Image Processing Specialist</t>
        </is>
      </c>
      <c r="H13" s="213" t="inlineStr">
        <is>
          <t>Team Lead – Digitization</t>
        </is>
      </c>
      <c r="I13" s="15" t="inlineStr">
        <is>
          <t>L3</t>
        </is>
      </c>
      <c r="J13" s="150" t="inlineStr">
        <is>
          <t>B1</t>
        </is>
      </c>
      <c r="K13" s="15" t="inlineStr">
        <is>
          <t>People Manager</t>
        </is>
      </c>
      <c r="L13" s="217" t="inlineStr">
        <is>
          <t>Up</t>
        </is>
      </c>
      <c r="M13" s="15" t="n">
        <v>4.01</v>
      </c>
      <c r="N13" s="15" t="n">
        <v>3</v>
      </c>
      <c r="O13" s="15" t="n">
        <v>3.5</v>
      </c>
      <c r="P13" s="15" t="n">
        <v>3.5</v>
      </c>
      <c r="Q13" s="15" t="n">
        <v>4</v>
      </c>
      <c r="R13" s="15" t="n">
        <v>9</v>
      </c>
      <c r="S13" s="15" t="n">
        <v>4</v>
      </c>
      <c r="T13" s="213" t="inlineStr">
        <is>
          <t>The score decided the level</t>
        </is>
      </c>
      <c r="U13" s="213" t="inlineStr">
        <is>
          <t>—</t>
        </is>
      </c>
      <c r="V13" s="15" t="inlineStr">
        <is>
          <t>Medium</t>
        </is>
      </c>
    </row>
    <row r="14">
      <c r="A14" s="15" t="inlineStr">
        <is>
          <t>IRIS0117</t>
        </is>
      </c>
      <c r="B14" s="213" t="inlineStr">
        <is>
          <t>Prajakta Mokal</t>
        </is>
      </c>
      <c r="C14" s="213" t="inlineStr">
        <is>
          <t>CARBON</t>
        </is>
      </c>
      <c r="D14" s="213" t="inlineStr">
        <is>
          <t>Digitizing</t>
        </is>
      </c>
      <c r="E14" s="213" t="inlineStr">
        <is>
          <t>Data Operations &amp; Digitization</t>
        </is>
      </c>
      <c r="F14" s="213" t="inlineStr">
        <is>
          <t>Document Conversion, Formatting &amp; Web Publishing</t>
        </is>
      </c>
      <c r="G14" s="213" t="inlineStr">
        <is>
          <t>Image Processing Specialist</t>
        </is>
      </c>
      <c r="H14" s="213" t="inlineStr">
        <is>
          <t>Digitization Specialist – POD Lead</t>
        </is>
      </c>
      <c r="I14" s="15" t="inlineStr">
        <is>
          <t>L3</t>
        </is>
      </c>
      <c r="J14" s="150" t="inlineStr">
        <is>
          <t>B1</t>
        </is>
      </c>
      <c r="K14" s="15" t="inlineStr">
        <is>
          <t>POD Lead</t>
        </is>
      </c>
      <c r="L14" s="217" t="inlineStr">
        <is>
          <t>Up</t>
        </is>
      </c>
      <c r="M14" s="15" t="n">
        <v>3.69</v>
      </c>
      <c r="N14" s="15" t="n">
        <v>3</v>
      </c>
      <c r="O14" s="15" t="n">
        <v>3</v>
      </c>
      <c r="P14" s="15" t="n">
        <v>3</v>
      </c>
      <c r="Q14" s="15" t="n">
        <v>3</v>
      </c>
      <c r="R14" s="15" t="n">
        <v>9.5</v>
      </c>
      <c r="S14" s="15" t="n">
        <v>3.5</v>
      </c>
      <c r="T14" s="213" t="inlineStr">
        <is>
          <t>The score decided the level</t>
        </is>
      </c>
      <c r="U14" s="213" t="inlineStr">
        <is>
          <t>—</t>
        </is>
      </c>
      <c r="V14" s="15" t="inlineStr">
        <is>
          <t>High</t>
        </is>
      </c>
    </row>
    <row r="15">
      <c r="A15" s="15" t="inlineStr">
        <is>
          <t>IRIS0171</t>
        </is>
      </c>
      <c r="B15" s="213" t="inlineStr">
        <is>
          <t>Ritesh Yeram</t>
        </is>
      </c>
      <c r="C15" s="213" t="inlineStr">
        <is>
          <t>CARBON</t>
        </is>
      </c>
      <c r="D15" s="213" t="inlineStr">
        <is>
          <t>Digitizing</t>
        </is>
      </c>
      <c r="E15" s="213" t="inlineStr">
        <is>
          <t>Data Operations &amp; Digitization</t>
        </is>
      </c>
      <c r="F15" s="213" t="inlineStr">
        <is>
          <t>Document Conversion, Formatting &amp; Web Publishing</t>
        </is>
      </c>
      <c r="G15" s="213" t="inlineStr">
        <is>
          <t>Image Processing Specialist</t>
        </is>
      </c>
      <c r="H15" s="213" t="inlineStr">
        <is>
          <t>Digitization Specialist – POD Lead</t>
        </is>
      </c>
      <c r="I15" s="15" t="inlineStr">
        <is>
          <t>L3</t>
        </is>
      </c>
      <c r="J15" s="150" t="inlineStr">
        <is>
          <t>B1</t>
        </is>
      </c>
      <c r="K15" s="15" t="inlineStr">
        <is>
          <t>POD Lead</t>
        </is>
      </c>
      <c r="L15" s="217" t="inlineStr">
        <is>
          <t>Up</t>
        </is>
      </c>
      <c r="M15" s="15" t="n">
        <v>3.74</v>
      </c>
      <c r="N15" s="15" t="n">
        <v>3</v>
      </c>
      <c r="O15" s="15" t="n">
        <v>2.5</v>
      </c>
      <c r="P15" s="15" t="n">
        <v>3.5</v>
      </c>
      <c r="Q15" s="15" t="n">
        <v>3.5</v>
      </c>
      <c r="R15" s="15" t="n">
        <v>9.5</v>
      </c>
      <c r="S15" s="15" t="n">
        <v>4</v>
      </c>
      <c r="T15" s="213" t="inlineStr">
        <is>
          <t>The score decided the level</t>
        </is>
      </c>
      <c r="U15" s="213" t="inlineStr">
        <is>
          <t>—</t>
        </is>
      </c>
      <c r="V15" s="15" t="inlineStr">
        <is>
          <t>Medium</t>
        </is>
      </c>
    </row>
    <row r="16">
      <c r="A16" s="15" t="inlineStr">
        <is>
          <t>IRIS1210</t>
        </is>
      </c>
      <c r="B16" s="213" t="inlineStr">
        <is>
          <t>Tejas Kat</t>
        </is>
      </c>
      <c r="C16" s="213" t="inlineStr">
        <is>
          <t>CARBON</t>
        </is>
      </c>
      <c r="D16" s="213" t="inlineStr">
        <is>
          <t>Digitizing</t>
        </is>
      </c>
      <c r="E16" s="213" t="inlineStr">
        <is>
          <t>Data Operations &amp; Digitization</t>
        </is>
      </c>
      <c r="F16" s="213" t="inlineStr">
        <is>
          <t>Document Conversion, Formatting &amp; Web Publishing</t>
        </is>
      </c>
      <c r="G16" s="213" t="inlineStr">
        <is>
          <t>Image Processing Specialist</t>
        </is>
      </c>
      <c r="H16" s="213" t="inlineStr">
        <is>
          <t>Digitization Specialist – POD Lead</t>
        </is>
      </c>
      <c r="I16" s="15" t="inlineStr">
        <is>
          <t>L3</t>
        </is>
      </c>
      <c r="J16" s="150" t="inlineStr">
        <is>
          <t>B1</t>
        </is>
      </c>
      <c r="K16" s="15" t="inlineStr">
        <is>
          <t>POD Lead</t>
        </is>
      </c>
      <c r="L16" s="217" t="inlineStr">
        <is>
          <t>Up</t>
        </is>
      </c>
      <c r="M16" s="15" t="n">
        <v>3.72</v>
      </c>
      <c r="N16" s="15" t="n">
        <v>3</v>
      </c>
      <c r="O16" s="15" t="n">
        <v>3</v>
      </c>
      <c r="P16" s="15" t="n">
        <v>3.5</v>
      </c>
      <c r="Q16" s="15" t="n">
        <v>3.5</v>
      </c>
      <c r="R16" s="15" t="n">
        <v>8.5</v>
      </c>
      <c r="S16" s="15" t="n">
        <v>4</v>
      </c>
      <c r="T16" s="213" t="inlineStr">
        <is>
          <t>The score decided the level</t>
        </is>
      </c>
      <c r="U16" s="213" t="inlineStr">
        <is>
          <t>—</t>
        </is>
      </c>
      <c r="V16" s="15" t="inlineStr">
        <is>
          <t>High</t>
        </is>
      </c>
    </row>
    <row r="17">
      <c r="A17" s="15" t="inlineStr">
        <is>
          <t>IRISC238</t>
        </is>
      </c>
      <c r="B17" s="213" t="inlineStr">
        <is>
          <t>Aishwarya Chaulkar</t>
        </is>
      </c>
      <c r="C17" s="213" t="inlineStr">
        <is>
          <t>CARBON</t>
        </is>
      </c>
      <c r="D17" s="213" t="inlineStr">
        <is>
          <t>Digitizing</t>
        </is>
      </c>
      <c r="E17" s="213" t="inlineStr">
        <is>
          <t>Data Operations &amp; Digitization</t>
        </is>
      </c>
      <c r="F17" s="213" t="inlineStr">
        <is>
          <t>Document Conversion, Formatting &amp; Web Publishing</t>
        </is>
      </c>
      <c r="G17" s="213" t="inlineStr">
        <is>
          <t>Consultant</t>
        </is>
      </c>
      <c r="H17" s="213" t="inlineStr">
        <is>
          <t>Senior Digitization Associate</t>
        </is>
      </c>
      <c r="I17" s="15" t="inlineStr">
        <is>
          <t>L3</t>
        </is>
      </c>
      <c r="J17" s="148" t="inlineStr">
        <is>
          <t>A3</t>
        </is>
      </c>
      <c r="K17" s="15" t="inlineStr">
        <is>
          <t>IC</t>
        </is>
      </c>
      <c r="L17" s="217" t="inlineStr">
        <is>
          <t>Up</t>
        </is>
      </c>
      <c r="M17" s="15" t="n">
        <v>2.53</v>
      </c>
      <c r="N17" s="15" t="n">
        <v>2.5</v>
      </c>
      <c r="O17" s="15" t="n">
        <v>2.5</v>
      </c>
      <c r="P17" s="15" t="n">
        <v>2</v>
      </c>
      <c r="Q17" s="15" t="n">
        <v>2</v>
      </c>
      <c r="R17" s="15" t="n">
        <v>3.5</v>
      </c>
      <c r="S17" s="15" t="n">
        <v>2.5</v>
      </c>
      <c r="T17" s="213" t="inlineStr">
        <is>
          <t>The score decided the level</t>
        </is>
      </c>
      <c r="U17" s="215" t="inlineStr">
        <is>
          <t>Close call · Input needed</t>
        </is>
      </c>
      <c r="V17" s="15" t="inlineStr">
        <is>
          <t>Medium</t>
        </is>
      </c>
    </row>
    <row r="18">
      <c r="A18" s="15" t="inlineStr">
        <is>
          <t>IRISC286</t>
        </is>
      </c>
      <c r="B18" s="213" t="inlineStr">
        <is>
          <t>Bhavesh Gusain</t>
        </is>
      </c>
      <c r="C18" s="213" t="inlineStr">
        <is>
          <t>CARBON</t>
        </is>
      </c>
      <c r="D18" s="213" t="inlineStr">
        <is>
          <t>Digitizing</t>
        </is>
      </c>
      <c r="E18" s="213" t="inlineStr">
        <is>
          <t>Data Operations &amp; Digitization</t>
        </is>
      </c>
      <c r="F18" s="213" t="inlineStr">
        <is>
          <t>Document Conversion, Formatting &amp; Web Publishing</t>
        </is>
      </c>
      <c r="G18" s="213" t="inlineStr">
        <is>
          <t>Consultant</t>
        </is>
      </c>
      <c r="H18" s="213" t="inlineStr">
        <is>
          <t>Senior Digitization Associate</t>
        </is>
      </c>
      <c r="I18" s="15" t="inlineStr">
        <is>
          <t>L3</t>
        </is>
      </c>
      <c r="J18" s="148" t="inlineStr">
        <is>
          <t>A3</t>
        </is>
      </c>
      <c r="K18" s="15" t="inlineStr">
        <is>
          <t>IC</t>
        </is>
      </c>
      <c r="L18" s="217" t="inlineStr">
        <is>
          <t>Up</t>
        </is>
      </c>
      <c r="M18" s="15" t="n">
        <v>2.13</v>
      </c>
      <c r="N18" s="15" t="n">
        <v>2</v>
      </c>
      <c r="O18" s="15" t="n">
        <v>2</v>
      </c>
      <c r="P18" s="15" t="n">
        <v>2</v>
      </c>
      <c r="Q18" s="15" t="n">
        <v>1</v>
      </c>
      <c r="R18" s="15" t="n">
        <v>3</v>
      </c>
      <c r="S18" s="15" t="n">
        <v>2.5</v>
      </c>
      <c r="T18" s="213" t="inlineStr">
        <is>
          <r>
            <rPr>
              <rFont val="Calibri"/>
              <b val="1"/>
              <sz val="10"/>
            </rPr>
            <t>Rule:</t>
          </r>
          <r>
            <rPr>
              <rFont val="Calibri"/>
              <sz val="10"/>
            </rPr>
            <t xml:space="preserve"> R7 Band A experience</t>
          </r>
        </is>
      </c>
      <c r="U18" s="213" t="inlineStr">
        <is>
          <t>—</t>
        </is>
      </c>
      <c r="V18" s="15" t="inlineStr">
        <is>
          <t>Medium</t>
        </is>
      </c>
    </row>
    <row r="19">
      <c r="A19" s="15" t="inlineStr">
        <is>
          <t>IRISC237</t>
        </is>
      </c>
      <c r="B19" s="213" t="inlineStr">
        <is>
          <t>Deepak Nirmal</t>
        </is>
      </c>
      <c r="C19" s="213" t="inlineStr">
        <is>
          <t>CARBON</t>
        </is>
      </c>
      <c r="D19" s="213" t="inlineStr">
        <is>
          <t>Digitizing</t>
        </is>
      </c>
      <c r="E19" s="213" t="inlineStr">
        <is>
          <t>Data Operations &amp; Digitization</t>
        </is>
      </c>
      <c r="F19" s="213" t="inlineStr">
        <is>
          <t>Document Conversion, Formatting &amp; Web Publishing</t>
        </is>
      </c>
      <c r="G19" s="213" t="inlineStr">
        <is>
          <t>Consultant</t>
        </is>
      </c>
      <c r="H19" s="213" t="inlineStr">
        <is>
          <t>Senior Digitization Associate</t>
        </is>
      </c>
      <c r="I19" s="15" t="inlineStr">
        <is>
          <t>L3</t>
        </is>
      </c>
      <c r="J19" s="148" t="inlineStr">
        <is>
          <t>A3</t>
        </is>
      </c>
      <c r="K19" s="15" t="inlineStr">
        <is>
          <t>IC</t>
        </is>
      </c>
      <c r="L19" s="217" t="inlineStr">
        <is>
          <t>Up</t>
        </is>
      </c>
      <c r="M19" s="15" t="n">
        <v>2.43</v>
      </c>
      <c r="N19" s="15" t="n">
        <v>2</v>
      </c>
      <c r="O19" s="15" t="n">
        <v>2</v>
      </c>
      <c r="P19" s="15" t="n">
        <v>2</v>
      </c>
      <c r="Q19" s="15" t="n">
        <v>1</v>
      </c>
      <c r="R19" s="15" t="n">
        <v>6</v>
      </c>
      <c r="S19" s="15" t="n">
        <v>2.5</v>
      </c>
      <c r="T19" s="213" t="inlineStr">
        <is>
          <r>
            <rPr>
              <rFont val="Calibri"/>
              <b val="1"/>
              <sz val="10"/>
            </rPr>
            <t>Rule:</t>
          </r>
          <r>
            <rPr>
              <rFont val="Calibri"/>
              <sz val="10"/>
            </rPr>
            <t xml:space="preserve"> R7 Band A experience</t>
          </r>
        </is>
      </c>
      <c r="U19" s="213" t="inlineStr">
        <is>
          <t>—</t>
        </is>
      </c>
      <c r="V19" s="15" t="inlineStr">
        <is>
          <t>High</t>
        </is>
      </c>
    </row>
    <row r="20">
      <c r="A20" s="15" t="inlineStr">
        <is>
          <t>IRISC224</t>
        </is>
      </c>
      <c r="B20" s="213" t="inlineStr">
        <is>
          <t>Dhanraj Patil</t>
        </is>
      </c>
      <c r="C20" s="213" t="inlineStr">
        <is>
          <t>CARBON</t>
        </is>
      </c>
      <c r="D20" s="213" t="inlineStr">
        <is>
          <t>Digitizing</t>
        </is>
      </c>
      <c r="E20" s="213" t="inlineStr">
        <is>
          <t>Data Operations &amp; Digitization</t>
        </is>
      </c>
      <c r="F20" s="213" t="inlineStr">
        <is>
          <t>Document Conversion, Formatting &amp; Web Publishing</t>
        </is>
      </c>
      <c r="G20" s="213" t="inlineStr">
        <is>
          <t>Consultant</t>
        </is>
      </c>
      <c r="H20" s="213" t="inlineStr">
        <is>
          <t>Senior Digitization Associate</t>
        </is>
      </c>
      <c r="I20" s="15" t="inlineStr">
        <is>
          <t>L3</t>
        </is>
      </c>
      <c r="J20" s="148" t="inlineStr">
        <is>
          <t>A3</t>
        </is>
      </c>
      <c r="K20" s="15" t="inlineStr">
        <is>
          <t>IC</t>
        </is>
      </c>
      <c r="L20" s="217" t="inlineStr">
        <is>
          <t>Up</t>
        </is>
      </c>
      <c r="M20" s="15" t="n">
        <v>2.5</v>
      </c>
      <c r="N20" s="15" t="n">
        <v>2</v>
      </c>
      <c r="O20" s="15" t="n">
        <v>1.5</v>
      </c>
      <c r="P20" s="15" t="n">
        <v>2</v>
      </c>
      <c r="Q20" s="15" t="n">
        <v>1</v>
      </c>
      <c r="R20" s="15" t="n">
        <v>7.5</v>
      </c>
      <c r="S20" s="15" t="n">
        <v>2.5</v>
      </c>
      <c r="T20" s="213" t="inlineStr">
        <is>
          <t>The score decided the level</t>
        </is>
      </c>
      <c r="U20" s="215" t="inlineStr">
        <is>
          <t>Close call</t>
        </is>
      </c>
      <c r="V20" s="15" t="inlineStr">
        <is>
          <t>High</t>
        </is>
      </c>
    </row>
    <row r="21">
      <c r="A21" s="15" t="inlineStr">
        <is>
          <t>IRISC287</t>
        </is>
      </c>
      <c r="B21" s="213" t="inlineStr">
        <is>
          <t>Farina Pathan</t>
        </is>
      </c>
      <c r="C21" s="213" t="inlineStr">
        <is>
          <t>CARBON</t>
        </is>
      </c>
      <c r="D21" s="213" t="inlineStr">
        <is>
          <t>Digitizing</t>
        </is>
      </c>
      <c r="E21" s="213" t="inlineStr">
        <is>
          <t>Data Operations &amp; Digitization</t>
        </is>
      </c>
      <c r="F21" s="213" t="inlineStr">
        <is>
          <t>Document Conversion, Formatting &amp; Web Publishing</t>
        </is>
      </c>
      <c r="G21" s="213" t="inlineStr">
        <is>
          <t>Consultant</t>
        </is>
      </c>
      <c r="H21" s="213" t="inlineStr">
        <is>
          <t>Senior Digitization Associate</t>
        </is>
      </c>
      <c r="I21" s="15" t="inlineStr">
        <is>
          <t>L3</t>
        </is>
      </c>
      <c r="J21" s="148" t="inlineStr">
        <is>
          <t>A3</t>
        </is>
      </c>
      <c r="K21" s="15" t="inlineStr">
        <is>
          <t>IC</t>
        </is>
      </c>
      <c r="L21" s="217" t="inlineStr">
        <is>
          <t>Up</t>
        </is>
      </c>
      <c r="M21" s="15" t="n">
        <v>2.05</v>
      </c>
      <c r="N21" s="15" t="n">
        <v>2</v>
      </c>
      <c r="O21" s="15" t="n">
        <v>1.5</v>
      </c>
      <c r="P21" s="15" t="n">
        <v>2</v>
      </c>
      <c r="Q21" s="15" t="n">
        <v>1</v>
      </c>
      <c r="R21" s="15" t="n">
        <v>3</v>
      </c>
      <c r="S21" s="15" t="n">
        <v>2.5</v>
      </c>
      <c r="T21" s="213" t="inlineStr">
        <is>
          <r>
            <rPr>
              <rFont val="Calibri"/>
              <b val="1"/>
              <sz val="10"/>
            </rPr>
            <t>Rule:</t>
          </r>
          <r>
            <rPr>
              <rFont val="Calibri"/>
              <sz val="10"/>
            </rPr>
            <t xml:space="preserve"> R7 Band A experience</t>
          </r>
        </is>
      </c>
      <c r="U21" s="213" t="inlineStr">
        <is>
          <t>—</t>
        </is>
      </c>
      <c r="V21" s="15" t="inlineStr">
        <is>
          <t>Medium</t>
        </is>
      </c>
    </row>
    <row r="22">
      <c r="A22" s="15" t="inlineStr">
        <is>
          <t>IRISC325</t>
        </is>
      </c>
      <c r="B22" s="213" t="inlineStr">
        <is>
          <t>Gaurav Yashwant Chaulkar</t>
        </is>
      </c>
      <c r="C22" s="213" t="inlineStr">
        <is>
          <t>CARBON</t>
        </is>
      </c>
      <c r="D22" s="213" t="inlineStr">
        <is>
          <t>Digitizing</t>
        </is>
      </c>
      <c r="E22" s="213" t="inlineStr">
        <is>
          <t>Data Operations &amp; Digitization</t>
        </is>
      </c>
      <c r="F22" s="213" t="inlineStr">
        <is>
          <t>Document Conversion, Formatting &amp; Web Publishing</t>
        </is>
      </c>
      <c r="G22" s="213" t="inlineStr">
        <is>
          <t>Consultant</t>
        </is>
      </c>
      <c r="H22" s="213" t="inlineStr">
        <is>
          <t>Senior Digitization Associate</t>
        </is>
      </c>
      <c r="I22" s="15" t="inlineStr">
        <is>
          <t>L3</t>
        </is>
      </c>
      <c r="J22" s="148" t="inlineStr">
        <is>
          <t>A3</t>
        </is>
      </c>
      <c r="K22" s="15" t="inlineStr">
        <is>
          <t>IC</t>
        </is>
      </c>
      <c r="L22" s="217" t="inlineStr">
        <is>
          <t>Up</t>
        </is>
      </c>
      <c r="M22" s="15" t="n">
        <v>2.08</v>
      </c>
      <c r="N22" s="15" t="n">
        <v>2</v>
      </c>
      <c r="O22" s="15" t="n">
        <v>2</v>
      </c>
      <c r="P22" s="15" t="n">
        <v>2</v>
      </c>
      <c r="Q22" s="15" t="n">
        <v>1</v>
      </c>
      <c r="R22" s="15" t="n">
        <v>2.5</v>
      </c>
      <c r="S22" s="15" t="n">
        <v>2.5</v>
      </c>
      <c r="T22" s="213" t="inlineStr">
        <is>
          <r>
            <rPr>
              <rFont val="Calibri"/>
              <b val="1"/>
              <sz val="10"/>
            </rPr>
            <t>Rule:</t>
          </r>
          <r>
            <rPr>
              <rFont val="Calibri"/>
              <sz val="10"/>
            </rPr>
            <t xml:space="preserve"> R7 Band A experience</t>
          </r>
        </is>
      </c>
      <c r="U22" s="213" t="inlineStr">
        <is>
          <t>—</t>
        </is>
      </c>
      <c r="V22" s="15" t="inlineStr">
        <is>
          <t>Low</t>
        </is>
      </c>
    </row>
    <row r="23">
      <c r="A23" s="15" t="inlineStr">
        <is>
          <t>IRIS1205</t>
        </is>
      </c>
      <c r="B23" s="213" t="inlineStr">
        <is>
          <t>Justeen Koola</t>
        </is>
      </c>
      <c r="C23" s="213" t="inlineStr">
        <is>
          <t>CARBON</t>
        </is>
      </c>
      <c r="D23" s="213" t="inlineStr">
        <is>
          <t>Digitizing</t>
        </is>
      </c>
      <c r="E23" s="213" t="inlineStr">
        <is>
          <t>Data Operations &amp; Digitization</t>
        </is>
      </c>
      <c r="F23" s="213" t="inlineStr">
        <is>
          <t>Document Conversion, Formatting &amp; Web Publishing</t>
        </is>
      </c>
      <c r="G23" s="213" t="inlineStr">
        <is>
          <t>Image Processing Specialist</t>
        </is>
      </c>
      <c r="H23" s="213" t="inlineStr">
        <is>
          <t>Senior Digitization Associate</t>
        </is>
      </c>
      <c r="I23" s="15" t="inlineStr">
        <is>
          <t>L3</t>
        </is>
      </c>
      <c r="J23" s="148" t="inlineStr">
        <is>
          <t>A3</t>
        </is>
      </c>
      <c r="K23" s="15" t="inlineStr">
        <is>
          <t>IC</t>
        </is>
      </c>
      <c r="L23" s="217" t="inlineStr">
        <is>
          <t>Up</t>
        </is>
      </c>
      <c r="M23" s="15" t="n">
        <v>3.18</v>
      </c>
      <c r="N23" s="15" t="n">
        <v>2.5</v>
      </c>
      <c r="O23" s="15" t="n">
        <v>2.5</v>
      </c>
      <c r="P23" s="15" t="n">
        <v>2.5</v>
      </c>
      <c r="Q23" s="15" t="n">
        <v>1.5</v>
      </c>
      <c r="R23" s="15" t="n">
        <v>9</v>
      </c>
      <c r="S23" s="15" t="n">
        <v>3</v>
      </c>
      <c r="T23" s="213" t="inlineStr">
        <is>
          <t>The score decided the level</t>
        </is>
      </c>
      <c r="U23" s="213" t="inlineStr">
        <is>
          <t>—</t>
        </is>
      </c>
      <c r="V23" s="15" t="inlineStr">
        <is>
          <t>Medium</t>
        </is>
      </c>
    </row>
    <row r="24">
      <c r="A24" s="15" t="inlineStr">
        <is>
          <t>IRISC316</t>
        </is>
      </c>
      <c r="B24" s="213" t="inlineStr">
        <is>
          <t>Samiksha Ramdas Bhabal</t>
        </is>
      </c>
      <c r="C24" s="213" t="inlineStr">
        <is>
          <t>CARBON</t>
        </is>
      </c>
      <c r="D24" s="213" t="inlineStr">
        <is>
          <t>Digitizing</t>
        </is>
      </c>
      <c r="E24" s="213" t="inlineStr">
        <is>
          <t>Data Operations &amp; Digitization</t>
        </is>
      </c>
      <c r="F24" s="213" t="inlineStr">
        <is>
          <t>Document Conversion, Formatting &amp; Web Publishing</t>
        </is>
      </c>
      <c r="G24" s="213" t="inlineStr">
        <is>
          <t>Consultant</t>
        </is>
      </c>
      <c r="H24" s="213" t="inlineStr">
        <is>
          <t>Senior Digitization Associate</t>
        </is>
      </c>
      <c r="I24" s="15" t="inlineStr">
        <is>
          <t>L3</t>
        </is>
      </c>
      <c r="J24" s="148" t="inlineStr">
        <is>
          <t>A3</t>
        </is>
      </c>
      <c r="K24" s="15" t="inlineStr">
        <is>
          <t>IC</t>
        </is>
      </c>
      <c r="L24" s="217" t="inlineStr">
        <is>
          <t>Up</t>
        </is>
      </c>
      <c r="M24" s="15" t="n">
        <v>2.05</v>
      </c>
      <c r="N24" s="15" t="n">
        <v>2</v>
      </c>
      <c r="O24" s="15" t="n">
        <v>1.5</v>
      </c>
      <c r="P24" s="15" t="n">
        <v>2</v>
      </c>
      <c r="Q24" s="15" t="n">
        <v>1</v>
      </c>
      <c r="R24" s="15" t="n">
        <v>3</v>
      </c>
      <c r="S24" s="15" t="n">
        <v>2.5</v>
      </c>
      <c r="T24" s="213" t="inlineStr">
        <is>
          <r>
            <rPr>
              <rFont val="Calibri"/>
              <b val="1"/>
              <sz val="10"/>
            </rPr>
            <t>Rule:</t>
          </r>
          <r>
            <rPr>
              <rFont val="Calibri"/>
              <sz val="10"/>
            </rPr>
            <t xml:space="preserve"> R7 Band A experience</t>
          </r>
        </is>
      </c>
      <c r="U24" s="213" t="inlineStr">
        <is>
          <t>—</t>
        </is>
      </c>
      <c r="V24" s="15" t="inlineStr">
        <is>
          <t>Medium</t>
        </is>
      </c>
    </row>
    <row r="25">
      <c r="A25" s="15" t="inlineStr">
        <is>
          <t>IRISC301</t>
        </is>
      </c>
      <c r="B25" s="213" t="inlineStr">
        <is>
          <t>Saurav Nirmal</t>
        </is>
      </c>
      <c r="C25" s="213" t="inlineStr">
        <is>
          <t>CARBON</t>
        </is>
      </c>
      <c r="D25" s="213" t="inlineStr">
        <is>
          <t>Digitizing</t>
        </is>
      </c>
      <c r="E25" s="213" t="inlineStr">
        <is>
          <t>Data Operations &amp; Digitization</t>
        </is>
      </c>
      <c r="F25" s="213" t="inlineStr">
        <is>
          <t>Document Conversion, Formatting &amp; Web Publishing</t>
        </is>
      </c>
      <c r="G25" s="213" t="inlineStr">
        <is>
          <t>Consultant</t>
        </is>
      </c>
      <c r="H25" s="213" t="inlineStr">
        <is>
          <t>Senior Digitization Associate</t>
        </is>
      </c>
      <c r="I25" s="15" t="inlineStr">
        <is>
          <t>L3</t>
        </is>
      </c>
      <c r="J25" s="148" t="inlineStr">
        <is>
          <t>A3</t>
        </is>
      </c>
      <c r="K25" s="15" t="inlineStr">
        <is>
          <t>IC</t>
        </is>
      </c>
      <c r="L25" s="217" t="inlineStr">
        <is>
          <t>Up</t>
        </is>
      </c>
      <c r="M25" s="15" t="n">
        <v>2.13</v>
      </c>
      <c r="N25" s="15" t="n">
        <v>2</v>
      </c>
      <c r="O25" s="15" t="n">
        <v>2</v>
      </c>
      <c r="P25" s="15" t="n">
        <v>2</v>
      </c>
      <c r="Q25" s="15" t="n">
        <v>1</v>
      </c>
      <c r="R25" s="15" t="n">
        <v>3</v>
      </c>
      <c r="S25" s="15" t="n">
        <v>2.5</v>
      </c>
      <c r="T25" s="213" t="inlineStr">
        <is>
          <r>
            <rPr>
              <rFont val="Calibri"/>
              <b val="1"/>
              <sz val="10"/>
            </rPr>
            <t>Rule:</t>
          </r>
          <r>
            <rPr>
              <rFont val="Calibri"/>
              <sz val="10"/>
            </rPr>
            <t xml:space="preserve"> R7 Band A experience</t>
          </r>
        </is>
      </c>
      <c r="U25" s="213" t="inlineStr">
        <is>
          <t>—</t>
        </is>
      </c>
      <c r="V25" s="15" t="inlineStr">
        <is>
          <t>Low</t>
        </is>
      </c>
    </row>
    <row r="26">
      <c r="A26" s="15" t="inlineStr">
        <is>
          <t>IRISC225</t>
        </is>
      </c>
      <c r="B26" s="213" t="inlineStr">
        <is>
          <t>Shravan Ghadi</t>
        </is>
      </c>
      <c r="C26" s="213" t="inlineStr">
        <is>
          <t>CARBON</t>
        </is>
      </c>
      <c r="D26" s="213" t="inlineStr">
        <is>
          <t>Digitizing</t>
        </is>
      </c>
      <c r="E26" s="213" t="inlineStr">
        <is>
          <t>Data Operations &amp; Digitization</t>
        </is>
      </c>
      <c r="F26" s="213" t="inlineStr">
        <is>
          <t>Document Conversion, Formatting &amp; Web Publishing</t>
        </is>
      </c>
      <c r="G26" s="213" t="inlineStr">
        <is>
          <t>Consultant</t>
        </is>
      </c>
      <c r="H26" s="213" t="inlineStr">
        <is>
          <t>Senior Digitization Associate</t>
        </is>
      </c>
      <c r="I26" s="15" t="inlineStr">
        <is>
          <t>L3</t>
        </is>
      </c>
      <c r="J26" s="148" t="inlineStr">
        <is>
          <t>A3</t>
        </is>
      </c>
      <c r="K26" s="15" t="inlineStr">
        <is>
          <t>IC</t>
        </is>
      </c>
      <c r="L26" s="217" t="inlineStr">
        <is>
          <t>Up</t>
        </is>
      </c>
      <c r="M26" s="15" t="n">
        <v>2.13</v>
      </c>
      <c r="N26" s="15" t="n">
        <v>2</v>
      </c>
      <c r="O26" s="15" t="n">
        <v>2</v>
      </c>
      <c r="P26" s="15" t="n">
        <v>2</v>
      </c>
      <c r="Q26" s="15" t="n">
        <v>1</v>
      </c>
      <c r="R26" s="15" t="n">
        <v>3</v>
      </c>
      <c r="S26" s="15" t="n">
        <v>2.5</v>
      </c>
      <c r="T26" s="213" t="inlineStr">
        <is>
          <r>
            <rPr>
              <rFont val="Calibri"/>
              <b val="1"/>
              <sz val="10"/>
            </rPr>
            <t>Rule:</t>
          </r>
          <r>
            <rPr>
              <rFont val="Calibri"/>
              <sz val="10"/>
            </rPr>
            <t xml:space="preserve"> R7 Band A experience</t>
          </r>
        </is>
      </c>
      <c r="U26" s="213" t="inlineStr">
        <is>
          <t>—</t>
        </is>
      </c>
      <c r="V26" s="15" t="inlineStr">
        <is>
          <t>Low</t>
        </is>
      </c>
    </row>
    <row r="27">
      <c r="A27" s="15" t="inlineStr">
        <is>
          <t>IRISC271</t>
        </is>
      </c>
      <c r="B27" s="213" t="inlineStr">
        <is>
          <t>Siddhesh Manjrekar</t>
        </is>
      </c>
      <c r="C27" s="213" t="inlineStr">
        <is>
          <t>CARBON</t>
        </is>
      </c>
      <c r="D27" s="213" t="inlineStr">
        <is>
          <t>Digitizing</t>
        </is>
      </c>
      <c r="E27" s="213" t="inlineStr">
        <is>
          <t>Data Operations &amp; Digitization</t>
        </is>
      </c>
      <c r="F27" s="213" t="inlineStr">
        <is>
          <t>Document Conversion, Formatting &amp; Web Publishing</t>
        </is>
      </c>
      <c r="G27" s="213" t="inlineStr">
        <is>
          <t>Consultant</t>
        </is>
      </c>
      <c r="H27" s="213" t="inlineStr">
        <is>
          <t>Senior Digitization Associate</t>
        </is>
      </c>
      <c r="I27" s="15" t="inlineStr">
        <is>
          <t>L3</t>
        </is>
      </c>
      <c r="J27" s="148" t="inlineStr">
        <is>
          <t>A3</t>
        </is>
      </c>
      <c r="K27" s="15" t="inlineStr">
        <is>
          <t>IC</t>
        </is>
      </c>
      <c r="L27" s="217" t="inlineStr">
        <is>
          <t>Up</t>
        </is>
      </c>
      <c r="M27" s="15" t="n">
        <v>2.13</v>
      </c>
      <c r="N27" s="15" t="n">
        <v>2</v>
      </c>
      <c r="O27" s="15" t="n">
        <v>2</v>
      </c>
      <c r="P27" s="15" t="n">
        <v>2</v>
      </c>
      <c r="Q27" s="15" t="n">
        <v>1</v>
      </c>
      <c r="R27" s="15" t="n">
        <v>3</v>
      </c>
      <c r="S27" s="15" t="n">
        <v>2.5</v>
      </c>
      <c r="T27" s="213" t="inlineStr">
        <is>
          <r>
            <rPr>
              <rFont val="Calibri"/>
              <b val="1"/>
              <sz val="10"/>
            </rPr>
            <t>Rule:</t>
          </r>
          <r>
            <rPr>
              <rFont val="Calibri"/>
              <sz val="10"/>
            </rPr>
            <t xml:space="preserve"> R7 Band A experience</t>
          </r>
        </is>
      </c>
      <c r="U27" s="213" t="inlineStr">
        <is>
          <t>—</t>
        </is>
      </c>
      <c r="V27" s="15" t="inlineStr">
        <is>
          <t>Low</t>
        </is>
      </c>
    </row>
    <row r="28">
      <c r="A28" s="15" t="inlineStr">
        <is>
          <t>IRISC173</t>
        </is>
      </c>
      <c r="B28" s="213" t="inlineStr">
        <is>
          <t>Snehal Kardekar</t>
        </is>
      </c>
      <c r="C28" s="213" t="inlineStr">
        <is>
          <t>CARBON</t>
        </is>
      </c>
      <c r="D28" s="213" t="inlineStr">
        <is>
          <t>Digitizing</t>
        </is>
      </c>
      <c r="E28" s="213" t="inlineStr">
        <is>
          <t>Data Operations &amp; Digitization</t>
        </is>
      </c>
      <c r="F28" s="213" t="inlineStr">
        <is>
          <t>Document Conversion, Formatting &amp; Web Publishing</t>
        </is>
      </c>
      <c r="G28" s="213" t="inlineStr">
        <is>
          <t>Consultant</t>
        </is>
      </c>
      <c r="H28" s="213" t="inlineStr">
        <is>
          <t>Senior Digitization Associate</t>
        </is>
      </c>
      <c r="I28" s="15" t="inlineStr">
        <is>
          <t>L3</t>
        </is>
      </c>
      <c r="J28" s="148" t="inlineStr">
        <is>
          <t>A3</t>
        </is>
      </c>
      <c r="K28" s="15" t="inlineStr">
        <is>
          <t>IC</t>
        </is>
      </c>
      <c r="L28" s="217" t="inlineStr">
        <is>
          <t>Up</t>
        </is>
      </c>
      <c r="M28" s="15" t="n">
        <v>2.85</v>
      </c>
      <c r="N28" s="15" t="n">
        <v>2.5</v>
      </c>
      <c r="O28" s="15" t="n">
        <v>2</v>
      </c>
      <c r="P28" s="15" t="n">
        <v>2</v>
      </c>
      <c r="Q28" s="15" t="n">
        <v>2</v>
      </c>
      <c r="R28" s="15" t="n">
        <v>7.5</v>
      </c>
      <c r="S28" s="15" t="n">
        <v>2.5</v>
      </c>
      <c r="T28" s="213" t="inlineStr">
        <is>
          <t>The score decided the level</t>
        </is>
      </c>
      <c r="U28" s="213" t="inlineStr">
        <is>
          <t>—</t>
        </is>
      </c>
      <c r="V28" s="15" t="inlineStr">
        <is>
          <t>Medium</t>
        </is>
      </c>
    </row>
    <row r="29">
      <c r="A29" s="15" t="inlineStr">
        <is>
          <t>IRIS1774</t>
        </is>
      </c>
      <c r="B29" s="213" t="inlineStr">
        <is>
          <t>Tabassum Ali</t>
        </is>
      </c>
      <c r="C29" s="213" t="inlineStr">
        <is>
          <t>CARBON</t>
        </is>
      </c>
      <c r="D29" s="213" t="inlineStr">
        <is>
          <t>Digitizing</t>
        </is>
      </c>
      <c r="E29" s="213" t="inlineStr">
        <is>
          <t>Data Operations &amp; Digitization</t>
        </is>
      </c>
      <c r="F29" s="213" t="inlineStr">
        <is>
          <t>Document Conversion, Formatting &amp; Web Publishing</t>
        </is>
      </c>
      <c r="G29" s="213" t="inlineStr">
        <is>
          <t>Image Processing Specialist</t>
        </is>
      </c>
      <c r="H29" s="213" t="inlineStr">
        <is>
          <t>Senior Digitization Associate</t>
        </is>
      </c>
      <c r="I29" s="15" t="inlineStr">
        <is>
          <t>L3</t>
        </is>
      </c>
      <c r="J29" s="148" t="inlineStr">
        <is>
          <t>A3</t>
        </is>
      </c>
      <c r="K29" s="15" t="inlineStr">
        <is>
          <t>IC</t>
        </is>
      </c>
      <c r="L29" s="217" t="inlineStr">
        <is>
          <t>Up</t>
        </is>
      </c>
      <c r="M29" s="15" t="n">
        <v>3.23</v>
      </c>
      <c r="N29" s="15" t="n">
        <v>3</v>
      </c>
      <c r="O29" s="15" t="n">
        <v>3</v>
      </c>
      <c r="P29" s="15" t="n">
        <v>2.5</v>
      </c>
      <c r="Q29" s="15" t="n">
        <v>1.5</v>
      </c>
      <c r="R29" s="15" t="n">
        <v>6</v>
      </c>
      <c r="S29" s="15" t="n">
        <v>3</v>
      </c>
      <c r="T29" s="213" t="inlineStr">
        <is>
          <t>The score decided the level</t>
        </is>
      </c>
      <c r="U29" s="213" t="inlineStr">
        <is>
          <t>—</t>
        </is>
      </c>
      <c r="V29" s="15" t="inlineStr">
        <is>
          <t>Low</t>
        </is>
      </c>
    </row>
    <row r="30">
      <c r="A30" s="15" t="inlineStr">
        <is>
          <t>IRISC131</t>
        </is>
      </c>
      <c r="B30" s="213" t="inlineStr">
        <is>
          <t>Vanita Gaikwad</t>
        </is>
      </c>
      <c r="C30" s="213" t="inlineStr">
        <is>
          <t>CARBON</t>
        </is>
      </c>
      <c r="D30" s="213" t="inlineStr">
        <is>
          <t>Digitizing</t>
        </is>
      </c>
      <c r="E30" s="213" t="inlineStr">
        <is>
          <t>Data Operations &amp; Digitization</t>
        </is>
      </c>
      <c r="F30" s="213" t="inlineStr">
        <is>
          <t>Document Conversion, Formatting &amp; Web Publishing</t>
        </is>
      </c>
      <c r="G30" s="213" t="inlineStr">
        <is>
          <t>Consultant</t>
        </is>
      </c>
      <c r="H30" s="213" t="inlineStr">
        <is>
          <t>Senior Digitization Associate</t>
        </is>
      </c>
      <c r="I30" s="15" t="inlineStr">
        <is>
          <t>L3</t>
        </is>
      </c>
      <c r="J30" s="148" t="inlineStr">
        <is>
          <t>A3</t>
        </is>
      </c>
      <c r="K30" s="15" t="inlineStr">
        <is>
          <t>IC</t>
        </is>
      </c>
      <c r="L30" s="217" t="inlineStr">
        <is>
          <t>Up</t>
        </is>
      </c>
      <c r="M30" s="15" t="n">
        <v>2.33</v>
      </c>
      <c r="N30" s="15" t="n">
        <v>2</v>
      </c>
      <c r="O30" s="15" t="n">
        <v>2</v>
      </c>
      <c r="P30" s="15" t="n">
        <v>2</v>
      </c>
      <c r="Q30" s="15" t="n">
        <v>1</v>
      </c>
      <c r="R30" s="15" t="n">
        <v>5</v>
      </c>
      <c r="S30" s="15" t="n">
        <v>2.5</v>
      </c>
      <c r="T30" s="213" t="inlineStr">
        <is>
          <r>
            <rPr>
              <rFont val="Calibri"/>
              <b val="1"/>
              <sz val="10"/>
            </rPr>
            <t>Rule:</t>
          </r>
          <r>
            <rPr>
              <rFont val="Calibri"/>
              <sz val="10"/>
            </rPr>
            <t xml:space="preserve"> R7 Band A experience</t>
          </r>
        </is>
      </c>
      <c r="U30" s="215" t="inlineStr">
        <is>
          <t>Input needed</t>
        </is>
      </c>
      <c r="V30" s="15" t="inlineStr">
        <is>
          <t>Low</t>
        </is>
      </c>
    </row>
    <row r="31">
      <c r="A31" s="15" t="inlineStr">
        <is>
          <t>IRISC332</t>
        </is>
      </c>
      <c r="B31" s="213" t="inlineStr">
        <is>
          <t>Aditya Kumar Diwakar</t>
        </is>
      </c>
      <c r="C31" s="213" t="inlineStr">
        <is>
          <t>CARBON</t>
        </is>
      </c>
      <c r="D31" s="213" t="inlineStr">
        <is>
          <t>Digitizing</t>
        </is>
      </c>
      <c r="E31" s="213" t="inlineStr">
        <is>
          <t>Data Operations &amp; Digitization</t>
        </is>
      </c>
      <c r="F31" s="213" t="inlineStr">
        <is>
          <t>Document Conversion, Formatting &amp; Web Publishing</t>
        </is>
      </c>
      <c r="G31" s="213" t="inlineStr">
        <is>
          <t>Consultant</t>
        </is>
      </c>
      <c r="H31" s="213" t="inlineStr">
        <is>
          <t>Digitization Associate</t>
        </is>
      </c>
      <c r="I31" s="15" t="inlineStr">
        <is>
          <t>L3</t>
        </is>
      </c>
      <c r="J31" s="148" t="inlineStr">
        <is>
          <t>A2</t>
        </is>
      </c>
      <c r="K31" s="15" t="inlineStr">
        <is>
          <t>IC</t>
        </is>
      </c>
      <c r="L31" s="15" t="inlineStr">
        <is>
          <t>Same level</t>
        </is>
      </c>
      <c r="M31" s="15" t="n">
        <v>1.93</v>
      </c>
      <c r="N31" s="15" t="n">
        <v>2</v>
      </c>
      <c r="O31" s="15" t="n">
        <v>2</v>
      </c>
      <c r="P31" s="15" t="n">
        <v>2</v>
      </c>
      <c r="Q31" s="15" t="n">
        <v>1</v>
      </c>
      <c r="R31" s="15" t="n">
        <v>1</v>
      </c>
      <c r="S31" s="15" t="n">
        <v>2.5</v>
      </c>
      <c r="T31" s="213" t="inlineStr">
        <is>
          <t>The score decided the level</t>
        </is>
      </c>
      <c r="U31" s="213" t="inlineStr">
        <is>
          <t>—</t>
        </is>
      </c>
      <c r="V31" s="15" t="inlineStr">
        <is>
          <t>Low</t>
        </is>
      </c>
    </row>
    <row r="32">
      <c r="A32" s="15" t="inlineStr">
        <is>
          <t>IRISC324</t>
        </is>
      </c>
      <c r="B32" s="213" t="inlineStr">
        <is>
          <t>Kajal Srivastava</t>
        </is>
      </c>
      <c r="C32" s="213" t="inlineStr">
        <is>
          <t>CARBON</t>
        </is>
      </c>
      <c r="D32" s="213" t="inlineStr">
        <is>
          <t>Digitizing</t>
        </is>
      </c>
      <c r="E32" s="213" t="inlineStr">
        <is>
          <t>Data Operations &amp; Digitization</t>
        </is>
      </c>
      <c r="F32" s="213" t="inlineStr">
        <is>
          <t>Document Conversion, Formatting &amp; Web Publishing</t>
        </is>
      </c>
      <c r="G32" s="213" t="inlineStr">
        <is>
          <t>Consultant</t>
        </is>
      </c>
      <c r="H32" s="213" t="inlineStr">
        <is>
          <t>Digitization Associate</t>
        </is>
      </c>
      <c r="I32" s="15" t="inlineStr">
        <is>
          <t>L3</t>
        </is>
      </c>
      <c r="J32" s="148" t="inlineStr">
        <is>
          <t>A2</t>
        </is>
      </c>
      <c r="K32" s="15" t="inlineStr">
        <is>
          <t>IC</t>
        </is>
      </c>
      <c r="L32" s="15" t="inlineStr">
        <is>
          <t>Same level</t>
        </is>
      </c>
      <c r="M32" s="15" t="n">
        <v>2.03</v>
      </c>
      <c r="N32" s="15" t="n">
        <v>2</v>
      </c>
      <c r="O32" s="15" t="n">
        <v>2</v>
      </c>
      <c r="P32" s="15" t="n">
        <v>2</v>
      </c>
      <c r="Q32" s="15" t="n">
        <v>1</v>
      </c>
      <c r="R32" s="15" t="n">
        <v>2</v>
      </c>
      <c r="S32" s="15" t="n">
        <v>2.5</v>
      </c>
      <c r="T32" s="213" t="inlineStr">
        <is>
          <t>The score decided the level</t>
        </is>
      </c>
      <c r="U32" s="213" t="inlineStr">
        <is>
          <t>—</t>
        </is>
      </c>
      <c r="V32" s="15" t="inlineStr">
        <is>
          <t>Low</t>
        </is>
      </c>
    </row>
    <row r="33">
      <c r="A33" s="15" t="inlineStr">
        <is>
          <t>IRISC327</t>
        </is>
      </c>
      <c r="B33" s="213" t="inlineStr">
        <is>
          <t>Satyajeet Patil</t>
        </is>
      </c>
      <c r="C33" s="213" t="inlineStr">
        <is>
          <t>CARBON</t>
        </is>
      </c>
      <c r="D33" s="213" t="inlineStr">
        <is>
          <t>Digitizing</t>
        </is>
      </c>
      <c r="E33" s="213" t="inlineStr">
        <is>
          <t>Data Operations &amp; Digitization</t>
        </is>
      </c>
      <c r="F33" s="213" t="inlineStr">
        <is>
          <t>Document Conversion, Formatting &amp; Web Publishing</t>
        </is>
      </c>
      <c r="G33" s="213" t="inlineStr">
        <is>
          <t>Consultant</t>
        </is>
      </c>
      <c r="H33" s="213" t="inlineStr">
        <is>
          <t>Digitization Associate</t>
        </is>
      </c>
      <c r="I33" s="15" t="inlineStr">
        <is>
          <t>L3</t>
        </is>
      </c>
      <c r="J33" s="148" t="inlineStr">
        <is>
          <t>A2</t>
        </is>
      </c>
      <c r="K33" s="15" t="inlineStr">
        <is>
          <t>IC</t>
        </is>
      </c>
      <c r="L33" s="15" t="inlineStr">
        <is>
          <t>Same level</t>
        </is>
      </c>
      <c r="M33" s="15" t="n">
        <v>1.95</v>
      </c>
      <c r="N33" s="15" t="n">
        <v>2</v>
      </c>
      <c r="O33" s="15" t="n">
        <v>1.5</v>
      </c>
      <c r="P33" s="15" t="n">
        <v>2</v>
      </c>
      <c r="Q33" s="15" t="n">
        <v>1</v>
      </c>
      <c r="R33" s="15" t="n">
        <v>2</v>
      </c>
      <c r="S33" s="15" t="n">
        <v>2.5</v>
      </c>
      <c r="T33" s="213" t="inlineStr">
        <is>
          <t>The score decided the level</t>
        </is>
      </c>
      <c r="U33" s="213" t="inlineStr">
        <is>
          <t>—</t>
        </is>
      </c>
      <c r="V33" s="15" t="inlineStr">
        <is>
          <t>Medium</t>
        </is>
      </c>
    </row>
    <row r="34">
      <c r="A34" s="15" t="inlineStr">
        <is>
          <t>IRIS2353</t>
        </is>
      </c>
      <c r="B34" s="213" t="inlineStr">
        <is>
          <t>Farzad Wadia</t>
        </is>
      </c>
      <c r="C34" s="213" t="inlineStr">
        <is>
          <t>CARBON</t>
        </is>
      </c>
      <c r="D34" s="213" t="inlineStr">
        <is>
          <t>Functional</t>
        </is>
      </c>
      <c r="E34" s="213" t="inlineStr">
        <is>
          <t>Product Management</t>
        </is>
      </c>
      <c r="F34" s="213" t="inlineStr">
        <is>
          <t>Product Management</t>
        </is>
      </c>
      <c r="G34" s="213" t="inlineStr">
        <is>
          <t>ESG Manager</t>
        </is>
      </c>
      <c r="H34" s="213" t="inlineStr">
        <is>
          <t>Product Manager</t>
        </is>
      </c>
      <c r="I34" s="15" t="inlineStr">
        <is>
          <t>Not mapped</t>
        </is>
      </c>
      <c r="J34" s="150" t="inlineStr">
        <is>
          <t>B2</t>
        </is>
      </c>
      <c r="K34" s="15" t="inlineStr">
        <is>
          <t>People Manager</t>
        </is>
      </c>
      <c r="L34" s="214" t="inlineStr">
        <is>
          <t>Newly mapped</t>
        </is>
      </c>
      <c r="M34" s="15" t="n">
        <v>5.1</v>
      </c>
      <c r="N34" s="15" t="n">
        <v>5</v>
      </c>
      <c r="O34" s="15" t="n">
        <v>5</v>
      </c>
      <c r="P34" s="15" t="n">
        <v>5</v>
      </c>
      <c r="Q34" s="15" t="n">
        <v>4</v>
      </c>
      <c r="R34" s="15" t="n">
        <v>7.5</v>
      </c>
      <c r="S34" s="15" t="n">
        <v>5</v>
      </c>
      <c r="T34" s="213" t="inlineStr">
        <is>
          <t>The score decided the level</t>
        </is>
      </c>
      <c r="U34" s="213" t="inlineStr">
        <is>
          <t>—</t>
        </is>
      </c>
      <c r="V34" s="15" t="inlineStr">
        <is>
          <t>Medium</t>
        </is>
      </c>
    </row>
    <row r="35">
      <c r="A35" s="15" t="inlineStr">
        <is>
          <t>IRIS2143</t>
        </is>
      </c>
      <c r="B35" s="213" t="inlineStr">
        <is>
          <t>Shambo Mitra</t>
        </is>
      </c>
      <c r="C35" s="213" t="inlineStr">
        <is>
          <t>CARBON</t>
        </is>
      </c>
      <c r="D35" s="213" t="inlineStr">
        <is>
          <t>Functional</t>
        </is>
      </c>
      <c r="E35" s="213" t="inlineStr">
        <is>
          <t>Solution Consulting &amp; Implementation</t>
        </is>
      </c>
      <c r="F35" s="213" t="inlineStr">
        <is>
          <t>Solution Consulting &amp; Implementation</t>
        </is>
      </c>
      <c r="G35" s="213" t="inlineStr">
        <is>
          <t>ESG - Subject Matter Expert</t>
        </is>
      </c>
      <c r="H35" s="213" t="inlineStr">
        <is>
          <t>Senior Functional Specialist</t>
        </is>
      </c>
      <c r="I35" s="15" t="inlineStr">
        <is>
          <t>L3</t>
        </is>
      </c>
      <c r="J35" s="150" t="inlineStr">
        <is>
          <t>B2</t>
        </is>
      </c>
      <c r="K35" s="15" t="inlineStr">
        <is>
          <t>IC</t>
        </is>
      </c>
      <c r="L35" s="217" t="inlineStr">
        <is>
          <t>Up</t>
        </is>
      </c>
      <c r="M35" s="15" t="n">
        <v>5.04</v>
      </c>
      <c r="N35" s="15" t="n">
        <v>5</v>
      </c>
      <c r="O35" s="15" t="n">
        <v>5</v>
      </c>
      <c r="P35" s="15" t="n">
        <v>5</v>
      </c>
      <c r="Q35" s="15" t="n">
        <v>4</v>
      </c>
      <c r="R35" s="15" t="n">
        <v>5.5</v>
      </c>
      <c r="S35" s="15" t="n">
        <v>5.5</v>
      </c>
      <c r="T35" s="213" t="inlineStr">
        <is>
          <t>The score decided the level</t>
        </is>
      </c>
      <c r="U35" s="213" t="inlineStr">
        <is>
          <t>—</t>
        </is>
      </c>
      <c r="V35" s="15" t="inlineStr">
        <is>
          <t>High</t>
        </is>
      </c>
    </row>
    <row r="36">
      <c r="A36" s="15" t="inlineStr">
        <is>
          <t>IRIS2372</t>
        </is>
      </c>
      <c r="B36" s="213" t="inlineStr">
        <is>
          <t>Aakanksha Swaminathan</t>
        </is>
      </c>
      <c r="C36" s="213" t="inlineStr">
        <is>
          <t>CARBON</t>
        </is>
      </c>
      <c r="D36" s="213" t="inlineStr">
        <is>
          <t>Functional</t>
        </is>
      </c>
      <c r="E36" s="213" t="inlineStr">
        <is>
          <t>Customer Success &amp; Support</t>
        </is>
      </c>
      <c r="F36" s="213" t="inlineStr">
        <is>
          <t>Customer Success &amp; Account Management</t>
        </is>
      </c>
      <c r="G36" s="213" t="inlineStr">
        <is>
          <t>Functional Specialist</t>
        </is>
      </c>
      <c r="H36" s="213" t="inlineStr">
        <is>
          <t>Senior Customer Success Specialist – POD Lead</t>
        </is>
      </c>
      <c r="I36" s="15" t="inlineStr">
        <is>
          <t>L3</t>
        </is>
      </c>
      <c r="J36" s="150" t="inlineStr">
        <is>
          <t>B1</t>
        </is>
      </c>
      <c r="K36" s="15" t="inlineStr">
        <is>
          <t>POD Lead</t>
        </is>
      </c>
      <c r="L36" s="217" t="inlineStr">
        <is>
          <t>Up</t>
        </is>
      </c>
      <c r="M36" s="15" t="n">
        <v>4.31</v>
      </c>
      <c r="N36" s="15" t="n">
        <v>4</v>
      </c>
      <c r="O36" s="15" t="n">
        <v>4</v>
      </c>
      <c r="P36" s="15" t="n">
        <v>4.5</v>
      </c>
      <c r="Q36" s="15" t="n">
        <v>3.5</v>
      </c>
      <c r="R36" s="15" t="n">
        <v>6.5</v>
      </c>
      <c r="S36" s="15" t="n">
        <v>4.5</v>
      </c>
      <c r="T36" s="213" t="inlineStr">
        <is>
          <t>The score decided the level</t>
        </is>
      </c>
      <c r="U36" s="213" t="inlineStr">
        <is>
          <t>—</t>
        </is>
      </c>
      <c r="V36" s="15" t="inlineStr">
        <is>
          <t>Medium</t>
        </is>
      </c>
    </row>
    <row r="37">
      <c r="A37" s="15" t="inlineStr">
        <is>
          <t>IRIS2419</t>
        </is>
      </c>
      <c r="B37" s="213" t="inlineStr">
        <is>
          <t>Alizah Noorani</t>
        </is>
      </c>
      <c r="C37" s="213" t="inlineStr">
        <is>
          <t>CARBON</t>
        </is>
      </c>
      <c r="D37" s="213" t="inlineStr">
        <is>
          <t>Functional</t>
        </is>
      </c>
      <c r="E37" s="213" t="inlineStr">
        <is>
          <t>Solution Consulting &amp; Implementation</t>
        </is>
      </c>
      <c r="F37" s="213" t="inlineStr">
        <is>
          <t>Solution Consulting &amp; Implementation</t>
        </is>
      </c>
      <c r="G37" s="213" t="inlineStr">
        <is>
          <t>ESG Implementation Consultant</t>
        </is>
      </c>
      <c r="H37" s="213" t="inlineStr">
        <is>
          <t>Functional Specialist</t>
        </is>
      </c>
      <c r="I37" s="15" t="inlineStr">
        <is>
          <t>L3</t>
        </is>
      </c>
      <c r="J37" s="150" t="inlineStr">
        <is>
          <t>B1</t>
        </is>
      </c>
      <c r="K37" s="15" t="inlineStr">
        <is>
          <t>IC</t>
        </is>
      </c>
      <c r="L37" s="217" t="inlineStr">
        <is>
          <t>Up</t>
        </is>
      </c>
      <c r="M37" s="15" t="n">
        <v>3.94</v>
      </c>
      <c r="N37" s="15" t="n">
        <v>4</v>
      </c>
      <c r="O37" s="15" t="n">
        <v>4</v>
      </c>
      <c r="P37" s="15" t="n">
        <v>4</v>
      </c>
      <c r="Q37" s="15" t="n">
        <v>3</v>
      </c>
      <c r="R37" s="15" t="n">
        <v>3.5</v>
      </c>
      <c r="S37" s="15" t="n">
        <v>4.5</v>
      </c>
      <c r="T37" s="213" t="inlineStr">
        <is>
          <t>The score decided the level</t>
        </is>
      </c>
      <c r="U37" s="213" t="inlineStr">
        <is>
          <t>—</t>
        </is>
      </c>
      <c r="V37" s="15" t="inlineStr">
        <is>
          <t>High</t>
        </is>
      </c>
    </row>
    <row r="38">
      <c r="A38" s="15" t="inlineStr">
        <is>
          <t>IRIS2233</t>
        </is>
      </c>
      <c r="B38" s="213" t="inlineStr">
        <is>
          <t>Biswajit Biswal</t>
        </is>
      </c>
      <c r="C38" s="213" t="inlineStr">
        <is>
          <t>CARBON</t>
        </is>
      </c>
      <c r="D38" s="213" t="inlineStr">
        <is>
          <t>Functional</t>
        </is>
      </c>
      <c r="E38" s="213" t="inlineStr">
        <is>
          <t>Product Management</t>
        </is>
      </c>
      <c r="F38" s="213" t="inlineStr">
        <is>
          <t>Product Management</t>
        </is>
      </c>
      <c r="G38" s="213" t="inlineStr">
        <is>
          <t>ESG Executive</t>
        </is>
      </c>
      <c r="H38" s="213" t="inlineStr">
        <is>
          <t>Associate Product Manager – POD Lead</t>
        </is>
      </c>
      <c r="I38" s="15" t="inlineStr">
        <is>
          <t>L3</t>
        </is>
      </c>
      <c r="J38" s="150" t="inlineStr">
        <is>
          <t>B1</t>
        </is>
      </c>
      <c r="K38" s="15" t="inlineStr">
        <is>
          <t>POD Lead</t>
        </is>
      </c>
      <c r="L38" s="217" t="inlineStr">
        <is>
          <t>Up</t>
        </is>
      </c>
      <c r="M38" s="15" t="n">
        <v>3.35</v>
      </c>
      <c r="N38" s="15" t="n">
        <v>3</v>
      </c>
      <c r="O38" s="15" t="n">
        <v>3</v>
      </c>
      <c r="P38" s="15" t="n">
        <v>4</v>
      </c>
      <c r="Q38" s="15" t="n">
        <v>3</v>
      </c>
      <c r="R38" s="15" t="n">
        <v>4.5</v>
      </c>
      <c r="S38" s="15" t="n">
        <v>4.5</v>
      </c>
      <c r="T38" s="213" t="inlineStr">
        <is>
          <r>
            <rPr>
              <rFont val="Calibri"/>
              <b val="1"/>
              <sz val="10"/>
            </rPr>
            <t>Rule:</t>
          </r>
          <r>
            <rPr>
              <rFont val="Calibri"/>
              <sz val="10"/>
            </rPr>
            <t xml:space="preserve"> R9 POD Lead / manager minimum</t>
          </r>
        </is>
      </c>
      <c r="U38" s="213" t="inlineStr">
        <is>
          <t>—</t>
        </is>
      </c>
      <c r="V38" s="15" t="inlineStr">
        <is>
          <t>Medium</t>
        </is>
      </c>
    </row>
    <row r="39">
      <c r="A39" s="15" t="inlineStr">
        <is>
          <t>IRIS2510</t>
        </is>
      </c>
      <c r="B39" s="213" t="inlineStr">
        <is>
          <t>Chirag Shah</t>
        </is>
      </c>
      <c r="C39" s="213" t="inlineStr">
        <is>
          <t>CARBON</t>
        </is>
      </c>
      <c r="D39" s="213" t="inlineStr">
        <is>
          <t>Functional</t>
        </is>
      </c>
      <c r="E39" s="213" t="inlineStr">
        <is>
          <t>Solution Consulting &amp; Implementation</t>
        </is>
      </c>
      <c r="F39" s="213" t="inlineStr">
        <is>
          <t>Solution Consulting &amp; Implementation</t>
        </is>
      </c>
      <c r="G39" s="213" t="inlineStr">
        <is>
          <t>Functional Specialist</t>
        </is>
      </c>
      <c r="H39" s="213" t="inlineStr">
        <is>
          <t>Functional Specialist</t>
        </is>
      </c>
      <c r="I39" s="15" t="inlineStr">
        <is>
          <t>L3</t>
        </is>
      </c>
      <c r="J39" s="150" t="inlineStr">
        <is>
          <t>B1</t>
        </is>
      </c>
      <c r="K39" s="15" t="inlineStr">
        <is>
          <t>IC</t>
        </is>
      </c>
      <c r="L39" s="217" t="inlineStr">
        <is>
          <t>Up</t>
        </is>
      </c>
      <c r="M39" s="15" t="n">
        <v>3.53</v>
      </c>
      <c r="N39" s="15" t="n">
        <v>3.5</v>
      </c>
      <c r="O39" s="15" t="n">
        <v>3.5</v>
      </c>
      <c r="P39" s="15" t="n">
        <v>3.5</v>
      </c>
      <c r="Q39" s="15" t="n">
        <v>2</v>
      </c>
      <c r="R39" s="15" t="n">
        <v>4.5</v>
      </c>
      <c r="S39" s="15" t="n">
        <v>3.5</v>
      </c>
      <c r="T39" s="213" t="inlineStr">
        <is>
          <t>The score decided the level</t>
        </is>
      </c>
      <c r="U39" s="215" t="inlineStr">
        <is>
          <t>Close call</t>
        </is>
      </c>
      <c r="V39" s="15" t="inlineStr">
        <is>
          <t>Medium</t>
        </is>
      </c>
    </row>
    <row r="40">
      <c r="A40" s="15" t="inlineStr">
        <is>
          <t>IRIS2519</t>
        </is>
      </c>
      <c r="B40" s="213" t="inlineStr">
        <is>
          <t>Karthik Menon</t>
        </is>
      </c>
      <c r="C40" s="213" t="inlineStr">
        <is>
          <t>CARBON</t>
        </is>
      </c>
      <c r="D40" s="213" t="inlineStr">
        <is>
          <t>Functional</t>
        </is>
      </c>
      <c r="E40" s="213" t="inlineStr">
        <is>
          <t>Customer Success &amp; Support</t>
        </is>
      </c>
      <c r="F40" s="213" t="inlineStr">
        <is>
          <t>Application &amp; Product Support</t>
        </is>
      </c>
      <c r="G40" s="213" t="inlineStr">
        <is>
          <t>ESG Functional Consultant</t>
        </is>
      </c>
      <c r="H40" s="213" t="inlineStr">
        <is>
          <t>Functional Specialist</t>
        </is>
      </c>
      <c r="I40" s="15" t="inlineStr">
        <is>
          <t>L3</t>
        </is>
      </c>
      <c r="J40" s="150" t="inlineStr">
        <is>
          <t>B1</t>
        </is>
      </c>
      <c r="K40" s="15" t="inlineStr">
        <is>
          <t>IC</t>
        </is>
      </c>
      <c r="L40" s="217" t="inlineStr">
        <is>
          <t>Up</t>
        </is>
      </c>
      <c r="M40" s="15" t="n">
        <v>3.53</v>
      </c>
      <c r="N40" s="15" t="n">
        <v>3.5</v>
      </c>
      <c r="O40" s="15" t="n">
        <v>3</v>
      </c>
      <c r="P40" s="15" t="n">
        <v>3.5</v>
      </c>
      <c r="Q40" s="15" t="n">
        <v>2</v>
      </c>
      <c r="R40" s="15" t="n">
        <v>5</v>
      </c>
      <c r="S40" s="15" t="n">
        <v>4</v>
      </c>
      <c r="T40" s="213" t="inlineStr">
        <is>
          <t>The score decided the level</t>
        </is>
      </c>
      <c r="U40" s="215" t="inlineStr">
        <is>
          <t>Close call</t>
        </is>
      </c>
      <c r="V40" s="15" t="inlineStr">
        <is>
          <t>Medium</t>
        </is>
      </c>
    </row>
    <row r="41">
      <c r="A41" s="15" t="inlineStr">
        <is>
          <t>IRIS2344</t>
        </is>
      </c>
      <c r="B41" s="213" t="inlineStr">
        <is>
          <t>Medha Ganti</t>
        </is>
      </c>
      <c r="C41" s="213" t="inlineStr">
        <is>
          <t>CARBON</t>
        </is>
      </c>
      <c r="D41" s="213" t="inlineStr">
        <is>
          <t>Functional</t>
        </is>
      </c>
      <c r="E41" s="213" t="inlineStr">
        <is>
          <t>Product Management</t>
        </is>
      </c>
      <c r="F41" s="213" t="inlineStr">
        <is>
          <t>Product Management</t>
        </is>
      </c>
      <c r="G41" s="213" t="inlineStr">
        <is>
          <t>Functional Specialist</t>
        </is>
      </c>
      <c r="H41" s="213" t="inlineStr">
        <is>
          <t>Associate Product Manager – POD Lead</t>
        </is>
      </c>
      <c r="I41" s="15" t="inlineStr">
        <is>
          <t>L3</t>
        </is>
      </c>
      <c r="J41" s="150" t="inlineStr">
        <is>
          <t>B1</t>
        </is>
      </c>
      <c r="K41" s="15" t="inlineStr">
        <is>
          <t>POD Lead</t>
        </is>
      </c>
      <c r="L41" s="217" t="inlineStr">
        <is>
          <t>Up</t>
        </is>
      </c>
      <c r="M41" s="15" t="n">
        <v>4.08</v>
      </c>
      <c r="N41" s="15" t="n">
        <v>4</v>
      </c>
      <c r="O41" s="15" t="n">
        <v>4</v>
      </c>
      <c r="P41" s="15" t="n">
        <v>4</v>
      </c>
      <c r="Q41" s="15" t="n">
        <v>3</v>
      </c>
      <c r="R41" s="15" t="n">
        <v>5</v>
      </c>
      <c r="S41" s="15" t="n">
        <v>4.5</v>
      </c>
      <c r="T41" s="213" t="inlineStr">
        <is>
          <t>The score decided the level</t>
        </is>
      </c>
      <c r="U41" s="213" t="inlineStr">
        <is>
          <t>—</t>
        </is>
      </c>
      <c r="V41" s="15" t="inlineStr">
        <is>
          <t>High</t>
        </is>
      </c>
    </row>
    <row r="42">
      <c r="A42" s="15" t="inlineStr">
        <is>
          <t>IRIS2463</t>
        </is>
      </c>
      <c r="B42" s="213" t="inlineStr">
        <is>
          <t>Nandit Verma</t>
        </is>
      </c>
      <c r="C42" s="213" t="inlineStr">
        <is>
          <t>CARBON</t>
        </is>
      </c>
      <c r="D42" s="213" t="inlineStr">
        <is>
          <t>Functional</t>
        </is>
      </c>
      <c r="E42" s="213" t="inlineStr">
        <is>
          <t>Solution Consulting &amp; Implementation</t>
        </is>
      </c>
      <c r="F42" s="213" t="inlineStr">
        <is>
          <t>Solution Consulting &amp; Implementation</t>
        </is>
      </c>
      <c r="G42" s="213" t="inlineStr">
        <is>
          <t>Functional Specialist</t>
        </is>
      </c>
      <c r="H42" s="213" t="inlineStr">
        <is>
          <t>Functional Specialist</t>
        </is>
      </c>
      <c r="I42" s="15" t="inlineStr">
        <is>
          <t>L3</t>
        </is>
      </c>
      <c r="J42" s="150" t="inlineStr">
        <is>
          <t>B1</t>
        </is>
      </c>
      <c r="K42" s="15" t="inlineStr">
        <is>
          <t>IC</t>
        </is>
      </c>
      <c r="L42" s="217" t="inlineStr">
        <is>
          <t>Up</t>
        </is>
      </c>
      <c r="M42" s="15" t="n">
        <v>3.84</v>
      </c>
      <c r="N42" s="15" t="n">
        <v>4</v>
      </c>
      <c r="O42" s="15" t="n">
        <v>3.5</v>
      </c>
      <c r="P42" s="15" t="n">
        <v>4</v>
      </c>
      <c r="Q42" s="15" t="n">
        <v>2.5</v>
      </c>
      <c r="R42" s="15" t="n">
        <v>4</v>
      </c>
      <c r="S42" s="15" t="n">
        <v>4</v>
      </c>
      <c r="T42" s="213" t="inlineStr">
        <is>
          <t>The score decided the level</t>
        </is>
      </c>
      <c r="U42" s="213" t="inlineStr">
        <is>
          <t>—</t>
        </is>
      </c>
      <c r="V42" s="15" t="inlineStr">
        <is>
          <t>High</t>
        </is>
      </c>
    </row>
    <row r="43">
      <c r="A43" s="15" t="inlineStr">
        <is>
          <t>IRIS2301</t>
        </is>
      </c>
      <c r="B43" s="213" t="inlineStr">
        <is>
          <t>Priyadarsini Kairali</t>
        </is>
      </c>
      <c r="C43" s="213" t="inlineStr">
        <is>
          <t>CARBON</t>
        </is>
      </c>
      <c r="D43" s="213" t="inlineStr">
        <is>
          <t>Functional</t>
        </is>
      </c>
      <c r="E43" s="213" t="inlineStr">
        <is>
          <t>Product Management</t>
        </is>
      </c>
      <c r="F43" s="213" t="inlineStr">
        <is>
          <t>Product Management</t>
        </is>
      </c>
      <c r="G43" s="213" t="inlineStr">
        <is>
          <t>Functional Specialist</t>
        </is>
      </c>
      <c r="H43" s="213" t="inlineStr">
        <is>
          <t>Associate Product Manager – POD Lead</t>
        </is>
      </c>
      <c r="I43" s="15" t="inlineStr">
        <is>
          <t>L3</t>
        </is>
      </c>
      <c r="J43" s="150" t="inlineStr">
        <is>
          <t>B1</t>
        </is>
      </c>
      <c r="K43" s="15" t="inlineStr">
        <is>
          <t>POD Lead</t>
        </is>
      </c>
      <c r="L43" s="217" t="inlineStr">
        <is>
          <t>Up</t>
        </is>
      </c>
      <c r="M43" s="15" t="n">
        <v>3.99</v>
      </c>
      <c r="N43" s="15" t="n">
        <v>4</v>
      </c>
      <c r="O43" s="15" t="n">
        <v>3.5</v>
      </c>
      <c r="P43" s="15" t="n">
        <v>3.5</v>
      </c>
      <c r="Q43" s="15" t="n">
        <v>3.5</v>
      </c>
      <c r="R43" s="15" t="n">
        <v>5.5</v>
      </c>
      <c r="S43" s="15" t="n">
        <v>4</v>
      </c>
      <c r="T43" s="213" t="inlineStr">
        <is>
          <t>The score decided the level</t>
        </is>
      </c>
      <c r="U43" s="213" t="inlineStr">
        <is>
          <t>—</t>
        </is>
      </c>
      <c r="V43" s="15" t="inlineStr">
        <is>
          <t>High</t>
        </is>
      </c>
    </row>
    <row r="44">
      <c r="A44" s="15" t="inlineStr">
        <is>
          <t>IRIS1970</t>
        </is>
      </c>
      <c r="B44" s="213" t="inlineStr">
        <is>
          <t>Sharanya Balachandran</t>
        </is>
      </c>
      <c r="C44" s="213" t="inlineStr">
        <is>
          <t>CARBON</t>
        </is>
      </c>
      <c r="D44" s="213" t="inlineStr">
        <is>
          <t>Functional</t>
        </is>
      </c>
      <c r="E44" s="213" t="inlineStr">
        <is>
          <t>Solution Consulting &amp; Implementation</t>
        </is>
      </c>
      <c r="F44" s="213" t="inlineStr">
        <is>
          <t>Solution Consulting &amp; Implementation</t>
        </is>
      </c>
      <c r="G44" s="213" t="inlineStr">
        <is>
          <t>Business Consultant</t>
        </is>
      </c>
      <c r="H44" s="213" t="inlineStr">
        <is>
          <t>Functional Specialist – POD Lead</t>
        </is>
      </c>
      <c r="I44" s="15" t="inlineStr">
        <is>
          <t>L3</t>
        </is>
      </c>
      <c r="J44" s="150" t="inlineStr">
        <is>
          <t>B1</t>
        </is>
      </c>
      <c r="K44" s="15" t="inlineStr">
        <is>
          <t>POD Lead</t>
        </is>
      </c>
      <c r="L44" s="217" t="inlineStr">
        <is>
          <t>Up</t>
        </is>
      </c>
      <c r="M44" s="15" t="n">
        <v>4.06</v>
      </c>
      <c r="N44" s="15" t="n">
        <v>4</v>
      </c>
      <c r="O44" s="15" t="n">
        <v>4</v>
      </c>
      <c r="P44" s="15" t="n">
        <v>4</v>
      </c>
      <c r="Q44" s="15" t="n">
        <v>3.5</v>
      </c>
      <c r="R44" s="15" t="n">
        <v>4.5</v>
      </c>
      <c r="S44" s="15" t="n">
        <v>4.5</v>
      </c>
      <c r="T44" s="213" t="inlineStr">
        <is>
          <t>The score decided the level</t>
        </is>
      </c>
      <c r="U44" s="213" t="inlineStr">
        <is>
          <t>—</t>
        </is>
      </c>
      <c r="V44" s="15" t="inlineStr">
        <is>
          <t>Low</t>
        </is>
      </c>
    </row>
    <row r="45">
      <c r="A45" s="15" t="inlineStr">
        <is>
          <t>IRIS2545</t>
        </is>
      </c>
      <c r="B45" s="213" t="inlineStr">
        <is>
          <t>Vishal Gujar</t>
        </is>
      </c>
      <c r="C45" s="213" t="inlineStr">
        <is>
          <t>CARBON</t>
        </is>
      </c>
      <c r="D45" s="213" t="inlineStr">
        <is>
          <t>Functional</t>
        </is>
      </c>
      <c r="E45" s="213" t="inlineStr">
        <is>
          <t>Solution Consulting &amp; Implementation</t>
        </is>
      </c>
      <c r="F45" s="213" t="inlineStr">
        <is>
          <t>Solution Consulting &amp; Implementation</t>
        </is>
      </c>
      <c r="G45" s="213" t="inlineStr">
        <is>
          <t>Functional Specialist</t>
        </is>
      </c>
      <c r="H45" s="213" t="inlineStr">
        <is>
          <t>Functional Specialist</t>
        </is>
      </c>
      <c r="I45" s="15" t="inlineStr">
        <is>
          <t>Not mapped</t>
        </is>
      </c>
      <c r="J45" s="150" t="inlineStr">
        <is>
          <t>B1</t>
        </is>
      </c>
      <c r="K45" s="15" t="inlineStr">
        <is>
          <t>IC</t>
        </is>
      </c>
      <c r="L45" s="214" t="inlineStr">
        <is>
          <t>Newly mapped</t>
        </is>
      </c>
      <c r="M45" s="15" t="n">
        <v>3.58</v>
      </c>
      <c r="N45" s="15" t="n">
        <v>3.5</v>
      </c>
      <c r="O45" s="15" t="n">
        <v>3.5</v>
      </c>
      <c r="P45" s="15" t="n">
        <v>3.5</v>
      </c>
      <c r="Q45" s="15" t="n">
        <v>2</v>
      </c>
      <c r="R45" s="15" t="n">
        <v>5</v>
      </c>
      <c r="S45" s="15" t="n">
        <v>3.5</v>
      </c>
      <c r="T45" s="213" t="inlineStr">
        <is>
          <t>The score decided the level</t>
        </is>
      </c>
      <c r="U45" s="213" t="inlineStr">
        <is>
          <t>—</t>
        </is>
      </c>
      <c r="V45" s="15" t="inlineStr">
        <is>
          <t>Medium</t>
        </is>
      </c>
    </row>
    <row r="46">
      <c r="A46" s="15" t="inlineStr">
        <is>
          <t>IRIS2421</t>
        </is>
      </c>
      <c r="B46" s="213" t="inlineStr">
        <is>
          <t>Prathamesh Patil</t>
        </is>
      </c>
      <c r="C46" s="213" t="inlineStr">
        <is>
          <t>CARBON</t>
        </is>
      </c>
      <c r="D46" s="213" t="inlineStr">
        <is>
          <t>Functional</t>
        </is>
      </c>
      <c r="E46" s="213" t="inlineStr">
        <is>
          <t>Solution Consulting &amp; Implementation</t>
        </is>
      </c>
      <c r="F46" s="213" t="inlineStr">
        <is>
          <t>Solution Consulting &amp; Implementation</t>
        </is>
      </c>
      <c r="G46" s="213" t="inlineStr">
        <is>
          <t>Functional Analyst</t>
        </is>
      </c>
      <c r="H46" s="213" t="inlineStr">
        <is>
          <t>Senior Functional Analyst</t>
        </is>
      </c>
      <c r="I46" s="15" t="inlineStr">
        <is>
          <t>L3</t>
        </is>
      </c>
      <c r="J46" s="148" t="inlineStr">
        <is>
          <t>A3</t>
        </is>
      </c>
      <c r="K46" s="15" t="inlineStr">
        <is>
          <t>IC</t>
        </is>
      </c>
      <c r="L46" s="217" t="inlineStr">
        <is>
          <t>Up</t>
        </is>
      </c>
      <c r="M46" s="15" t="n">
        <v>2.92</v>
      </c>
      <c r="N46" s="15" t="n">
        <v>3</v>
      </c>
      <c r="O46" s="15" t="n">
        <v>2.5</v>
      </c>
      <c r="P46" s="15" t="n">
        <v>3</v>
      </c>
      <c r="Q46" s="15" t="n">
        <v>1.5</v>
      </c>
      <c r="R46" s="15" t="n">
        <v>3</v>
      </c>
      <c r="S46" s="15" t="n">
        <v>3</v>
      </c>
      <c r="T46" s="213" t="inlineStr">
        <is>
          <t>The score decided the level</t>
        </is>
      </c>
      <c r="U46" s="213" t="inlineStr">
        <is>
          <t>—</t>
        </is>
      </c>
      <c r="V46" s="15" t="inlineStr">
        <is>
          <t>High</t>
        </is>
      </c>
    </row>
    <row r="47">
      <c r="A47" s="15" t="inlineStr">
        <is>
          <t>IRIS2493</t>
        </is>
      </c>
      <c r="B47" s="213" t="inlineStr">
        <is>
          <t>Watan Kumar Meena</t>
        </is>
      </c>
      <c r="C47" s="213" t="inlineStr">
        <is>
          <t>CARBON</t>
        </is>
      </c>
      <c r="D47" s="213" t="inlineStr">
        <is>
          <t>Functional</t>
        </is>
      </c>
      <c r="E47" s="213" t="inlineStr">
        <is>
          <t>Product Management</t>
        </is>
      </c>
      <c r="F47" s="213" t="inlineStr">
        <is>
          <t>Product Management</t>
        </is>
      </c>
      <c r="G47" s="213" t="inlineStr">
        <is>
          <t>Product Associate</t>
        </is>
      </c>
      <c r="H47" s="213" t="inlineStr">
        <is>
          <t>Senior Product Associate</t>
        </is>
      </c>
      <c r="I47" s="15" t="inlineStr">
        <is>
          <t>L3</t>
        </is>
      </c>
      <c r="J47" s="148" t="inlineStr">
        <is>
          <t>A3</t>
        </is>
      </c>
      <c r="K47" s="15" t="inlineStr">
        <is>
          <t>IC</t>
        </is>
      </c>
      <c r="L47" s="217" t="inlineStr">
        <is>
          <t>Up</t>
        </is>
      </c>
      <c r="M47" s="15" t="n">
        <v>2.6</v>
      </c>
      <c r="N47" s="15" t="n">
        <v>2.5</v>
      </c>
      <c r="O47" s="15" t="n">
        <v>2</v>
      </c>
      <c r="P47" s="15" t="n">
        <v>2.5</v>
      </c>
      <c r="Q47" s="15" t="n">
        <v>1.5</v>
      </c>
      <c r="R47" s="15" t="n">
        <v>4</v>
      </c>
      <c r="S47" s="15" t="n">
        <v>3</v>
      </c>
      <c r="T47" s="213" t="inlineStr">
        <is>
          <t>The score decided the level</t>
        </is>
      </c>
      <c r="U47" s="213" t="inlineStr">
        <is>
          <t>—</t>
        </is>
      </c>
      <c r="V47" s="15" t="inlineStr">
        <is>
          <t>High</t>
        </is>
      </c>
    </row>
    <row r="48">
      <c r="A48" s="15" t="inlineStr">
        <is>
          <t>IRIS2239</t>
        </is>
      </c>
      <c r="B48" s="213" t="inlineStr">
        <is>
          <t>Saahit Togaru</t>
        </is>
      </c>
      <c r="C48" s="213" t="inlineStr">
        <is>
          <t>CARBON</t>
        </is>
      </c>
      <c r="D48" s="213" t="inlineStr">
        <is>
          <t>Marketing</t>
        </is>
      </c>
      <c r="E48" s="213" t="inlineStr">
        <is>
          <t>Marketing &amp; Communications</t>
        </is>
      </c>
      <c r="F48" s="213" t="inlineStr">
        <is>
          <t>Marketing Leadership</t>
        </is>
      </c>
      <c r="G48" s="213" t="inlineStr">
        <is>
          <t>Senior Manager - Strategy &amp; Product Marketing</t>
        </is>
      </c>
      <c r="H48" s="213" t="inlineStr">
        <is>
          <t>Senior Marketing Manager</t>
        </is>
      </c>
      <c r="I48" s="15" t="inlineStr">
        <is>
          <t>Not mapped</t>
        </is>
      </c>
      <c r="J48" s="150" t="inlineStr">
        <is>
          <t>B3</t>
        </is>
      </c>
      <c r="K48" s="15" t="inlineStr">
        <is>
          <t>People Manager</t>
        </is>
      </c>
      <c r="L48" s="214" t="inlineStr">
        <is>
          <t>Newly mapped</t>
        </is>
      </c>
      <c r="M48" s="15" t="n">
        <v>6</v>
      </c>
      <c r="N48" s="15" t="n">
        <v>5.5</v>
      </c>
      <c r="O48" s="15" t="n">
        <v>5.5</v>
      </c>
      <c r="P48" s="15" t="n">
        <v>6.5</v>
      </c>
      <c r="Q48" s="15" t="n">
        <v>6.5</v>
      </c>
      <c r="R48" s="15" t="n">
        <v>7</v>
      </c>
      <c r="S48" s="15" t="n">
        <v>6.5</v>
      </c>
      <c r="T48" s="213" t="inlineStr">
        <is>
          <t>The score decided the level</t>
        </is>
      </c>
      <c r="U48" s="213" t="inlineStr">
        <is>
          <t>—</t>
        </is>
      </c>
      <c r="V48" s="15" t="inlineStr">
        <is>
          <t>Medium</t>
        </is>
      </c>
    </row>
    <row r="49">
      <c r="A49" s="15" t="inlineStr">
        <is>
          <t>IRIS2553</t>
        </is>
      </c>
      <c r="B49" s="213" t="inlineStr">
        <is>
          <t>Prashant Sharad Jadhav</t>
        </is>
      </c>
      <c r="C49" s="213" t="inlineStr">
        <is>
          <t>CARBON</t>
        </is>
      </c>
      <c r="D49" s="213" t="inlineStr">
        <is>
          <t>Marketing</t>
        </is>
      </c>
      <c r="E49" s="213" t="inlineStr">
        <is>
          <t>Sales &amp; Business Development</t>
        </is>
      </c>
      <c r="F49" s="213" t="inlineStr">
        <is>
          <t>Sales Development &amp; Prospecting</t>
        </is>
      </c>
      <c r="G49" s="213" t="inlineStr">
        <is>
          <t>SDR Manager</t>
        </is>
      </c>
      <c r="H49" s="213" t="inlineStr">
        <is>
          <t>Senior Account Executive – POD Lead</t>
        </is>
      </c>
      <c r="I49" s="15" t="inlineStr">
        <is>
          <t>Not mapped</t>
        </is>
      </c>
      <c r="J49" s="150" t="inlineStr">
        <is>
          <t>B2</t>
        </is>
      </c>
      <c r="K49" s="15" t="inlineStr">
        <is>
          <t>POD Lead</t>
        </is>
      </c>
      <c r="L49" s="214" t="inlineStr">
        <is>
          <t>Newly mapped</t>
        </is>
      </c>
      <c r="M49" s="15" t="n">
        <v>4.95</v>
      </c>
      <c r="N49" s="15" t="n">
        <v>4.5</v>
      </c>
      <c r="O49" s="15" t="n">
        <v>5</v>
      </c>
      <c r="P49" s="15" t="n">
        <v>4</v>
      </c>
      <c r="Q49" s="15" t="n">
        <v>4</v>
      </c>
      <c r="R49" s="15" t="n">
        <v>9</v>
      </c>
      <c r="S49" s="15" t="n">
        <v>4</v>
      </c>
      <c r="T49" s="213" t="inlineStr">
        <is>
          <t>The score decided the level</t>
        </is>
      </c>
      <c r="U49" s="213" t="inlineStr">
        <is>
          <t>—</t>
        </is>
      </c>
      <c r="V49" s="15" t="inlineStr">
        <is>
          <t>High</t>
        </is>
      </c>
    </row>
    <row r="50">
      <c r="A50" s="15" t="inlineStr">
        <is>
          <t>IRIS2358</t>
        </is>
      </c>
      <c r="B50" s="213" t="inlineStr">
        <is>
          <t>Sobhan Pramanik</t>
        </is>
      </c>
      <c r="C50" s="213" t="inlineStr">
        <is>
          <t>CARBON</t>
        </is>
      </c>
      <c r="D50" s="213" t="inlineStr">
        <is>
          <t>Marketing</t>
        </is>
      </c>
      <c r="E50" s="213" t="inlineStr">
        <is>
          <t>Marketing &amp; Communications</t>
        </is>
      </c>
      <c r="F50" s="213" t="inlineStr">
        <is>
          <t>Demand Generation, Brand &amp; Events</t>
        </is>
      </c>
      <c r="G50" s="213" t="inlineStr">
        <is>
          <t>Manager - Marketing</t>
        </is>
      </c>
      <c r="H50" s="213" t="inlineStr">
        <is>
          <t>Marketing Manager</t>
        </is>
      </c>
      <c r="I50" s="15" t="inlineStr">
        <is>
          <t>L5</t>
        </is>
      </c>
      <c r="J50" s="150" t="inlineStr">
        <is>
          <t>B2</t>
        </is>
      </c>
      <c r="K50" s="15" t="inlineStr">
        <is>
          <t>People Manager</t>
        </is>
      </c>
      <c r="L50" s="15" t="inlineStr">
        <is>
          <t>Same level</t>
        </is>
      </c>
      <c r="M50" s="15" t="n">
        <v>5.12</v>
      </c>
      <c r="N50" s="15" t="n">
        <v>5</v>
      </c>
      <c r="O50" s="15" t="n">
        <v>5</v>
      </c>
      <c r="P50" s="15" t="n">
        <v>5</v>
      </c>
      <c r="Q50" s="15" t="n">
        <v>5</v>
      </c>
      <c r="R50" s="15" t="n">
        <v>5.5</v>
      </c>
      <c r="S50" s="15" t="n">
        <v>5.5</v>
      </c>
      <c r="T50" s="213" t="inlineStr">
        <is>
          <t>The score decided the level</t>
        </is>
      </c>
      <c r="U50" s="213" t="inlineStr">
        <is>
          <t>—</t>
        </is>
      </c>
      <c r="V50" s="15" t="inlineStr">
        <is>
          <t>High</t>
        </is>
      </c>
    </row>
    <row r="51">
      <c r="A51" s="15" t="inlineStr">
        <is>
          <t>IRIS2502</t>
        </is>
      </c>
      <c r="B51" s="213" t="inlineStr">
        <is>
          <t>Sudipta Kundu</t>
        </is>
      </c>
      <c r="C51" s="213" t="inlineStr">
        <is>
          <t>CARBON</t>
        </is>
      </c>
      <c r="D51" s="213" t="inlineStr">
        <is>
          <t>Marketing</t>
        </is>
      </c>
      <c r="E51" s="213" t="inlineStr">
        <is>
          <t>Marketing &amp; Communications</t>
        </is>
      </c>
      <c r="F51" s="213" t="inlineStr">
        <is>
          <t>Demand Generation, Brand &amp; Events</t>
        </is>
      </c>
      <c r="G51" s="213" t="inlineStr">
        <is>
          <t>Marketing Manager- Partner and Automation</t>
        </is>
      </c>
      <c r="H51" s="213" t="inlineStr">
        <is>
          <t>Senior Marketing Specialist – POD Lead</t>
        </is>
      </c>
      <c r="I51" s="15" t="inlineStr">
        <is>
          <t>L5</t>
        </is>
      </c>
      <c r="J51" s="150" t="inlineStr">
        <is>
          <t>B2</t>
        </is>
      </c>
      <c r="K51" s="15" t="inlineStr">
        <is>
          <t>POD Lead</t>
        </is>
      </c>
      <c r="L51" s="15" t="inlineStr">
        <is>
          <t>Same level</t>
        </is>
      </c>
      <c r="M51" s="15" t="n">
        <v>4.54</v>
      </c>
      <c r="N51" s="15" t="n">
        <v>4.5</v>
      </c>
      <c r="O51" s="15" t="n">
        <v>4.5</v>
      </c>
      <c r="P51" s="15" t="n">
        <v>4</v>
      </c>
      <c r="Q51" s="15" t="n">
        <v>4</v>
      </c>
      <c r="R51" s="15" t="n">
        <v>6</v>
      </c>
      <c r="S51" s="15" t="n">
        <v>4</v>
      </c>
      <c r="T51" s="213" t="inlineStr">
        <is>
          <t>The score decided the level</t>
        </is>
      </c>
      <c r="U51" s="215" t="inlineStr">
        <is>
          <t>Close call</t>
        </is>
      </c>
      <c r="V51" s="15" t="inlineStr">
        <is>
          <t>Medium</t>
        </is>
      </c>
    </row>
    <row r="52">
      <c r="A52" s="15" t="inlineStr">
        <is>
          <t>IRIS2412</t>
        </is>
      </c>
      <c r="B52" s="213" t="inlineStr">
        <is>
          <t>Anand Chiluka</t>
        </is>
      </c>
      <c r="C52" s="213" t="inlineStr">
        <is>
          <t>CARBON</t>
        </is>
      </c>
      <c r="D52" s="213" t="inlineStr">
        <is>
          <t>Marketing</t>
        </is>
      </c>
      <c r="E52" s="213" t="inlineStr">
        <is>
          <t>Sales &amp; Business Development</t>
        </is>
      </c>
      <c r="F52" s="213" t="inlineStr">
        <is>
          <t>Sales Development &amp; Prospecting</t>
        </is>
      </c>
      <c r="G52" s="213" t="inlineStr">
        <is>
          <t>Team Lead SDR</t>
        </is>
      </c>
      <c r="H52" s="213" t="inlineStr">
        <is>
          <t>Account Executive</t>
        </is>
      </c>
      <c r="I52" s="15" t="inlineStr">
        <is>
          <t>L5</t>
        </is>
      </c>
      <c r="J52" s="150" t="inlineStr">
        <is>
          <t>B1</t>
        </is>
      </c>
      <c r="K52" s="15" t="inlineStr">
        <is>
          <t>IC</t>
        </is>
      </c>
      <c r="L52" s="216" t="inlineStr">
        <is>
          <t>Down</t>
        </is>
      </c>
      <c r="M52" s="15" t="n">
        <v>3.75</v>
      </c>
      <c r="N52" s="15" t="n">
        <v>3.5</v>
      </c>
      <c r="O52" s="15" t="n">
        <v>3.5</v>
      </c>
      <c r="P52" s="15" t="n">
        <v>3.5</v>
      </c>
      <c r="Q52" s="15" t="n">
        <v>2.5</v>
      </c>
      <c r="R52" s="15" t="n">
        <v>6.5</v>
      </c>
      <c r="S52" s="15" t="n">
        <v>3.5</v>
      </c>
      <c r="T52" s="213" t="inlineStr">
        <is>
          <t>The score decided the level</t>
        </is>
      </c>
      <c r="U52" s="215" t="inlineStr">
        <is>
          <t>Down — protected</t>
        </is>
      </c>
      <c r="V52" s="15" t="inlineStr">
        <is>
          <t>Medium</t>
        </is>
      </c>
    </row>
    <row r="53">
      <c r="A53" s="15" t="inlineStr">
        <is>
          <t>IRIS2400</t>
        </is>
      </c>
      <c r="B53" s="213" t="inlineStr">
        <is>
          <t>Bharani Kumar</t>
        </is>
      </c>
      <c r="C53" s="213" t="inlineStr">
        <is>
          <t>CARBON</t>
        </is>
      </c>
      <c r="D53" s="213" t="inlineStr">
        <is>
          <t>Marketing</t>
        </is>
      </c>
      <c r="E53" s="213" t="inlineStr">
        <is>
          <t>Design &amp; Creative</t>
        </is>
      </c>
      <c r="F53" s="213" t="inlineStr">
        <is>
          <t>Brand, Graphic &amp; Video Design</t>
        </is>
      </c>
      <c r="G53" s="213" t="inlineStr">
        <is>
          <t>Creative Lead</t>
        </is>
      </c>
      <c r="H53" s="213" t="inlineStr">
        <is>
          <t>Design Specialist – POD Lead</t>
        </is>
      </c>
      <c r="I53" s="15" t="inlineStr">
        <is>
          <t>L5</t>
        </is>
      </c>
      <c r="J53" s="150" t="inlineStr">
        <is>
          <t>B1</t>
        </is>
      </c>
      <c r="K53" s="15" t="inlineStr">
        <is>
          <t>POD Lead</t>
        </is>
      </c>
      <c r="L53" s="216" t="inlineStr">
        <is>
          <t>Down</t>
        </is>
      </c>
      <c r="M53" s="15" t="n">
        <v>4.25</v>
      </c>
      <c r="N53" s="15" t="n">
        <v>4</v>
      </c>
      <c r="O53" s="15" t="n">
        <v>4</v>
      </c>
      <c r="P53" s="15" t="n">
        <v>4</v>
      </c>
      <c r="Q53" s="15" t="n">
        <v>3</v>
      </c>
      <c r="R53" s="15" t="n">
        <v>7</v>
      </c>
      <c r="S53" s="15" t="n">
        <v>4</v>
      </c>
      <c r="T53" s="213" t="inlineStr">
        <is>
          <t>The score decided the level</t>
        </is>
      </c>
      <c r="U53" s="215" t="inlineStr">
        <is>
          <t>Down — protected</t>
        </is>
      </c>
      <c r="V53" s="15" t="inlineStr">
        <is>
          <t>High</t>
        </is>
      </c>
    </row>
    <row r="54">
      <c r="A54" s="15" t="inlineStr">
        <is>
          <t>IRIS2324</t>
        </is>
      </c>
      <c r="B54" s="213" t="inlineStr">
        <is>
          <t>Priyadarshini Dey</t>
        </is>
      </c>
      <c r="C54" s="213" t="inlineStr">
        <is>
          <t>CARBON</t>
        </is>
      </c>
      <c r="D54" s="213" t="inlineStr">
        <is>
          <t>Marketing</t>
        </is>
      </c>
      <c r="E54" s="213" t="inlineStr">
        <is>
          <t>Sales &amp; Business Development</t>
        </is>
      </c>
      <c r="F54" s="213" t="inlineStr">
        <is>
          <t>Sales Development &amp; Prospecting</t>
        </is>
      </c>
      <c r="G54" s="213" t="inlineStr">
        <is>
          <t>Team Lead SDR</t>
        </is>
      </c>
      <c r="H54" s="213" t="inlineStr">
        <is>
          <t>Team Lead – Sales Development</t>
        </is>
      </c>
      <c r="I54" s="15" t="inlineStr">
        <is>
          <t>L4</t>
        </is>
      </c>
      <c r="J54" s="150" t="inlineStr">
        <is>
          <t>B1</t>
        </is>
      </c>
      <c r="K54" s="15" t="inlineStr">
        <is>
          <t>People Manager</t>
        </is>
      </c>
      <c r="L54" s="217" t="inlineStr">
        <is>
          <t>Up</t>
        </is>
      </c>
      <c r="M54" s="15" t="n">
        <v>3.79</v>
      </c>
      <c r="N54" s="15" t="n">
        <v>3.5</v>
      </c>
      <c r="O54" s="15" t="n">
        <v>4</v>
      </c>
      <c r="P54" s="15" t="n">
        <v>4</v>
      </c>
      <c r="Q54" s="15" t="n">
        <v>4</v>
      </c>
      <c r="R54" s="15" t="n">
        <v>3.5</v>
      </c>
      <c r="S54" s="15" t="n">
        <v>4</v>
      </c>
      <c r="T54" s="213" t="inlineStr">
        <is>
          <t>The score decided the level</t>
        </is>
      </c>
      <c r="U54" s="213" t="inlineStr">
        <is>
          <t>—</t>
        </is>
      </c>
      <c r="V54" s="15" t="inlineStr">
        <is>
          <t>High</t>
        </is>
      </c>
    </row>
    <row r="55">
      <c r="A55" s="15" t="inlineStr">
        <is>
          <t>IRIS2345</t>
        </is>
      </c>
      <c r="B55" s="213" t="inlineStr">
        <is>
          <t>Vijay Krishna Chintha</t>
        </is>
      </c>
      <c r="C55" s="213" t="inlineStr">
        <is>
          <t>CARBON</t>
        </is>
      </c>
      <c r="D55" s="213" t="inlineStr">
        <is>
          <t>Marketing</t>
        </is>
      </c>
      <c r="E55" s="213" t="inlineStr">
        <is>
          <t>Sales &amp; Business Development</t>
        </is>
      </c>
      <c r="F55" s="213" t="inlineStr">
        <is>
          <t>Sales Development &amp; Prospecting</t>
        </is>
      </c>
      <c r="G55" s="213" t="inlineStr">
        <is>
          <t>Team Lead SDR</t>
        </is>
      </c>
      <c r="H55" s="213" t="inlineStr">
        <is>
          <t>Team Lead – Sales Development</t>
        </is>
      </c>
      <c r="I55" s="15" t="inlineStr">
        <is>
          <t>L4</t>
        </is>
      </c>
      <c r="J55" s="150" t="inlineStr">
        <is>
          <t>B1</t>
        </is>
      </c>
      <c r="K55" s="15" t="inlineStr">
        <is>
          <t>People Manager</t>
        </is>
      </c>
      <c r="L55" s="217" t="inlineStr">
        <is>
          <t>Up</t>
        </is>
      </c>
      <c r="M55" s="15" t="n">
        <v>3.73</v>
      </c>
      <c r="N55" s="15" t="n">
        <v>3.5</v>
      </c>
      <c r="O55" s="15" t="n">
        <v>3.5</v>
      </c>
      <c r="P55" s="15" t="n">
        <v>3.5</v>
      </c>
      <c r="Q55" s="15" t="n">
        <v>4</v>
      </c>
      <c r="R55" s="15" t="n">
        <v>5</v>
      </c>
      <c r="S55" s="15" t="n">
        <v>3.5</v>
      </c>
      <c r="T55" s="213" t="inlineStr">
        <is>
          <t>The score decided the level</t>
        </is>
      </c>
      <c r="U55" s="213" t="inlineStr">
        <is>
          <t>—</t>
        </is>
      </c>
      <c r="V55" s="15" t="inlineStr">
        <is>
          <t>Medium</t>
        </is>
      </c>
    </row>
    <row r="56">
      <c r="A56" s="15" t="inlineStr">
        <is>
          <t>IRIS2348</t>
        </is>
      </c>
      <c r="B56" s="213" t="inlineStr">
        <is>
          <t>Alisha Sheikh</t>
        </is>
      </c>
      <c r="C56" s="213" t="inlineStr">
        <is>
          <t>CARBON</t>
        </is>
      </c>
      <c r="D56" s="213" t="inlineStr">
        <is>
          <t>Marketing</t>
        </is>
      </c>
      <c r="E56" s="213" t="inlineStr">
        <is>
          <t>Marketing &amp; Communications</t>
        </is>
      </c>
      <c r="F56" s="213" t="inlineStr">
        <is>
          <t>Content Marketing</t>
        </is>
      </c>
      <c r="G56" s="213" t="inlineStr">
        <is>
          <t>Content Marketer</t>
        </is>
      </c>
      <c r="H56" s="213" t="inlineStr">
        <is>
          <t>Senior Content Marketing Associate</t>
        </is>
      </c>
      <c r="I56" s="15" t="inlineStr">
        <is>
          <t>L3</t>
        </is>
      </c>
      <c r="J56" s="148" t="inlineStr">
        <is>
          <t>A3</t>
        </is>
      </c>
      <c r="K56" s="15" t="inlineStr">
        <is>
          <t>IC</t>
        </is>
      </c>
      <c r="L56" s="217" t="inlineStr">
        <is>
          <t>Up</t>
        </is>
      </c>
      <c r="M56" s="15" t="n">
        <v>2.66</v>
      </c>
      <c r="N56" s="15" t="n">
        <v>2.5</v>
      </c>
      <c r="O56" s="15" t="n">
        <v>2.5</v>
      </c>
      <c r="P56" s="15" t="n">
        <v>2.5</v>
      </c>
      <c r="Q56" s="15" t="n">
        <v>1</v>
      </c>
      <c r="R56" s="15" t="n">
        <v>3.5</v>
      </c>
      <c r="S56" s="15" t="n">
        <v>3</v>
      </c>
      <c r="T56" s="213" t="inlineStr">
        <is>
          <t>The score decided the level</t>
        </is>
      </c>
      <c r="U56" s="213" t="inlineStr">
        <is>
          <t>—</t>
        </is>
      </c>
      <c r="V56" s="15" t="inlineStr">
        <is>
          <t>High</t>
        </is>
      </c>
    </row>
    <row r="57">
      <c r="A57" s="15" t="inlineStr">
        <is>
          <t>IRIS2387</t>
        </is>
      </c>
      <c r="B57" s="213" t="inlineStr">
        <is>
          <t>Avidi Jeevitesh</t>
        </is>
      </c>
      <c r="C57" s="213" t="inlineStr">
        <is>
          <t>CARBON</t>
        </is>
      </c>
      <c r="D57" s="213" t="inlineStr">
        <is>
          <t>Marketing</t>
        </is>
      </c>
      <c r="E57" s="213" t="inlineStr">
        <is>
          <t>Design &amp; Creative</t>
        </is>
      </c>
      <c r="F57" s="213" t="inlineStr">
        <is>
          <t>Brand, Graphic &amp; Video Design</t>
        </is>
      </c>
      <c r="G57" s="213" t="inlineStr">
        <is>
          <t>Senior Designer</t>
        </is>
      </c>
      <c r="H57" s="213" t="inlineStr">
        <is>
          <t>Senior Designer</t>
        </is>
      </c>
      <c r="I57" s="15" t="inlineStr">
        <is>
          <t>L4</t>
        </is>
      </c>
      <c r="J57" s="148" t="inlineStr">
        <is>
          <t>A3</t>
        </is>
      </c>
      <c r="K57" s="15" t="inlineStr">
        <is>
          <t>IC</t>
        </is>
      </c>
      <c r="L57" s="15" t="inlineStr">
        <is>
          <t>Same level</t>
        </is>
      </c>
      <c r="M57" s="15" t="n">
        <v>2.85</v>
      </c>
      <c r="N57" s="15" t="n">
        <v>2.5</v>
      </c>
      <c r="O57" s="15" t="n">
        <v>2.5</v>
      </c>
      <c r="P57" s="15" t="n">
        <v>2.5</v>
      </c>
      <c r="Q57" s="15" t="n">
        <v>1.5</v>
      </c>
      <c r="R57" s="15" t="n">
        <v>6</v>
      </c>
      <c r="S57" s="15" t="n">
        <v>2.5</v>
      </c>
      <c r="T57" s="213" t="inlineStr">
        <is>
          <t>The score decided the level</t>
        </is>
      </c>
      <c r="U57" s="213" t="inlineStr">
        <is>
          <t>—</t>
        </is>
      </c>
      <c r="V57" s="15" t="inlineStr">
        <is>
          <t>High</t>
        </is>
      </c>
    </row>
    <row r="58">
      <c r="A58" s="15" t="inlineStr">
        <is>
          <t>IRIS2005</t>
        </is>
      </c>
      <c r="B58" s="213" t="inlineStr">
        <is>
          <t>Danish Baksh</t>
        </is>
      </c>
      <c r="C58" s="213" t="inlineStr">
        <is>
          <t>CARBON</t>
        </is>
      </c>
      <c r="D58" s="213" t="inlineStr">
        <is>
          <t>Marketing</t>
        </is>
      </c>
      <c r="E58" s="213" t="inlineStr">
        <is>
          <t>Marketing &amp; Communications</t>
        </is>
      </c>
      <c r="F58" s="213" t="inlineStr">
        <is>
          <t>Digital Marketing, Web &amp; Social</t>
        </is>
      </c>
      <c r="G58" s="213" t="inlineStr">
        <is>
          <t>Marketing Web Developer</t>
        </is>
      </c>
      <c r="H58" s="213" t="inlineStr">
        <is>
          <t>Senior Digital Marketing Associate</t>
        </is>
      </c>
      <c r="I58" s="15" t="inlineStr">
        <is>
          <t>L3</t>
        </is>
      </c>
      <c r="J58" s="148" t="inlineStr">
        <is>
          <t>A3</t>
        </is>
      </c>
      <c r="K58" s="15" t="inlineStr">
        <is>
          <t>IC</t>
        </is>
      </c>
      <c r="L58" s="217" t="inlineStr">
        <is>
          <t>Up</t>
        </is>
      </c>
      <c r="M58" s="15" t="n">
        <v>3.3</v>
      </c>
      <c r="N58" s="15" t="n">
        <v>3</v>
      </c>
      <c r="O58" s="15" t="n">
        <v>3</v>
      </c>
      <c r="P58" s="15" t="n">
        <v>3</v>
      </c>
      <c r="Q58" s="15" t="n">
        <v>1.5</v>
      </c>
      <c r="R58" s="15" t="n">
        <v>6</v>
      </c>
      <c r="S58" s="15" t="n">
        <v>3</v>
      </c>
      <c r="T58" s="213" t="inlineStr">
        <is>
          <t>The score decided the level</t>
        </is>
      </c>
      <c r="U58" s="213" t="inlineStr">
        <is>
          <t>—</t>
        </is>
      </c>
      <c r="V58" s="15" t="inlineStr">
        <is>
          <t>Medium</t>
        </is>
      </c>
    </row>
    <row r="59">
      <c r="A59" s="15" t="inlineStr">
        <is>
          <t>IRIS2531</t>
        </is>
      </c>
      <c r="B59" s="213" t="inlineStr">
        <is>
          <t>Fatima Bhaiji</t>
        </is>
      </c>
      <c r="C59" s="213" t="inlineStr">
        <is>
          <t>CARBON</t>
        </is>
      </c>
      <c r="D59" s="213" t="inlineStr">
        <is>
          <t>Marketing</t>
        </is>
      </c>
      <c r="E59" s="213" t="inlineStr">
        <is>
          <t>Sales &amp; Business Development</t>
        </is>
      </c>
      <c r="F59" s="213" t="inlineStr">
        <is>
          <t>Sales Development &amp; Prospecting</t>
        </is>
      </c>
      <c r="G59" s="213" t="inlineStr">
        <is>
          <t>Sales Development Representative</t>
        </is>
      </c>
      <c r="H59" s="213" t="inlineStr">
        <is>
          <t>Senior Sales Development Representative</t>
        </is>
      </c>
      <c r="I59" s="15" t="inlineStr">
        <is>
          <t>L3</t>
        </is>
      </c>
      <c r="J59" s="148" t="inlineStr">
        <is>
          <t>A3</t>
        </is>
      </c>
      <c r="K59" s="15" t="inlineStr">
        <is>
          <t>IC</t>
        </is>
      </c>
      <c r="L59" s="217" t="inlineStr">
        <is>
          <t>Up</t>
        </is>
      </c>
      <c r="M59" s="15" t="n">
        <v>2.3</v>
      </c>
      <c r="N59" s="15" t="n">
        <v>2</v>
      </c>
      <c r="O59" s="15" t="n">
        <v>2</v>
      </c>
      <c r="P59" s="15" t="n">
        <v>2</v>
      </c>
      <c r="Q59" s="15" t="n">
        <v>1</v>
      </c>
      <c r="R59" s="15" t="n">
        <v>5</v>
      </c>
      <c r="S59" s="15" t="n">
        <v>2</v>
      </c>
      <c r="T59" s="213" t="inlineStr">
        <is>
          <r>
            <rPr>
              <rFont val="Calibri"/>
              <b val="1"/>
              <sz val="10"/>
            </rPr>
            <t>Rule:</t>
          </r>
          <r>
            <rPr>
              <rFont val="Calibri"/>
              <sz val="10"/>
            </rPr>
            <t xml:space="preserve"> R7 Band A experience</t>
          </r>
        </is>
      </c>
      <c r="U59" s="213" t="inlineStr">
        <is>
          <t>—</t>
        </is>
      </c>
      <c r="V59" s="15" t="inlineStr">
        <is>
          <t>Medium</t>
        </is>
      </c>
    </row>
    <row r="60">
      <c r="A60" s="15" t="inlineStr">
        <is>
          <t>IRIS2554</t>
        </is>
      </c>
      <c r="B60" s="213" t="inlineStr">
        <is>
          <t>Mausam Thakkar</t>
        </is>
      </c>
      <c r="C60" s="213" t="inlineStr">
        <is>
          <t>CARBON</t>
        </is>
      </c>
      <c r="D60" s="213" t="inlineStr">
        <is>
          <t>Marketing</t>
        </is>
      </c>
      <c r="E60" s="213" t="inlineStr">
        <is>
          <t>Sales &amp; Business Development</t>
        </is>
      </c>
      <c r="F60" s="213" t="inlineStr">
        <is>
          <t>Sales Development &amp; Prospecting</t>
        </is>
      </c>
      <c r="G60" s="213" t="inlineStr">
        <is>
          <t>Senior Sales Development Representative</t>
        </is>
      </c>
      <c r="H60" s="213" t="inlineStr">
        <is>
          <t>Senior Sales Development Representative</t>
        </is>
      </c>
      <c r="I60" s="15" t="inlineStr">
        <is>
          <t>Not mapped</t>
        </is>
      </c>
      <c r="J60" s="148" t="inlineStr">
        <is>
          <t>A3</t>
        </is>
      </c>
      <c r="K60" s="15" t="inlineStr">
        <is>
          <t>IC</t>
        </is>
      </c>
      <c r="L60" s="214" t="inlineStr">
        <is>
          <t>Newly mapped</t>
        </is>
      </c>
      <c r="M60" s="15" t="n">
        <v>2.97</v>
      </c>
      <c r="N60" s="15" t="n">
        <v>3</v>
      </c>
      <c r="O60" s="15" t="n">
        <v>2.5</v>
      </c>
      <c r="P60" s="15" t="n">
        <v>2.5</v>
      </c>
      <c r="Q60" s="15" t="n">
        <v>1.5</v>
      </c>
      <c r="R60" s="15" t="n">
        <v>4.5</v>
      </c>
      <c r="S60" s="15" t="n">
        <v>2.5</v>
      </c>
      <c r="T60" s="213" t="inlineStr">
        <is>
          <t>The score decided the level</t>
        </is>
      </c>
      <c r="U60" s="213" t="inlineStr">
        <is>
          <t>—</t>
        </is>
      </c>
      <c r="V60" s="15" t="inlineStr">
        <is>
          <t>High</t>
        </is>
      </c>
    </row>
    <row r="61">
      <c r="A61" s="15" t="inlineStr">
        <is>
          <t>IRIS2316</t>
        </is>
      </c>
      <c r="B61" s="213" t="inlineStr">
        <is>
          <t>Mounika Kattula</t>
        </is>
      </c>
      <c r="C61" s="213" t="inlineStr">
        <is>
          <t>CARBON</t>
        </is>
      </c>
      <c r="D61" s="213" t="inlineStr">
        <is>
          <t>Marketing</t>
        </is>
      </c>
      <c r="E61" s="213" t="inlineStr">
        <is>
          <t>Marketing &amp; Communications</t>
        </is>
      </c>
      <c r="F61" s="213" t="inlineStr">
        <is>
          <t>Marketing Operations &amp; Automation</t>
        </is>
      </c>
      <c r="G61" s="213" t="inlineStr">
        <is>
          <t>Marketing Associate</t>
        </is>
      </c>
      <c r="H61" s="213" t="inlineStr">
        <is>
          <t>Senior Marketing Operations Associate</t>
        </is>
      </c>
      <c r="I61" s="15" t="inlineStr">
        <is>
          <t>L3</t>
        </is>
      </c>
      <c r="J61" s="148" t="inlineStr">
        <is>
          <t>A3</t>
        </is>
      </c>
      <c r="K61" s="15" t="inlineStr">
        <is>
          <t>IC</t>
        </is>
      </c>
      <c r="L61" s="217" t="inlineStr">
        <is>
          <t>Up</t>
        </is>
      </c>
      <c r="M61" s="15" t="n">
        <v>2.96</v>
      </c>
      <c r="N61" s="15" t="n">
        <v>2.5</v>
      </c>
      <c r="O61" s="15" t="n">
        <v>3</v>
      </c>
      <c r="P61" s="15" t="n">
        <v>3.5</v>
      </c>
      <c r="Q61" s="15" t="n">
        <v>3.5</v>
      </c>
      <c r="R61" s="15" t="n">
        <v>4</v>
      </c>
      <c r="S61" s="15" t="n">
        <v>4</v>
      </c>
      <c r="T61" s="213" t="inlineStr">
        <is>
          <t>The score decided the level</t>
        </is>
      </c>
      <c r="U61" s="215" t="inlineStr">
        <is>
          <t>Input needed</t>
        </is>
      </c>
      <c r="V61" s="15" t="inlineStr">
        <is>
          <t>Low</t>
        </is>
      </c>
    </row>
    <row r="62">
      <c r="A62" s="15" t="inlineStr">
        <is>
          <t>IRIS2543</t>
        </is>
      </c>
      <c r="B62" s="213" t="inlineStr">
        <is>
          <t>Rahul Nishikant Pawar</t>
        </is>
      </c>
      <c r="C62" s="213" t="inlineStr">
        <is>
          <t>CARBON</t>
        </is>
      </c>
      <c r="D62" s="213" t="inlineStr">
        <is>
          <t>Marketing</t>
        </is>
      </c>
      <c r="E62" s="213" t="inlineStr">
        <is>
          <t>Sales &amp; Business Development</t>
        </is>
      </c>
      <c r="F62" s="213" t="inlineStr">
        <is>
          <t>Sales Development &amp; Prospecting</t>
        </is>
      </c>
      <c r="G62" s="213" t="inlineStr">
        <is>
          <t>Senior Sales Development Representative</t>
        </is>
      </c>
      <c r="H62" s="213" t="inlineStr">
        <is>
          <t>Senior Sales Development Representative</t>
        </is>
      </c>
      <c r="I62" s="15" t="inlineStr">
        <is>
          <t>Not mapped</t>
        </is>
      </c>
      <c r="J62" s="148" t="inlineStr">
        <is>
          <t>A3</t>
        </is>
      </c>
      <c r="K62" s="15" t="inlineStr">
        <is>
          <t>IC</t>
        </is>
      </c>
      <c r="L62" s="214" t="inlineStr">
        <is>
          <t>Newly mapped</t>
        </is>
      </c>
      <c r="M62" s="15" t="n">
        <v>2.6</v>
      </c>
      <c r="N62" s="15" t="n">
        <v>2.5</v>
      </c>
      <c r="O62" s="15" t="n">
        <v>2.5</v>
      </c>
      <c r="P62" s="15" t="n">
        <v>2.5</v>
      </c>
      <c r="Q62" s="15" t="n">
        <v>1.5</v>
      </c>
      <c r="R62" s="15" t="n">
        <v>3.5</v>
      </c>
      <c r="S62" s="15" t="n">
        <v>2.5</v>
      </c>
      <c r="T62" s="213" t="inlineStr">
        <is>
          <t>The score decided the level</t>
        </is>
      </c>
      <c r="U62" s="213" t="inlineStr">
        <is>
          <t>—</t>
        </is>
      </c>
      <c r="V62" s="15" t="inlineStr">
        <is>
          <t>Medium</t>
        </is>
      </c>
    </row>
    <row r="63">
      <c r="A63" s="15" t="inlineStr">
        <is>
          <t>IRIS2541</t>
        </is>
      </c>
      <c r="B63" s="213" t="inlineStr">
        <is>
          <t>Aakansha Gupta</t>
        </is>
      </c>
      <c r="C63" s="213" t="inlineStr">
        <is>
          <t>CARBON</t>
        </is>
      </c>
      <c r="D63" s="213" t="inlineStr">
        <is>
          <t>Marketing</t>
        </is>
      </c>
      <c r="E63" s="213" t="inlineStr">
        <is>
          <t>Marketing &amp; Communications</t>
        </is>
      </c>
      <c r="F63" s="213" t="inlineStr">
        <is>
          <t>Content Marketing</t>
        </is>
      </c>
      <c r="G63" s="213" t="inlineStr">
        <is>
          <t>Marketing Associate</t>
        </is>
      </c>
      <c r="H63" s="213" t="inlineStr">
        <is>
          <t>Content Marketing Associate</t>
        </is>
      </c>
      <c r="I63" s="15" t="inlineStr">
        <is>
          <t>Not mapped</t>
        </is>
      </c>
      <c r="J63" s="148" t="inlineStr">
        <is>
          <t>A2</t>
        </is>
      </c>
      <c r="K63" s="15" t="inlineStr">
        <is>
          <t>IC</t>
        </is>
      </c>
      <c r="L63" s="214" t="inlineStr">
        <is>
          <t>Newly mapped</t>
        </is>
      </c>
      <c r="M63" s="15" t="n">
        <v>2.05</v>
      </c>
      <c r="N63" s="15" t="n">
        <v>2</v>
      </c>
      <c r="O63" s="15" t="n">
        <v>2</v>
      </c>
      <c r="P63" s="15" t="n">
        <v>2</v>
      </c>
      <c r="Q63" s="15" t="n">
        <v>1</v>
      </c>
      <c r="R63" s="15" t="n">
        <v>2.5</v>
      </c>
      <c r="S63" s="15" t="n">
        <v>2</v>
      </c>
      <c r="T63" s="213" t="inlineStr">
        <is>
          <t>The score decided the level</t>
        </is>
      </c>
      <c r="U63" s="213" t="inlineStr">
        <is>
          <t>—</t>
        </is>
      </c>
      <c r="V63" s="15" t="inlineStr">
        <is>
          <t>High</t>
        </is>
      </c>
    </row>
    <row r="64">
      <c r="A64" s="15" t="inlineStr">
        <is>
          <t>IRIS2515</t>
        </is>
      </c>
      <c r="B64" s="213" t="inlineStr">
        <is>
          <t>Aashima Singh</t>
        </is>
      </c>
      <c r="C64" s="213" t="inlineStr">
        <is>
          <t>CARBON</t>
        </is>
      </c>
      <c r="D64" s="213" t="inlineStr">
        <is>
          <t>Marketing</t>
        </is>
      </c>
      <c r="E64" s="213" t="inlineStr">
        <is>
          <t>Marketing &amp; Communications</t>
        </is>
      </c>
      <c r="F64" s="213" t="inlineStr">
        <is>
          <t>Demand Generation, Brand &amp; Events</t>
        </is>
      </c>
      <c r="G64" s="213" t="inlineStr">
        <is>
          <t>Marketing Associate</t>
        </is>
      </c>
      <c r="H64" s="213" t="inlineStr">
        <is>
          <t>Marketing Associate</t>
        </is>
      </c>
      <c r="I64" s="15" t="inlineStr">
        <is>
          <t>L3</t>
        </is>
      </c>
      <c r="J64" s="148" t="inlineStr">
        <is>
          <t>A2</t>
        </is>
      </c>
      <c r="K64" s="15" t="inlineStr">
        <is>
          <t>IC</t>
        </is>
      </c>
      <c r="L64" s="15" t="inlineStr">
        <is>
          <t>Same level</t>
        </is>
      </c>
      <c r="M64" s="15" t="n">
        <v>2.27</v>
      </c>
      <c r="N64" s="15" t="n">
        <v>2.5</v>
      </c>
      <c r="O64" s="15" t="n">
        <v>2</v>
      </c>
      <c r="P64" s="15" t="n">
        <v>2</v>
      </c>
      <c r="Q64" s="15" t="n">
        <v>1.5</v>
      </c>
      <c r="R64" s="15" t="n">
        <v>2</v>
      </c>
      <c r="S64" s="15" t="n">
        <v>2</v>
      </c>
      <c r="T64" s="213" t="inlineStr">
        <is>
          <t>The score decided the level</t>
        </is>
      </c>
      <c r="U64" s="213" t="inlineStr">
        <is>
          <t>—</t>
        </is>
      </c>
      <c r="V64" s="15" t="inlineStr">
        <is>
          <t>Medium</t>
        </is>
      </c>
    </row>
    <row r="65">
      <c r="A65" s="15" t="inlineStr">
        <is>
          <t>IRIS2546</t>
        </is>
      </c>
      <c r="B65" s="213" t="inlineStr">
        <is>
          <t>Adithya Nair</t>
        </is>
      </c>
      <c r="C65" s="213" t="inlineStr">
        <is>
          <t>CARBON</t>
        </is>
      </c>
      <c r="D65" s="213" t="inlineStr">
        <is>
          <t>Marketing</t>
        </is>
      </c>
      <c r="E65" s="213" t="inlineStr">
        <is>
          <t>Sales &amp; Business Development</t>
        </is>
      </c>
      <c r="F65" s="213" t="inlineStr">
        <is>
          <t>Sales Development &amp; Prospecting</t>
        </is>
      </c>
      <c r="G65" s="213" t="inlineStr">
        <is>
          <t>Sales Development Representative</t>
        </is>
      </c>
      <c r="H65" s="213" t="inlineStr">
        <is>
          <t>Sales Development Representative</t>
        </is>
      </c>
      <c r="I65" s="15" t="inlineStr">
        <is>
          <t>Not mapped</t>
        </is>
      </c>
      <c r="J65" s="148" t="inlineStr">
        <is>
          <t>A2</t>
        </is>
      </c>
      <c r="K65" s="15" t="inlineStr">
        <is>
          <t>IC</t>
        </is>
      </c>
      <c r="L65" s="214" t="inlineStr">
        <is>
          <t>Newly mapped</t>
        </is>
      </c>
      <c r="M65" s="15" t="n">
        <v>2</v>
      </c>
      <c r="N65" s="15" t="n">
        <v>2</v>
      </c>
      <c r="O65" s="15" t="n">
        <v>2</v>
      </c>
      <c r="P65" s="15" t="n">
        <v>2</v>
      </c>
      <c r="Q65" s="15" t="n">
        <v>1</v>
      </c>
      <c r="R65" s="15" t="n">
        <v>2</v>
      </c>
      <c r="S65" s="15" t="n">
        <v>2</v>
      </c>
      <c r="T65" s="213" t="inlineStr">
        <is>
          <t>The score decided the level</t>
        </is>
      </c>
      <c r="U65" s="213" t="inlineStr">
        <is>
          <t>—</t>
        </is>
      </c>
      <c r="V65" s="15" t="inlineStr">
        <is>
          <t>High</t>
        </is>
      </c>
    </row>
    <row r="66">
      <c r="A66" s="15" t="inlineStr">
        <is>
          <t>IRIS2518</t>
        </is>
      </c>
      <c r="B66" s="213" t="inlineStr">
        <is>
          <t>Diksha Gunjyal</t>
        </is>
      </c>
      <c r="C66" s="213" t="inlineStr">
        <is>
          <t>CARBON</t>
        </is>
      </c>
      <c r="D66" s="213" t="inlineStr">
        <is>
          <t>Marketing</t>
        </is>
      </c>
      <c r="E66" s="213" t="inlineStr">
        <is>
          <t>Sales &amp; Business Development</t>
        </is>
      </c>
      <c r="F66" s="213" t="inlineStr">
        <is>
          <t>Sales Development &amp; Prospecting</t>
        </is>
      </c>
      <c r="G66" s="213" t="inlineStr">
        <is>
          <t>Marketing Associate</t>
        </is>
      </c>
      <c r="H66" s="213" t="inlineStr">
        <is>
          <t>Sales Development Representative</t>
        </is>
      </c>
      <c r="I66" s="15" t="inlineStr">
        <is>
          <t>L3</t>
        </is>
      </c>
      <c r="J66" s="148" t="inlineStr">
        <is>
          <t>A2</t>
        </is>
      </c>
      <c r="K66" s="15" t="inlineStr">
        <is>
          <t>IC</t>
        </is>
      </c>
      <c r="L66" s="15" t="inlineStr">
        <is>
          <t>Same level</t>
        </is>
      </c>
      <c r="M66" s="15" t="n">
        <v>1.95</v>
      </c>
      <c r="N66" s="15" t="n">
        <v>2</v>
      </c>
      <c r="O66" s="15" t="n">
        <v>2</v>
      </c>
      <c r="P66" s="15" t="n">
        <v>2</v>
      </c>
      <c r="Q66" s="15" t="n">
        <v>1</v>
      </c>
      <c r="R66" s="15" t="n">
        <v>1.5</v>
      </c>
      <c r="S66" s="15" t="n">
        <v>2</v>
      </c>
      <c r="T66" s="213" t="inlineStr">
        <is>
          <t>The score decided the level</t>
        </is>
      </c>
      <c r="U66" s="213" t="inlineStr">
        <is>
          <t>—</t>
        </is>
      </c>
      <c r="V66" s="15" t="inlineStr">
        <is>
          <t>High</t>
        </is>
      </c>
    </row>
    <row r="67">
      <c r="A67" s="15" t="inlineStr">
        <is>
          <t>IRIS2514</t>
        </is>
      </c>
      <c r="B67" s="213" t="inlineStr">
        <is>
          <t>Jatin Khare</t>
        </is>
      </c>
      <c r="C67" s="213" t="inlineStr">
        <is>
          <t>CARBON</t>
        </is>
      </c>
      <c r="D67" s="213" t="inlineStr">
        <is>
          <t>Marketing</t>
        </is>
      </c>
      <c r="E67" s="213" t="inlineStr">
        <is>
          <t>Marketing &amp; Communications</t>
        </is>
      </c>
      <c r="F67" s="213" t="inlineStr">
        <is>
          <t>Content Marketing</t>
        </is>
      </c>
      <c r="G67" s="213" t="inlineStr">
        <is>
          <t>Marketing Associate</t>
        </is>
      </c>
      <c r="H67" s="213" t="inlineStr">
        <is>
          <t>Content Marketing Associate</t>
        </is>
      </c>
      <c r="I67" s="15" t="inlineStr">
        <is>
          <t>L3</t>
        </is>
      </c>
      <c r="J67" s="148" t="inlineStr">
        <is>
          <t>A2</t>
        </is>
      </c>
      <c r="K67" s="15" t="inlineStr">
        <is>
          <t>IC</t>
        </is>
      </c>
      <c r="L67" s="15" t="inlineStr">
        <is>
          <t>Same level</t>
        </is>
      </c>
      <c r="M67" s="15" t="n">
        <v>2.08</v>
      </c>
      <c r="N67" s="15" t="n">
        <v>2</v>
      </c>
      <c r="O67" s="15" t="n">
        <v>2</v>
      </c>
      <c r="P67" s="15" t="n">
        <v>2.5</v>
      </c>
      <c r="Q67" s="15" t="n">
        <v>1</v>
      </c>
      <c r="R67" s="15" t="n">
        <v>2</v>
      </c>
      <c r="S67" s="15" t="n">
        <v>2.5</v>
      </c>
      <c r="T67" s="213" t="inlineStr">
        <is>
          <t>The score decided the level</t>
        </is>
      </c>
      <c r="U67" s="213" t="inlineStr">
        <is>
          <t>—</t>
        </is>
      </c>
      <c r="V67" s="15" t="inlineStr">
        <is>
          <t>High</t>
        </is>
      </c>
    </row>
    <row r="68">
      <c r="A68" s="15" t="inlineStr">
        <is>
          <t>IRIS2535</t>
        </is>
      </c>
      <c r="B68" s="213" t="inlineStr">
        <is>
          <t>Kaninika Kali</t>
        </is>
      </c>
      <c r="C68" s="213" t="inlineStr">
        <is>
          <t>CARBON</t>
        </is>
      </c>
      <c r="D68" s="213" t="inlineStr">
        <is>
          <t>Marketing</t>
        </is>
      </c>
      <c r="E68" s="213" t="inlineStr">
        <is>
          <t>Marketing &amp; Communications</t>
        </is>
      </c>
      <c r="F68" s="213" t="inlineStr">
        <is>
          <t>Marketing Operations &amp; Automation</t>
        </is>
      </c>
      <c r="G68" s="213" t="inlineStr">
        <is>
          <t>Associate- MarkOps</t>
        </is>
      </c>
      <c r="H68" s="213" t="inlineStr">
        <is>
          <t>Marketing Operations Associate</t>
        </is>
      </c>
      <c r="I68" s="15" t="inlineStr">
        <is>
          <t>L1</t>
        </is>
      </c>
      <c r="J68" s="148" t="inlineStr">
        <is>
          <t>A2</t>
        </is>
      </c>
      <c r="K68" s="15" t="inlineStr">
        <is>
          <t>IC</t>
        </is>
      </c>
      <c r="L68" s="217" t="inlineStr">
        <is>
          <t>Up</t>
        </is>
      </c>
      <c r="M68" s="15" t="n">
        <v>1.95</v>
      </c>
      <c r="N68" s="15" t="n">
        <v>2</v>
      </c>
      <c r="O68" s="15" t="n">
        <v>2</v>
      </c>
      <c r="P68" s="15" t="n">
        <v>2</v>
      </c>
      <c r="Q68" s="15" t="n">
        <v>1</v>
      </c>
      <c r="R68" s="15" t="n">
        <v>1.5</v>
      </c>
      <c r="S68" s="15" t="n">
        <v>2</v>
      </c>
      <c r="T68" s="213" t="inlineStr">
        <is>
          <t>The score decided the level</t>
        </is>
      </c>
      <c r="U68" s="213" t="inlineStr">
        <is>
          <t>—</t>
        </is>
      </c>
      <c r="V68" s="15" t="inlineStr">
        <is>
          <t>High</t>
        </is>
      </c>
    </row>
    <row r="69">
      <c r="A69" s="15" t="inlineStr">
        <is>
          <t>IRIS2516</t>
        </is>
      </c>
      <c r="B69" s="213" t="inlineStr">
        <is>
          <t>Rimsha Khan</t>
        </is>
      </c>
      <c r="C69" s="213" t="inlineStr">
        <is>
          <t>CARBON</t>
        </is>
      </c>
      <c r="D69" s="213" t="inlineStr">
        <is>
          <t>Marketing</t>
        </is>
      </c>
      <c r="E69" s="213" t="inlineStr">
        <is>
          <t>Marketing &amp; Communications</t>
        </is>
      </c>
      <c r="F69" s="213" t="inlineStr">
        <is>
          <t>Content Marketing</t>
        </is>
      </c>
      <c r="G69" s="213" t="inlineStr">
        <is>
          <t>Marketing Associate</t>
        </is>
      </c>
      <c r="H69" s="213" t="inlineStr">
        <is>
          <t>Content Marketing Associate</t>
        </is>
      </c>
      <c r="I69" s="15" t="inlineStr">
        <is>
          <t>L3</t>
        </is>
      </c>
      <c r="J69" s="148" t="inlineStr">
        <is>
          <t>A2</t>
        </is>
      </c>
      <c r="K69" s="15" t="inlineStr">
        <is>
          <t>IC</t>
        </is>
      </c>
      <c r="L69" s="15" t="inlineStr">
        <is>
          <t>Same level</t>
        </is>
      </c>
      <c r="M69" s="15" t="n">
        <v>2</v>
      </c>
      <c r="N69" s="15" t="n">
        <v>2</v>
      </c>
      <c r="O69" s="15" t="n">
        <v>2</v>
      </c>
      <c r="P69" s="15" t="n">
        <v>2</v>
      </c>
      <c r="Q69" s="15" t="n">
        <v>1</v>
      </c>
      <c r="R69" s="15" t="n">
        <v>2</v>
      </c>
      <c r="S69" s="15" t="n">
        <v>2</v>
      </c>
      <c r="T69" s="213" t="inlineStr">
        <is>
          <t>The score decided the level</t>
        </is>
      </c>
      <c r="U69" s="213" t="inlineStr">
        <is>
          <t>—</t>
        </is>
      </c>
      <c r="V69" s="15" t="inlineStr">
        <is>
          <t>Medium</t>
        </is>
      </c>
    </row>
    <row r="70">
      <c r="A70" s="15" t="inlineStr">
        <is>
          <t>IRIS2391</t>
        </is>
      </c>
      <c r="B70" s="213" t="inlineStr">
        <is>
          <t>Ritam Mukhopadhyay</t>
        </is>
      </c>
      <c r="C70" s="213" t="inlineStr">
        <is>
          <t>CARBON</t>
        </is>
      </c>
      <c r="D70" s="213" t="inlineStr">
        <is>
          <t>Marketing</t>
        </is>
      </c>
      <c r="E70" s="213" t="inlineStr">
        <is>
          <t>Marketing &amp; Communications</t>
        </is>
      </c>
      <c r="F70" s="213" t="inlineStr">
        <is>
          <t>Marketing Operations &amp; Automation</t>
        </is>
      </c>
      <c r="G70" s="213" t="inlineStr">
        <is>
          <t>Marketing Operations Executive</t>
        </is>
      </c>
      <c r="H70" s="213" t="inlineStr">
        <is>
          <t>Marketing Operations Associate</t>
        </is>
      </c>
      <c r="I70" s="15" t="inlineStr">
        <is>
          <t>L3</t>
        </is>
      </c>
      <c r="J70" s="148" t="inlineStr">
        <is>
          <t>A2</t>
        </is>
      </c>
      <c r="K70" s="15" t="inlineStr">
        <is>
          <t>IC</t>
        </is>
      </c>
      <c r="L70" s="15" t="inlineStr">
        <is>
          <t>Same level</t>
        </is>
      </c>
      <c r="M70" s="15" t="n">
        <v>2.35</v>
      </c>
      <c r="N70" s="15" t="n">
        <v>2.5</v>
      </c>
      <c r="O70" s="15" t="n">
        <v>2</v>
      </c>
      <c r="P70" s="15" t="n">
        <v>2.5</v>
      </c>
      <c r="Q70" s="15" t="n">
        <v>1</v>
      </c>
      <c r="R70" s="15" t="n">
        <v>2</v>
      </c>
      <c r="S70" s="15" t="n">
        <v>2.5</v>
      </c>
      <c r="T70" s="213" t="inlineStr">
        <is>
          <t>The score decided the level</t>
        </is>
      </c>
      <c r="U70" s="213" t="inlineStr">
        <is>
          <t>—</t>
        </is>
      </c>
      <c r="V70" s="15" t="inlineStr">
        <is>
          <t>High</t>
        </is>
      </c>
    </row>
    <row r="71">
      <c r="A71" s="15" t="inlineStr">
        <is>
          <t>IRIS2392</t>
        </is>
      </c>
      <c r="B71" s="213" t="inlineStr">
        <is>
          <t>Sanjana Thapa</t>
        </is>
      </c>
      <c r="C71" s="213" t="inlineStr">
        <is>
          <t>CARBON</t>
        </is>
      </c>
      <c r="D71" s="213" t="inlineStr">
        <is>
          <t>Marketing</t>
        </is>
      </c>
      <c r="E71" s="213" t="inlineStr">
        <is>
          <t>Sales &amp; Business Development</t>
        </is>
      </c>
      <c r="F71" s="213" t="inlineStr">
        <is>
          <t>Sales Development &amp; Prospecting</t>
        </is>
      </c>
      <c r="G71" s="213" t="inlineStr">
        <is>
          <t>Marketing Associate - ABM</t>
        </is>
      </c>
      <c r="H71" s="213" t="inlineStr">
        <is>
          <t>Sales Development Representative</t>
        </is>
      </c>
      <c r="I71" s="15" t="inlineStr">
        <is>
          <t>L3</t>
        </is>
      </c>
      <c r="J71" s="148" t="inlineStr">
        <is>
          <t>A2</t>
        </is>
      </c>
      <c r="K71" s="15" t="inlineStr">
        <is>
          <t>IC</t>
        </is>
      </c>
      <c r="L71" s="15" t="inlineStr">
        <is>
          <t>Same level</t>
        </is>
      </c>
      <c r="M71" s="15" t="n">
        <v>2.43</v>
      </c>
      <c r="N71" s="15" t="n">
        <v>2.5</v>
      </c>
      <c r="O71" s="15" t="n">
        <v>2.5</v>
      </c>
      <c r="P71" s="15" t="n">
        <v>2</v>
      </c>
      <c r="Q71" s="15" t="n">
        <v>1</v>
      </c>
      <c r="R71" s="15" t="n">
        <v>2</v>
      </c>
      <c r="S71" s="15" t="n">
        <v>2.5</v>
      </c>
      <c r="T71" s="213" t="inlineStr">
        <is>
          <t>The score decided the level</t>
        </is>
      </c>
      <c r="U71" s="213" t="inlineStr">
        <is>
          <t>—</t>
        </is>
      </c>
      <c r="V71" s="15" t="inlineStr">
        <is>
          <t>High</t>
        </is>
      </c>
    </row>
    <row r="72">
      <c r="A72" s="15" t="inlineStr">
        <is>
          <t>IRIS2513</t>
        </is>
      </c>
      <c r="B72" s="213" t="inlineStr">
        <is>
          <t>Satyarth Singh</t>
        </is>
      </c>
      <c r="C72" s="213" t="inlineStr">
        <is>
          <t>CARBON</t>
        </is>
      </c>
      <c r="D72" s="213" t="inlineStr">
        <is>
          <t>Marketing</t>
        </is>
      </c>
      <c r="E72" s="213" t="inlineStr">
        <is>
          <t>Sales &amp; Business Development</t>
        </is>
      </c>
      <c r="F72" s="213" t="inlineStr">
        <is>
          <t>Sales Development &amp; Prospecting</t>
        </is>
      </c>
      <c r="G72" s="213" t="inlineStr">
        <is>
          <t>Marketing Associate</t>
        </is>
      </c>
      <c r="H72" s="213" t="inlineStr">
        <is>
          <t>Sales Development Representative</t>
        </is>
      </c>
      <c r="I72" s="15" t="inlineStr">
        <is>
          <t>L3</t>
        </is>
      </c>
      <c r="J72" s="148" t="inlineStr">
        <is>
          <t>A2</t>
        </is>
      </c>
      <c r="K72" s="15" t="inlineStr">
        <is>
          <t>IC</t>
        </is>
      </c>
      <c r="L72" s="15" t="inlineStr">
        <is>
          <t>Same level</t>
        </is>
      </c>
      <c r="M72" s="15" t="n">
        <v>2</v>
      </c>
      <c r="N72" s="15" t="n">
        <v>2</v>
      </c>
      <c r="O72" s="15" t="n">
        <v>2</v>
      </c>
      <c r="P72" s="15" t="n">
        <v>2</v>
      </c>
      <c r="Q72" s="15" t="n">
        <v>1</v>
      </c>
      <c r="R72" s="15" t="n">
        <v>2</v>
      </c>
      <c r="S72" s="15" t="n">
        <v>2</v>
      </c>
      <c r="T72" s="213" t="inlineStr">
        <is>
          <t>The score decided the level</t>
        </is>
      </c>
      <c r="U72" s="213" t="inlineStr">
        <is>
          <t>—</t>
        </is>
      </c>
      <c r="V72" s="15" t="inlineStr">
        <is>
          <t>High</t>
        </is>
      </c>
    </row>
    <row r="73">
      <c r="A73" s="15" t="inlineStr">
        <is>
          <t>IRIS2512</t>
        </is>
      </c>
      <c r="B73" s="213" t="inlineStr">
        <is>
          <t>Shobhit Dhingra</t>
        </is>
      </c>
      <c r="C73" s="213" t="inlineStr">
        <is>
          <t>CARBON</t>
        </is>
      </c>
      <c r="D73" s="213" t="inlineStr">
        <is>
          <t>Marketing</t>
        </is>
      </c>
      <c r="E73" s="213" t="inlineStr">
        <is>
          <t>Sales &amp; Business Development</t>
        </is>
      </c>
      <c r="F73" s="213" t="inlineStr">
        <is>
          <t>Sales Development &amp; Prospecting</t>
        </is>
      </c>
      <c r="G73" s="213" t="inlineStr">
        <is>
          <t>Marketing Associate</t>
        </is>
      </c>
      <c r="H73" s="213" t="inlineStr">
        <is>
          <t>Sales Development Representative</t>
        </is>
      </c>
      <c r="I73" s="15" t="inlineStr">
        <is>
          <t>L3</t>
        </is>
      </c>
      <c r="J73" s="148" t="inlineStr">
        <is>
          <t>A2</t>
        </is>
      </c>
      <c r="K73" s="15" t="inlineStr">
        <is>
          <t>IC</t>
        </is>
      </c>
      <c r="L73" s="15" t="inlineStr">
        <is>
          <t>Same level</t>
        </is>
      </c>
      <c r="M73" s="15" t="n">
        <v>2</v>
      </c>
      <c r="N73" s="15" t="n">
        <v>2</v>
      </c>
      <c r="O73" s="15" t="n">
        <v>2</v>
      </c>
      <c r="P73" s="15" t="n">
        <v>2</v>
      </c>
      <c r="Q73" s="15" t="n">
        <v>1</v>
      </c>
      <c r="R73" s="15" t="n">
        <v>1.5</v>
      </c>
      <c r="S73" s="15" t="n">
        <v>2.5</v>
      </c>
      <c r="T73" s="213" t="inlineStr">
        <is>
          <t>The score decided the level</t>
        </is>
      </c>
      <c r="U73" s="213" t="inlineStr">
        <is>
          <t>—</t>
        </is>
      </c>
      <c r="V73" s="15" t="inlineStr">
        <is>
          <t>Medium</t>
        </is>
      </c>
    </row>
    <row r="74">
      <c r="A74" s="15" t="inlineStr">
        <is>
          <t>IRIS2517</t>
        </is>
      </c>
      <c r="B74" s="213" t="inlineStr">
        <is>
          <t>Shubhangi Sharma</t>
        </is>
      </c>
      <c r="C74" s="213" t="inlineStr">
        <is>
          <t>CARBON</t>
        </is>
      </c>
      <c r="D74" s="213" t="inlineStr">
        <is>
          <t>Marketing</t>
        </is>
      </c>
      <c r="E74" s="213" t="inlineStr">
        <is>
          <t>Marketing &amp; Communications</t>
        </is>
      </c>
      <c r="F74" s="213" t="inlineStr">
        <is>
          <t>Content Marketing</t>
        </is>
      </c>
      <c r="G74" s="213" t="inlineStr">
        <is>
          <t>Marketing Associate</t>
        </is>
      </c>
      <c r="H74" s="213" t="inlineStr">
        <is>
          <t>Content Marketing Associate</t>
        </is>
      </c>
      <c r="I74" s="15" t="inlineStr">
        <is>
          <t>L3</t>
        </is>
      </c>
      <c r="J74" s="148" t="inlineStr">
        <is>
          <t>A2</t>
        </is>
      </c>
      <c r="K74" s="15" t="inlineStr">
        <is>
          <t>IC</t>
        </is>
      </c>
      <c r="L74" s="15" t="inlineStr">
        <is>
          <t>Same level</t>
        </is>
      </c>
      <c r="M74" s="15" t="n">
        <v>2.08</v>
      </c>
      <c r="N74" s="15" t="n">
        <v>2</v>
      </c>
      <c r="O74" s="15" t="n">
        <v>2</v>
      </c>
      <c r="P74" s="15" t="n">
        <v>2.5</v>
      </c>
      <c r="Q74" s="15" t="n">
        <v>1</v>
      </c>
      <c r="R74" s="15" t="n">
        <v>2</v>
      </c>
      <c r="S74" s="15" t="n">
        <v>2.5</v>
      </c>
      <c r="T74" s="213" t="inlineStr">
        <is>
          <t>The score decided the level</t>
        </is>
      </c>
      <c r="U74" s="213" t="inlineStr">
        <is>
          <t>—</t>
        </is>
      </c>
      <c r="V74" s="15" t="inlineStr">
        <is>
          <t>Medium</t>
        </is>
      </c>
    </row>
    <row r="75">
      <c r="A75" s="15" t="inlineStr">
        <is>
          <t>IRIS2534</t>
        </is>
      </c>
      <c r="B75" s="213" t="inlineStr">
        <is>
          <t>Vishal</t>
        </is>
      </c>
      <c r="C75" s="213" t="inlineStr">
        <is>
          <t>CARBON</t>
        </is>
      </c>
      <c r="D75" s="213" t="inlineStr">
        <is>
          <t>Marketing</t>
        </is>
      </c>
      <c r="E75" s="213" t="inlineStr">
        <is>
          <t>Marketing &amp; Communications</t>
        </is>
      </c>
      <c r="F75" s="213" t="inlineStr">
        <is>
          <t>Marketing Operations &amp; Automation</t>
        </is>
      </c>
      <c r="G75" s="213" t="inlineStr">
        <is>
          <t>Associate- MarkOps</t>
        </is>
      </c>
      <c r="H75" s="213" t="inlineStr">
        <is>
          <t>Marketing Operations Associate</t>
        </is>
      </c>
      <c r="I75" s="15" t="inlineStr">
        <is>
          <t>L1</t>
        </is>
      </c>
      <c r="J75" s="148" t="inlineStr">
        <is>
          <t>A2</t>
        </is>
      </c>
      <c r="K75" s="15" t="inlineStr">
        <is>
          <t>IC</t>
        </is>
      </c>
      <c r="L75" s="217" t="inlineStr">
        <is>
          <t>Up</t>
        </is>
      </c>
      <c r="M75" s="15" t="n">
        <v>1.95</v>
      </c>
      <c r="N75" s="15" t="n">
        <v>2</v>
      </c>
      <c r="O75" s="15" t="n">
        <v>2</v>
      </c>
      <c r="P75" s="15" t="n">
        <v>2</v>
      </c>
      <c r="Q75" s="15" t="n">
        <v>1</v>
      </c>
      <c r="R75" s="15" t="n">
        <v>1.5</v>
      </c>
      <c r="S75" s="15" t="n">
        <v>2</v>
      </c>
      <c r="T75" s="213" t="inlineStr">
        <is>
          <t>The score decided the level</t>
        </is>
      </c>
      <c r="U75" s="213" t="inlineStr">
        <is>
          <t>—</t>
        </is>
      </c>
      <c r="V75" s="15" t="inlineStr">
        <is>
          <t>High</t>
        </is>
      </c>
    </row>
    <row r="76">
      <c r="A76" s="15" t="inlineStr">
        <is>
          <t>INTN0287</t>
        </is>
      </c>
      <c r="B76" s="213" t="inlineStr">
        <is>
          <t>Anika Mariam</t>
        </is>
      </c>
      <c r="C76" s="213" t="inlineStr">
        <is>
          <t>CARBON</t>
        </is>
      </c>
      <c r="D76" s="213" t="inlineStr">
        <is>
          <t>Marketing</t>
        </is>
      </c>
      <c r="E76" s="213" t="inlineStr">
        <is>
          <t>Sales &amp; Business Development</t>
        </is>
      </c>
      <c r="F76" s="213" t="inlineStr">
        <is>
          <t>Sales Development &amp; Prospecting</t>
        </is>
      </c>
      <c r="G76" s="213" t="inlineStr">
        <is>
          <t>Intern</t>
        </is>
      </c>
      <c r="H76" s="213" t="inlineStr">
        <is>
          <t>Intern – Sales Development &amp; Prospecting</t>
        </is>
      </c>
      <c r="I76" s="15" t="inlineStr">
        <is>
          <t>L1</t>
        </is>
      </c>
      <c r="J76" s="148" t="inlineStr">
        <is>
          <t>A1</t>
        </is>
      </c>
      <c r="K76" s="15" t="inlineStr">
        <is>
          <t>IC</t>
        </is>
      </c>
      <c r="L76" s="15" t="inlineStr">
        <is>
          <t>Same level</t>
        </is>
      </c>
      <c r="M76" s="15" t="n"/>
      <c r="N76" s="15" t="n"/>
      <c r="O76" s="15" t="n"/>
      <c r="P76" s="15" t="n"/>
      <c r="Q76" s="15" t="n"/>
      <c r="R76" s="15" t="n"/>
      <c r="S76" s="15" t="n"/>
      <c r="T76" s="213" t="inlineStr">
        <is>
          <t>Placed by rule</t>
        </is>
      </c>
      <c r="U76" s="213" t="inlineStr">
        <is>
          <t>—</t>
        </is>
      </c>
      <c r="V76" s="15" t="inlineStr">
        <is>
          <t>Medium</t>
        </is>
      </c>
    </row>
    <row r="77">
      <c r="A77" s="15" t="inlineStr">
        <is>
          <t>INTN0285</t>
        </is>
      </c>
      <c r="B77" s="213" t="inlineStr">
        <is>
          <t>Deblina Chatterjee</t>
        </is>
      </c>
      <c r="C77" s="213" t="inlineStr">
        <is>
          <t>CARBON</t>
        </is>
      </c>
      <c r="D77" s="213" t="inlineStr">
        <is>
          <t>Marketing</t>
        </is>
      </c>
      <c r="E77" s="213" t="inlineStr">
        <is>
          <t>Sales &amp; Business Development</t>
        </is>
      </c>
      <c r="F77" s="213" t="inlineStr">
        <is>
          <t>Sales Development &amp; Prospecting</t>
        </is>
      </c>
      <c r="G77" s="213" t="inlineStr">
        <is>
          <t>Intern</t>
        </is>
      </c>
      <c r="H77" s="213" t="inlineStr">
        <is>
          <t>Intern – Sales Development &amp; Prospecting</t>
        </is>
      </c>
      <c r="I77" s="15" t="inlineStr">
        <is>
          <t>L1</t>
        </is>
      </c>
      <c r="J77" s="148" t="inlineStr">
        <is>
          <t>A1</t>
        </is>
      </c>
      <c r="K77" s="15" t="inlineStr">
        <is>
          <t>IC</t>
        </is>
      </c>
      <c r="L77" s="15" t="inlineStr">
        <is>
          <t>Same level</t>
        </is>
      </c>
      <c r="M77" s="15" t="n"/>
      <c r="N77" s="15" t="n"/>
      <c r="O77" s="15" t="n"/>
      <c r="P77" s="15" t="n"/>
      <c r="Q77" s="15" t="n"/>
      <c r="R77" s="15" t="n"/>
      <c r="S77" s="15" t="n"/>
      <c r="T77" s="213" t="inlineStr">
        <is>
          <t>Placed by rule</t>
        </is>
      </c>
      <c r="U77" s="213" t="inlineStr">
        <is>
          <t>—</t>
        </is>
      </c>
      <c r="V77" s="15" t="inlineStr">
        <is>
          <t>Medium</t>
        </is>
      </c>
    </row>
    <row r="78">
      <c r="A78" s="15" t="inlineStr">
        <is>
          <t>INTN0286</t>
        </is>
      </c>
      <c r="B78" s="213" t="inlineStr">
        <is>
          <t>Samriddhi Kundu</t>
        </is>
      </c>
      <c r="C78" s="213" t="inlineStr">
        <is>
          <t>CARBON</t>
        </is>
      </c>
      <c r="D78" s="213" t="inlineStr">
        <is>
          <t>Marketing</t>
        </is>
      </c>
      <c r="E78" s="213" t="inlineStr">
        <is>
          <t>Sales &amp; Business Development</t>
        </is>
      </c>
      <c r="F78" s="213" t="inlineStr">
        <is>
          <t>Sales Development &amp; Prospecting</t>
        </is>
      </c>
      <c r="G78" s="213" t="inlineStr">
        <is>
          <t>Intern</t>
        </is>
      </c>
      <c r="H78" s="213" t="inlineStr">
        <is>
          <t>Intern – Sales Development &amp; Prospecting</t>
        </is>
      </c>
      <c r="I78" s="15" t="inlineStr">
        <is>
          <t>L1</t>
        </is>
      </c>
      <c r="J78" s="148" t="inlineStr">
        <is>
          <t>A1</t>
        </is>
      </c>
      <c r="K78" s="15" t="inlineStr">
        <is>
          <t>IC</t>
        </is>
      </c>
      <c r="L78" s="15" t="inlineStr">
        <is>
          <t>Same level</t>
        </is>
      </c>
      <c r="M78" s="15" t="n"/>
      <c r="N78" s="15" t="n"/>
      <c r="O78" s="15" t="n"/>
      <c r="P78" s="15" t="n"/>
      <c r="Q78" s="15" t="n"/>
      <c r="R78" s="15" t="n"/>
      <c r="S78" s="15" t="n"/>
      <c r="T78" s="213" t="inlineStr">
        <is>
          <t>Placed by rule</t>
        </is>
      </c>
      <c r="U78" s="213" t="inlineStr">
        <is>
          <t>—</t>
        </is>
      </c>
      <c r="V78" s="15" t="inlineStr">
        <is>
          <t>Medium</t>
        </is>
      </c>
    </row>
    <row r="79">
      <c r="A79" s="15" t="inlineStr">
        <is>
          <t>IRIS0591</t>
        </is>
      </c>
      <c r="B79" s="213" t="inlineStr">
        <is>
          <t>Vinod Katekar</t>
        </is>
      </c>
      <c r="C79" s="213" t="inlineStr">
        <is>
          <t>CARBON</t>
        </is>
      </c>
      <c r="D79" s="213" t="inlineStr">
        <is>
          <t>Quality Assurance</t>
        </is>
      </c>
      <c r="E79" s="213" t="inlineStr">
        <is>
          <t>Quality Assurance</t>
        </is>
      </c>
      <c r="F79" s="213" t="inlineStr">
        <is>
          <t>Test Management &amp; QA Leadership</t>
        </is>
      </c>
      <c r="G79" s="213" t="inlineStr">
        <is>
          <t>QA-Lead</t>
        </is>
      </c>
      <c r="H79" s="213" t="inlineStr">
        <is>
          <t>QA Manager</t>
        </is>
      </c>
      <c r="I79" s="15" t="inlineStr">
        <is>
          <t>L5</t>
        </is>
      </c>
      <c r="J79" s="150" t="inlineStr">
        <is>
          <t>B2</t>
        </is>
      </c>
      <c r="K79" s="15" t="inlineStr">
        <is>
          <t>People Manager</t>
        </is>
      </c>
      <c r="L79" s="216" t="inlineStr">
        <is>
          <t>Down</t>
        </is>
      </c>
      <c r="M79" s="15" t="n">
        <v>4.84</v>
      </c>
      <c r="N79" s="15" t="n">
        <v>4</v>
      </c>
      <c r="O79" s="15" t="n">
        <v>4.5</v>
      </c>
      <c r="P79" s="15" t="n">
        <v>5</v>
      </c>
      <c r="Q79" s="15" t="n">
        <v>5</v>
      </c>
      <c r="R79" s="15" t="n">
        <v>8.5</v>
      </c>
      <c r="S79" s="15" t="n">
        <v>5</v>
      </c>
      <c r="T79" s="213" t="inlineStr">
        <is>
          <t>The score decided the level</t>
        </is>
      </c>
      <c r="U79" s="215" t="inlineStr">
        <is>
          <t>Input needed · Down — protected</t>
        </is>
      </c>
      <c r="V79" s="15" t="inlineStr">
        <is>
          <t>Medium</t>
        </is>
      </c>
    </row>
    <row r="80">
      <c r="A80" s="15" t="inlineStr">
        <is>
          <t>IRIS1672</t>
        </is>
      </c>
      <c r="B80" s="213" t="inlineStr">
        <is>
          <t>Brehmjit Gopalkrishnan</t>
        </is>
      </c>
      <c r="C80" s="213" t="inlineStr">
        <is>
          <t>CARBON</t>
        </is>
      </c>
      <c r="D80" s="213" t="inlineStr">
        <is>
          <t>Quality Assurance</t>
        </is>
      </c>
      <c r="E80" s="213" t="inlineStr">
        <is>
          <t>Quality Assurance</t>
        </is>
      </c>
      <c r="F80" s="213" t="inlineStr">
        <is>
          <t>Functional &amp; Domain Testing</t>
        </is>
      </c>
      <c r="G80" s="213" t="inlineStr">
        <is>
          <t>Client Solutions Executive</t>
        </is>
      </c>
      <c r="H80" s="213" t="inlineStr">
        <is>
          <t>Senior QA Engineer</t>
        </is>
      </c>
      <c r="I80" s="15" t="inlineStr">
        <is>
          <t>L3</t>
        </is>
      </c>
      <c r="J80" s="148" t="inlineStr">
        <is>
          <t>A3</t>
        </is>
      </c>
      <c r="K80" s="15" t="inlineStr">
        <is>
          <t>IC</t>
        </is>
      </c>
      <c r="L80" s="217" t="inlineStr">
        <is>
          <t>Up</t>
        </is>
      </c>
      <c r="M80" s="15" t="n">
        <v>2.75</v>
      </c>
      <c r="N80" s="15" t="n">
        <v>2</v>
      </c>
      <c r="O80" s="15" t="n">
        <v>2</v>
      </c>
      <c r="P80" s="15" t="n">
        <v>2.5</v>
      </c>
      <c r="Q80" s="15" t="n">
        <v>1</v>
      </c>
      <c r="R80" s="15" t="n">
        <v>9</v>
      </c>
      <c r="S80" s="15" t="n">
        <v>2.5</v>
      </c>
      <c r="T80" s="213" t="inlineStr">
        <is>
          <t>The score decided the level</t>
        </is>
      </c>
      <c r="U80" s="213" t="inlineStr">
        <is>
          <t>—</t>
        </is>
      </c>
      <c r="V80" s="15" t="inlineStr">
        <is>
          <t>High</t>
        </is>
      </c>
    </row>
    <row r="81">
      <c r="A81" s="15" t="inlineStr">
        <is>
          <t>IRIS2388</t>
        </is>
      </c>
      <c r="B81" s="213" t="inlineStr">
        <is>
          <t>Hrishikesh Thombare</t>
        </is>
      </c>
      <c r="C81" s="213" t="inlineStr">
        <is>
          <t>CARBON</t>
        </is>
      </c>
      <c r="D81" s="213" t="inlineStr">
        <is>
          <t>Quality Assurance</t>
        </is>
      </c>
      <c r="E81" s="213" t="inlineStr">
        <is>
          <t>Quality Assurance</t>
        </is>
      </c>
      <c r="F81" s="213" t="inlineStr">
        <is>
          <t>Functional &amp; Domain Testing</t>
        </is>
      </c>
      <c r="G81" s="213" t="inlineStr">
        <is>
          <t>QA Engineer</t>
        </is>
      </c>
      <c r="H81" s="213" t="inlineStr">
        <is>
          <t>Senior QA Engineer</t>
        </is>
      </c>
      <c r="I81" s="15" t="inlineStr">
        <is>
          <t>L3</t>
        </is>
      </c>
      <c r="J81" s="148" t="inlineStr">
        <is>
          <t>A3</t>
        </is>
      </c>
      <c r="K81" s="15" t="inlineStr">
        <is>
          <t>IC</t>
        </is>
      </c>
      <c r="L81" s="217" t="inlineStr">
        <is>
          <t>Up</t>
        </is>
      </c>
      <c r="M81" s="15" t="n">
        <v>2.15</v>
      </c>
      <c r="N81" s="15" t="n">
        <v>2</v>
      </c>
      <c r="O81" s="15" t="n">
        <v>2</v>
      </c>
      <c r="P81" s="15" t="n">
        <v>2</v>
      </c>
      <c r="Q81" s="15" t="n">
        <v>1</v>
      </c>
      <c r="R81" s="15" t="n">
        <v>3.5</v>
      </c>
      <c r="S81" s="15" t="n">
        <v>2</v>
      </c>
      <c r="T81" s="213" t="inlineStr">
        <is>
          <r>
            <rPr>
              <rFont val="Calibri"/>
              <b val="1"/>
              <sz val="10"/>
            </rPr>
            <t>Rule:</t>
          </r>
          <r>
            <rPr>
              <rFont val="Calibri"/>
              <sz val="10"/>
            </rPr>
            <t xml:space="preserve"> R7 Band A experience</t>
          </r>
        </is>
      </c>
      <c r="U81" s="213" t="inlineStr">
        <is>
          <t>—</t>
        </is>
      </c>
      <c r="V81" s="15" t="inlineStr">
        <is>
          <t>Medium</t>
        </is>
      </c>
    </row>
    <row r="82">
      <c r="A82" s="15" t="inlineStr">
        <is>
          <t>IRIS0625</t>
        </is>
      </c>
      <c r="B82" s="213" t="inlineStr">
        <is>
          <t>Pooja Gawas</t>
        </is>
      </c>
      <c r="C82" s="213" t="inlineStr">
        <is>
          <t>CARBON</t>
        </is>
      </c>
      <c r="D82" s="213" t="inlineStr">
        <is>
          <t>Quality Assurance</t>
        </is>
      </c>
      <c r="E82" s="213" t="inlineStr">
        <is>
          <t>Quality Assurance</t>
        </is>
      </c>
      <c r="F82" s="213" t="inlineStr">
        <is>
          <t>Functional &amp; Domain Testing</t>
        </is>
      </c>
      <c r="G82" s="213" t="inlineStr">
        <is>
          <t>QA Engineer</t>
        </is>
      </c>
      <c r="H82" s="213" t="inlineStr">
        <is>
          <t>Senior QA Engineer</t>
        </is>
      </c>
      <c r="I82" s="15" t="inlineStr">
        <is>
          <t>L3</t>
        </is>
      </c>
      <c r="J82" s="148" t="inlineStr">
        <is>
          <t>A3</t>
        </is>
      </c>
      <c r="K82" s="15" t="inlineStr">
        <is>
          <t>IC</t>
        </is>
      </c>
      <c r="L82" s="217" t="inlineStr">
        <is>
          <t>Up</t>
        </is>
      </c>
      <c r="M82" s="15" t="n">
        <v>2.78</v>
      </c>
      <c r="N82" s="15" t="n">
        <v>2</v>
      </c>
      <c r="O82" s="15" t="n">
        <v>2</v>
      </c>
      <c r="P82" s="15" t="n">
        <v>3</v>
      </c>
      <c r="Q82" s="15" t="n">
        <v>3</v>
      </c>
      <c r="R82" s="15" t="n">
        <v>8.5</v>
      </c>
      <c r="S82" s="15" t="n">
        <v>3.5</v>
      </c>
      <c r="T82" s="213" t="inlineStr">
        <is>
          <t>The score decided the level</t>
        </is>
      </c>
      <c r="U82" s="215" t="inlineStr">
        <is>
          <t>Input needed</t>
        </is>
      </c>
      <c r="V82" s="15" t="inlineStr">
        <is>
          <t>Medium</t>
        </is>
      </c>
    </row>
    <row r="83">
      <c r="A83" s="15" t="inlineStr">
        <is>
          <t>IRIS2107</t>
        </is>
      </c>
      <c r="B83" s="213" t="inlineStr">
        <is>
          <t>Pratikkumar Mistry</t>
        </is>
      </c>
      <c r="C83" s="213" t="inlineStr">
        <is>
          <t>CARBON</t>
        </is>
      </c>
      <c r="D83" s="213" t="inlineStr">
        <is>
          <t>Quality Assurance</t>
        </is>
      </c>
      <c r="E83" s="213" t="inlineStr">
        <is>
          <t>Quality Assurance</t>
        </is>
      </c>
      <c r="F83" s="213" t="inlineStr">
        <is>
          <t>Functional &amp; Domain Testing</t>
        </is>
      </c>
      <c r="G83" s="213" t="inlineStr">
        <is>
          <t>QA Engineer</t>
        </is>
      </c>
      <c r="H83" s="213" t="inlineStr">
        <is>
          <t>Senior QA Engineer</t>
        </is>
      </c>
      <c r="I83" s="15" t="inlineStr">
        <is>
          <t>L3</t>
        </is>
      </c>
      <c r="J83" s="148" t="inlineStr">
        <is>
          <t>A3</t>
        </is>
      </c>
      <c r="K83" s="15" t="inlineStr">
        <is>
          <t>IC</t>
        </is>
      </c>
      <c r="L83" s="217" t="inlineStr">
        <is>
          <t>Up</t>
        </is>
      </c>
      <c r="M83" s="15" t="n">
        <v>2.25</v>
      </c>
      <c r="N83" s="15" t="n">
        <v>2</v>
      </c>
      <c r="O83" s="15" t="n">
        <v>2</v>
      </c>
      <c r="P83" s="15" t="n">
        <v>2</v>
      </c>
      <c r="Q83" s="15" t="n">
        <v>1</v>
      </c>
      <c r="R83" s="15" t="n">
        <v>4.5</v>
      </c>
      <c r="S83" s="15" t="n">
        <v>2</v>
      </c>
      <c r="T83" s="213" t="inlineStr">
        <is>
          <r>
            <rPr>
              <rFont val="Calibri"/>
              <b val="1"/>
              <sz val="10"/>
            </rPr>
            <t>Rule:</t>
          </r>
          <r>
            <rPr>
              <rFont val="Calibri"/>
              <sz val="10"/>
            </rPr>
            <t xml:space="preserve"> R7 Band A experience</t>
          </r>
        </is>
      </c>
      <c r="U83" s="213" t="inlineStr">
        <is>
          <t>—</t>
        </is>
      </c>
      <c r="V83" s="15" t="inlineStr">
        <is>
          <t>Medium</t>
        </is>
      </c>
    </row>
    <row r="84">
      <c r="A84" s="15" t="inlineStr">
        <is>
          <t>IRIS2405</t>
        </is>
      </c>
      <c r="B84" s="213" t="inlineStr">
        <is>
          <t>Tasmiyah Patni</t>
        </is>
      </c>
      <c r="C84" s="213" t="inlineStr">
        <is>
          <t>CARBON</t>
        </is>
      </c>
      <c r="D84" s="213" t="inlineStr">
        <is>
          <t>Quality Assurance</t>
        </is>
      </c>
      <c r="E84" s="213" t="inlineStr">
        <is>
          <t>Quality Assurance</t>
        </is>
      </c>
      <c r="F84" s="213" t="inlineStr">
        <is>
          <t>Functional &amp; Domain Testing</t>
        </is>
      </c>
      <c r="G84" s="213" t="inlineStr">
        <is>
          <t>QA Engineer</t>
        </is>
      </c>
      <c r="H84" s="213" t="inlineStr">
        <is>
          <t>Senior QA Engineer</t>
        </is>
      </c>
      <c r="I84" s="15" t="inlineStr">
        <is>
          <t>L3</t>
        </is>
      </c>
      <c r="J84" s="148" t="inlineStr">
        <is>
          <t>A3</t>
        </is>
      </c>
      <c r="K84" s="15" t="inlineStr">
        <is>
          <t>IC</t>
        </is>
      </c>
      <c r="L84" s="217" t="inlineStr">
        <is>
          <t>Up</t>
        </is>
      </c>
      <c r="M84" s="15" t="n">
        <v>2.15</v>
      </c>
      <c r="N84" s="15" t="n">
        <v>2</v>
      </c>
      <c r="O84" s="15" t="n">
        <v>2</v>
      </c>
      <c r="P84" s="15" t="n">
        <v>2</v>
      </c>
      <c r="Q84" s="15" t="n">
        <v>1</v>
      </c>
      <c r="R84" s="15" t="n">
        <v>3.5</v>
      </c>
      <c r="S84" s="15" t="n">
        <v>2</v>
      </c>
      <c r="T84" s="213" t="inlineStr">
        <is>
          <r>
            <rPr>
              <rFont val="Calibri"/>
              <b val="1"/>
              <sz val="10"/>
            </rPr>
            <t>Rule:</t>
          </r>
          <r>
            <rPr>
              <rFont val="Calibri"/>
              <sz val="10"/>
            </rPr>
            <t xml:space="preserve"> R7 Band A experience</t>
          </r>
        </is>
      </c>
      <c r="U84" s="213" t="inlineStr">
        <is>
          <t>—</t>
        </is>
      </c>
      <c r="V84" s="15" t="inlineStr">
        <is>
          <t>Medium</t>
        </is>
      </c>
    </row>
    <row r="85">
      <c r="A85" s="15" t="inlineStr">
        <is>
          <t>IRIS2014</t>
        </is>
      </c>
      <c r="B85" s="213" t="inlineStr">
        <is>
          <t>Vishal Panchal</t>
        </is>
      </c>
      <c r="C85" s="213" t="inlineStr">
        <is>
          <t>CARBON</t>
        </is>
      </c>
      <c r="D85" s="213" t="inlineStr">
        <is>
          <t>Quality Assurance</t>
        </is>
      </c>
      <c r="E85" s="213" t="inlineStr">
        <is>
          <t>Quality Assurance</t>
        </is>
      </c>
      <c r="F85" s="213" t="inlineStr">
        <is>
          <t>Functional &amp; Domain Testing</t>
        </is>
      </c>
      <c r="G85" s="213" t="inlineStr">
        <is>
          <t>QA Engineer</t>
        </is>
      </c>
      <c r="H85" s="213" t="inlineStr">
        <is>
          <t>Senior QA Engineer</t>
        </is>
      </c>
      <c r="I85" s="15" t="inlineStr">
        <is>
          <t>L3</t>
        </is>
      </c>
      <c r="J85" s="148" t="inlineStr">
        <is>
          <t>A3</t>
        </is>
      </c>
      <c r="K85" s="15" t="inlineStr">
        <is>
          <t>IC</t>
        </is>
      </c>
      <c r="L85" s="217" t="inlineStr">
        <is>
          <t>Up</t>
        </is>
      </c>
      <c r="M85" s="15" t="n">
        <v>2.9</v>
      </c>
      <c r="N85" s="15" t="n">
        <v>2.5</v>
      </c>
      <c r="O85" s="15" t="n">
        <v>2.5</v>
      </c>
      <c r="P85" s="15" t="n">
        <v>3.5</v>
      </c>
      <c r="Q85" s="15" t="n">
        <v>3.5</v>
      </c>
      <c r="R85" s="15" t="n">
        <v>5.5</v>
      </c>
      <c r="S85" s="15" t="n">
        <v>3.5</v>
      </c>
      <c r="T85" s="213" t="inlineStr">
        <is>
          <t>The score decided the level</t>
        </is>
      </c>
      <c r="U85" s="215" t="inlineStr">
        <is>
          <t>Input needed</t>
        </is>
      </c>
      <c r="V85" s="15" t="inlineStr">
        <is>
          <t>Low</t>
        </is>
      </c>
    </row>
    <row r="86">
      <c r="A86" s="15" t="inlineStr">
        <is>
          <t>IRIS2112</t>
        </is>
      </c>
      <c r="B86" s="213" t="inlineStr">
        <is>
          <t>Vitiksha Gamit</t>
        </is>
      </c>
      <c r="C86" s="213" t="inlineStr">
        <is>
          <t>CARBON</t>
        </is>
      </c>
      <c r="D86" s="213" t="inlineStr">
        <is>
          <t>Quality Assurance</t>
        </is>
      </c>
      <c r="E86" s="213" t="inlineStr">
        <is>
          <t>Quality Assurance</t>
        </is>
      </c>
      <c r="F86" s="213" t="inlineStr">
        <is>
          <t>Test Automation</t>
        </is>
      </c>
      <c r="G86" s="213" t="inlineStr">
        <is>
          <t>QA Automation Engineer</t>
        </is>
      </c>
      <c r="H86" s="213" t="inlineStr">
        <is>
          <t>Senior QA Automation Engineer</t>
        </is>
      </c>
      <c r="I86" s="15" t="inlineStr">
        <is>
          <t>L3</t>
        </is>
      </c>
      <c r="J86" s="148" t="inlineStr">
        <is>
          <t>A3</t>
        </is>
      </c>
      <c r="K86" s="15" t="inlineStr">
        <is>
          <t>IC</t>
        </is>
      </c>
      <c r="L86" s="217" t="inlineStr">
        <is>
          <t>Up</t>
        </is>
      </c>
      <c r="M86" s="15" t="n">
        <v>2.6</v>
      </c>
      <c r="N86" s="15" t="n">
        <v>2.5</v>
      </c>
      <c r="O86" s="15" t="n">
        <v>2.5</v>
      </c>
      <c r="P86" s="15" t="n">
        <v>2.5</v>
      </c>
      <c r="Q86" s="15" t="n">
        <v>1.5</v>
      </c>
      <c r="R86" s="15" t="n">
        <v>3.5</v>
      </c>
      <c r="S86" s="15" t="n">
        <v>2.5</v>
      </c>
      <c r="T86" s="213" t="inlineStr">
        <is>
          <t>The score decided the level</t>
        </is>
      </c>
      <c r="U86" s="213" t="inlineStr">
        <is>
          <t>—</t>
        </is>
      </c>
      <c r="V86" s="15" t="inlineStr">
        <is>
          <t>Medium</t>
        </is>
      </c>
    </row>
    <row r="87">
      <c r="A87" s="15" t="inlineStr">
        <is>
          <t>IRIS2489</t>
        </is>
      </c>
      <c r="B87" s="213" t="inlineStr">
        <is>
          <t>Sreyash Duragkar</t>
        </is>
      </c>
      <c r="C87" s="213" t="inlineStr">
        <is>
          <t>CARBON</t>
        </is>
      </c>
      <c r="D87" s="213" t="inlineStr">
        <is>
          <t>Sales</t>
        </is>
      </c>
      <c r="E87" s="213" t="inlineStr">
        <is>
          <t>Sales &amp; Business Development</t>
        </is>
      </c>
      <c r="F87" s="213" t="inlineStr">
        <is>
          <t>Sales Leadership</t>
        </is>
      </c>
      <c r="G87" s="213" t="inlineStr">
        <is>
          <t>Director- Enterprise Sales</t>
        </is>
      </c>
      <c r="H87" s="213" t="inlineStr">
        <is>
          <t>Principal – Enterprise Sales</t>
        </is>
      </c>
      <c r="I87" s="15" t="inlineStr">
        <is>
          <t>Not mapped</t>
        </is>
      </c>
      <c r="J87" s="181" t="inlineStr">
        <is>
          <t>C1</t>
        </is>
      </c>
      <c r="K87" s="15" t="inlineStr">
        <is>
          <t>IC</t>
        </is>
      </c>
      <c r="L87" s="214" t="inlineStr">
        <is>
          <t>Newly mapped</t>
        </is>
      </c>
      <c r="M87" s="15" t="n">
        <v>8.720000000000001</v>
      </c>
      <c r="N87" s="15" t="n">
        <v>9</v>
      </c>
      <c r="O87" s="15" t="n">
        <v>9</v>
      </c>
      <c r="P87" s="15" t="n">
        <v>9</v>
      </c>
      <c r="Q87" s="15" t="n">
        <v>9</v>
      </c>
      <c r="R87" s="15" t="n">
        <v>3.5</v>
      </c>
      <c r="S87" s="15" t="n">
        <v>9</v>
      </c>
      <c r="T87" s="213" t="inlineStr">
        <is>
          <r>
            <rPr>
              <rFont val="Calibri"/>
              <b val="1"/>
              <sz val="10"/>
            </rPr>
            <t>Rule:</t>
          </r>
          <r>
            <rPr>
              <rFont val="Calibri"/>
              <sz val="10"/>
            </rPr>
            <t xml:space="preserve"> R5 structural gate</t>
          </r>
        </is>
      </c>
      <c r="U87" s="215" t="inlineStr">
        <is>
          <t>Input needed</t>
        </is>
      </c>
      <c r="V87" s="15" t="inlineStr">
        <is>
          <t>Low</t>
        </is>
      </c>
    </row>
    <row r="88">
      <c r="A88" s="15" t="inlineStr">
        <is>
          <t>IRIS1783</t>
        </is>
      </c>
      <c r="B88" s="213" t="inlineStr">
        <is>
          <t>Swapnil Trikane</t>
        </is>
      </c>
      <c r="C88" s="213" t="inlineStr">
        <is>
          <t>CARBON</t>
        </is>
      </c>
      <c r="D88" s="213" t="inlineStr">
        <is>
          <t>Sales</t>
        </is>
      </c>
      <c r="E88" s="213" t="inlineStr">
        <is>
          <t>Sales &amp; Business Development</t>
        </is>
      </c>
      <c r="F88" s="213" t="inlineStr">
        <is>
          <t>Sales Leadership</t>
        </is>
      </c>
      <c r="G88" s="213" t="inlineStr">
        <is>
          <t>Senior Manager Sales</t>
        </is>
      </c>
      <c r="H88" s="213" t="inlineStr">
        <is>
          <t>Lead Account Executive</t>
        </is>
      </c>
      <c r="I88" s="15" t="inlineStr">
        <is>
          <t>Not mapped</t>
        </is>
      </c>
      <c r="J88" s="150" t="inlineStr">
        <is>
          <t>B3</t>
        </is>
      </c>
      <c r="K88" s="15" t="inlineStr">
        <is>
          <t>IC</t>
        </is>
      </c>
      <c r="L88" s="214" t="inlineStr">
        <is>
          <t>Newly mapped</t>
        </is>
      </c>
      <c r="M88" s="15" t="n">
        <v>5.8</v>
      </c>
      <c r="N88" s="15" t="n">
        <v>5.5</v>
      </c>
      <c r="O88" s="15" t="n">
        <v>5.5</v>
      </c>
      <c r="P88" s="15" t="n">
        <v>5.5</v>
      </c>
      <c r="Q88" s="15" t="n">
        <v>4.5</v>
      </c>
      <c r="R88" s="15" t="n">
        <v>9</v>
      </c>
      <c r="S88" s="15" t="n">
        <v>5.5</v>
      </c>
      <c r="T88" s="213" t="inlineStr">
        <is>
          <t>The score decided the level</t>
        </is>
      </c>
      <c r="U88" s="213" t="inlineStr">
        <is>
          <t>—</t>
        </is>
      </c>
      <c r="V88" s="15" t="inlineStr">
        <is>
          <t>Medium</t>
        </is>
      </c>
    </row>
    <row r="89">
      <c r="A89" s="15" t="inlineStr">
        <is>
          <t>IRIS1734</t>
        </is>
      </c>
      <c r="B89" s="213" t="inlineStr">
        <is>
          <t>Rohit Bansal</t>
        </is>
      </c>
      <c r="C89" s="213" t="inlineStr">
        <is>
          <t>CARBON</t>
        </is>
      </c>
      <c r="D89" s="213" t="inlineStr">
        <is>
          <t>Sales</t>
        </is>
      </c>
      <c r="E89" s="213" t="inlineStr">
        <is>
          <t>Sales &amp; Business Development</t>
        </is>
      </c>
      <c r="F89" s="213" t="inlineStr">
        <is>
          <t>Sales Leadership</t>
        </is>
      </c>
      <c r="G89" s="213" t="inlineStr">
        <is>
          <t>Senior Manager Sales</t>
        </is>
      </c>
      <c r="H89" s="213" t="inlineStr">
        <is>
          <t>Lead Account Executive</t>
        </is>
      </c>
      <c r="I89" s="15" t="inlineStr">
        <is>
          <t>Not mapped</t>
        </is>
      </c>
      <c r="J89" s="150" t="inlineStr">
        <is>
          <t>B2</t>
        </is>
      </c>
      <c r="K89" s="15" t="inlineStr">
        <is>
          <t>IC</t>
        </is>
      </c>
      <c r="L89" s="214" t="inlineStr">
        <is>
          <t>Newly mapped</t>
        </is>
      </c>
      <c r="M89" s="15" t="n">
        <v>5.44</v>
      </c>
      <c r="N89" s="15" t="n">
        <v>5</v>
      </c>
      <c r="O89" s="15" t="n">
        <v>5</v>
      </c>
      <c r="P89" s="15" t="n">
        <v>5.5</v>
      </c>
      <c r="Q89" s="15" t="n">
        <v>4</v>
      </c>
      <c r="R89" s="15" t="n">
        <v>9</v>
      </c>
      <c r="S89" s="15" t="n">
        <v>5.5</v>
      </c>
      <c r="T89" s="213" t="inlineStr">
        <is>
          <t>The score decided the level</t>
        </is>
      </c>
      <c r="U89" s="213" t="inlineStr">
        <is>
          <t>—</t>
        </is>
      </c>
      <c r="V89" s="15" t="inlineStr">
        <is>
          <t>High</t>
        </is>
      </c>
    </row>
    <row r="90">
      <c r="A90" s="15" t="inlineStr">
        <is>
          <t>IRIS2351</t>
        </is>
      </c>
      <c r="B90" s="213" t="inlineStr">
        <is>
          <t>Aniket Das</t>
        </is>
      </c>
      <c r="C90" s="213" t="inlineStr">
        <is>
          <t>CARBON</t>
        </is>
      </c>
      <c r="D90" s="213" t="inlineStr">
        <is>
          <t>Sales</t>
        </is>
      </c>
      <c r="E90" s="213" t="inlineStr">
        <is>
          <t>Sales &amp; Business Development</t>
        </is>
      </c>
      <c r="F90" s="213" t="inlineStr">
        <is>
          <t>Bids, RFP &amp; Sales Operations</t>
        </is>
      </c>
      <c r="G90" s="213" t="inlineStr">
        <is>
          <t>Senior Analyst, Strategy and Operations</t>
        </is>
      </c>
      <c r="H90" s="213" t="inlineStr">
        <is>
          <t>Sales Operations Specialist – POD Lead</t>
        </is>
      </c>
      <c r="I90" s="15" t="inlineStr">
        <is>
          <t>Not mapped</t>
        </is>
      </c>
      <c r="J90" s="150" t="inlineStr">
        <is>
          <t>B1</t>
        </is>
      </c>
      <c r="K90" s="15" t="inlineStr">
        <is>
          <t>POD Lead</t>
        </is>
      </c>
      <c r="L90" s="214" t="inlineStr">
        <is>
          <t>Newly mapped</t>
        </is>
      </c>
      <c r="M90" s="15" t="n">
        <v>3.55</v>
      </c>
      <c r="N90" s="15" t="n">
        <v>3.5</v>
      </c>
      <c r="O90" s="15" t="n">
        <v>3</v>
      </c>
      <c r="P90" s="15" t="n">
        <v>4</v>
      </c>
      <c r="Q90" s="15" t="n">
        <v>3</v>
      </c>
      <c r="R90" s="15" t="n">
        <v>4.5</v>
      </c>
      <c r="S90" s="15" t="n">
        <v>4</v>
      </c>
      <c r="T90" s="213" t="inlineStr">
        <is>
          <t>The score decided the level</t>
        </is>
      </c>
      <c r="U90" s="213" t="inlineStr">
        <is>
          <t>—</t>
        </is>
      </c>
      <c r="V90" s="15" t="inlineStr">
        <is>
          <t>High</t>
        </is>
      </c>
    </row>
    <row r="91">
      <c r="A91" s="15" t="inlineStr">
        <is>
          <t>IRIS2308</t>
        </is>
      </c>
      <c r="B91" s="213" t="inlineStr">
        <is>
          <t>Smriti Priya</t>
        </is>
      </c>
      <c r="C91" s="213" t="inlineStr">
        <is>
          <t>CARBON</t>
        </is>
      </c>
      <c r="D91" s="213" t="inlineStr">
        <is>
          <t>Sales</t>
        </is>
      </c>
      <c r="E91" s="213" t="inlineStr">
        <is>
          <t>Sales &amp; Business Development</t>
        </is>
      </c>
      <c r="F91" s="213" t="inlineStr">
        <is>
          <t>Bids, RFP &amp; Sales Operations</t>
        </is>
      </c>
      <c r="G91" s="213" t="inlineStr">
        <is>
          <t>Senior Analyst, Strategy and Operations</t>
        </is>
      </c>
      <c r="H91" s="213" t="inlineStr">
        <is>
          <t>Senior Sales Operations Analyst</t>
        </is>
      </c>
      <c r="I91" s="15" t="inlineStr">
        <is>
          <t>L4</t>
        </is>
      </c>
      <c r="J91" s="148" t="inlineStr">
        <is>
          <t>A3</t>
        </is>
      </c>
      <c r="K91" s="15" t="inlineStr">
        <is>
          <t>IC</t>
        </is>
      </c>
      <c r="L91" s="15" t="inlineStr">
        <is>
          <t>Same level</t>
        </is>
      </c>
      <c r="M91" s="15" t="n">
        <v>3.1</v>
      </c>
      <c r="N91" s="15" t="n">
        <v>3</v>
      </c>
      <c r="O91" s="15" t="n">
        <v>3</v>
      </c>
      <c r="P91" s="15" t="n">
        <v>3</v>
      </c>
      <c r="Q91" s="15" t="n">
        <v>1.5</v>
      </c>
      <c r="R91" s="15" t="n">
        <v>4</v>
      </c>
      <c r="S91" s="15" t="n">
        <v>3</v>
      </c>
      <c r="T91" s="213" t="inlineStr">
        <is>
          <t>The score decided the level</t>
        </is>
      </c>
      <c r="U91" s="213" t="inlineStr">
        <is>
          <t>—</t>
        </is>
      </c>
      <c r="V91" s="15" t="inlineStr">
        <is>
          <t>High</t>
        </is>
      </c>
    </row>
    <row r="92">
      <c r="A92" s="15" t="inlineStr">
        <is>
          <t>IRISC345</t>
        </is>
      </c>
      <c r="B92" s="213" t="inlineStr">
        <is>
          <t>Andrea Messiga</t>
        </is>
      </c>
      <c r="C92" s="213" t="inlineStr">
        <is>
          <t>CARBON</t>
        </is>
      </c>
      <c r="D92" s="213" t="inlineStr">
        <is>
          <t>Sales</t>
        </is>
      </c>
      <c r="E92" s="213" t="inlineStr">
        <is>
          <t>Sales &amp; Business Development</t>
        </is>
      </c>
      <c r="F92" s="213" t="inlineStr">
        <is>
          <t>Enterprise Sales &amp; Account Management</t>
        </is>
      </c>
      <c r="G92" s="213" t="inlineStr">
        <is>
          <t>Regional Manager- Business Development</t>
        </is>
      </c>
      <c r="H92" s="213" t="inlineStr">
        <is>
          <t>Senior Consultant – Enterprise Sales &amp; Account Management</t>
        </is>
      </c>
      <c r="I92" s="15" t="inlineStr">
        <is>
          <t>Not mapped</t>
        </is>
      </c>
      <c r="J92" s="151" t="inlineStr">
        <is>
          <t>X3</t>
        </is>
      </c>
      <c r="K92" s="15" t="inlineStr">
        <is>
          <t>Consultant</t>
        </is>
      </c>
      <c r="L92" s="15" t="inlineStr">
        <is>
          <t>Same level</t>
        </is>
      </c>
      <c r="M92" s="15" t="n"/>
      <c r="N92" s="15" t="n"/>
      <c r="O92" s="15" t="n"/>
      <c r="P92" s="15" t="n"/>
      <c r="Q92" s="15" t="n"/>
      <c r="R92" s="15" t="n"/>
      <c r="S92" s="15" t="n"/>
      <c r="T92" s="213" t="inlineStr">
        <is>
          <t>Placed by rule</t>
        </is>
      </c>
      <c r="U92" s="213" t="inlineStr">
        <is>
          <t>—</t>
        </is>
      </c>
      <c r="V92" s="15" t="inlineStr">
        <is>
          <t>—</t>
        </is>
      </c>
    </row>
    <row r="93">
      <c r="A93" s="15" t="inlineStr">
        <is>
          <t>IRIS0018</t>
        </is>
      </c>
      <c r="B93" s="213" t="inlineStr">
        <is>
          <t>K Ashok Kumar</t>
        </is>
      </c>
      <c r="C93" s="213" t="inlineStr">
        <is>
          <t>CARBON</t>
        </is>
      </c>
      <c r="D93" s="213" t="inlineStr">
        <is>
          <t>Services</t>
        </is>
      </c>
      <c r="E93" s="213" t="inlineStr">
        <is>
          <t>Consulting &amp; Professional Services</t>
        </is>
      </c>
      <c r="F93" s="213" t="inlineStr">
        <is>
          <t>Professional Services Leadership</t>
        </is>
      </c>
      <c r="G93" s="213" t="inlineStr">
        <is>
          <t>Manager Financial Analyst</t>
        </is>
      </c>
      <c r="H93" s="213" t="inlineStr">
        <is>
          <t>Associate Head – Assisted Services</t>
        </is>
      </c>
      <c r="I93" s="15" t="inlineStr">
        <is>
          <t>L5</t>
        </is>
      </c>
      <c r="J93" s="181" t="inlineStr">
        <is>
          <t>C1</t>
        </is>
      </c>
      <c r="K93" s="15" t="inlineStr">
        <is>
          <t>People Manager</t>
        </is>
      </c>
      <c r="L93" s="217" t="inlineStr">
        <is>
          <t>Up</t>
        </is>
      </c>
      <c r="M93" s="15" t="n">
        <v>6.81</v>
      </c>
      <c r="N93" s="15" t="n">
        <v>5.5</v>
      </c>
      <c r="O93" s="15" t="n">
        <v>6.5</v>
      </c>
      <c r="P93" s="15" t="n">
        <v>7.5</v>
      </c>
      <c r="Q93" s="15" t="n">
        <v>7.5</v>
      </c>
      <c r="R93" s="15" t="n">
        <v>11</v>
      </c>
      <c r="S93" s="15" t="n">
        <v>8.5</v>
      </c>
      <c r="T93" s="213" t="inlineStr">
        <is>
          <t>The score decided the level</t>
        </is>
      </c>
      <c r="U93" s="215" t="inlineStr">
        <is>
          <t>Input needed</t>
        </is>
      </c>
      <c r="V93" s="15" t="inlineStr">
        <is>
          <t>Medium</t>
        </is>
      </c>
    </row>
    <row r="94">
      <c r="A94" s="15" t="inlineStr">
        <is>
          <t>IRIS0786</t>
        </is>
      </c>
      <c r="B94" s="213" t="inlineStr">
        <is>
          <t>Shashikant Mudaliar</t>
        </is>
      </c>
      <c r="C94" s="213" t="inlineStr">
        <is>
          <t>CARBON</t>
        </is>
      </c>
      <c r="D94" s="213" t="inlineStr">
        <is>
          <t>Services</t>
        </is>
      </c>
      <c r="E94" s="213" t="inlineStr">
        <is>
          <t>Consulting &amp; Professional Services</t>
        </is>
      </c>
      <c r="F94" s="213" t="inlineStr">
        <is>
          <t>Professional Services Leadership</t>
        </is>
      </c>
      <c r="G94" s="213" t="inlineStr">
        <is>
          <t>Head - XBRL Assisted Services</t>
        </is>
      </c>
      <c r="H94" s="213" t="inlineStr">
        <is>
          <t>Associate Head – XBRL Assisted Services</t>
        </is>
      </c>
      <c r="I94" s="15" t="inlineStr">
        <is>
          <t>L7</t>
        </is>
      </c>
      <c r="J94" s="181" t="inlineStr">
        <is>
          <t>C1</t>
        </is>
      </c>
      <c r="K94" s="15" t="inlineStr">
        <is>
          <t>People Manager</t>
        </is>
      </c>
      <c r="L94" s="216" t="inlineStr">
        <is>
          <t>Down</t>
        </is>
      </c>
      <c r="M94" s="15" t="n">
        <v>7.14</v>
      </c>
      <c r="N94" s="15" t="n">
        <v>7</v>
      </c>
      <c r="O94" s="15" t="n">
        <v>7</v>
      </c>
      <c r="P94" s="15" t="n">
        <v>7</v>
      </c>
      <c r="Q94" s="15" t="n">
        <v>7</v>
      </c>
      <c r="R94" s="15" t="n">
        <v>9</v>
      </c>
      <c r="S94" s="15" t="n">
        <v>7.5</v>
      </c>
      <c r="T94" s="213" t="inlineStr">
        <is>
          <t>The score decided the level</t>
        </is>
      </c>
      <c r="U94" s="215" t="inlineStr">
        <is>
          <t>Down — protected</t>
        </is>
      </c>
      <c r="V94" s="15" t="inlineStr">
        <is>
          <t>High</t>
        </is>
      </c>
    </row>
    <row r="95">
      <c r="A95" s="15" t="inlineStr">
        <is>
          <t>IRIS0511</t>
        </is>
      </c>
      <c r="B95" s="213" t="inlineStr">
        <is>
          <t>Jinesh Kumar S</t>
        </is>
      </c>
      <c r="C95" s="213" t="inlineStr">
        <is>
          <t>CARBON</t>
        </is>
      </c>
      <c r="D95" s="213" t="inlineStr">
        <is>
          <t>Services</t>
        </is>
      </c>
      <c r="E95" s="213" t="inlineStr">
        <is>
          <t>Consulting &amp; Professional Services</t>
        </is>
      </c>
      <c r="F95" s="213" t="inlineStr">
        <is>
          <t>XBRL Tagging, Conversion &amp; Filing</t>
        </is>
      </c>
      <c r="G95" s="213" t="inlineStr">
        <is>
          <t>Lead - Assisted Services</t>
        </is>
      </c>
      <c r="H95" s="213" t="inlineStr">
        <is>
          <t>Manager – Assisted Services</t>
        </is>
      </c>
      <c r="I95" s="15" t="inlineStr">
        <is>
          <t>L5</t>
        </is>
      </c>
      <c r="J95" s="150" t="inlineStr">
        <is>
          <t>B2</t>
        </is>
      </c>
      <c r="K95" s="15" t="inlineStr">
        <is>
          <t>People Manager</t>
        </is>
      </c>
      <c r="L95" s="216" t="inlineStr">
        <is>
          <t>Down</t>
        </is>
      </c>
      <c r="M95" s="15" t="n">
        <v>5.04</v>
      </c>
      <c r="N95" s="15" t="n">
        <v>4</v>
      </c>
      <c r="O95" s="15" t="n">
        <v>4.5</v>
      </c>
      <c r="P95" s="15" t="n">
        <v>5</v>
      </c>
      <c r="Q95" s="15" t="n">
        <v>5</v>
      </c>
      <c r="R95" s="15" t="n">
        <v>9</v>
      </c>
      <c r="S95" s="15" t="n">
        <v>5.5</v>
      </c>
      <c r="T95" s="213" t="inlineStr">
        <is>
          <t>The score decided the level</t>
        </is>
      </c>
      <c r="U95" s="215" t="inlineStr">
        <is>
          <t>Down — protected</t>
        </is>
      </c>
      <c r="V95" s="15" t="inlineStr">
        <is>
          <t>Medium</t>
        </is>
      </c>
    </row>
    <row r="96">
      <c r="A96" s="15" t="inlineStr">
        <is>
          <t>IRIS0393</t>
        </is>
      </c>
      <c r="B96" s="213" t="inlineStr">
        <is>
          <t>Mayur Zope</t>
        </is>
      </c>
      <c r="C96" s="213" t="inlineStr">
        <is>
          <t>CARBON</t>
        </is>
      </c>
      <c r="D96" s="213" t="inlineStr">
        <is>
          <t>Services</t>
        </is>
      </c>
      <c r="E96" s="213" t="inlineStr">
        <is>
          <t>Consulting &amp; Professional Services</t>
        </is>
      </c>
      <c r="F96" s="213" t="inlineStr">
        <is>
          <t>XBRL Tagging, Conversion &amp; Filing</t>
        </is>
      </c>
      <c r="G96" s="213" t="inlineStr">
        <is>
          <t>Lead Financial Analyst</t>
        </is>
      </c>
      <c r="H96" s="213" t="inlineStr">
        <is>
          <t>Senior Manager – Assisted Services</t>
        </is>
      </c>
      <c r="I96" s="15" t="inlineStr">
        <is>
          <t>L5</t>
        </is>
      </c>
      <c r="J96" s="150" t="inlineStr">
        <is>
          <t>B2</t>
        </is>
      </c>
      <c r="K96" s="15" t="inlineStr">
        <is>
          <t>People Manager</t>
        </is>
      </c>
      <c r="L96" s="15" t="inlineStr">
        <is>
          <t>Same level</t>
        </is>
      </c>
      <c r="M96" s="15" t="n">
        <v>5.28</v>
      </c>
      <c r="N96" s="15" t="n">
        <v>4</v>
      </c>
      <c r="O96" s="15" t="n">
        <v>5</v>
      </c>
      <c r="P96" s="15" t="n">
        <v>5</v>
      </c>
      <c r="Q96" s="15" t="n">
        <v>5</v>
      </c>
      <c r="R96" s="15" t="n">
        <v>10.5</v>
      </c>
      <c r="S96" s="15" t="n">
        <v>5.5</v>
      </c>
      <c r="T96" s="213" t="inlineStr">
        <is>
          <t>The score decided the level</t>
        </is>
      </c>
      <c r="U96" s="215" t="inlineStr">
        <is>
          <t>Input needed</t>
        </is>
      </c>
      <c r="V96" s="15" t="inlineStr">
        <is>
          <t>High</t>
        </is>
      </c>
    </row>
    <row r="97">
      <c r="A97" s="15" t="inlineStr">
        <is>
          <t>IRIS0977</t>
        </is>
      </c>
      <c r="B97" s="213" t="inlineStr">
        <is>
          <t>Mohammed Dholkawala</t>
        </is>
      </c>
      <c r="C97" s="213" t="inlineStr">
        <is>
          <t>CARBON</t>
        </is>
      </c>
      <c r="D97" s="213" t="inlineStr">
        <is>
          <t>Services</t>
        </is>
      </c>
      <c r="E97" s="213" t="inlineStr">
        <is>
          <t>Consulting &amp; Professional Services</t>
        </is>
      </c>
      <c r="F97" s="213" t="inlineStr">
        <is>
          <t>XBRL Tagging, Conversion &amp; Filing</t>
        </is>
      </c>
      <c r="G97" s="213" t="inlineStr">
        <is>
          <t>Lead - Assisted Services</t>
        </is>
      </c>
      <c r="H97" s="213" t="inlineStr">
        <is>
          <t>Manager – Assisted Services</t>
        </is>
      </c>
      <c r="I97" s="15" t="inlineStr">
        <is>
          <t>L5</t>
        </is>
      </c>
      <c r="J97" s="150" t="inlineStr">
        <is>
          <t>B2</t>
        </is>
      </c>
      <c r="K97" s="15" t="inlineStr">
        <is>
          <t>People Manager</t>
        </is>
      </c>
      <c r="L97" s="216" t="inlineStr">
        <is>
          <t>Down</t>
        </is>
      </c>
      <c r="M97" s="15" t="n">
        <v>4.54</v>
      </c>
      <c r="N97" s="15" t="n">
        <v>4</v>
      </c>
      <c r="O97" s="15" t="n">
        <v>4.5</v>
      </c>
      <c r="P97" s="15" t="n">
        <v>4</v>
      </c>
      <c r="Q97" s="15" t="n">
        <v>4</v>
      </c>
      <c r="R97" s="15" t="n">
        <v>8</v>
      </c>
      <c r="S97" s="15" t="n">
        <v>4.5</v>
      </c>
      <c r="T97" s="213" t="inlineStr">
        <is>
          <t>The score decided the level</t>
        </is>
      </c>
      <c r="U97" s="215" t="inlineStr">
        <is>
          <t>Close call · Down — protected</t>
        </is>
      </c>
      <c r="V97" s="15" t="inlineStr">
        <is>
          <t>High</t>
        </is>
      </c>
    </row>
    <row r="98">
      <c r="A98" s="15" t="inlineStr">
        <is>
          <t>IRIS0589</t>
        </is>
      </c>
      <c r="B98" s="213" t="inlineStr">
        <is>
          <t>Mohammed Sameer Shamsudin</t>
        </is>
      </c>
      <c r="C98" s="213" t="inlineStr">
        <is>
          <t>CARBON</t>
        </is>
      </c>
      <c r="D98" s="213" t="inlineStr">
        <is>
          <t>Services</t>
        </is>
      </c>
      <c r="E98" s="213" t="inlineStr">
        <is>
          <t>Quality Assurance</t>
        </is>
      </c>
      <c r="F98" s="213" t="inlineStr">
        <is>
          <t>Functional &amp; Domain Testing</t>
        </is>
      </c>
      <c r="G98" s="213" t="inlineStr">
        <is>
          <t>Lead - Assisted Services</t>
        </is>
      </c>
      <c r="H98" s="213" t="inlineStr">
        <is>
          <t>Senior QA Specialist – POD Lead</t>
        </is>
      </c>
      <c r="I98" s="15" t="inlineStr">
        <is>
          <t>L5</t>
        </is>
      </c>
      <c r="J98" s="150" t="inlineStr">
        <is>
          <t>B2</t>
        </is>
      </c>
      <c r="K98" s="15" t="inlineStr">
        <is>
          <t>POD Lead</t>
        </is>
      </c>
      <c r="L98" s="216" t="inlineStr">
        <is>
          <t>Down</t>
        </is>
      </c>
      <c r="M98" s="15" t="n">
        <v>4.57</v>
      </c>
      <c r="N98" s="15" t="n">
        <v>4</v>
      </c>
      <c r="O98" s="15" t="n">
        <v>4.5</v>
      </c>
      <c r="P98" s="15" t="n">
        <v>4</v>
      </c>
      <c r="Q98" s="15" t="n">
        <v>4</v>
      </c>
      <c r="R98" s="15" t="n">
        <v>8.5</v>
      </c>
      <c r="S98" s="15" t="n">
        <v>4.5</v>
      </c>
      <c r="T98" s="213" t="inlineStr">
        <is>
          <t>The score decided the level</t>
        </is>
      </c>
      <c r="U98" s="215" t="inlineStr">
        <is>
          <t>Down — protected</t>
        </is>
      </c>
      <c r="V98" s="15" t="inlineStr">
        <is>
          <t>Low</t>
        </is>
      </c>
    </row>
    <row r="99">
      <c r="A99" s="15" t="inlineStr">
        <is>
          <t>IRIS0616</t>
        </is>
      </c>
      <c r="B99" s="213" t="inlineStr">
        <is>
          <t>Priyanka Jadhav</t>
        </is>
      </c>
      <c r="C99" s="213" t="inlineStr">
        <is>
          <t>CARBON</t>
        </is>
      </c>
      <c r="D99" s="213" t="inlineStr">
        <is>
          <t>Services</t>
        </is>
      </c>
      <c r="E99" s="213" t="inlineStr">
        <is>
          <t>Consulting &amp; Professional Services</t>
        </is>
      </c>
      <c r="F99" s="213" t="inlineStr">
        <is>
          <t>XBRL Tagging, Conversion &amp; Filing</t>
        </is>
      </c>
      <c r="G99" s="213" t="inlineStr">
        <is>
          <t>Lead - Assisted Services</t>
        </is>
      </c>
      <c r="H99" s="213" t="inlineStr">
        <is>
          <t>Manager – Assisted Services</t>
        </is>
      </c>
      <c r="I99" s="15" t="inlineStr">
        <is>
          <t>L5</t>
        </is>
      </c>
      <c r="J99" s="150" t="inlineStr">
        <is>
          <t>B2</t>
        </is>
      </c>
      <c r="K99" s="15" t="inlineStr">
        <is>
          <t>People Manager</t>
        </is>
      </c>
      <c r="L99" s="216" t="inlineStr">
        <is>
          <t>Down</t>
        </is>
      </c>
      <c r="M99" s="15" t="n">
        <v>5.14</v>
      </c>
      <c r="N99" s="15" t="n">
        <v>4.5</v>
      </c>
      <c r="O99" s="15" t="n">
        <v>4.5</v>
      </c>
      <c r="P99" s="15" t="n">
        <v>5</v>
      </c>
      <c r="Q99" s="15" t="n">
        <v>5</v>
      </c>
      <c r="R99" s="15" t="n">
        <v>8.5</v>
      </c>
      <c r="S99" s="15" t="n">
        <v>5.5</v>
      </c>
      <c r="T99" s="213" t="inlineStr">
        <is>
          <t>The score decided the level</t>
        </is>
      </c>
      <c r="U99" s="215" t="inlineStr">
        <is>
          <t>Down — protected</t>
        </is>
      </c>
      <c r="V99" s="15" t="inlineStr">
        <is>
          <t>Medium</t>
        </is>
      </c>
    </row>
    <row r="100">
      <c r="A100" s="15" t="inlineStr">
        <is>
          <t>IRIS2071</t>
        </is>
      </c>
      <c r="B100" s="213" t="inlineStr">
        <is>
          <t>Priyanka Mehra</t>
        </is>
      </c>
      <c r="C100" s="213" t="inlineStr">
        <is>
          <t>CARBON</t>
        </is>
      </c>
      <c r="D100" s="213" t="inlineStr">
        <is>
          <t>Services</t>
        </is>
      </c>
      <c r="E100" s="213" t="inlineStr">
        <is>
          <t>Project &amp; Program Management</t>
        </is>
      </c>
      <c r="F100" s="213" t="inlineStr">
        <is>
          <t>PMO &amp; Delivery Excellence</t>
        </is>
      </c>
      <c r="G100" s="213" t="inlineStr">
        <is>
          <t>Project Manager Officer</t>
        </is>
      </c>
      <c r="H100" s="213" t="inlineStr">
        <is>
          <t>PMO Manager</t>
        </is>
      </c>
      <c r="I100" s="15" t="inlineStr">
        <is>
          <t>L5</t>
        </is>
      </c>
      <c r="J100" s="150" t="inlineStr">
        <is>
          <t>B2</t>
        </is>
      </c>
      <c r="K100" s="15" t="inlineStr">
        <is>
          <t>People Manager</t>
        </is>
      </c>
      <c r="L100" s="15" t="inlineStr">
        <is>
          <t>Same level</t>
        </is>
      </c>
      <c r="M100" s="15" t="n">
        <v>5</v>
      </c>
      <c r="N100" s="15" t="n">
        <v>4.5</v>
      </c>
      <c r="O100" s="15" t="n">
        <v>4.5</v>
      </c>
      <c r="P100" s="15" t="n">
        <v>4.5</v>
      </c>
      <c r="Q100" s="15" t="n">
        <v>4.5</v>
      </c>
      <c r="R100" s="15" t="n">
        <v>9</v>
      </c>
      <c r="S100" s="15" t="n">
        <v>5</v>
      </c>
      <c r="T100" s="213" t="inlineStr">
        <is>
          <t>The score decided the level</t>
        </is>
      </c>
      <c r="U100" s="213" t="inlineStr">
        <is>
          <t>—</t>
        </is>
      </c>
      <c r="V100" s="15" t="inlineStr">
        <is>
          <t>Medium</t>
        </is>
      </c>
    </row>
    <row r="101">
      <c r="A101" s="15" t="inlineStr">
        <is>
          <t>IRIS0506</t>
        </is>
      </c>
      <c r="B101" s="213" t="inlineStr">
        <is>
          <t>Shailesh Kumar Sharma</t>
        </is>
      </c>
      <c r="C101" s="213" t="inlineStr">
        <is>
          <t>CARBON</t>
        </is>
      </c>
      <c r="D101" s="213" t="inlineStr">
        <is>
          <t>Services</t>
        </is>
      </c>
      <c r="E101" s="213" t="inlineStr">
        <is>
          <t>Consulting &amp; Professional Services</t>
        </is>
      </c>
      <c r="F101" s="213" t="inlineStr">
        <is>
          <t>Service Delivery Operations</t>
        </is>
      </c>
      <c r="G101" s="213" t="inlineStr">
        <is>
          <t>Process Manager</t>
        </is>
      </c>
      <c r="H101" s="213" t="inlineStr">
        <is>
          <t>Senior Manager – Service Delivery</t>
        </is>
      </c>
      <c r="I101" s="15" t="inlineStr">
        <is>
          <t>L5</t>
        </is>
      </c>
      <c r="J101" s="150" t="inlineStr">
        <is>
          <t>B2</t>
        </is>
      </c>
      <c r="K101" s="15" t="inlineStr">
        <is>
          <t>People Manager</t>
        </is>
      </c>
      <c r="L101" s="217" t="inlineStr">
        <is>
          <t>Up</t>
        </is>
      </c>
      <c r="M101" s="15" t="n">
        <v>5.2</v>
      </c>
      <c r="N101" s="15" t="n">
        <v>4</v>
      </c>
      <c r="O101" s="15" t="n">
        <v>5</v>
      </c>
      <c r="P101" s="15" t="n">
        <v>5.5</v>
      </c>
      <c r="Q101" s="15" t="n">
        <v>5</v>
      </c>
      <c r="R101" s="15" t="n">
        <v>8.5</v>
      </c>
      <c r="S101" s="15" t="n">
        <v>6</v>
      </c>
      <c r="T101" s="213" t="inlineStr">
        <is>
          <t>The score decided the level</t>
        </is>
      </c>
      <c r="U101" s="213" t="inlineStr">
        <is>
          <t>—</t>
        </is>
      </c>
      <c r="V101" s="15" t="inlineStr">
        <is>
          <t>Medium</t>
        </is>
      </c>
    </row>
    <row r="102">
      <c r="A102" s="15" t="inlineStr">
        <is>
          <t>IRIS0567</t>
        </is>
      </c>
      <c r="B102" s="213" t="inlineStr">
        <is>
          <t>Amruta Mirashi</t>
        </is>
      </c>
      <c r="C102" s="213" t="inlineStr">
        <is>
          <t>CARBON</t>
        </is>
      </c>
      <c r="D102" s="213" t="inlineStr">
        <is>
          <t>Services</t>
        </is>
      </c>
      <c r="E102" s="213" t="inlineStr">
        <is>
          <t>Consulting &amp; Professional Services</t>
        </is>
      </c>
      <c r="F102" s="213" t="inlineStr">
        <is>
          <t>XBRL Tagging, Conversion &amp; Filing</t>
        </is>
      </c>
      <c r="G102" s="213" t="inlineStr">
        <is>
          <t>Financial Analyst</t>
        </is>
      </c>
      <c r="H102" s="213" t="inlineStr">
        <is>
          <t>XBRL Specialist</t>
        </is>
      </c>
      <c r="I102" s="15" t="inlineStr">
        <is>
          <t>L3</t>
        </is>
      </c>
      <c r="J102" s="150" t="inlineStr">
        <is>
          <t>B1</t>
        </is>
      </c>
      <c r="K102" s="15" t="inlineStr">
        <is>
          <t>IC</t>
        </is>
      </c>
      <c r="L102" s="217" t="inlineStr">
        <is>
          <t>Up</t>
        </is>
      </c>
      <c r="M102" s="15" t="n">
        <v>3.58</v>
      </c>
      <c r="N102" s="15" t="n">
        <v>3</v>
      </c>
      <c r="O102" s="15" t="n">
        <v>3</v>
      </c>
      <c r="P102" s="15" t="n">
        <v>3</v>
      </c>
      <c r="Q102" s="15" t="n">
        <v>2</v>
      </c>
      <c r="R102" s="15" t="n">
        <v>9</v>
      </c>
      <c r="S102" s="15" t="n">
        <v>3.5</v>
      </c>
      <c r="T102" s="213" t="inlineStr">
        <is>
          <t>The score decided the level</t>
        </is>
      </c>
      <c r="U102" s="215" t="inlineStr">
        <is>
          <t>Input needed</t>
        </is>
      </c>
      <c r="V102" s="15" t="inlineStr">
        <is>
          <t>High</t>
        </is>
      </c>
    </row>
    <row r="103">
      <c r="A103" s="15" t="inlineStr">
        <is>
          <t>IRIS2169</t>
        </is>
      </c>
      <c r="B103" s="213" t="inlineStr">
        <is>
          <t>Chetan Newase</t>
        </is>
      </c>
      <c r="C103" s="213" t="inlineStr">
        <is>
          <t>CARBON</t>
        </is>
      </c>
      <c r="D103" s="213" t="inlineStr">
        <is>
          <t>Services</t>
        </is>
      </c>
      <c r="E103" s="213" t="inlineStr">
        <is>
          <t>Consulting &amp; Professional Services</t>
        </is>
      </c>
      <c r="F103" s="213" t="inlineStr">
        <is>
          <t>XBRL Tagging, Conversion &amp; Filing</t>
        </is>
      </c>
      <c r="G103" s="213" t="inlineStr">
        <is>
          <t>Senior Financial Analyst</t>
        </is>
      </c>
      <c r="H103" s="213" t="inlineStr">
        <is>
          <t>XBRL Specialist</t>
        </is>
      </c>
      <c r="I103" s="15" t="inlineStr">
        <is>
          <t>L4</t>
        </is>
      </c>
      <c r="J103" s="150" t="inlineStr">
        <is>
          <t>B1</t>
        </is>
      </c>
      <c r="K103" s="15" t="inlineStr">
        <is>
          <t>IC</t>
        </is>
      </c>
      <c r="L103" s="217" t="inlineStr">
        <is>
          <t>Up</t>
        </is>
      </c>
      <c r="M103" s="15" t="n">
        <v>3.81</v>
      </c>
      <c r="N103" s="15" t="n">
        <v>3.5</v>
      </c>
      <c r="O103" s="15" t="n">
        <v>3</v>
      </c>
      <c r="P103" s="15" t="n">
        <v>3</v>
      </c>
      <c r="Q103" s="15" t="n">
        <v>2</v>
      </c>
      <c r="R103" s="15" t="n">
        <v>9</v>
      </c>
      <c r="S103" s="15" t="n">
        <v>3.5</v>
      </c>
      <c r="T103" s="213" t="inlineStr">
        <is>
          <t>The score decided the level</t>
        </is>
      </c>
      <c r="U103" s="213" t="inlineStr">
        <is>
          <t>—</t>
        </is>
      </c>
      <c r="V103" s="15" t="inlineStr">
        <is>
          <t>High</t>
        </is>
      </c>
    </row>
    <row r="104">
      <c r="A104" s="15" t="inlineStr">
        <is>
          <t>IRIS0558</t>
        </is>
      </c>
      <c r="B104" s="213" t="inlineStr">
        <is>
          <t>Jayaprakash Arumugam</t>
        </is>
      </c>
      <c r="C104" s="213" t="inlineStr">
        <is>
          <t>CARBON</t>
        </is>
      </c>
      <c r="D104" s="213" t="inlineStr">
        <is>
          <t>Services</t>
        </is>
      </c>
      <c r="E104" s="213" t="inlineStr">
        <is>
          <t>Consulting &amp; Professional Services</t>
        </is>
      </c>
      <c r="F104" s="213" t="inlineStr">
        <is>
          <t>XBRL Tagging, Conversion &amp; Filing</t>
        </is>
      </c>
      <c r="G104" s="213" t="inlineStr">
        <is>
          <t>Senior Financial Analyst</t>
        </is>
      </c>
      <c r="H104" s="213" t="inlineStr">
        <is>
          <t>XBRL Specialist</t>
        </is>
      </c>
      <c r="I104" s="15" t="inlineStr">
        <is>
          <t>L4</t>
        </is>
      </c>
      <c r="J104" s="150" t="inlineStr">
        <is>
          <t>B1</t>
        </is>
      </c>
      <c r="K104" s="15" t="inlineStr">
        <is>
          <t>IC</t>
        </is>
      </c>
      <c r="L104" s="217" t="inlineStr">
        <is>
          <t>Up</t>
        </is>
      </c>
      <c r="M104" s="15" t="n">
        <v>4.23</v>
      </c>
      <c r="N104" s="15" t="n">
        <v>4</v>
      </c>
      <c r="O104" s="15" t="n">
        <v>3.5</v>
      </c>
      <c r="P104" s="15" t="n">
        <v>3</v>
      </c>
      <c r="Q104" s="15" t="n">
        <v>3</v>
      </c>
      <c r="R104" s="15" t="n">
        <v>9.5</v>
      </c>
      <c r="S104" s="15" t="n">
        <v>3.5</v>
      </c>
      <c r="T104" s="213" t="inlineStr">
        <is>
          <t>The score decided the level</t>
        </is>
      </c>
      <c r="U104" s="213" t="inlineStr">
        <is>
          <t>—</t>
        </is>
      </c>
      <c r="V104" s="15" t="inlineStr">
        <is>
          <t>Medium</t>
        </is>
      </c>
    </row>
    <row r="105">
      <c r="A105" s="15" t="inlineStr">
        <is>
          <t>IRIS0704</t>
        </is>
      </c>
      <c r="B105" s="213" t="inlineStr">
        <is>
          <t>Jivika Wadhwani</t>
        </is>
      </c>
      <c r="C105" s="213" t="inlineStr">
        <is>
          <t>CARBON</t>
        </is>
      </c>
      <c r="D105" s="213" t="inlineStr">
        <is>
          <t>Services</t>
        </is>
      </c>
      <c r="E105" s="213" t="inlineStr">
        <is>
          <t>Consulting &amp; Professional Services</t>
        </is>
      </c>
      <c r="F105" s="213" t="inlineStr">
        <is>
          <t>XBRL Tagging, Conversion &amp; Filing</t>
        </is>
      </c>
      <c r="G105" s="213" t="inlineStr">
        <is>
          <t>Senior Financial Analyst</t>
        </is>
      </c>
      <c r="H105" s="213" t="inlineStr">
        <is>
          <t>XBRL Specialist – POD Lead</t>
        </is>
      </c>
      <c r="I105" s="15" t="inlineStr">
        <is>
          <t>L4</t>
        </is>
      </c>
      <c r="J105" s="150" t="inlineStr">
        <is>
          <t>B1</t>
        </is>
      </c>
      <c r="K105" s="15" t="inlineStr">
        <is>
          <t>POD Lead</t>
        </is>
      </c>
      <c r="L105" s="217" t="inlineStr">
        <is>
          <t>Up</t>
        </is>
      </c>
      <c r="M105" s="15" t="n">
        <v>3.98</v>
      </c>
      <c r="N105" s="15" t="n">
        <v>3.5</v>
      </c>
      <c r="O105" s="15" t="n">
        <v>3</v>
      </c>
      <c r="P105" s="15" t="n">
        <v>3.5</v>
      </c>
      <c r="Q105" s="15" t="n">
        <v>3</v>
      </c>
      <c r="R105" s="15" t="n">
        <v>9</v>
      </c>
      <c r="S105" s="15" t="n">
        <v>4</v>
      </c>
      <c r="T105" s="213" t="inlineStr">
        <is>
          <t>The score decided the level</t>
        </is>
      </c>
      <c r="U105" s="213" t="inlineStr">
        <is>
          <t>—</t>
        </is>
      </c>
      <c r="V105" s="15" t="inlineStr">
        <is>
          <t>Medium</t>
        </is>
      </c>
    </row>
    <row r="106">
      <c r="A106" s="15" t="inlineStr">
        <is>
          <t>IRIS1705</t>
        </is>
      </c>
      <c r="B106" s="213" t="inlineStr">
        <is>
          <t>Lalita Waghmare</t>
        </is>
      </c>
      <c r="C106" s="213" t="inlineStr">
        <is>
          <t>CARBON</t>
        </is>
      </c>
      <c r="D106" s="213" t="inlineStr">
        <is>
          <t>Services</t>
        </is>
      </c>
      <c r="E106" s="213" t="inlineStr">
        <is>
          <t>Consulting &amp; Professional Services</t>
        </is>
      </c>
      <c r="F106" s="213" t="inlineStr">
        <is>
          <t>XBRL Tagging, Conversion &amp; Filing</t>
        </is>
      </c>
      <c r="G106" s="213" t="inlineStr">
        <is>
          <t>Financial Analyst</t>
        </is>
      </c>
      <c r="H106" s="213" t="inlineStr">
        <is>
          <t>Team Lead – Assisted Services</t>
        </is>
      </c>
      <c r="I106" s="15" t="inlineStr">
        <is>
          <t>L3</t>
        </is>
      </c>
      <c r="J106" s="150" t="inlineStr">
        <is>
          <t>B1</t>
        </is>
      </c>
      <c r="K106" s="15" t="inlineStr">
        <is>
          <t>People Manager</t>
        </is>
      </c>
      <c r="L106" s="217" t="inlineStr">
        <is>
          <t>Up</t>
        </is>
      </c>
      <c r="M106" s="15" t="n">
        <v>3.61</v>
      </c>
      <c r="N106" s="15" t="n">
        <v>2.5</v>
      </c>
      <c r="O106" s="15" t="n">
        <v>3</v>
      </c>
      <c r="P106" s="15" t="n">
        <v>3.5</v>
      </c>
      <c r="Q106" s="15" t="n">
        <v>3</v>
      </c>
      <c r="R106" s="15" t="n">
        <v>9</v>
      </c>
      <c r="S106" s="15" t="n">
        <v>4</v>
      </c>
      <c r="T106" s="213" t="inlineStr">
        <is>
          <t>The score decided the level</t>
        </is>
      </c>
      <c r="U106" s="215" t="inlineStr">
        <is>
          <t>Input needed</t>
        </is>
      </c>
      <c r="V106" s="15" t="inlineStr">
        <is>
          <t>High</t>
        </is>
      </c>
    </row>
    <row r="107">
      <c r="A107" s="15" t="inlineStr">
        <is>
          <t>IRIS1704</t>
        </is>
      </c>
      <c r="B107" s="213" t="inlineStr">
        <is>
          <t>Lucy Fernandes</t>
        </is>
      </c>
      <c r="C107" s="213" t="inlineStr">
        <is>
          <t>CARBON</t>
        </is>
      </c>
      <c r="D107" s="213" t="inlineStr">
        <is>
          <t>Services</t>
        </is>
      </c>
      <c r="E107" s="213" t="inlineStr">
        <is>
          <t>Consulting &amp; Professional Services</t>
        </is>
      </c>
      <c r="F107" s="213" t="inlineStr">
        <is>
          <t>XBRL Tagging, Conversion &amp; Filing</t>
        </is>
      </c>
      <c r="G107" s="213" t="inlineStr">
        <is>
          <t>Senior Financial Analyst</t>
        </is>
      </c>
      <c r="H107" s="213" t="inlineStr">
        <is>
          <t>XBRL Specialist – POD Lead</t>
        </is>
      </c>
      <c r="I107" s="15" t="inlineStr">
        <is>
          <t>L4</t>
        </is>
      </c>
      <c r="J107" s="150" t="inlineStr">
        <is>
          <t>B1</t>
        </is>
      </c>
      <c r="K107" s="15" t="inlineStr">
        <is>
          <t>POD Lead</t>
        </is>
      </c>
      <c r="L107" s="217" t="inlineStr">
        <is>
          <t>Up</t>
        </is>
      </c>
      <c r="M107" s="15" t="n">
        <v>3.56</v>
      </c>
      <c r="N107" s="15" t="n">
        <v>3</v>
      </c>
      <c r="O107" s="15" t="n">
        <v>3</v>
      </c>
      <c r="P107" s="15" t="n">
        <v>3</v>
      </c>
      <c r="Q107" s="15" t="n">
        <v>2.5</v>
      </c>
      <c r="R107" s="15" t="n">
        <v>8.5</v>
      </c>
      <c r="S107" s="15" t="n">
        <v>3.5</v>
      </c>
      <c r="T107" s="213" t="inlineStr">
        <is>
          <t>The score decided the level</t>
        </is>
      </c>
      <c r="U107" s="213" t="inlineStr">
        <is>
          <t>—</t>
        </is>
      </c>
      <c r="V107" s="15" t="inlineStr">
        <is>
          <t>High</t>
        </is>
      </c>
    </row>
    <row r="108">
      <c r="A108" s="15" t="inlineStr">
        <is>
          <t>IRIS1950</t>
        </is>
      </c>
      <c r="B108" s="213" t="inlineStr">
        <is>
          <t>Manish Lipcha</t>
        </is>
      </c>
      <c r="C108" s="213" t="inlineStr">
        <is>
          <t>CARBON</t>
        </is>
      </c>
      <c r="D108" s="213" t="inlineStr">
        <is>
          <t>Services</t>
        </is>
      </c>
      <c r="E108" s="213" t="inlineStr">
        <is>
          <t>Consulting &amp; Professional Services</t>
        </is>
      </c>
      <c r="F108" s="213" t="inlineStr">
        <is>
          <t>XBRL Tagging, Conversion &amp; Filing</t>
        </is>
      </c>
      <c r="G108" s="213" t="inlineStr">
        <is>
          <t>Senior Financial Analyst</t>
        </is>
      </c>
      <c r="H108" s="213" t="inlineStr">
        <is>
          <t>XBRL Specialist</t>
        </is>
      </c>
      <c r="I108" s="15" t="inlineStr">
        <is>
          <t>L4</t>
        </is>
      </c>
      <c r="J108" s="150" t="inlineStr">
        <is>
          <t>B1</t>
        </is>
      </c>
      <c r="K108" s="15" t="inlineStr">
        <is>
          <t>IC</t>
        </is>
      </c>
      <c r="L108" s="217" t="inlineStr">
        <is>
          <t>Up</t>
        </is>
      </c>
      <c r="M108" s="15" t="n">
        <v>3.65</v>
      </c>
      <c r="N108" s="15" t="n">
        <v>3.5</v>
      </c>
      <c r="O108" s="15" t="n">
        <v>3.5</v>
      </c>
      <c r="P108" s="15" t="n">
        <v>3</v>
      </c>
      <c r="Q108" s="15" t="n">
        <v>3</v>
      </c>
      <c r="R108" s="15" t="n">
        <v>6</v>
      </c>
      <c r="S108" s="15" t="n">
        <v>3.5</v>
      </c>
      <c r="T108" s="213" t="inlineStr">
        <is>
          <t>The score decided the level</t>
        </is>
      </c>
      <c r="U108" s="215" t="inlineStr">
        <is>
          <t>Input needed</t>
        </is>
      </c>
      <c r="V108" s="15" t="inlineStr">
        <is>
          <t>High</t>
        </is>
      </c>
    </row>
    <row r="109">
      <c r="A109" s="15" t="inlineStr">
        <is>
          <t>IRIS0547</t>
        </is>
      </c>
      <c r="B109" s="213" t="inlineStr">
        <is>
          <t>Pradul Meshram</t>
        </is>
      </c>
      <c r="C109" s="213" t="inlineStr">
        <is>
          <t>CARBON</t>
        </is>
      </c>
      <c r="D109" s="213" t="inlineStr">
        <is>
          <t>Services</t>
        </is>
      </c>
      <c r="E109" s="213" t="inlineStr">
        <is>
          <t>Consulting &amp; Professional Services</t>
        </is>
      </c>
      <c r="F109" s="213" t="inlineStr">
        <is>
          <t>XBRL Tagging, Conversion &amp; Filing</t>
        </is>
      </c>
      <c r="G109" s="213" t="inlineStr">
        <is>
          <t>Senior Financial Analyst</t>
        </is>
      </c>
      <c r="H109" s="213" t="inlineStr">
        <is>
          <t>XBRL Specialist</t>
        </is>
      </c>
      <c r="I109" s="15" t="inlineStr">
        <is>
          <t>L4</t>
        </is>
      </c>
      <c r="J109" s="150" t="inlineStr">
        <is>
          <t>B1</t>
        </is>
      </c>
      <c r="K109" s="15" t="inlineStr">
        <is>
          <t>IC</t>
        </is>
      </c>
      <c r="L109" s="217" t="inlineStr">
        <is>
          <t>Up</t>
        </is>
      </c>
      <c r="M109" s="15" t="n">
        <v>3.62</v>
      </c>
      <c r="N109" s="15" t="n">
        <v>3</v>
      </c>
      <c r="O109" s="15" t="n">
        <v>3</v>
      </c>
      <c r="P109" s="15" t="n">
        <v>3</v>
      </c>
      <c r="Q109" s="15" t="n">
        <v>2</v>
      </c>
      <c r="R109" s="15" t="n">
        <v>9</v>
      </c>
      <c r="S109" s="15" t="n">
        <v>4</v>
      </c>
      <c r="T109" s="213" t="inlineStr">
        <is>
          <t>The score decided the level</t>
        </is>
      </c>
      <c r="U109" s="213" t="inlineStr">
        <is>
          <t>—</t>
        </is>
      </c>
      <c r="V109" s="15" t="inlineStr">
        <is>
          <t>High</t>
        </is>
      </c>
    </row>
    <row r="110">
      <c r="A110" s="15" t="inlineStr">
        <is>
          <t>IRIS0812</t>
        </is>
      </c>
      <c r="B110" s="213" t="inlineStr">
        <is>
          <t>Purva Shrivastava</t>
        </is>
      </c>
      <c r="C110" s="213" t="inlineStr">
        <is>
          <t>CARBON</t>
        </is>
      </c>
      <c r="D110" s="213" t="inlineStr">
        <is>
          <t>Services</t>
        </is>
      </c>
      <c r="E110" s="213" t="inlineStr">
        <is>
          <t>Consulting &amp; Professional Services</t>
        </is>
      </c>
      <c r="F110" s="213" t="inlineStr">
        <is>
          <t>XBRL Tagging, Conversion &amp; Filing</t>
        </is>
      </c>
      <c r="G110" s="213" t="inlineStr">
        <is>
          <t>Senior Financial Analyst</t>
        </is>
      </c>
      <c r="H110" s="213" t="inlineStr">
        <is>
          <t>XBRL Specialist</t>
        </is>
      </c>
      <c r="I110" s="15" t="inlineStr">
        <is>
          <t>L4</t>
        </is>
      </c>
      <c r="J110" s="150" t="inlineStr">
        <is>
          <t>B1</t>
        </is>
      </c>
      <c r="K110" s="15" t="inlineStr">
        <is>
          <t>IC</t>
        </is>
      </c>
      <c r="L110" s="217" t="inlineStr">
        <is>
          <t>Up</t>
        </is>
      </c>
      <c r="M110" s="15" t="n">
        <v>3.53</v>
      </c>
      <c r="N110" s="15" t="n">
        <v>3</v>
      </c>
      <c r="O110" s="15" t="n">
        <v>2.5</v>
      </c>
      <c r="P110" s="15" t="n">
        <v>3</v>
      </c>
      <c r="Q110" s="15" t="n">
        <v>2.5</v>
      </c>
      <c r="R110" s="15" t="n">
        <v>9</v>
      </c>
      <c r="S110" s="15" t="n">
        <v>3.5</v>
      </c>
      <c r="T110" s="213" t="inlineStr">
        <is>
          <t>The score decided the level</t>
        </is>
      </c>
      <c r="U110" s="215" t="inlineStr">
        <is>
          <t>Close call</t>
        </is>
      </c>
      <c r="V110" s="15" t="inlineStr">
        <is>
          <t>High</t>
        </is>
      </c>
    </row>
    <row r="111">
      <c r="A111" s="15" t="inlineStr">
        <is>
          <t>IRIS0882</t>
        </is>
      </c>
      <c r="B111" s="213" t="inlineStr">
        <is>
          <t>Rupesh Gaikwad</t>
        </is>
      </c>
      <c r="C111" s="213" t="inlineStr">
        <is>
          <t>CARBON</t>
        </is>
      </c>
      <c r="D111" s="213" t="inlineStr">
        <is>
          <t>Services</t>
        </is>
      </c>
      <c r="E111" s="213" t="inlineStr">
        <is>
          <t>Consulting &amp; Professional Services</t>
        </is>
      </c>
      <c r="F111" s="213" t="inlineStr">
        <is>
          <t>Service Delivery Operations</t>
        </is>
      </c>
      <c r="G111" s="213" t="inlineStr">
        <is>
          <t>Senior Financial Analyst</t>
        </is>
      </c>
      <c r="H111" s="213" t="inlineStr">
        <is>
          <t>Service Delivery Specialist</t>
        </is>
      </c>
      <c r="I111" s="15" t="inlineStr">
        <is>
          <t>L4</t>
        </is>
      </c>
      <c r="J111" s="150" t="inlineStr">
        <is>
          <t>B1</t>
        </is>
      </c>
      <c r="K111" s="15" t="inlineStr">
        <is>
          <t>IC</t>
        </is>
      </c>
      <c r="L111" s="217" t="inlineStr">
        <is>
          <t>Up</t>
        </is>
      </c>
      <c r="M111" s="15" t="n">
        <v>3.73</v>
      </c>
      <c r="N111" s="15" t="n">
        <v>3</v>
      </c>
      <c r="O111" s="15" t="n">
        <v>3.5</v>
      </c>
      <c r="P111" s="15" t="n">
        <v>3.5</v>
      </c>
      <c r="Q111" s="15" t="n">
        <v>3</v>
      </c>
      <c r="R111" s="15" t="n">
        <v>8</v>
      </c>
      <c r="S111" s="15" t="n">
        <v>4</v>
      </c>
      <c r="T111" s="213" t="inlineStr">
        <is>
          <t>The score decided the level</t>
        </is>
      </c>
      <c r="U111" s="215" t="inlineStr">
        <is>
          <t>Input needed</t>
        </is>
      </c>
      <c r="V111" s="15" t="inlineStr">
        <is>
          <t>High</t>
        </is>
      </c>
    </row>
    <row r="112">
      <c r="A112" s="15" t="inlineStr">
        <is>
          <t>IRIS0574</t>
        </is>
      </c>
      <c r="B112" s="213" t="inlineStr">
        <is>
          <t>Sandeep Dhere</t>
        </is>
      </c>
      <c r="C112" s="213" t="inlineStr">
        <is>
          <t>CARBON</t>
        </is>
      </c>
      <c r="D112" s="213" t="inlineStr">
        <is>
          <t>Services</t>
        </is>
      </c>
      <c r="E112" s="213" t="inlineStr">
        <is>
          <t>Consulting &amp; Professional Services</t>
        </is>
      </c>
      <c r="F112" s="213" t="inlineStr">
        <is>
          <t>XBRL Tagging, Conversion &amp; Filing</t>
        </is>
      </c>
      <c r="G112" s="213" t="inlineStr">
        <is>
          <t>Senior Financial Analyst</t>
        </is>
      </c>
      <c r="H112" s="213" t="inlineStr">
        <is>
          <t>XBRL Specialist</t>
        </is>
      </c>
      <c r="I112" s="15" t="inlineStr">
        <is>
          <t>L4</t>
        </is>
      </c>
      <c r="J112" s="150" t="inlineStr">
        <is>
          <t>B1</t>
        </is>
      </c>
      <c r="K112" s="15" t="inlineStr">
        <is>
          <t>IC</t>
        </is>
      </c>
      <c r="L112" s="217" t="inlineStr">
        <is>
          <t>Up</t>
        </is>
      </c>
      <c r="M112" s="15" t="n">
        <v>3.51</v>
      </c>
      <c r="N112" s="15" t="n">
        <v>3</v>
      </c>
      <c r="O112" s="15" t="n">
        <v>3</v>
      </c>
      <c r="P112" s="15" t="n">
        <v>3</v>
      </c>
      <c r="Q112" s="15" t="n">
        <v>1.5</v>
      </c>
      <c r="R112" s="15" t="n">
        <v>8.5</v>
      </c>
      <c r="S112" s="15" t="n">
        <v>3.5</v>
      </c>
      <c r="T112" s="213" t="inlineStr">
        <is>
          <t>The score decided the level</t>
        </is>
      </c>
      <c r="U112" s="215" t="inlineStr">
        <is>
          <t>Close call</t>
        </is>
      </c>
      <c r="V112" s="15" t="inlineStr">
        <is>
          <t>High</t>
        </is>
      </c>
    </row>
    <row r="113">
      <c r="A113" s="15" t="inlineStr">
        <is>
          <t>IRIS0530</t>
        </is>
      </c>
      <c r="B113" s="213" t="inlineStr">
        <is>
          <t>Vipul Kurhade</t>
        </is>
      </c>
      <c r="C113" s="213" t="inlineStr">
        <is>
          <t>CARBON</t>
        </is>
      </c>
      <c r="D113" s="213" t="inlineStr">
        <is>
          <t>Services</t>
        </is>
      </c>
      <c r="E113" s="213" t="inlineStr">
        <is>
          <t>Consulting &amp; Professional Services</t>
        </is>
      </c>
      <c r="F113" s="213" t="inlineStr">
        <is>
          <t>XBRL Tagging, Conversion &amp; Filing</t>
        </is>
      </c>
      <c r="G113" s="213" t="inlineStr">
        <is>
          <t>Senior Financial Analyst</t>
        </is>
      </c>
      <c r="H113" s="213" t="inlineStr">
        <is>
          <t>Team Lead – Assisted Services</t>
        </is>
      </c>
      <c r="I113" s="15" t="inlineStr">
        <is>
          <t>L4</t>
        </is>
      </c>
      <c r="J113" s="150" t="inlineStr">
        <is>
          <t>B1</t>
        </is>
      </c>
      <c r="K113" s="15" t="inlineStr">
        <is>
          <t>People Manager</t>
        </is>
      </c>
      <c r="L113" s="217" t="inlineStr">
        <is>
          <t>Up</t>
        </is>
      </c>
      <c r="M113" s="15" t="n">
        <v>3.71</v>
      </c>
      <c r="N113" s="15" t="n">
        <v>3</v>
      </c>
      <c r="O113" s="15" t="n">
        <v>2.5</v>
      </c>
      <c r="P113" s="15" t="n">
        <v>3.5</v>
      </c>
      <c r="Q113" s="15" t="n">
        <v>3.5</v>
      </c>
      <c r="R113" s="15" t="n">
        <v>8.5</v>
      </c>
      <c r="S113" s="15" t="n">
        <v>4</v>
      </c>
      <c r="T113" s="213" t="inlineStr">
        <is>
          <t>The score decided the level</t>
        </is>
      </c>
      <c r="U113" s="213" t="inlineStr">
        <is>
          <t>—</t>
        </is>
      </c>
      <c r="V113" s="15" t="inlineStr">
        <is>
          <t>High</t>
        </is>
      </c>
    </row>
    <row r="114">
      <c r="A114" s="15" t="inlineStr">
        <is>
          <t>IRIS0305</t>
        </is>
      </c>
      <c r="B114" s="213" t="inlineStr">
        <is>
          <t>Vivek Patil</t>
        </is>
      </c>
      <c r="C114" s="213" t="inlineStr">
        <is>
          <t>CARBON</t>
        </is>
      </c>
      <c r="D114" s="213" t="inlineStr">
        <is>
          <t>Services</t>
        </is>
      </c>
      <c r="E114" s="213" t="inlineStr">
        <is>
          <t>Consulting &amp; Professional Services</t>
        </is>
      </c>
      <c r="F114" s="213" t="inlineStr">
        <is>
          <t>XBRL Tagging, Conversion &amp; Filing</t>
        </is>
      </c>
      <c r="G114" s="213" t="inlineStr">
        <is>
          <t>Senior Financial Analyst</t>
        </is>
      </c>
      <c r="H114" s="213" t="inlineStr">
        <is>
          <t>XBRL Specialist</t>
        </is>
      </c>
      <c r="I114" s="15" t="inlineStr">
        <is>
          <t>L4</t>
        </is>
      </c>
      <c r="J114" s="150" t="inlineStr">
        <is>
          <t>B1</t>
        </is>
      </c>
      <c r="K114" s="15" t="inlineStr">
        <is>
          <t>IC</t>
        </is>
      </c>
      <c r="L114" s="217" t="inlineStr">
        <is>
          <t>Up</t>
        </is>
      </c>
      <c r="M114" s="15" t="n">
        <v>3.78</v>
      </c>
      <c r="N114" s="15" t="n">
        <v>3</v>
      </c>
      <c r="O114" s="15" t="n">
        <v>3.5</v>
      </c>
      <c r="P114" s="15" t="n">
        <v>3.5</v>
      </c>
      <c r="Q114" s="15" t="n">
        <v>3</v>
      </c>
      <c r="R114" s="15" t="n">
        <v>8.5</v>
      </c>
      <c r="S114" s="15" t="n">
        <v>4</v>
      </c>
      <c r="T114" s="213" t="inlineStr">
        <is>
          <t>The score decided the level</t>
        </is>
      </c>
      <c r="U114" s="215" t="inlineStr">
        <is>
          <t>Input needed</t>
        </is>
      </c>
      <c r="V114" s="15" t="inlineStr">
        <is>
          <t>High</t>
        </is>
      </c>
    </row>
    <row r="115">
      <c r="A115" s="15" t="inlineStr">
        <is>
          <t>IRIS2163</t>
        </is>
      </c>
      <c r="B115" s="213" t="inlineStr">
        <is>
          <t>Abhijit Bhagwan Patil</t>
        </is>
      </c>
      <c r="C115" s="213" t="inlineStr">
        <is>
          <t>CARBON</t>
        </is>
      </c>
      <c r="D115" s="213" t="inlineStr">
        <is>
          <t>Services</t>
        </is>
      </c>
      <c r="E115" s="213" t="inlineStr">
        <is>
          <t>Consulting &amp; Professional Services</t>
        </is>
      </c>
      <c r="F115" s="213" t="inlineStr">
        <is>
          <t>XBRL Tagging, Conversion &amp; Filing</t>
        </is>
      </c>
      <c r="G115" s="213" t="inlineStr">
        <is>
          <t>Financial Analyst</t>
        </is>
      </c>
      <c r="H115" s="213" t="inlineStr">
        <is>
          <t>Senior Financial Analyst</t>
        </is>
      </c>
      <c r="I115" s="15" t="inlineStr">
        <is>
          <t>L3</t>
        </is>
      </c>
      <c r="J115" s="148" t="inlineStr">
        <is>
          <t>A3</t>
        </is>
      </c>
      <c r="K115" s="15" t="inlineStr">
        <is>
          <t>IC</t>
        </is>
      </c>
      <c r="L115" s="217" t="inlineStr">
        <is>
          <t>Up</t>
        </is>
      </c>
      <c r="M115" s="15" t="n">
        <v>2.66</v>
      </c>
      <c r="N115" s="15" t="n">
        <v>2.5</v>
      </c>
      <c r="O115" s="15" t="n">
        <v>3</v>
      </c>
      <c r="P115" s="15" t="n">
        <v>2.5</v>
      </c>
      <c r="Q115" s="15" t="n">
        <v>2</v>
      </c>
      <c r="R115" s="15" t="n">
        <v>3</v>
      </c>
      <c r="S115" s="15" t="n">
        <v>3</v>
      </c>
      <c r="T115" s="213" t="inlineStr">
        <is>
          <t>The score decided the level</t>
        </is>
      </c>
      <c r="U115" s="215" t="inlineStr">
        <is>
          <t>Input needed</t>
        </is>
      </c>
      <c r="V115" s="15" t="inlineStr">
        <is>
          <t>High</t>
        </is>
      </c>
    </row>
    <row r="116">
      <c r="A116" s="15" t="inlineStr">
        <is>
          <t>IRIS0143</t>
        </is>
      </c>
      <c r="B116" s="213" t="inlineStr">
        <is>
          <t>Ajinkya Dhumal</t>
        </is>
      </c>
      <c r="C116" s="213" t="inlineStr">
        <is>
          <t>CARBON</t>
        </is>
      </c>
      <c r="D116" s="213" t="inlineStr">
        <is>
          <t>Services</t>
        </is>
      </c>
      <c r="E116" s="213" t="inlineStr">
        <is>
          <t>Consulting &amp; Professional Services</t>
        </is>
      </c>
      <c r="F116" s="213" t="inlineStr">
        <is>
          <t>XBRL Tagging, Conversion &amp; Filing</t>
        </is>
      </c>
      <c r="G116" s="213" t="inlineStr">
        <is>
          <t>Senior Financial Analyst</t>
        </is>
      </c>
      <c r="H116" s="213" t="inlineStr">
        <is>
          <t>Senior Financial Analyst</t>
        </is>
      </c>
      <c r="I116" s="15" t="inlineStr">
        <is>
          <t>L4</t>
        </is>
      </c>
      <c r="J116" s="148" t="inlineStr">
        <is>
          <t>A3</t>
        </is>
      </c>
      <c r="K116" s="15" t="inlineStr">
        <is>
          <t>IC</t>
        </is>
      </c>
      <c r="L116" s="15" t="inlineStr">
        <is>
          <t>Same level</t>
        </is>
      </c>
      <c r="M116" s="15" t="n">
        <v>3.5</v>
      </c>
      <c r="N116" s="15" t="n">
        <v>3</v>
      </c>
      <c r="O116" s="15" t="n">
        <v>2.5</v>
      </c>
      <c r="P116" s="15" t="n">
        <v>2.5</v>
      </c>
      <c r="Q116" s="15" t="n">
        <v>2</v>
      </c>
      <c r="R116" s="15" t="n">
        <v>9.5</v>
      </c>
      <c r="S116" s="15" t="n">
        <v>3</v>
      </c>
      <c r="T116" s="213" t="inlineStr">
        <is>
          <r>
            <rPr>
              <rFont val="Calibri"/>
              <b val="1"/>
              <sz val="10"/>
            </rPr>
            <t>Rule:</t>
          </r>
          <r>
            <rPr>
              <rFont val="Calibri"/>
              <sz val="10"/>
            </rPr>
            <t xml:space="preserve"> R6 top of band</t>
          </r>
        </is>
      </c>
      <c r="U116" s="215" t="inlineStr">
        <is>
          <t>Near a gate</t>
        </is>
      </c>
      <c r="V116" s="15" t="inlineStr">
        <is>
          <t>Medium</t>
        </is>
      </c>
    </row>
    <row r="117">
      <c r="A117" s="15" t="inlineStr">
        <is>
          <t>IRIS0415</t>
        </is>
      </c>
      <c r="B117" s="213" t="inlineStr">
        <is>
          <t>Amol Keskar</t>
        </is>
      </c>
      <c r="C117" s="213" t="inlineStr">
        <is>
          <t>CARBON</t>
        </is>
      </c>
      <c r="D117" s="213" t="inlineStr">
        <is>
          <t>Services</t>
        </is>
      </c>
      <c r="E117" s="213" t="inlineStr">
        <is>
          <t>Consulting &amp; Professional Services</t>
        </is>
      </c>
      <c r="F117" s="213" t="inlineStr">
        <is>
          <t>XBRL Tagging, Conversion &amp; Filing</t>
        </is>
      </c>
      <c r="G117" s="213" t="inlineStr">
        <is>
          <t>Financial Analyst</t>
        </is>
      </c>
      <c r="H117" s="213" t="inlineStr">
        <is>
          <t>Senior Financial Analyst</t>
        </is>
      </c>
      <c r="I117" s="15" t="inlineStr">
        <is>
          <t>L3</t>
        </is>
      </c>
      <c r="J117" s="148" t="inlineStr">
        <is>
          <t>A3</t>
        </is>
      </c>
      <c r="K117" s="15" t="inlineStr">
        <is>
          <t>IC</t>
        </is>
      </c>
      <c r="L117" s="217" t="inlineStr">
        <is>
          <t>Up</t>
        </is>
      </c>
      <c r="M117" s="15" t="n">
        <v>2.68</v>
      </c>
      <c r="N117" s="15" t="n">
        <v>2</v>
      </c>
      <c r="O117" s="15" t="n">
        <v>2</v>
      </c>
      <c r="P117" s="15" t="n">
        <v>2</v>
      </c>
      <c r="Q117" s="15" t="n">
        <v>1</v>
      </c>
      <c r="R117" s="15" t="n">
        <v>8.5</v>
      </c>
      <c r="S117" s="15" t="n">
        <v>2.5</v>
      </c>
      <c r="T117" s="213" t="inlineStr">
        <is>
          <t>The score decided the level</t>
        </is>
      </c>
      <c r="U117" s="213" t="inlineStr">
        <is>
          <t>—</t>
        </is>
      </c>
      <c r="V117" s="15" t="inlineStr">
        <is>
          <t>Medium</t>
        </is>
      </c>
    </row>
    <row r="118">
      <c r="A118" s="15" t="inlineStr">
        <is>
          <t>IRIS0621</t>
        </is>
      </c>
      <c r="B118" s="213" t="inlineStr">
        <is>
          <t>Anjum Shaikh</t>
        </is>
      </c>
      <c r="C118" s="213" t="inlineStr">
        <is>
          <t>CARBON</t>
        </is>
      </c>
      <c r="D118" s="213" t="inlineStr">
        <is>
          <t>Services</t>
        </is>
      </c>
      <c r="E118" s="213" t="inlineStr">
        <is>
          <t>Consulting &amp; Professional Services</t>
        </is>
      </c>
      <c r="F118" s="213" t="inlineStr">
        <is>
          <t>XBRL Tagging, Conversion &amp; Filing</t>
        </is>
      </c>
      <c r="G118" s="213" t="inlineStr">
        <is>
          <t>Senior Financial Analyst</t>
        </is>
      </c>
      <c r="H118" s="213" t="inlineStr">
        <is>
          <t>Senior Financial Analyst</t>
        </is>
      </c>
      <c r="I118" s="15" t="inlineStr">
        <is>
          <t>L4</t>
        </is>
      </c>
      <c r="J118" s="148" t="inlineStr">
        <is>
          <t>A3</t>
        </is>
      </c>
      <c r="K118" s="15" t="inlineStr">
        <is>
          <t>IC</t>
        </is>
      </c>
      <c r="L118" s="15" t="inlineStr">
        <is>
          <t>Same level</t>
        </is>
      </c>
      <c r="M118" s="15" t="n">
        <v>3.45</v>
      </c>
      <c r="N118" s="15" t="n">
        <v>3</v>
      </c>
      <c r="O118" s="15" t="n">
        <v>2.5</v>
      </c>
      <c r="P118" s="15" t="n">
        <v>2.5</v>
      </c>
      <c r="Q118" s="15" t="n">
        <v>1.5</v>
      </c>
      <c r="R118" s="15" t="n">
        <v>9</v>
      </c>
      <c r="S118" s="15" t="n">
        <v>3</v>
      </c>
      <c r="T118" s="213" t="inlineStr">
        <is>
          <t>The score decided the level</t>
        </is>
      </c>
      <c r="U118" s="215" t="inlineStr">
        <is>
          <t>Close call</t>
        </is>
      </c>
      <c r="V118" s="15" t="inlineStr">
        <is>
          <t>Medium</t>
        </is>
      </c>
    </row>
    <row r="119">
      <c r="A119" s="15" t="inlineStr">
        <is>
          <t>IRIS0135</t>
        </is>
      </c>
      <c r="B119" s="213" t="inlineStr">
        <is>
          <t>Ashok Yadav</t>
        </is>
      </c>
      <c r="C119" s="213" t="inlineStr">
        <is>
          <t>CARBON</t>
        </is>
      </c>
      <c r="D119" s="213" t="inlineStr">
        <is>
          <t>Services</t>
        </is>
      </c>
      <c r="E119" s="213" t="inlineStr">
        <is>
          <t>Consulting &amp; Professional Services</t>
        </is>
      </c>
      <c r="F119" s="213" t="inlineStr">
        <is>
          <t>XBRL Tagging, Conversion &amp; Filing</t>
        </is>
      </c>
      <c r="G119" s="213" t="inlineStr">
        <is>
          <t>Senior Financial Analyst</t>
        </is>
      </c>
      <c r="H119" s="213" t="inlineStr">
        <is>
          <t>Senior Financial Analyst</t>
        </is>
      </c>
      <c r="I119" s="15" t="inlineStr">
        <is>
          <t>L4</t>
        </is>
      </c>
      <c r="J119" s="148" t="inlineStr">
        <is>
          <t>A3</t>
        </is>
      </c>
      <c r="K119" s="15" t="inlineStr">
        <is>
          <t>IC</t>
        </is>
      </c>
      <c r="L119" s="15" t="inlineStr">
        <is>
          <t>Same level</t>
        </is>
      </c>
      <c r="M119" s="15" t="n">
        <v>3.5</v>
      </c>
      <c r="N119" s="15" t="n">
        <v>3</v>
      </c>
      <c r="O119" s="15" t="n">
        <v>2.5</v>
      </c>
      <c r="P119" s="15" t="n">
        <v>2.5</v>
      </c>
      <c r="Q119" s="15" t="n">
        <v>1.5</v>
      </c>
      <c r="R119" s="15" t="n">
        <v>9.5</v>
      </c>
      <c r="S119" s="15" t="n">
        <v>3</v>
      </c>
      <c r="T119" s="213" t="inlineStr">
        <is>
          <r>
            <rPr>
              <rFont val="Calibri"/>
              <b val="1"/>
              <sz val="10"/>
            </rPr>
            <t>Rule:</t>
          </r>
          <r>
            <rPr>
              <rFont val="Calibri"/>
              <sz val="10"/>
            </rPr>
            <t xml:space="preserve"> R6 top of band</t>
          </r>
        </is>
      </c>
      <c r="U119" s="215" t="inlineStr">
        <is>
          <t>Near a gate</t>
        </is>
      </c>
      <c r="V119" s="15" t="inlineStr">
        <is>
          <t>Medium</t>
        </is>
      </c>
    </row>
    <row r="120">
      <c r="A120" s="15" t="inlineStr">
        <is>
          <t>IRIS1703</t>
        </is>
      </c>
      <c r="B120" s="213" t="inlineStr">
        <is>
          <t>Atul Paradkar</t>
        </is>
      </c>
      <c r="C120" s="213" t="inlineStr">
        <is>
          <t>CARBON</t>
        </is>
      </c>
      <c r="D120" s="213" t="inlineStr">
        <is>
          <t>Services</t>
        </is>
      </c>
      <c r="E120" s="213" t="inlineStr">
        <is>
          <t>Consulting &amp; Professional Services</t>
        </is>
      </c>
      <c r="F120" s="213" t="inlineStr">
        <is>
          <t>XBRL Tagging, Conversion &amp; Filing</t>
        </is>
      </c>
      <c r="G120" s="213" t="inlineStr">
        <is>
          <t>Financial Analyst</t>
        </is>
      </c>
      <c r="H120" s="213" t="inlineStr">
        <is>
          <t>Senior Financial Analyst</t>
        </is>
      </c>
      <c r="I120" s="15" t="inlineStr">
        <is>
          <t>L3</t>
        </is>
      </c>
      <c r="J120" s="148" t="inlineStr">
        <is>
          <t>A3</t>
        </is>
      </c>
      <c r="K120" s="15" t="inlineStr">
        <is>
          <t>IC</t>
        </is>
      </c>
      <c r="L120" s="217" t="inlineStr">
        <is>
          <t>Up</t>
        </is>
      </c>
      <c r="M120" s="15" t="n">
        <v>3.15</v>
      </c>
      <c r="N120" s="15" t="n">
        <v>2.5</v>
      </c>
      <c r="O120" s="15" t="n">
        <v>2</v>
      </c>
      <c r="P120" s="15" t="n">
        <v>2.5</v>
      </c>
      <c r="Q120" s="15" t="n">
        <v>1</v>
      </c>
      <c r="R120" s="15" t="n">
        <v>9.5</v>
      </c>
      <c r="S120" s="15" t="n">
        <v>3</v>
      </c>
      <c r="T120" s="213" t="inlineStr">
        <is>
          <t>The score decided the level</t>
        </is>
      </c>
      <c r="U120" s="213" t="inlineStr">
        <is>
          <t>—</t>
        </is>
      </c>
      <c r="V120" s="15" t="inlineStr">
        <is>
          <t>Medium</t>
        </is>
      </c>
    </row>
    <row r="121">
      <c r="A121" s="15" t="inlineStr">
        <is>
          <t>IRIS0830</t>
        </is>
      </c>
      <c r="B121" s="213" t="inlineStr">
        <is>
          <t>Bhavik Raparka</t>
        </is>
      </c>
      <c r="C121" s="213" t="inlineStr">
        <is>
          <t>CARBON</t>
        </is>
      </c>
      <c r="D121" s="213" t="inlineStr">
        <is>
          <t>Services</t>
        </is>
      </c>
      <c r="E121" s="213" t="inlineStr">
        <is>
          <t>Consulting &amp; Professional Services</t>
        </is>
      </c>
      <c r="F121" s="213" t="inlineStr">
        <is>
          <t>XBRL Tagging, Conversion &amp; Filing</t>
        </is>
      </c>
      <c r="G121" s="213" t="inlineStr">
        <is>
          <t>Senior Financial Analyst</t>
        </is>
      </c>
      <c r="H121" s="213" t="inlineStr">
        <is>
          <t>Senior Financial Analyst</t>
        </is>
      </c>
      <c r="I121" s="15" t="inlineStr">
        <is>
          <t>L4</t>
        </is>
      </c>
      <c r="J121" s="148" t="inlineStr">
        <is>
          <t>A3</t>
        </is>
      </c>
      <c r="K121" s="15" t="inlineStr">
        <is>
          <t>IC</t>
        </is>
      </c>
      <c r="L121" s="15" t="inlineStr">
        <is>
          <t>Same level</t>
        </is>
      </c>
      <c r="M121" s="15" t="n">
        <v>3.35</v>
      </c>
      <c r="N121" s="15" t="n">
        <v>3</v>
      </c>
      <c r="O121" s="15" t="n">
        <v>2.5</v>
      </c>
      <c r="P121" s="15" t="n">
        <v>2.5</v>
      </c>
      <c r="Q121" s="15" t="n">
        <v>1.5</v>
      </c>
      <c r="R121" s="15" t="n">
        <v>8</v>
      </c>
      <c r="S121" s="15" t="n">
        <v>3</v>
      </c>
      <c r="T121" s="213" t="inlineStr">
        <is>
          <t>The score decided the level</t>
        </is>
      </c>
      <c r="U121" s="213" t="inlineStr">
        <is>
          <t>—</t>
        </is>
      </c>
      <c r="V121" s="15" t="inlineStr">
        <is>
          <t>Medium</t>
        </is>
      </c>
    </row>
    <row r="122">
      <c r="A122" s="15" t="inlineStr">
        <is>
          <t>IRISC267</t>
        </is>
      </c>
      <c r="B122" s="213" t="inlineStr">
        <is>
          <t>Chaitali Chatterjee</t>
        </is>
      </c>
      <c r="C122" s="213" t="inlineStr">
        <is>
          <t>CARBON</t>
        </is>
      </c>
      <c r="D122" s="213" t="inlineStr">
        <is>
          <t>Services</t>
        </is>
      </c>
      <c r="E122" s="213" t="inlineStr">
        <is>
          <t>Consulting &amp; Professional Services</t>
        </is>
      </c>
      <c r="F122" s="213" t="inlineStr">
        <is>
          <t>XBRL Tagging, Conversion &amp; Filing</t>
        </is>
      </c>
      <c r="G122" s="213" t="inlineStr">
        <is>
          <t>Consultant</t>
        </is>
      </c>
      <c r="H122" s="213" t="inlineStr">
        <is>
          <t>Senior Financial Analyst</t>
        </is>
      </c>
      <c r="I122" s="15" t="inlineStr">
        <is>
          <t>L3</t>
        </is>
      </c>
      <c r="J122" s="148" t="inlineStr">
        <is>
          <t>A3</t>
        </is>
      </c>
      <c r="K122" s="15" t="inlineStr">
        <is>
          <t>IC</t>
        </is>
      </c>
      <c r="L122" s="217" t="inlineStr">
        <is>
          <t>Up</t>
        </is>
      </c>
      <c r="M122" s="15" t="n">
        <v>2.93</v>
      </c>
      <c r="N122" s="15" t="n">
        <v>2.5</v>
      </c>
      <c r="O122" s="15" t="n">
        <v>2.5</v>
      </c>
      <c r="P122" s="15" t="n">
        <v>2.5</v>
      </c>
      <c r="Q122" s="15" t="n">
        <v>1</v>
      </c>
      <c r="R122" s="15" t="n">
        <v>6.5</v>
      </c>
      <c r="S122" s="15" t="n">
        <v>3</v>
      </c>
      <c r="T122" s="213" t="inlineStr">
        <is>
          <t>The score decided the level</t>
        </is>
      </c>
      <c r="U122" s="213" t="inlineStr">
        <is>
          <t>—</t>
        </is>
      </c>
      <c r="V122" s="15" t="inlineStr">
        <is>
          <t>Low</t>
        </is>
      </c>
    </row>
    <row r="123">
      <c r="A123" s="15" t="inlineStr">
        <is>
          <t>IRIS0508</t>
        </is>
      </c>
      <c r="B123" s="213" t="inlineStr">
        <is>
          <t>Dhananjay Bavkar</t>
        </is>
      </c>
      <c r="C123" s="213" t="inlineStr">
        <is>
          <t>CARBON</t>
        </is>
      </c>
      <c r="D123" s="213" t="inlineStr">
        <is>
          <t>Services</t>
        </is>
      </c>
      <c r="E123" s="213" t="inlineStr">
        <is>
          <t>Consulting &amp; Professional Services</t>
        </is>
      </c>
      <c r="F123" s="213" t="inlineStr">
        <is>
          <t>XBRL Tagging, Conversion &amp; Filing</t>
        </is>
      </c>
      <c r="G123" s="213" t="inlineStr">
        <is>
          <t>Senior Financial Analyst</t>
        </is>
      </c>
      <c r="H123" s="213" t="inlineStr">
        <is>
          <t>Senior Financial Analyst</t>
        </is>
      </c>
      <c r="I123" s="15" t="inlineStr">
        <is>
          <t>L4</t>
        </is>
      </c>
      <c r="J123" s="148" t="inlineStr">
        <is>
          <t>A3</t>
        </is>
      </c>
      <c r="K123" s="15" t="inlineStr">
        <is>
          <t>IC</t>
        </is>
      </c>
      <c r="L123" s="15" t="inlineStr">
        <is>
          <t>Same level</t>
        </is>
      </c>
      <c r="M123" s="15" t="n">
        <v>3.48</v>
      </c>
      <c r="N123" s="15" t="n">
        <v>3</v>
      </c>
      <c r="O123" s="15" t="n">
        <v>3</v>
      </c>
      <c r="P123" s="15" t="n">
        <v>2.5</v>
      </c>
      <c r="Q123" s="15" t="n">
        <v>1.5</v>
      </c>
      <c r="R123" s="15" t="n">
        <v>8.5</v>
      </c>
      <c r="S123" s="15" t="n">
        <v>3</v>
      </c>
      <c r="T123" s="213" t="inlineStr">
        <is>
          <t>The score decided the level</t>
        </is>
      </c>
      <c r="U123" s="215" t="inlineStr">
        <is>
          <t>Close call</t>
        </is>
      </c>
      <c r="V123" s="15" t="inlineStr">
        <is>
          <t>Medium</t>
        </is>
      </c>
    </row>
    <row r="124">
      <c r="A124" s="15" t="inlineStr">
        <is>
          <t>IRIS0566</t>
        </is>
      </c>
      <c r="B124" s="213" t="inlineStr">
        <is>
          <t>Dipak Warkhade</t>
        </is>
      </c>
      <c r="C124" s="213" t="inlineStr">
        <is>
          <t>CARBON</t>
        </is>
      </c>
      <c r="D124" s="213" t="inlineStr">
        <is>
          <t>Services</t>
        </is>
      </c>
      <c r="E124" s="213" t="inlineStr">
        <is>
          <t>Consulting &amp; Professional Services</t>
        </is>
      </c>
      <c r="F124" s="213" t="inlineStr">
        <is>
          <t>XBRL Tagging, Conversion &amp; Filing</t>
        </is>
      </c>
      <c r="G124" s="213" t="inlineStr">
        <is>
          <t>Financial Analyst</t>
        </is>
      </c>
      <c r="H124" s="213" t="inlineStr">
        <is>
          <t>Senior Financial Analyst</t>
        </is>
      </c>
      <c r="I124" s="15" t="inlineStr">
        <is>
          <t>L3</t>
        </is>
      </c>
      <c r="J124" s="148" t="inlineStr">
        <is>
          <t>A3</t>
        </is>
      </c>
      <c r="K124" s="15" t="inlineStr">
        <is>
          <t>IC</t>
        </is>
      </c>
      <c r="L124" s="217" t="inlineStr">
        <is>
          <t>Up</t>
        </is>
      </c>
      <c r="M124" s="15" t="n">
        <v>2.68</v>
      </c>
      <c r="N124" s="15" t="n">
        <v>2</v>
      </c>
      <c r="O124" s="15" t="n">
        <v>2</v>
      </c>
      <c r="P124" s="15" t="n">
        <v>2</v>
      </c>
      <c r="Q124" s="15" t="n">
        <v>1</v>
      </c>
      <c r="R124" s="15" t="n">
        <v>8.5</v>
      </c>
      <c r="S124" s="15" t="n">
        <v>2.5</v>
      </c>
      <c r="T124" s="213" t="inlineStr">
        <is>
          <t>The score decided the level</t>
        </is>
      </c>
      <c r="U124" s="213" t="inlineStr">
        <is>
          <t>—</t>
        </is>
      </c>
      <c r="V124" s="15" t="inlineStr">
        <is>
          <t>Medium</t>
        </is>
      </c>
    </row>
    <row r="125">
      <c r="A125" s="15" t="inlineStr">
        <is>
          <t>IRIS0027</t>
        </is>
      </c>
      <c r="B125" s="213" t="inlineStr">
        <is>
          <t>Haresh Misal</t>
        </is>
      </c>
      <c r="C125" s="213" t="inlineStr">
        <is>
          <t>CARBON</t>
        </is>
      </c>
      <c r="D125" s="213" t="inlineStr">
        <is>
          <t>Services</t>
        </is>
      </c>
      <c r="E125" s="213" t="inlineStr">
        <is>
          <t>Consulting &amp; Professional Services</t>
        </is>
      </c>
      <c r="F125" s="213" t="inlineStr">
        <is>
          <t>XBRL Tagging, Conversion &amp; Filing</t>
        </is>
      </c>
      <c r="G125" s="213" t="inlineStr">
        <is>
          <t>Senior Financial Analyst</t>
        </is>
      </c>
      <c r="H125" s="213" t="inlineStr">
        <is>
          <t>Senior Financial Analyst</t>
        </is>
      </c>
      <c r="I125" s="15" t="inlineStr">
        <is>
          <t>L4</t>
        </is>
      </c>
      <c r="J125" s="148" t="inlineStr">
        <is>
          <t>A3</t>
        </is>
      </c>
      <c r="K125" s="15" t="inlineStr">
        <is>
          <t>IC</t>
        </is>
      </c>
      <c r="L125" s="15" t="inlineStr">
        <is>
          <t>Same level</t>
        </is>
      </c>
      <c r="M125" s="15" t="n">
        <v>3.28</v>
      </c>
      <c r="N125" s="15" t="n">
        <v>2.5</v>
      </c>
      <c r="O125" s="15" t="n">
        <v>2.5</v>
      </c>
      <c r="P125" s="15" t="n">
        <v>2.5</v>
      </c>
      <c r="Q125" s="15" t="n">
        <v>1.5</v>
      </c>
      <c r="R125" s="15" t="n">
        <v>10</v>
      </c>
      <c r="S125" s="15" t="n">
        <v>3</v>
      </c>
      <c r="T125" s="213" t="inlineStr">
        <is>
          <t>The score decided the level</t>
        </is>
      </c>
      <c r="U125" s="213" t="inlineStr">
        <is>
          <t>—</t>
        </is>
      </c>
      <c r="V125" s="15" t="inlineStr">
        <is>
          <t>Medium</t>
        </is>
      </c>
    </row>
    <row r="126">
      <c r="A126" s="15" t="inlineStr">
        <is>
          <t>IRIS0014</t>
        </is>
      </c>
      <c r="B126" s="213" t="inlineStr">
        <is>
          <t>Jayavant Bhabal</t>
        </is>
      </c>
      <c r="C126" s="213" t="inlineStr">
        <is>
          <t>CARBON</t>
        </is>
      </c>
      <c r="D126" s="213" t="inlineStr">
        <is>
          <t>Services</t>
        </is>
      </c>
      <c r="E126" s="213" t="inlineStr">
        <is>
          <t>Consulting &amp; Professional Services</t>
        </is>
      </c>
      <c r="F126" s="213" t="inlineStr">
        <is>
          <t>Service Delivery Operations</t>
        </is>
      </c>
      <c r="G126" s="213" t="inlineStr">
        <is>
          <t>Financial Analyst</t>
        </is>
      </c>
      <c r="H126" s="213" t="inlineStr">
        <is>
          <t>Senior Service Delivery Analyst</t>
        </is>
      </c>
      <c r="I126" s="15" t="inlineStr">
        <is>
          <t>L3</t>
        </is>
      </c>
      <c r="J126" s="148" t="inlineStr">
        <is>
          <t>A3</t>
        </is>
      </c>
      <c r="K126" s="15" t="inlineStr">
        <is>
          <t>IC</t>
        </is>
      </c>
      <c r="L126" s="217" t="inlineStr">
        <is>
          <t>Up</t>
        </is>
      </c>
      <c r="M126" s="15" t="n">
        <v>3.38</v>
      </c>
      <c r="N126" s="15" t="n">
        <v>2.5</v>
      </c>
      <c r="O126" s="15" t="n">
        <v>2.5</v>
      </c>
      <c r="P126" s="15" t="n">
        <v>2.5</v>
      </c>
      <c r="Q126" s="15" t="n">
        <v>1.5</v>
      </c>
      <c r="R126" s="15" t="n">
        <v>11</v>
      </c>
      <c r="S126" s="15" t="n">
        <v>3</v>
      </c>
      <c r="T126" s="213" t="inlineStr">
        <is>
          <t>The score decided the level</t>
        </is>
      </c>
      <c r="U126" s="213" t="inlineStr">
        <is>
          <t>—</t>
        </is>
      </c>
      <c r="V126" s="15" t="inlineStr">
        <is>
          <t>Medium</t>
        </is>
      </c>
    </row>
    <row r="127">
      <c r="A127" s="15" t="inlineStr">
        <is>
          <t>IRIS1124</t>
        </is>
      </c>
      <c r="B127" s="213" t="inlineStr">
        <is>
          <t>Kamlesh Bomble</t>
        </is>
      </c>
      <c r="C127" s="213" t="inlineStr">
        <is>
          <t>CARBON</t>
        </is>
      </c>
      <c r="D127" s="213" t="inlineStr">
        <is>
          <t>Services</t>
        </is>
      </c>
      <c r="E127" s="213" t="inlineStr">
        <is>
          <t>Consulting &amp; Professional Services</t>
        </is>
      </c>
      <c r="F127" s="213" t="inlineStr">
        <is>
          <t>XBRL Tagging, Conversion &amp; Filing</t>
        </is>
      </c>
      <c r="G127" s="213" t="inlineStr">
        <is>
          <t>Senior Financial Analyst</t>
        </is>
      </c>
      <c r="H127" s="213" t="inlineStr">
        <is>
          <t>Senior Financial Analyst</t>
        </is>
      </c>
      <c r="I127" s="15" t="inlineStr">
        <is>
          <t>L4</t>
        </is>
      </c>
      <c r="J127" s="148" t="inlineStr">
        <is>
          <t>A3</t>
        </is>
      </c>
      <c r="K127" s="15" t="inlineStr">
        <is>
          <t>IC</t>
        </is>
      </c>
      <c r="L127" s="15" t="inlineStr">
        <is>
          <t>Same level</t>
        </is>
      </c>
      <c r="M127" s="15" t="n">
        <v>3.08</v>
      </c>
      <c r="N127" s="15" t="n">
        <v>2.5</v>
      </c>
      <c r="O127" s="15" t="n">
        <v>2.5</v>
      </c>
      <c r="P127" s="15" t="n">
        <v>2.5</v>
      </c>
      <c r="Q127" s="15" t="n">
        <v>1.5</v>
      </c>
      <c r="R127" s="15" t="n">
        <v>8</v>
      </c>
      <c r="S127" s="15" t="n">
        <v>3</v>
      </c>
      <c r="T127" s="213" t="inlineStr">
        <is>
          <t>The score decided the level</t>
        </is>
      </c>
      <c r="U127" s="213" t="inlineStr">
        <is>
          <t>—</t>
        </is>
      </c>
      <c r="V127" s="15" t="inlineStr">
        <is>
          <t>Medium</t>
        </is>
      </c>
    </row>
    <row r="128">
      <c r="A128" s="15" t="inlineStr">
        <is>
          <t>IRIS0474</t>
        </is>
      </c>
      <c r="B128" s="213" t="inlineStr">
        <is>
          <t>Kiran Mane</t>
        </is>
      </c>
      <c r="C128" s="213" t="inlineStr">
        <is>
          <t>CARBON</t>
        </is>
      </c>
      <c r="D128" s="213" t="inlineStr">
        <is>
          <t>Services</t>
        </is>
      </c>
      <c r="E128" s="213" t="inlineStr">
        <is>
          <t>Consulting &amp; Professional Services</t>
        </is>
      </c>
      <c r="F128" s="213" t="inlineStr">
        <is>
          <t>XBRL Tagging, Conversion &amp; Filing</t>
        </is>
      </c>
      <c r="G128" s="213" t="inlineStr">
        <is>
          <t>Financial Analyst</t>
        </is>
      </c>
      <c r="H128" s="213" t="inlineStr">
        <is>
          <t>Senior Financial Analyst</t>
        </is>
      </c>
      <c r="I128" s="15" t="inlineStr">
        <is>
          <t>L3</t>
        </is>
      </c>
      <c r="J128" s="148" t="inlineStr">
        <is>
          <t>A3</t>
        </is>
      </c>
      <c r="K128" s="15" t="inlineStr">
        <is>
          <t>IC</t>
        </is>
      </c>
      <c r="L128" s="217" t="inlineStr">
        <is>
          <t>Up</t>
        </is>
      </c>
      <c r="M128" s="15" t="n">
        <v>3.05</v>
      </c>
      <c r="N128" s="15" t="n">
        <v>2.5</v>
      </c>
      <c r="O128" s="15" t="n">
        <v>2</v>
      </c>
      <c r="P128" s="15" t="n">
        <v>2.5</v>
      </c>
      <c r="Q128" s="15" t="n">
        <v>2</v>
      </c>
      <c r="R128" s="15" t="n">
        <v>8.5</v>
      </c>
      <c r="S128" s="15" t="n">
        <v>3</v>
      </c>
      <c r="T128" s="213" t="inlineStr">
        <is>
          <t>The score decided the level</t>
        </is>
      </c>
      <c r="U128" s="213" t="inlineStr">
        <is>
          <t>—</t>
        </is>
      </c>
      <c r="V128" s="15" t="inlineStr">
        <is>
          <t>Medium</t>
        </is>
      </c>
    </row>
    <row r="129">
      <c r="A129" s="15" t="inlineStr">
        <is>
          <t>IRIS0520</t>
        </is>
      </c>
      <c r="B129" s="213" t="inlineStr">
        <is>
          <t>Mandar Vatare</t>
        </is>
      </c>
      <c r="C129" s="213" t="inlineStr">
        <is>
          <t>CARBON</t>
        </is>
      </c>
      <c r="D129" s="213" t="inlineStr">
        <is>
          <t>Services</t>
        </is>
      </c>
      <c r="E129" s="213" t="inlineStr">
        <is>
          <t>Consulting &amp; Professional Services</t>
        </is>
      </c>
      <c r="F129" s="213" t="inlineStr">
        <is>
          <t>XBRL Tagging, Conversion &amp; Filing</t>
        </is>
      </c>
      <c r="G129" s="213" t="inlineStr">
        <is>
          <t>Financial Analyst</t>
        </is>
      </c>
      <c r="H129" s="213" t="inlineStr">
        <is>
          <t>Senior Financial Analyst</t>
        </is>
      </c>
      <c r="I129" s="15" t="inlineStr">
        <is>
          <t>L3</t>
        </is>
      </c>
      <c r="J129" s="148" t="inlineStr">
        <is>
          <t>A3</t>
        </is>
      </c>
      <c r="K129" s="15" t="inlineStr">
        <is>
          <t>IC</t>
        </is>
      </c>
      <c r="L129" s="217" t="inlineStr">
        <is>
          <t>Up</t>
        </is>
      </c>
      <c r="M129" s="15" t="n">
        <v>3.1</v>
      </c>
      <c r="N129" s="15" t="n">
        <v>2.5</v>
      </c>
      <c r="O129" s="15" t="n">
        <v>2</v>
      </c>
      <c r="P129" s="15" t="n">
        <v>2.5</v>
      </c>
      <c r="Q129" s="15" t="n">
        <v>2</v>
      </c>
      <c r="R129" s="15" t="n">
        <v>9</v>
      </c>
      <c r="S129" s="15" t="n">
        <v>3</v>
      </c>
      <c r="T129" s="213" t="inlineStr">
        <is>
          <t>The score decided the level</t>
        </is>
      </c>
      <c r="U129" s="213" t="inlineStr">
        <is>
          <t>—</t>
        </is>
      </c>
      <c r="V129" s="15" t="inlineStr">
        <is>
          <t>Medium</t>
        </is>
      </c>
    </row>
    <row r="130">
      <c r="A130" s="15" t="inlineStr">
        <is>
          <t>IRIS2056</t>
        </is>
      </c>
      <c r="B130" s="213" t="inlineStr">
        <is>
          <t>Monica Patel</t>
        </is>
      </c>
      <c r="C130" s="213" t="inlineStr">
        <is>
          <t>CARBON</t>
        </is>
      </c>
      <c r="D130" s="213" t="inlineStr">
        <is>
          <t>Services</t>
        </is>
      </c>
      <c r="E130" s="213" t="inlineStr">
        <is>
          <t>Consulting &amp; Professional Services</t>
        </is>
      </c>
      <c r="F130" s="213" t="inlineStr">
        <is>
          <t>XBRL Tagging, Conversion &amp; Filing</t>
        </is>
      </c>
      <c r="G130" s="213" t="inlineStr">
        <is>
          <t>Senior Financial Analyst</t>
        </is>
      </c>
      <c r="H130" s="213" t="inlineStr">
        <is>
          <t>Senior Financial Analyst</t>
        </is>
      </c>
      <c r="I130" s="15" t="inlineStr">
        <is>
          <t>L4</t>
        </is>
      </c>
      <c r="J130" s="148" t="inlineStr">
        <is>
          <t>A3</t>
        </is>
      </c>
      <c r="K130" s="15" t="inlineStr">
        <is>
          <t>IC</t>
        </is>
      </c>
      <c r="L130" s="15" t="inlineStr">
        <is>
          <t>Same level</t>
        </is>
      </c>
      <c r="M130" s="15" t="n">
        <v>3.28</v>
      </c>
      <c r="N130" s="15" t="n">
        <v>3</v>
      </c>
      <c r="O130" s="15" t="n">
        <v>3</v>
      </c>
      <c r="P130" s="15" t="n">
        <v>2.5</v>
      </c>
      <c r="Q130" s="15" t="n">
        <v>1.5</v>
      </c>
      <c r="R130" s="15" t="n">
        <v>6.5</v>
      </c>
      <c r="S130" s="15" t="n">
        <v>3</v>
      </c>
      <c r="T130" s="213" t="inlineStr">
        <is>
          <t>The score decided the level</t>
        </is>
      </c>
      <c r="U130" s="215" t="inlineStr">
        <is>
          <t>Input needed</t>
        </is>
      </c>
      <c r="V130" s="15" t="inlineStr">
        <is>
          <t>Low</t>
        </is>
      </c>
    </row>
    <row r="131">
      <c r="A131" s="15" t="inlineStr">
        <is>
          <t>IRIS2328</t>
        </is>
      </c>
      <c r="B131" s="213" t="inlineStr">
        <is>
          <t>Namrata Juvekar</t>
        </is>
      </c>
      <c r="C131" s="213" t="inlineStr">
        <is>
          <t>CARBON</t>
        </is>
      </c>
      <c r="D131" s="213" t="inlineStr">
        <is>
          <t>Services</t>
        </is>
      </c>
      <c r="E131" s="213" t="inlineStr">
        <is>
          <t>Consulting &amp; Professional Services</t>
        </is>
      </c>
      <c r="F131" s="213" t="inlineStr">
        <is>
          <t>XBRL Tagging, Conversion &amp; Filing</t>
        </is>
      </c>
      <c r="G131" s="213" t="inlineStr">
        <is>
          <t>Financial Analyst</t>
        </is>
      </c>
      <c r="H131" s="213" t="inlineStr">
        <is>
          <t>Senior Financial Analyst</t>
        </is>
      </c>
      <c r="I131" s="15" t="inlineStr">
        <is>
          <t>L3</t>
        </is>
      </c>
      <c r="J131" s="148" t="inlineStr">
        <is>
          <t>A3</t>
        </is>
      </c>
      <c r="K131" s="15" t="inlineStr">
        <is>
          <t>IC</t>
        </is>
      </c>
      <c r="L131" s="217" t="inlineStr">
        <is>
          <t>Up</t>
        </is>
      </c>
      <c r="M131" s="15" t="n">
        <v>2.61</v>
      </c>
      <c r="N131" s="15" t="n">
        <v>2.5</v>
      </c>
      <c r="O131" s="15" t="n">
        <v>3</v>
      </c>
      <c r="P131" s="15" t="n">
        <v>2.5</v>
      </c>
      <c r="Q131" s="15" t="n">
        <v>2</v>
      </c>
      <c r="R131" s="15" t="n">
        <v>2.5</v>
      </c>
      <c r="S131" s="15" t="n">
        <v>3</v>
      </c>
      <c r="T131" s="213" t="inlineStr">
        <is>
          <t>The score decided the level</t>
        </is>
      </c>
      <c r="U131" s="215" t="inlineStr">
        <is>
          <t>Input needed</t>
        </is>
      </c>
      <c r="V131" s="15" t="inlineStr">
        <is>
          <t>Medium</t>
        </is>
      </c>
    </row>
    <row r="132">
      <c r="A132" s="15" t="inlineStr">
        <is>
          <t>IRIS0466</t>
        </is>
      </c>
      <c r="B132" s="213" t="inlineStr">
        <is>
          <t>Nirmala Kalyadappu</t>
        </is>
      </c>
      <c r="C132" s="213" t="inlineStr">
        <is>
          <t>CARBON</t>
        </is>
      </c>
      <c r="D132" s="213" t="inlineStr">
        <is>
          <t>Services</t>
        </is>
      </c>
      <c r="E132" s="213" t="inlineStr">
        <is>
          <t>Consulting &amp; Professional Services</t>
        </is>
      </c>
      <c r="F132" s="213" t="inlineStr">
        <is>
          <t>XBRL Tagging, Conversion &amp; Filing</t>
        </is>
      </c>
      <c r="G132" s="213" t="inlineStr">
        <is>
          <t>Financial Analyst</t>
        </is>
      </c>
      <c r="H132" s="213" t="inlineStr">
        <is>
          <t>Senior Financial Analyst</t>
        </is>
      </c>
      <c r="I132" s="15" t="inlineStr">
        <is>
          <t>L3</t>
        </is>
      </c>
      <c r="J132" s="148" t="inlineStr">
        <is>
          <t>A3</t>
        </is>
      </c>
      <c r="K132" s="15" t="inlineStr">
        <is>
          <t>IC</t>
        </is>
      </c>
      <c r="L132" s="217" t="inlineStr">
        <is>
          <t>Up</t>
        </is>
      </c>
      <c r="M132" s="15" t="n">
        <v>3.1</v>
      </c>
      <c r="N132" s="15" t="n">
        <v>2.5</v>
      </c>
      <c r="O132" s="15" t="n">
        <v>2</v>
      </c>
      <c r="P132" s="15" t="n">
        <v>2.5</v>
      </c>
      <c r="Q132" s="15" t="n">
        <v>1</v>
      </c>
      <c r="R132" s="15" t="n">
        <v>9</v>
      </c>
      <c r="S132" s="15" t="n">
        <v>3</v>
      </c>
      <c r="T132" s="213" t="inlineStr">
        <is>
          <t>The score decided the level</t>
        </is>
      </c>
      <c r="U132" s="213" t="inlineStr">
        <is>
          <t>—</t>
        </is>
      </c>
      <c r="V132" s="15" t="inlineStr">
        <is>
          <t>Low</t>
        </is>
      </c>
    </row>
    <row r="133">
      <c r="A133" s="15" t="inlineStr">
        <is>
          <t>IRIS2230</t>
        </is>
      </c>
      <c r="B133" s="213" t="inlineStr">
        <is>
          <t>Palak Verma</t>
        </is>
      </c>
      <c r="C133" s="213" t="inlineStr">
        <is>
          <t>CARBON</t>
        </is>
      </c>
      <c r="D133" s="213" t="inlineStr">
        <is>
          <t>Services</t>
        </is>
      </c>
      <c r="E133" s="213" t="inlineStr">
        <is>
          <t>Consulting &amp; Professional Services</t>
        </is>
      </c>
      <c r="F133" s="213" t="inlineStr">
        <is>
          <t>XBRL Tagging, Conversion &amp; Filing</t>
        </is>
      </c>
      <c r="G133" s="213" t="inlineStr">
        <is>
          <t>Financial Analyst</t>
        </is>
      </c>
      <c r="H133" s="213" t="inlineStr">
        <is>
          <t>Senior Financial Analyst</t>
        </is>
      </c>
      <c r="I133" s="15" t="inlineStr">
        <is>
          <t>L3</t>
        </is>
      </c>
      <c r="J133" s="148" t="inlineStr">
        <is>
          <t>A3</t>
        </is>
      </c>
      <c r="K133" s="15" t="inlineStr">
        <is>
          <t>IC</t>
        </is>
      </c>
      <c r="L133" s="217" t="inlineStr">
        <is>
          <t>Up</t>
        </is>
      </c>
      <c r="M133" s="15" t="n">
        <v>2.23</v>
      </c>
      <c r="N133" s="15" t="n">
        <v>2</v>
      </c>
      <c r="O133" s="15" t="n">
        <v>2</v>
      </c>
      <c r="P133" s="15" t="n">
        <v>2</v>
      </c>
      <c r="Q133" s="15" t="n">
        <v>1</v>
      </c>
      <c r="R133" s="15" t="n">
        <v>4</v>
      </c>
      <c r="S133" s="15" t="n">
        <v>2.5</v>
      </c>
      <c r="T133" s="213" t="inlineStr">
        <is>
          <r>
            <rPr>
              <rFont val="Calibri"/>
              <b val="1"/>
              <sz val="10"/>
            </rPr>
            <t>Rule:</t>
          </r>
          <r>
            <rPr>
              <rFont val="Calibri"/>
              <sz val="10"/>
            </rPr>
            <t xml:space="preserve"> R7 Band A experience</t>
          </r>
        </is>
      </c>
      <c r="U133" s="213" t="inlineStr">
        <is>
          <t>—</t>
        </is>
      </c>
      <c r="V133" s="15" t="inlineStr">
        <is>
          <t>Medium</t>
        </is>
      </c>
    </row>
    <row r="134">
      <c r="A134" s="15" t="inlineStr">
        <is>
          <t>IRIS1607</t>
        </is>
      </c>
      <c r="B134" s="213" t="inlineStr">
        <is>
          <t>Payal Gala</t>
        </is>
      </c>
      <c r="C134" s="213" t="inlineStr">
        <is>
          <t>CARBON</t>
        </is>
      </c>
      <c r="D134" s="213" t="inlineStr">
        <is>
          <t>Services</t>
        </is>
      </c>
      <c r="E134" s="213" t="inlineStr">
        <is>
          <t>Consulting &amp; Professional Services</t>
        </is>
      </c>
      <c r="F134" s="213" t="inlineStr">
        <is>
          <t>XBRL Tagging, Conversion &amp; Filing</t>
        </is>
      </c>
      <c r="G134" s="213" t="inlineStr">
        <is>
          <t>Senior Financial Analyst</t>
        </is>
      </c>
      <c r="H134" s="213" t="inlineStr">
        <is>
          <t>Senior Financial Analyst</t>
        </is>
      </c>
      <c r="I134" s="15" t="inlineStr">
        <is>
          <t>L4</t>
        </is>
      </c>
      <c r="J134" s="148" t="inlineStr">
        <is>
          <t>A3</t>
        </is>
      </c>
      <c r="K134" s="15" t="inlineStr">
        <is>
          <t>IC</t>
        </is>
      </c>
      <c r="L134" s="15" t="inlineStr">
        <is>
          <t>Same level</t>
        </is>
      </c>
      <c r="M134" s="15" t="n">
        <v>3.4</v>
      </c>
      <c r="N134" s="15" t="n">
        <v>3</v>
      </c>
      <c r="O134" s="15" t="n">
        <v>2.5</v>
      </c>
      <c r="P134" s="15" t="n">
        <v>2.5</v>
      </c>
      <c r="Q134" s="15" t="n">
        <v>1.5</v>
      </c>
      <c r="R134" s="15" t="n">
        <v>8.5</v>
      </c>
      <c r="S134" s="15" t="n">
        <v>3</v>
      </c>
      <c r="T134" s="213" t="inlineStr">
        <is>
          <t>The score decided the level</t>
        </is>
      </c>
      <c r="U134" s="213" t="inlineStr">
        <is>
          <t>—</t>
        </is>
      </c>
      <c r="V134" s="15" t="inlineStr">
        <is>
          <t>Medium</t>
        </is>
      </c>
    </row>
    <row r="135">
      <c r="A135" s="15" t="inlineStr">
        <is>
          <t>IRIS0222</t>
        </is>
      </c>
      <c r="B135" s="213" t="inlineStr">
        <is>
          <t>Prerna Savaratkar</t>
        </is>
      </c>
      <c r="C135" s="213" t="inlineStr">
        <is>
          <t>CARBON</t>
        </is>
      </c>
      <c r="D135" s="213" t="inlineStr">
        <is>
          <t>Services</t>
        </is>
      </c>
      <c r="E135" s="213" t="inlineStr">
        <is>
          <t>Consulting &amp; Professional Services</t>
        </is>
      </c>
      <c r="F135" s="213" t="inlineStr">
        <is>
          <t>XBRL Tagging, Conversion &amp; Filing</t>
        </is>
      </c>
      <c r="G135" s="213" t="inlineStr">
        <is>
          <t>Financial Analyst</t>
        </is>
      </c>
      <c r="H135" s="213" t="inlineStr">
        <is>
          <t>Senior Financial Analyst</t>
        </is>
      </c>
      <c r="I135" s="15" t="inlineStr">
        <is>
          <t>L3</t>
        </is>
      </c>
      <c r="J135" s="148" t="inlineStr">
        <is>
          <t>A3</t>
        </is>
      </c>
      <c r="K135" s="15" t="inlineStr">
        <is>
          <t>IC</t>
        </is>
      </c>
      <c r="L135" s="217" t="inlineStr">
        <is>
          <t>Up</t>
        </is>
      </c>
      <c r="M135" s="15" t="n">
        <v>3</v>
      </c>
      <c r="N135" s="15" t="n">
        <v>2.5</v>
      </c>
      <c r="O135" s="15" t="n">
        <v>2</v>
      </c>
      <c r="P135" s="15" t="n">
        <v>2</v>
      </c>
      <c r="Q135" s="15" t="n">
        <v>1</v>
      </c>
      <c r="R135" s="15" t="n">
        <v>9</v>
      </c>
      <c r="S135" s="15" t="n">
        <v>2.5</v>
      </c>
      <c r="T135" s="213" t="inlineStr">
        <is>
          <t>The score decided the level</t>
        </is>
      </c>
      <c r="U135" s="213" t="inlineStr">
        <is>
          <t>—</t>
        </is>
      </c>
      <c r="V135" s="15" t="inlineStr">
        <is>
          <t>High</t>
        </is>
      </c>
    </row>
    <row r="136">
      <c r="A136" s="15" t="inlineStr">
        <is>
          <t>IRISC330</t>
        </is>
      </c>
      <c r="B136" s="213" t="inlineStr">
        <is>
          <t>Raj Ratnakar Kumbhar</t>
        </is>
      </c>
      <c r="C136" s="213" t="inlineStr">
        <is>
          <t>CARBON</t>
        </is>
      </c>
      <c r="D136" s="213" t="inlineStr">
        <is>
          <t>Services</t>
        </is>
      </c>
      <c r="E136" s="213" t="inlineStr">
        <is>
          <t>Consulting &amp; Professional Services</t>
        </is>
      </c>
      <c r="F136" s="213" t="inlineStr">
        <is>
          <t>XBRL Tagging, Conversion &amp; Filing</t>
        </is>
      </c>
      <c r="G136" s="213" t="inlineStr">
        <is>
          <t>Consultant</t>
        </is>
      </c>
      <c r="H136" s="213" t="inlineStr">
        <is>
          <t>Senior Financial Analyst</t>
        </is>
      </c>
      <c r="I136" s="15" t="inlineStr">
        <is>
          <t>L3</t>
        </is>
      </c>
      <c r="J136" s="148" t="inlineStr">
        <is>
          <t>A3</t>
        </is>
      </c>
      <c r="K136" s="15" t="inlineStr">
        <is>
          <t>IC</t>
        </is>
      </c>
      <c r="L136" s="217" t="inlineStr">
        <is>
          <t>Up</t>
        </is>
      </c>
      <c r="M136" s="15" t="n">
        <v>2.63</v>
      </c>
      <c r="N136" s="15" t="n">
        <v>2.5</v>
      </c>
      <c r="O136" s="15" t="n">
        <v>2.5</v>
      </c>
      <c r="P136" s="15" t="n">
        <v>2.5</v>
      </c>
      <c r="Q136" s="15" t="n">
        <v>1</v>
      </c>
      <c r="R136" s="15" t="n">
        <v>3.5</v>
      </c>
      <c r="S136" s="15" t="n">
        <v>3</v>
      </c>
      <c r="T136" s="213" t="inlineStr">
        <is>
          <t>The score decided the level</t>
        </is>
      </c>
      <c r="U136" s="213" t="inlineStr">
        <is>
          <t>—</t>
        </is>
      </c>
      <c r="V136" s="15" t="inlineStr">
        <is>
          <t>Low</t>
        </is>
      </c>
    </row>
    <row r="137">
      <c r="A137" s="15" t="inlineStr">
        <is>
          <t>IRIS1340</t>
        </is>
      </c>
      <c r="B137" s="213" t="inlineStr">
        <is>
          <t>Rajendra Gupta</t>
        </is>
      </c>
      <c r="C137" s="213" t="inlineStr">
        <is>
          <t>CARBON</t>
        </is>
      </c>
      <c r="D137" s="213" t="inlineStr">
        <is>
          <t>Services</t>
        </is>
      </c>
      <c r="E137" s="213" t="inlineStr">
        <is>
          <t>Consulting &amp; Professional Services</t>
        </is>
      </c>
      <c r="F137" s="213" t="inlineStr">
        <is>
          <t>XBRL Tagging, Conversion &amp; Filing</t>
        </is>
      </c>
      <c r="G137" s="213" t="inlineStr">
        <is>
          <t>Financial Analyst</t>
        </is>
      </c>
      <c r="H137" s="213" t="inlineStr">
        <is>
          <t>Senior Financial Analyst</t>
        </is>
      </c>
      <c r="I137" s="15" t="inlineStr">
        <is>
          <t>L3</t>
        </is>
      </c>
      <c r="J137" s="148" t="inlineStr">
        <is>
          <t>A3</t>
        </is>
      </c>
      <c r="K137" s="15" t="inlineStr">
        <is>
          <t>IC</t>
        </is>
      </c>
      <c r="L137" s="217" t="inlineStr">
        <is>
          <t>Up</t>
        </is>
      </c>
      <c r="M137" s="15" t="n">
        <v>3.13</v>
      </c>
      <c r="N137" s="15" t="n">
        <v>2.5</v>
      </c>
      <c r="O137" s="15" t="n">
        <v>2.5</v>
      </c>
      <c r="P137" s="15" t="n">
        <v>2.5</v>
      </c>
      <c r="Q137" s="15" t="n">
        <v>1</v>
      </c>
      <c r="R137" s="15" t="n">
        <v>8.5</v>
      </c>
      <c r="S137" s="15" t="n">
        <v>3</v>
      </c>
      <c r="T137" s="213" t="inlineStr">
        <is>
          <t>The score decided the level</t>
        </is>
      </c>
      <c r="U137" s="213" t="inlineStr">
        <is>
          <t>—</t>
        </is>
      </c>
      <c r="V137" s="15" t="inlineStr">
        <is>
          <t>Medium</t>
        </is>
      </c>
    </row>
    <row r="138">
      <c r="A138" s="15" t="inlineStr">
        <is>
          <t>IRIS2120</t>
        </is>
      </c>
      <c r="B138" s="213" t="inlineStr">
        <is>
          <t>Rohit Sawant</t>
        </is>
      </c>
      <c r="C138" s="213" t="inlineStr">
        <is>
          <t>CARBON</t>
        </is>
      </c>
      <c r="D138" s="213" t="inlineStr">
        <is>
          <t>Services</t>
        </is>
      </c>
      <c r="E138" s="213" t="inlineStr">
        <is>
          <t>Consulting &amp; Professional Services</t>
        </is>
      </c>
      <c r="F138" s="213" t="inlineStr">
        <is>
          <t>XBRL Tagging, Conversion &amp; Filing</t>
        </is>
      </c>
      <c r="G138" s="213" t="inlineStr">
        <is>
          <t>Financial Analyst</t>
        </is>
      </c>
      <c r="H138" s="213" t="inlineStr">
        <is>
          <t>Senior Financial Analyst</t>
        </is>
      </c>
      <c r="I138" s="15" t="inlineStr">
        <is>
          <t>L3</t>
        </is>
      </c>
      <c r="J138" s="148" t="inlineStr">
        <is>
          <t>A3</t>
        </is>
      </c>
      <c r="K138" s="15" t="inlineStr">
        <is>
          <t>IC</t>
        </is>
      </c>
      <c r="L138" s="217" t="inlineStr">
        <is>
          <t>Up</t>
        </is>
      </c>
      <c r="M138" s="15" t="n">
        <v>2.33</v>
      </c>
      <c r="N138" s="15" t="n">
        <v>2</v>
      </c>
      <c r="O138" s="15" t="n">
        <v>2</v>
      </c>
      <c r="P138" s="15" t="n">
        <v>2</v>
      </c>
      <c r="Q138" s="15" t="n">
        <v>1</v>
      </c>
      <c r="R138" s="15" t="n">
        <v>5</v>
      </c>
      <c r="S138" s="15" t="n">
        <v>2.5</v>
      </c>
      <c r="T138" s="213" t="inlineStr">
        <is>
          <r>
            <rPr>
              <rFont val="Calibri"/>
              <b val="1"/>
              <sz val="10"/>
            </rPr>
            <t>Rule:</t>
          </r>
          <r>
            <rPr>
              <rFont val="Calibri"/>
              <sz val="10"/>
            </rPr>
            <t xml:space="preserve"> R7 Band A experience</t>
          </r>
        </is>
      </c>
      <c r="U138" s="213" t="inlineStr">
        <is>
          <t>—</t>
        </is>
      </c>
      <c r="V138" s="15" t="inlineStr">
        <is>
          <t>Medium</t>
        </is>
      </c>
    </row>
    <row r="139">
      <c r="A139" s="15" t="inlineStr">
        <is>
          <t>IRISC265</t>
        </is>
      </c>
      <c r="B139" s="213" t="inlineStr">
        <is>
          <t>Roshni Surve</t>
        </is>
      </c>
      <c r="C139" s="213" t="inlineStr">
        <is>
          <t>CARBON</t>
        </is>
      </c>
      <c r="D139" s="213" t="inlineStr">
        <is>
          <t>Services</t>
        </is>
      </c>
      <c r="E139" s="213" t="inlineStr">
        <is>
          <t>Consulting &amp; Professional Services</t>
        </is>
      </c>
      <c r="F139" s="213" t="inlineStr">
        <is>
          <t>XBRL Tagging, Conversion &amp; Filing</t>
        </is>
      </c>
      <c r="G139" s="213" t="inlineStr">
        <is>
          <t>Consultant</t>
        </is>
      </c>
      <c r="H139" s="213" t="inlineStr">
        <is>
          <t>Senior Financial Analyst</t>
        </is>
      </c>
      <c r="I139" s="15" t="inlineStr">
        <is>
          <t>L3</t>
        </is>
      </c>
      <c r="J139" s="148" t="inlineStr">
        <is>
          <t>A3</t>
        </is>
      </c>
      <c r="K139" s="15" t="inlineStr">
        <is>
          <t>IC</t>
        </is>
      </c>
      <c r="L139" s="217" t="inlineStr">
        <is>
          <t>Up</t>
        </is>
      </c>
      <c r="M139" s="15" t="n">
        <v>2.58</v>
      </c>
      <c r="N139" s="15" t="n">
        <v>2.5</v>
      </c>
      <c r="O139" s="15" t="n">
        <v>2.5</v>
      </c>
      <c r="P139" s="15" t="n">
        <v>2.5</v>
      </c>
      <c r="Q139" s="15" t="n">
        <v>1</v>
      </c>
      <c r="R139" s="15" t="n">
        <v>3</v>
      </c>
      <c r="S139" s="15" t="n">
        <v>3</v>
      </c>
      <c r="T139" s="213" t="inlineStr">
        <is>
          <t>The score decided the level</t>
        </is>
      </c>
      <c r="U139" s="213" t="inlineStr">
        <is>
          <t>—</t>
        </is>
      </c>
      <c r="V139" s="15" t="inlineStr">
        <is>
          <t>Medium</t>
        </is>
      </c>
    </row>
    <row r="140">
      <c r="A140" s="15" t="inlineStr">
        <is>
          <t>IRIS2050</t>
        </is>
      </c>
      <c r="B140" s="213" t="inlineStr">
        <is>
          <t>Ruhee Chita</t>
        </is>
      </c>
      <c r="C140" s="213" t="inlineStr">
        <is>
          <t>CARBON</t>
        </is>
      </c>
      <c r="D140" s="213" t="inlineStr">
        <is>
          <t>Services</t>
        </is>
      </c>
      <c r="E140" s="213" t="inlineStr">
        <is>
          <t>Consulting &amp; Professional Services</t>
        </is>
      </c>
      <c r="F140" s="213" t="inlineStr">
        <is>
          <t>XBRL Tagging, Conversion &amp; Filing</t>
        </is>
      </c>
      <c r="G140" s="213" t="inlineStr">
        <is>
          <t>Senior Financial Analyst</t>
        </is>
      </c>
      <c r="H140" s="213" t="inlineStr">
        <is>
          <t>XBRL Specialist</t>
        </is>
      </c>
      <c r="I140" s="15" t="inlineStr">
        <is>
          <t>L4</t>
        </is>
      </c>
      <c r="J140" s="148" t="inlineStr">
        <is>
          <t>A3</t>
        </is>
      </c>
      <c r="K140" s="15" t="inlineStr">
        <is>
          <t>IC</t>
        </is>
      </c>
      <c r="L140" s="217" t="inlineStr">
        <is>
          <t>Up</t>
        </is>
      </c>
      <c r="M140" s="15" t="n">
        <v>3.6</v>
      </c>
      <c r="N140" s="15" t="n">
        <v>3.5</v>
      </c>
      <c r="O140" s="15" t="n">
        <v>3</v>
      </c>
      <c r="P140" s="15" t="n">
        <v>3</v>
      </c>
      <c r="Q140" s="15" t="n">
        <v>1.5</v>
      </c>
      <c r="R140" s="15" t="n">
        <v>6</v>
      </c>
      <c r="S140" s="15" t="n">
        <v>3.5</v>
      </c>
      <c r="T140" s="213" t="inlineStr">
        <is>
          <r>
            <rPr>
              <rFont val="Calibri"/>
              <b val="1"/>
              <sz val="10"/>
            </rPr>
            <t>Rule:</t>
          </r>
          <r>
            <rPr>
              <rFont val="Calibri"/>
              <sz val="10"/>
            </rPr>
            <t xml:space="preserve"> R6 top of band</t>
          </r>
        </is>
      </c>
      <c r="U140" s="215" t="inlineStr">
        <is>
          <t>Near a gate</t>
        </is>
      </c>
      <c r="V140" s="15" t="inlineStr">
        <is>
          <t>Medium</t>
        </is>
      </c>
    </row>
    <row r="141">
      <c r="A141" s="15" t="inlineStr">
        <is>
          <t>IRIS1934</t>
        </is>
      </c>
      <c r="B141" s="213" t="inlineStr">
        <is>
          <t>Sagar Barbade</t>
        </is>
      </c>
      <c r="C141" s="213" t="inlineStr">
        <is>
          <t>CARBON</t>
        </is>
      </c>
      <c r="D141" s="213" t="inlineStr">
        <is>
          <t>Services</t>
        </is>
      </c>
      <c r="E141" s="213" t="inlineStr">
        <is>
          <t>Consulting &amp; Professional Services</t>
        </is>
      </c>
      <c r="F141" s="213" t="inlineStr">
        <is>
          <t>XBRL Tagging, Conversion &amp; Filing</t>
        </is>
      </c>
      <c r="G141" s="213" t="inlineStr">
        <is>
          <t>Senior Financial Analyst</t>
        </is>
      </c>
      <c r="H141" s="213" t="inlineStr">
        <is>
          <t>XBRL Specialist</t>
        </is>
      </c>
      <c r="I141" s="15" t="inlineStr">
        <is>
          <t>L4</t>
        </is>
      </c>
      <c r="J141" s="148" t="inlineStr">
        <is>
          <t>A3</t>
        </is>
      </c>
      <c r="K141" s="15" t="inlineStr">
        <is>
          <t>IC</t>
        </is>
      </c>
      <c r="L141" s="217" t="inlineStr">
        <is>
          <t>Up</t>
        </is>
      </c>
      <c r="M141" s="15" t="n">
        <v>3.41</v>
      </c>
      <c r="N141" s="15" t="n">
        <v>3</v>
      </c>
      <c r="O141" s="15" t="n">
        <v>3.5</v>
      </c>
      <c r="P141" s="15" t="n">
        <v>3</v>
      </c>
      <c r="Q141" s="15" t="n">
        <v>3</v>
      </c>
      <c r="R141" s="15" t="n">
        <v>6</v>
      </c>
      <c r="S141" s="15" t="n">
        <v>3.5</v>
      </c>
      <c r="T141" s="213" t="inlineStr">
        <is>
          <t>The score decided the level</t>
        </is>
      </c>
      <c r="U141" s="215" t="inlineStr">
        <is>
          <t>Input needed</t>
        </is>
      </c>
      <c r="V141" s="15" t="inlineStr">
        <is>
          <t>High</t>
        </is>
      </c>
    </row>
    <row r="142">
      <c r="A142" s="15" t="inlineStr">
        <is>
          <t>IRISC240</t>
        </is>
      </c>
      <c r="B142" s="213" t="inlineStr">
        <is>
          <t>Sakina Dholkawala</t>
        </is>
      </c>
      <c r="C142" s="213" t="inlineStr">
        <is>
          <t>CARBON</t>
        </is>
      </c>
      <c r="D142" s="213" t="inlineStr">
        <is>
          <t>Services</t>
        </is>
      </c>
      <c r="E142" s="213" t="inlineStr">
        <is>
          <t>Consulting &amp; Professional Services</t>
        </is>
      </c>
      <c r="F142" s="213" t="inlineStr">
        <is>
          <t>XBRL Tagging, Conversion &amp; Filing</t>
        </is>
      </c>
      <c r="G142" s="213" t="inlineStr">
        <is>
          <t>Consultant</t>
        </is>
      </c>
      <c r="H142" s="213" t="inlineStr">
        <is>
          <t>Senior Financial Analyst</t>
        </is>
      </c>
      <c r="I142" s="15" t="inlineStr">
        <is>
          <t>L3</t>
        </is>
      </c>
      <c r="J142" s="148" t="inlineStr">
        <is>
          <t>A3</t>
        </is>
      </c>
      <c r="K142" s="15" t="inlineStr">
        <is>
          <t>IC</t>
        </is>
      </c>
      <c r="L142" s="217" t="inlineStr">
        <is>
          <t>Up</t>
        </is>
      </c>
      <c r="M142" s="15" t="n">
        <v>2.63</v>
      </c>
      <c r="N142" s="15" t="n">
        <v>2.5</v>
      </c>
      <c r="O142" s="15" t="n">
        <v>2.5</v>
      </c>
      <c r="P142" s="15" t="n">
        <v>2.5</v>
      </c>
      <c r="Q142" s="15" t="n">
        <v>1</v>
      </c>
      <c r="R142" s="15" t="n">
        <v>3.5</v>
      </c>
      <c r="S142" s="15" t="n">
        <v>3</v>
      </c>
      <c r="T142" s="213" t="inlineStr">
        <is>
          <t>The score decided the level</t>
        </is>
      </c>
      <c r="U142" s="213" t="inlineStr">
        <is>
          <t>—</t>
        </is>
      </c>
      <c r="V142" s="15" t="inlineStr">
        <is>
          <t>Low</t>
        </is>
      </c>
    </row>
    <row r="143">
      <c r="A143" s="15" t="inlineStr">
        <is>
          <t>IRIS0075</t>
        </is>
      </c>
      <c r="B143" s="213" t="inlineStr">
        <is>
          <t>Sudarshan Vichare</t>
        </is>
      </c>
      <c r="C143" s="213" t="inlineStr">
        <is>
          <t>CARBON</t>
        </is>
      </c>
      <c r="D143" s="213" t="inlineStr">
        <is>
          <t>Services</t>
        </is>
      </c>
      <c r="E143" s="213" t="inlineStr">
        <is>
          <t>Consulting &amp; Professional Services</t>
        </is>
      </c>
      <c r="F143" s="213" t="inlineStr">
        <is>
          <t>XBRL Tagging, Conversion &amp; Filing</t>
        </is>
      </c>
      <c r="G143" s="213" t="inlineStr">
        <is>
          <t>Junior Financial Analyst</t>
        </is>
      </c>
      <c r="H143" s="213" t="inlineStr">
        <is>
          <t>Senior Financial Analyst</t>
        </is>
      </c>
      <c r="I143" s="15" t="inlineStr">
        <is>
          <t>L3</t>
        </is>
      </c>
      <c r="J143" s="148" t="inlineStr">
        <is>
          <t>A3</t>
        </is>
      </c>
      <c r="K143" s="15" t="inlineStr">
        <is>
          <t>IC</t>
        </is>
      </c>
      <c r="L143" s="217" t="inlineStr">
        <is>
          <t>Up</t>
        </is>
      </c>
      <c r="M143" s="15" t="n">
        <v>2.78</v>
      </c>
      <c r="N143" s="15" t="n">
        <v>2</v>
      </c>
      <c r="O143" s="15" t="n">
        <v>2</v>
      </c>
      <c r="P143" s="15" t="n">
        <v>2</v>
      </c>
      <c r="Q143" s="15" t="n">
        <v>1</v>
      </c>
      <c r="R143" s="15" t="n">
        <v>9.5</v>
      </c>
      <c r="S143" s="15" t="n">
        <v>2.5</v>
      </c>
      <c r="T143" s="213" t="inlineStr">
        <is>
          <t>The score decided the level</t>
        </is>
      </c>
      <c r="U143" s="213" t="inlineStr">
        <is>
          <t>—</t>
        </is>
      </c>
      <c r="V143" s="15" t="inlineStr">
        <is>
          <t>Medium</t>
        </is>
      </c>
    </row>
    <row r="144">
      <c r="A144" s="15" t="inlineStr">
        <is>
          <t>IRIS1897</t>
        </is>
      </c>
      <c r="B144" s="213" t="inlineStr">
        <is>
          <t>Sunil Bist</t>
        </is>
      </c>
      <c r="C144" s="213" t="inlineStr">
        <is>
          <t>CARBON</t>
        </is>
      </c>
      <c r="D144" s="213" t="inlineStr">
        <is>
          <t>Services</t>
        </is>
      </c>
      <c r="E144" s="213" t="inlineStr">
        <is>
          <t>Consulting &amp; Professional Services</t>
        </is>
      </c>
      <c r="F144" s="213" t="inlineStr">
        <is>
          <t>XBRL Tagging, Conversion &amp; Filing</t>
        </is>
      </c>
      <c r="G144" s="213" t="inlineStr">
        <is>
          <t>Financial Analyst</t>
        </is>
      </c>
      <c r="H144" s="213" t="inlineStr">
        <is>
          <t>Senior Financial Analyst</t>
        </is>
      </c>
      <c r="I144" s="15" t="inlineStr">
        <is>
          <t>L3</t>
        </is>
      </c>
      <c r="J144" s="148" t="inlineStr">
        <is>
          <t>A3</t>
        </is>
      </c>
      <c r="K144" s="15" t="inlineStr">
        <is>
          <t>IC</t>
        </is>
      </c>
      <c r="L144" s="217" t="inlineStr">
        <is>
          <t>Up</t>
        </is>
      </c>
      <c r="M144" s="15" t="n">
        <v>2.9</v>
      </c>
      <c r="N144" s="15" t="n">
        <v>2.5</v>
      </c>
      <c r="O144" s="15" t="n">
        <v>2</v>
      </c>
      <c r="P144" s="15" t="n">
        <v>2</v>
      </c>
      <c r="Q144" s="15" t="n">
        <v>1.5</v>
      </c>
      <c r="R144" s="15" t="n">
        <v>8</v>
      </c>
      <c r="S144" s="15" t="n">
        <v>2.5</v>
      </c>
      <c r="T144" s="213" t="inlineStr">
        <is>
          <t>The score decided the level</t>
        </is>
      </c>
      <c r="U144" s="213" t="inlineStr">
        <is>
          <t>—</t>
        </is>
      </c>
      <c r="V144" s="15" t="inlineStr">
        <is>
          <t>Medium</t>
        </is>
      </c>
    </row>
    <row r="145">
      <c r="A145" s="15" t="inlineStr">
        <is>
          <t>IRIS0145</t>
        </is>
      </c>
      <c r="B145" s="213" t="inlineStr">
        <is>
          <t>Sunita Ram Singh</t>
        </is>
      </c>
      <c r="C145" s="213" t="inlineStr">
        <is>
          <t>CARBON</t>
        </is>
      </c>
      <c r="D145" s="213" t="inlineStr">
        <is>
          <t>Services</t>
        </is>
      </c>
      <c r="E145" s="213" t="inlineStr">
        <is>
          <t>Consulting &amp; Professional Services</t>
        </is>
      </c>
      <c r="F145" s="213" t="inlineStr">
        <is>
          <t>XBRL Tagging, Conversion &amp; Filing</t>
        </is>
      </c>
      <c r="G145" s="213" t="inlineStr">
        <is>
          <t>Senior Financial Analyst</t>
        </is>
      </c>
      <c r="H145" s="213" t="inlineStr">
        <is>
          <t>Senior Financial Analyst</t>
        </is>
      </c>
      <c r="I145" s="15" t="inlineStr">
        <is>
          <t>L4</t>
        </is>
      </c>
      <c r="J145" s="148" t="inlineStr">
        <is>
          <t>A3</t>
        </is>
      </c>
      <c r="K145" s="15" t="inlineStr">
        <is>
          <t>IC</t>
        </is>
      </c>
      <c r="L145" s="15" t="inlineStr">
        <is>
          <t>Same level</t>
        </is>
      </c>
      <c r="M145" s="15" t="n">
        <v>3.5</v>
      </c>
      <c r="N145" s="15" t="n">
        <v>3</v>
      </c>
      <c r="O145" s="15" t="n">
        <v>2.5</v>
      </c>
      <c r="P145" s="15" t="n">
        <v>2.5</v>
      </c>
      <c r="Q145" s="15" t="n">
        <v>1.5</v>
      </c>
      <c r="R145" s="15" t="n">
        <v>9.5</v>
      </c>
      <c r="S145" s="15" t="n">
        <v>3</v>
      </c>
      <c r="T145" s="213" t="inlineStr">
        <is>
          <r>
            <rPr>
              <rFont val="Calibri"/>
              <b val="1"/>
              <sz val="10"/>
            </rPr>
            <t>Rule:</t>
          </r>
          <r>
            <rPr>
              <rFont val="Calibri"/>
              <sz val="10"/>
            </rPr>
            <t xml:space="preserve"> R6 top of band</t>
          </r>
        </is>
      </c>
      <c r="U145" s="215" t="inlineStr">
        <is>
          <t>Near a gate</t>
        </is>
      </c>
      <c r="V145" s="15" t="inlineStr">
        <is>
          <t>Medium</t>
        </is>
      </c>
    </row>
    <row r="146">
      <c r="A146" s="15" t="inlineStr">
        <is>
          <t>IRIS0149</t>
        </is>
      </c>
      <c r="B146" s="213" t="inlineStr">
        <is>
          <t>Sunny Kirtane</t>
        </is>
      </c>
      <c r="C146" s="213" t="inlineStr">
        <is>
          <t>CARBON</t>
        </is>
      </c>
      <c r="D146" s="213" t="inlineStr">
        <is>
          <t>Services</t>
        </is>
      </c>
      <c r="E146" s="213" t="inlineStr">
        <is>
          <t>Consulting &amp; Professional Services</t>
        </is>
      </c>
      <c r="F146" s="213" t="inlineStr">
        <is>
          <t>XBRL Tagging, Conversion &amp; Filing</t>
        </is>
      </c>
      <c r="G146" s="213" t="inlineStr">
        <is>
          <t>Senior Financial Analyst</t>
        </is>
      </c>
      <c r="H146" s="213" t="inlineStr">
        <is>
          <t>Senior Financial Analyst</t>
        </is>
      </c>
      <c r="I146" s="15" t="inlineStr">
        <is>
          <t>L4</t>
        </is>
      </c>
      <c r="J146" s="148" t="inlineStr">
        <is>
          <t>A3</t>
        </is>
      </c>
      <c r="K146" s="15" t="inlineStr">
        <is>
          <t>IC</t>
        </is>
      </c>
      <c r="L146" s="15" t="inlineStr">
        <is>
          <t>Same level</t>
        </is>
      </c>
      <c r="M146" s="15" t="n">
        <v>3.5</v>
      </c>
      <c r="N146" s="15" t="n">
        <v>3</v>
      </c>
      <c r="O146" s="15" t="n">
        <v>2.5</v>
      </c>
      <c r="P146" s="15" t="n">
        <v>2.5</v>
      </c>
      <c r="Q146" s="15" t="n">
        <v>1.5</v>
      </c>
      <c r="R146" s="15" t="n">
        <v>9.5</v>
      </c>
      <c r="S146" s="15" t="n">
        <v>3</v>
      </c>
      <c r="T146" s="213" t="inlineStr">
        <is>
          <r>
            <rPr>
              <rFont val="Calibri"/>
              <b val="1"/>
              <sz val="10"/>
            </rPr>
            <t>Rule:</t>
          </r>
          <r>
            <rPr>
              <rFont val="Calibri"/>
              <sz val="10"/>
            </rPr>
            <t xml:space="preserve"> R6 top of band</t>
          </r>
        </is>
      </c>
      <c r="U146" s="215" t="inlineStr">
        <is>
          <t>Near a gate</t>
        </is>
      </c>
      <c r="V146" s="15" t="inlineStr">
        <is>
          <t>Medium</t>
        </is>
      </c>
    </row>
    <row r="147">
      <c r="A147" s="15" t="inlineStr">
        <is>
          <t>IRIS0128</t>
        </is>
      </c>
      <c r="B147" s="213" t="inlineStr">
        <is>
          <t>Supriya Thakur</t>
        </is>
      </c>
      <c r="C147" s="213" t="inlineStr">
        <is>
          <t>CARBON</t>
        </is>
      </c>
      <c r="D147" s="213" t="inlineStr">
        <is>
          <t>Services</t>
        </is>
      </c>
      <c r="E147" s="213" t="inlineStr">
        <is>
          <t>Consulting &amp; Professional Services</t>
        </is>
      </c>
      <c r="F147" s="213" t="inlineStr">
        <is>
          <t>XBRL Tagging, Conversion &amp; Filing</t>
        </is>
      </c>
      <c r="G147" s="213" t="inlineStr">
        <is>
          <t>Financial Analyst</t>
        </is>
      </c>
      <c r="H147" s="213" t="inlineStr">
        <is>
          <t>Senior Financial Analyst</t>
        </is>
      </c>
      <c r="I147" s="15" t="inlineStr">
        <is>
          <t>L3</t>
        </is>
      </c>
      <c r="J147" s="148" t="inlineStr">
        <is>
          <t>A3</t>
        </is>
      </c>
      <c r="K147" s="15" t="inlineStr">
        <is>
          <t>IC</t>
        </is>
      </c>
      <c r="L147" s="217" t="inlineStr">
        <is>
          <t>Up</t>
        </is>
      </c>
      <c r="M147" s="15" t="n">
        <v>3.15</v>
      </c>
      <c r="N147" s="15" t="n">
        <v>2.5</v>
      </c>
      <c r="O147" s="15" t="n">
        <v>2</v>
      </c>
      <c r="P147" s="15" t="n">
        <v>2.5</v>
      </c>
      <c r="Q147" s="15" t="n">
        <v>1</v>
      </c>
      <c r="R147" s="15" t="n">
        <v>9.5</v>
      </c>
      <c r="S147" s="15" t="n">
        <v>3</v>
      </c>
      <c r="T147" s="213" t="inlineStr">
        <is>
          <t>The score decided the level</t>
        </is>
      </c>
      <c r="U147" s="213" t="inlineStr">
        <is>
          <t>—</t>
        </is>
      </c>
      <c r="V147" s="15" t="inlineStr">
        <is>
          <t>Medium</t>
        </is>
      </c>
    </row>
    <row r="148">
      <c r="A148" s="15" t="inlineStr">
        <is>
          <t>IRIS1247</t>
        </is>
      </c>
      <c r="B148" s="213" t="inlineStr">
        <is>
          <t>Sushma Shinde</t>
        </is>
      </c>
      <c r="C148" s="213" t="inlineStr">
        <is>
          <t>CARBON</t>
        </is>
      </c>
      <c r="D148" s="213" t="inlineStr">
        <is>
          <t>Services</t>
        </is>
      </c>
      <c r="E148" s="213" t="inlineStr">
        <is>
          <t>Consulting &amp; Professional Services</t>
        </is>
      </c>
      <c r="F148" s="213" t="inlineStr">
        <is>
          <t>XBRL Tagging, Conversion &amp; Filing</t>
        </is>
      </c>
      <c r="G148" s="213" t="inlineStr">
        <is>
          <t>Financial Analyst</t>
        </is>
      </c>
      <c r="H148" s="213" t="inlineStr">
        <is>
          <t>Senior Financial Analyst</t>
        </is>
      </c>
      <c r="I148" s="15" t="inlineStr">
        <is>
          <t>L3</t>
        </is>
      </c>
      <c r="J148" s="148" t="inlineStr">
        <is>
          <t>A3</t>
        </is>
      </c>
      <c r="K148" s="15" t="inlineStr">
        <is>
          <t>IC</t>
        </is>
      </c>
      <c r="L148" s="217" t="inlineStr">
        <is>
          <t>Up</t>
        </is>
      </c>
      <c r="M148" s="15" t="n">
        <v>3.05</v>
      </c>
      <c r="N148" s="15" t="n">
        <v>2.5</v>
      </c>
      <c r="O148" s="15" t="n">
        <v>2</v>
      </c>
      <c r="P148" s="15" t="n">
        <v>2.5</v>
      </c>
      <c r="Q148" s="15" t="n">
        <v>1</v>
      </c>
      <c r="R148" s="15" t="n">
        <v>8.5</v>
      </c>
      <c r="S148" s="15" t="n">
        <v>3</v>
      </c>
      <c r="T148" s="213" t="inlineStr">
        <is>
          <t>The score decided the level</t>
        </is>
      </c>
      <c r="U148" s="213" t="inlineStr">
        <is>
          <t>—</t>
        </is>
      </c>
      <c r="V148" s="15" t="inlineStr">
        <is>
          <t>High</t>
        </is>
      </c>
    </row>
    <row r="149">
      <c r="A149" s="15" t="inlineStr">
        <is>
          <t>IRIS0819</t>
        </is>
      </c>
      <c r="B149" s="213" t="inlineStr">
        <is>
          <t>Vikram Bangera</t>
        </is>
      </c>
      <c r="C149" s="213" t="inlineStr">
        <is>
          <t>CARBON</t>
        </is>
      </c>
      <c r="D149" s="213" t="inlineStr">
        <is>
          <t>Services</t>
        </is>
      </c>
      <c r="E149" s="213" t="inlineStr">
        <is>
          <t>Consulting &amp; Professional Services</t>
        </is>
      </c>
      <c r="F149" s="213" t="inlineStr">
        <is>
          <t>XBRL Tagging, Conversion &amp; Filing</t>
        </is>
      </c>
      <c r="G149" s="213" t="inlineStr">
        <is>
          <t>Senior Financial Analyst</t>
        </is>
      </c>
      <c r="H149" s="213" t="inlineStr">
        <is>
          <t>Senior Financial Analyst</t>
        </is>
      </c>
      <c r="I149" s="15" t="inlineStr">
        <is>
          <t>L4</t>
        </is>
      </c>
      <c r="J149" s="148" t="inlineStr">
        <is>
          <t>A3</t>
        </is>
      </c>
      <c r="K149" s="15" t="inlineStr">
        <is>
          <t>IC</t>
        </is>
      </c>
      <c r="L149" s="15" t="inlineStr">
        <is>
          <t>Same level</t>
        </is>
      </c>
      <c r="M149" s="15" t="n">
        <v>3.48</v>
      </c>
      <c r="N149" s="15" t="n">
        <v>3</v>
      </c>
      <c r="O149" s="15" t="n">
        <v>3</v>
      </c>
      <c r="P149" s="15" t="n">
        <v>2.5</v>
      </c>
      <c r="Q149" s="15" t="n">
        <v>2.5</v>
      </c>
      <c r="R149" s="15" t="n">
        <v>8.5</v>
      </c>
      <c r="S149" s="15" t="n">
        <v>3</v>
      </c>
      <c r="T149" s="213" t="inlineStr">
        <is>
          <t>The score decided the level</t>
        </is>
      </c>
      <c r="U149" s="215" t="inlineStr">
        <is>
          <t>Close call · Input needed</t>
        </is>
      </c>
      <c r="V149" s="15" t="inlineStr">
        <is>
          <t>Medium</t>
        </is>
      </c>
    </row>
    <row r="150">
      <c r="A150" s="15" t="inlineStr">
        <is>
          <t>IRISC212</t>
        </is>
      </c>
      <c r="B150" s="213" t="inlineStr">
        <is>
          <t>Vishakha Vitmal</t>
        </is>
      </c>
      <c r="C150" s="213" t="inlineStr">
        <is>
          <t>CARBON</t>
        </is>
      </c>
      <c r="D150" s="213" t="inlineStr">
        <is>
          <t>Services</t>
        </is>
      </c>
      <c r="E150" s="213" t="inlineStr">
        <is>
          <t>Consulting &amp; Professional Services</t>
        </is>
      </c>
      <c r="F150" s="213" t="inlineStr">
        <is>
          <t>XBRL Tagging, Conversion &amp; Filing</t>
        </is>
      </c>
      <c r="G150" s="213" t="inlineStr">
        <is>
          <t>Consultant</t>
        </is>
      </c>
      <c r="H150" s="213" t="inlineStr">
        <is>
          <t>Senior Financial Analyst</t>
        </is>
      </c>
      <c r="I150" s="15" t="inlineStr">
        <is>
          <t>L3</t>
        </is>
      </c>
      <c r="J150" s="148" t="inlineStr">
        <is>
          <t>A3</t>
        </is>
      </c>
      <c r="K150" s="15" t="inlineStr">
        <is>
          <t>IC</t>
        </is>
      </c>
      <c r="L150" s="217" t="inlineStr">
        <is>
          <t>Up</t>
        </is>
      </c>
      <c r="M150" s="15" t="n">
        <v>2.68</v>
      </c>
      <c r="N150" s="15" t="n">
        <v>2.5</v>
      </c>
      <c r="O150" s="15" t="n">
        <v>2.5</v>
      </c>
      <c r="P150" s="15" t="n">
        <v>2.5</v>
      </c>
      <c r="Q150" s="15" t="n">
        <v>1</v>
      </c>
      <c r="R150" s="15" t="n">
        <v>4</v>
      </c>
      <c r="S150" s="15" t="n">
        <v>3</v>
      </c>
      <c r="T150" s="213" t="inlineStr">
        <is>
          <t>The score decided the level</t>
        </is>
      </c>
      <c r="U150" s="215" t="inlineStr">
        <is>
          <t>Input needed</t>
        </is>
      </c>
      <c r="V150" s="15" t="inlineStr">
        <is>
          <t>Low</t>
        </is>
      </c>
    </row>
    <row r="151">
      <c r="A151" s="15" t="inlineStr">
        <is>
          <t>IRIS2475</t>
        </is>
      </c>
      <c r="B151" s="213" t="inlineStr">
        <is>
          <t>Yadavar Velumurgan S.</t>
        </is>
      </c>
      <c r="C151" s="213" t="inlineStr">
        <is>
          <t>CARBON</t>
        </is>
      </c>
      <c r="D151" s="213" t="inlineStr">
        <is>
          <t>Services</t>
        </is>
      </c>
      <c r="E151" s="213" t="inlineStr">
        <is>
          <t>Quality Assurance</t>
        </is>
      </c>
      <c r="F151" s="213" t="inlineStr">
        <is>
          <t>Functional &amp; Domain Testing</t>
        </is>
      </c>
      <c r="G151" s="213" t="inlineStr">
        <is>
          <t>Senior Financial Analyst</t>
        </is>
      </c>
      <c r="H151" s="213" t="inlineStr">
        <is>
          <t>Senior QA Engineer</t>
        </is>
      </c>
      <c r="I151" s="15" t="inlineStr">
        <is>
          <t>L4</t>
        </is>
      </c>
      <c r="J151" s="148" t="inlineStr">
        <is>
          <t>A3</t>
        </is>
      </c>
      <c r="K151" s="15" t="inlineStr">
        <is>
          <t>IC</t>
        </is>
      </c>
      <c r="L151" s="15" t="inlineStr">
        <is>
          <t>Same level</t>
        </is>
      </c>
      <c r="M151" s="15" t="n">
        <v>2.93</v>
      </c>
      <c r="N151" s="15" t="n">
        <v>3</v>
      </c>
      <c r="O151" s="15" t="n">
        <v>3</v>
      </c>
      <c r="P151" s="15" t="n">
        <v>2.5</v>
      </c>
      <c r="Q151" s="15" t="n">
        <v>1.5</v>
      </c>
      <c r="R151" s="15" t="n">
        <v>3</v>
      </c>
      <c r="S151" s="15" t="n">
        <v>3</v>
      </c>
      <c r="T151" s="213" t="inlineStr">
        <is>
          <t>The score decided the level</t>
        </is>
      </c>
      <c r="U151" s="215" t="inlineStr">
        <is>
          <t>Input needed</t>
        </is>
      </c>
      <c r="V151" s="15" t="inlineStr">
        <is>
          <t>Low</t>
        </is>
      </c>
    </row>
    <row r="152">
      <c r="A152" s="15" t="inlineStr">
        <is>
          <t>IRISC341</t>
        </is>
      </c>
      <c r="B152" s="213" t="inlineStr">
        <is>
          <t>Anjali Singh</t>
        </is>
      </c>
      <c r="C152" s="213" t="inlineStr">
        <is>
          <t>CARBON</t>
        </is>
      </c>
      <c r="D152" s="213" t="inlineStr">
        <is>
          <t>Services</t>
        </is>
      </c>
      <c r="E152" s="213" t="inlineStr">
        <is>
          <t>Consulting &amp; Professional Services</t>
        </is>
      </c>
      <c r="F152" s="213" t="inlineStr">
        <is>
          <t>XBRL Tagging, Conversion &amp; Filing</t>
        </is>
      </c>
      <c r="G152" s="213" t="inlineStr">
        <is>
          <t>Consultant</t>
        </is>
      </c>
      <c r="H152" s="213" t="inlineStr">
        <is>
          <t>Financial Analyst</t>
        </is>
      </c>
      <c r="I152" s="15" t="inlineStr">
        <is>
          <t>L3</t>
        </is>
      </c>
      <c r="J152" s="148" t="inlineStr">
        <is>
          <t>A2</t>
        </is>
      </c>
      <c r="K152" s="15" t="inlineStr">
        <is>
          <t>IC</t>
        </is>
      </c>
      <c r="L152" s="15" t="inlineStr">
        <is>
          <t>Same level</t>
        </is>
      </c>
      <c r="M152" s="15" t="n">
        <v>2.08</v>
      </c>
      <c r="N152" s="15" t="n">
        <v>2</v>
      </c>
      <c r="O152" s="15" t="n">
        <v>2</v>
      </c>
      <c r="P152" s="15" t="n">
        <v>2</v>
      </c>
      <c r="Q152" s="15" t="n">
        <v>1</v>
      </c>
      <c r="R152" s="15" t="n">
        <v>2.5</v>
      </c>
      <c r="S152" s="15" t="n">
        <v>2.5</v>
      </c>
      <c r="T152" s="213" t="inlineStr">
        <is>
          <t>The score decided the level</t>
        </is>
      </c>
      <c r="U152" s="213" t="inlineStr">
        <is>
          <t>—</t>
        </is>
      </c>
      <c r="V152" s="15" t="inlineStr">
        <is>
          <t>High</t>
        </is>
      </c>
    </row>
    <row r="153">
      <c r="A153" s="15" t="inlineStr">
        <is>
          <t>IRIS1335</t>
        </is>
      </c>
      <c r="B153" s="213" t="inlineStr">
        <is>
          <t>Anushree Aparajit</t>
        </is>
      </c>
      <c r="C153" s="213" t="inlineStr">
        <is>
          <t>CARBON</t>
        </is>
      </c>
      <c r="D153" s="213" t="inlineStr">
        <is>
          <t>Support</t>
        </is>
      </c>
      <c r="E153" s="213" t="inlineStr">
        <is>
          <t>Customer Success &amp; Support</t>
        </is>
      </c>
      <c r="F153" s="213" t="inlineStr">
        <is>
          <t>Customer Success Leadership</t>
        </is>
      </c>
      <c r="G153" s="213" t="inlineStr">
        <is>
          <t>Global Customer Success Head</t>
        </is>
      </c>
      <c r="H153" s="213" t="inlineStr">
        <is>
          <t>Associate Head – Customer Success</t>
        </is>
      </c>
      <c r="I153" s="15" t="inlineStr">
        <is>
          <t>L7</t>
        </is>
      </c>
      <c r="J153" s="181" t="inlineStr">
        <is>
          <t>C1</t>
        </is>
      </c>
      <c r="K153" s="15" t="inlineStr">
        <is>
          <t>People Manager</t>
        </is>
      </c>
      <c r="L153" s="216" t="inlineStr">
        <is>
          <t>Down</t>
        </is>
      </c>
      <c r="M153" s="15" t="n">
        <v>7.61</v>
      </c>
      <c r="N153" s="15" t="n">
        <v>8</v>
      </c>
      <c r="O153" s="15" t="n">
        <v>8</v>
      </c>
      <c r="P153" s="15" t="n">
        <v>6.5</v>
      </c>
      <c r="Q153" s="15" t="n">
        <v>7</v>
      </c>
      <c r="R153" s="15" t="n">
        <v>9</v>
      </c>
      <c r="S153" s="15" t="n">
        <v>7</v>
      </c>
      <c r="T153" s="213" t="inlineStr">
        <is>
          <r>
            <rPr>
              <rFont val="Calibri"/>
              <b val="1"/>
              <sz val="10"/>
            </rPr>
            <t>Rule:</t>
          </r>
          <r>
            <rPr>
              <rFont val="Calibri"/>
              <sz val="10"/>
            </rPr>
            <t xml:space="preserve"> R5 structural gate</t>
          </r>
        </is>
      </c>
      <c r="U153" s="215" t="inlineStr">
        <is>
          <t>Input needed · Down — protected</t>
        </is>
      </c>
      <c r="V153" s="15" t="inlineStr">
        <is>
          <t>Low</t>
        </is>
      </c>
    </row>
    <row r="154">
      <c r="A154" s="15" t="inlineStr">
        <is>
          <t>IRIS1935</t>
        </is>
      </c>
      <c r="B154" s="213" t="inlineStr">
        <is>
          <t>Chinmayi Patil</t>
        </is>
      </c>
      <c r="C154" s="213" t="inlineStr">
        <is>
          <t>CARBON</t>
        </is>
      </c>
      <c r="D154" s="213" t="inlineStr">
        <is>
          <t>Support</t>
        </is>
      </c>
      <c r="E154" s="213" t="inlineStr">
        <is>
          <t>Customer Success &amp; Support</t>
        </is>
      </c>
      <c r="F154" s="213" t="inlineStr">
        <is>
          <t>Customer Success &amp; Account Management</t>
        </is>
      </c>
      <c r="G154" s="213" t="inlineStr">
        <is>
          <t>Customer Success Manager</t>
        </is>
      </c>
      <c r="H154" s="213" t="inlineStr">
        <is>
          <t>Customer Success Specialist</t>
        </is>
      </c>
      <c r="I154" s="15" t="inlineStr">
        <is>
          <t>L5</t>
        </is>
      </c>
      <c r="J154" s="150" t="inlineStr">
        <is>
          <t>B2</t>
        </is>
      </c>
      <c r="K154" s="15" t="inlineStr">
        <is>
          <t>IC</t>
        </is>
      </c>
      <c r="L154" s="216" t="inlineStr">
        <is>
          <t>Down</t>
        </is>
      </c>
      <c r="M154" s="15" t="n">
        <v>4.51</v>
      </c>
      <c r="N154" s="15" t="n">
        <v>4.5</v>
      </c>
      <c r="O154" s="15" t="n">
        <v>4.5</v>
      </c>
      <c r="P154" s="15" t="n">
        <v>4.5</v>
      </c>
      <c r="Q154" s="15" t="n">
        <v>3.5</v>
      </c>
      <c r="R154" s="15" t="n">
        <v>4.5</v>
      </c>
      <c r="S154" s="15" t="n">
        <v>5</v>
      </c>
      <c r="T154" s="213" t="inlineStr">
        <is>
          <t>The score decided the level</t>
        </is>
      </c>
      <c r="U154" s="215" t="inlineStr">
        <is>
          <t>Close call · Down — protected</t>
        </is>
      </c>
      <c r="V154" s="15" t="inlineStr">
        <is>
          <t>Medium</t>
        </is>
      </c>
    </row>
    <row r="155">
      <c r="A155" s="15" t="inlineStr">
        <is>
          <t>IRIS0662</t>
        </is>
      </c>
      <c r="B155" s="213" t="inlineStr">
        <is>
          <t>Harshal Shah</t>
        </is>
      </c>
      <c r="C155" s="213" t="inlineStr">
        <is>
          <t>CARBON</t>
        </is>
      </c>
      <c r="D155" s="213" t="inlineStr">
        <is>
          <t>Support</t>
        </is>
      </c>
      <c r="E155" s="213" t="inlineStr">
        <is>
          <t>Customer Success &amp; Support</t>
        </is>
      </c>
      <c r="F155" s="213" t="inlineStr">
        <is>
          <t>Application &amp; Product Support</t>
        </is>
      </c>
      <c r="G155" s="213" t="inlineStr">
        <is>
          <t>Support Lead</t>
        </is>
      </c>
      <c r="H155" s="213" t="inlineStr">
        <is>
          <t>Support Manager</t>
        </is>
      </c>
      <c r="I155" s="15" t="inlineStr">
        <is>
          <t>L5</t>
        </is>
      </c>
      <c r="J155" s="150" t="inlineStr">
        <is>
          <t>B2</t>
        </is>
      </c>
      <c r="K155" s="15" t="inlineStr">
        <is>
          <t>People Manager</t>
        </is>
      </c>
      <c r="L155" s="216" t="inlineStr">
        <is>
          <t>Down</t>
        </is>
      </c>
      <c r="M155" s="15" t="n">
        <v>4.59</v>
      </c>
      <c r="N155" s="15" t="n">
        <v>4</v>
      </c>
      <c r="O155" s="15" t="n">
        <v>4</v>
      </c>
      <c r="P155" s="15" t="n">
        <v>4</v>
      </c>
      <c r="Q155" s="15" t="n">
        <v>4</v>
      </c>
      <c r="R155" s="15" t="n">
        <v>8.5</v>
      </c>
      <c r="S155" s="15" t="n">
        <v>5</v>
      </c>
      <c r="T155" s="213" t="inlineStr">
        <is>
          <t>The score decided the level</t>
        </is>
      </c>
      <c r="U155" s="215" t="inlineStr">
        <is>
          <t>Down — protected</t>
        </is>
      </c>
      <c r="V155" s="15" t="inlineStr">
        <is>
          <t>High</t>
        </is>
      </c>
    </row>
    <row r="156">
      <c r="A156" s="15" t="inlineStr">
        <is>
          <t>IRIS1963</t>
        </is>
      </c>
      <c r="B156" s="213" t="inlineStr">
        <is>
          <t>Neha Gajbhiye</t>
        </is>
      </c>
      <c r="C156" s="213" t="inlineStr">
        <is>
          <t>CARBON</t>
        </is>
      </c>
      <c r="D156" s="213" t="inlineStr">
        <is>
          <t>Support</t>
        </is>
      </c>
      <c r="E156" s="213" t="inlineStr">
        <is>
          <t>Customer Success &amp; Support</t>
        </is>
      </c>
      <c r="F156" s="213" t="inlineStr">
        <is>
          <t>Customer Success &amp; Account Management</t>
        </is>
      </c>
      <c r="G156" s="213" t="inlineStr">
        <is>
          <t>Manager- Customer Engagement</t>
        </is>
      </c>
      <c r="H156" s="213" t="inlineStr">
        <is>
          <t>Senior Customer Success Specialist – POD Lead</t>
        </is>
      </c>
      <c r="I156" s="15" t="inlineStr">
        <is>
          <t>L5</t>
        </is>
      </c>
      <c r="J156" s="150" t="inlineStr">
        <is>
          <t>B2</t>
        </is>
      </c>
      <c r="K156" s="15" t="inlineStr">
        <is>
          <t>POD Lead</t>
        </is>
      </c>
      <c r="L156" s="15" t="inlineStr">
        <is>
          <t>Same level</t>
        </is>
      </c>
      <c r="M156" s="15" t="n">
        <v>4.62</v>
      </c>
      <c r="N156" s="15" t="n">
        <v>4</v>
      </c>
      <c r="O156" s="15" t="n">
        <v>4</v>
      </c>
      <c r="P156" s="15" t="n">
        <v>4.5</v>
      </c>
      <c r="Q156" s="15" t="n">
        <v>3</v>
      </c>
      <c r="R156" s="15" t="n">
        <v>9</v>
      </c>
      <c r="S156" s="15" t="n">
        <v>5</v>
      </c>
      <c r="T156" s="213" t="inlineStr">
        <is>
          <t>The score decided the level</t>
        </is>
      </c>
      <c r="U156" s="213" t="inlineStr">
        <is>
          <t>—</t>
        </is>
      </c>
      <c r="V156" s="15" t="inlineStr">
        <is>
          <t>High</t>
        </is>
      </c>
    </row>
    <row r="157">
      <c r="A157" s="15" t="inlineStr">
        <is>
          <t>IRIS1959</t>
        </is>
      </c>
      <c r="B157" s="213" t="inlineStr">
        <is>
          <t>Praveen Kumar Rajpurohit</t>
        </is>
      </c>
      <c r="C157" s="213" t="inlineStr">
        <is>
          <t>CARBON</t>
        </is>
      </c>
      <c r="D157" s="213" t="inlineStr">
        <is>
          <t>Support</t>
        </is>
      </c>
      <c r="E157" s="213" t="inlineStr">
        <is>
          <t>Customer Success &amp; Support</t>
        </is>
      </c>
      <c r="F157" s="213" t="inlineStr">
        <is>
          <t>Customer Success &amp; Account Management</t>
        </is>
      </c>
      <c r="G157" s="213" t="inlineStr">
        <is>
          <t>Manager- Customer Engagement</t>
        </is>
      </c>
      <c r="H157" s="213" t="inlineStr">
        <is>
          <t>Senior Customer Success Specialist</t>
        </is>
      </c>
      <c r="I157" s="15" t="inlineStr">
        <is>
          <t>L5</t>
        </is>
      </c>
      <c r="J157" s="150" t="inlineStr">
        <is>
          <t>B2</t>
        </is>
      </c>
      <c r="K157" s="15" t="inlineStr">
        <is>
          <t>IC</t>
        </is>
      </c>
      <c r="L157" s="15" t="inlineStr">
        <is>
          <t>Same level</t>
        </is>
      </c>
      <c r="M157" s="15" t="n">
        <v>4.68</v>
      </c>
      <c r="N157" s="15" t="n">
        <v>4</v>
      </c>
      <c r="O157" s="15" t="n">
        <v>4</v>
      </c>
      <c r="P157" s="15" t="n">
        <v>5</v>
      </c>
      <c r="Q157" s="15" t="n">
        <v>3</v>
      </c>
      <c r="R157" s="15" t="n">
        <v>8.5</v>
      </c>
      <c r="S157" s="15" t="n">
        <v>5.5</v>
      </c>
      <c r="T157" s="213" t="inlineStr">
        <is>
          <t>The score decided the level</t>
        </is>
      </c>
      <c r="U157" s="213" t="inlineStr">
        <is>
          <t>—</t>
        </is>
      </c>
      <c r="V157" s="15" t="inlineStr">
        <is>
          <t>High</t>
        </is>
      </c>
    </row>
    <row r="158">
      <c r="A158" s="15" t="inlineStr">
        <is>
          <t>IRIS1967</t>
        </is>
      </c>
      <c r="B158" s="213" t="inlineStr">
        <is>
          <t>Pritam Agarwal</t>
        </is>
      </c>
      <c r="C158" s="213" t="inlineStr">
        <is>
          <t>CARBON</t>
        </is>
      </c>
      <c r="D158" s="213" t="inlineStr">
        <is>
          <t>Support</t>
        </is>
      </c>
      <c r="E158" s="213" t="inlineStr">
        <is>
          <t>Customer Success &amp; Support</t>
        </is>
      </c>
      <c r="F158" s="213" t="inlineStr">
        <is>
          <t>Customer Success &amp; Account Management</t>
        </is>
      </c>
      <c r="G158" s="213" t="inlineStr">
        <is>
          <t>Manager- Customer Engagement</t>
        </is>
      </c>
      <c r="H158" s="213" t="inlineStr">
        <is>
          <t>Senior Customer Success Specialist</t>
        </is>
      </c>
      <c r="I158" s="15" t="inlineStr">
        <is>
          <t>L5</t>
        </is>
      </c>
      <c r="J158" s="150" t="inlineStr">
        <is>
          <t>B2</t>
        </is>
      </c>
      <c r="K158" s="15" t="inlineStr">
        <is>
          <t>IC</t>
        </is>
      </c>
      <c r="L158" s="15" t="inlineStr">
        <is>
          <t>Same level</t>
        </is>
      </c>
      <c r="M158" s="15" t="n">
        <v>5.06</v>
      </c>
      <c r="N158" s="15" t="n">
        <v>4.5</v>
      </c>
      <c r="O158" s="15" t="n">
        <v>4.5</v>
      </c>
      <c r="P158" s="15" t="n">
        <v>4.5</v>
      </c>
      <c r="Q158" s="15" t="n">
        <v>3.5</v>
      </c>
      <c r="R158" s="15" t="n">
        <v>10</v>
      </c>
      <c r="S158" s="15" t="n">
        <v>5</v>
      </c>
      <c r="T158" s="213" t="inlineStr">
        <is>
          <t>The score decided the level</t>
        </is>
      </c>
      <c r="U158" s="213" t="inlineStr">
        <is>
          <t>—</t>
        </is>
      </c>
      <c r="V158" s="15" t="inlineStr">
        <is>
          <t>Medium</t>
        </is>
      </c>
    </row>
    <row r="159">
      <c r="A159" s="15" t="inlineStr">
        <is>
          <t>IRIS1911</t>
        </is>
      </c>
      <c r="B159" s="213" t="inlineStr">
        <is>
          <t>Varun Bubna</t>
        </is>
      </c>
      <c r="C159" s="213" t="inlineStr">
        <is>
          <t>CARBON</t>
        </is>
      </c>
      <c r="D159" s="213" t="inlineStr">
        <is>
          <t>Support</t>
        </is>
      </c>
      <c r="E159" s="213" t="inlineStr">
        <is>
          <t>Customer Success &amp; Support</t>
        </is>
      </c>
      <c r="F159" s="213" t="inlineStr">
        <is>
          <t>Customer Success &amp; Account Management</t>
        </is>
      </c>
      <c r="G159" s="213" t="inlineStr">
        <is>
          <t>Customer Success Manager</t>
        </is>
      </c>
      <c r="H159" s="213" t="inlineStr">
        <is>
          <t>Senior Customer Success Specialist</t>
        </is>
      </c>
      <c r="I159" s="15" t="inlineStr">
        <is>
          <t>L5</t>
        </is>
      </c>
      <c r="J159" s="150" t="inlineStr">
        <is>
          <t>B2</t>
        </is>
      </c>
      <c r="K159" s="15" t="inlineStr">
        <is>
          <t>IC</t>
        </is>
      </c>
      <c r="L159" s="15" t="inlineStr">
        <is>
          <t>Same level</t>
        </is>
      </c>
      <c r="M159" s="15" t="n">
        <v>4.5</v>
      </c>
      <c r="N159" s="15" t="n">
        <v>4.5</v>
      </c>
      <c r="O159" s="15" t="n">
        <v>4</v>
      </c>
      <c r="P159" s="15" t="n">
        <v>5</v>
      </c>
      <c r="Q159" s="15" t="n">
        <v>3</v>
      </c>
      <c r="R159" s="15" t="n">
        <v>5</v>
      </c>
      <c r="S159" s="15" t="n">
        <v>5</v>
      </c>
      <c r="T159" s="213" t="inlineStr">
        <is>
          <t>The score decided the level</t>
        </is>
      </c>
      <c r="U159" s="215" t="inlineStr">
        <is>
          <t>Close call · Input needed</t>
        </is>
      </c>
      <c r="V159" s="15" t="inlineStr">
        <is>
          <t>Low</t>
        </is>
      </c>
    </row>
    <row r="160">
      <c r="A160" s="15" t="inlineStr">
        <is>
          <t>IRIS1939</t>
        </is>
      </c>
      <c r="B160" s="213" t="inlineStr">
        <is>
          <t>Nupur Samantaray</t>
        </is>
      </c>
      <c r="C160" s="213" t="inlineStr">
        <is>
          <t>CARBON</t>
        </is>
      </c>
      <c r="D160" s="213" t="inlineStr">
        <is>
          <t>Support</t>
        </is>
      </c>
      <c r="E160" s="213" t="inlineStr">
        <is>
          <t>Customer Success &amp; Support</t>
        </is>
      </c>
      <c r="F160" s="213" t="inlineStr">
        <is>
          <t>Customer Success &amp; Account Management</t>
        </is>
      </c>
      <c r="G160" s="213" t="inlineStr">
        <is>
          <t>Manager- Customer Engagement</t>
        </is>
      </c>
      <c r="H160" s="213" t="inlineStr">
        <is>
          <t>Senior Customer Success Specialist</t>
        </is>
      </c>
      <c r="I160" s="15" t="inlineStr">
        <is>
          <t>L5</t>
        </is>
      </c>
      <c r="J160" s="150" t="inlineStr">
        <is>
          <t>B1</t>
        </is>
      </c>
      <c r="K160" s="15" t="inlineStr">
        <is>
          <t>IC</t>
        </is>
      </c>
      <c r="L160" s="15" t="inlineStr">
        <is>
          <t>Same level</t>
        </is>
      </c>
      <c r="M160" s="15" t="n">
        <v>4.37</v>
      </c>
      <c r="N160" s="15" t="n">
        <v>4</v>
      </c>
      <c r="O160" s="15" t="n">
        <v>4</v>
      </c>
      <c r="P160" s="15" t="n">
        <v>4.5</v>
      </c>
      <c r="Q160" s="15" t="n">
        <v>3</v>
      </c>
      <c r="R160" s="15" t="n">
        <v>6.5</v>
      </c>
      <c r="S160" s="15" t="n">
        <v>5</v>
      </c>
      <c r="T160" s="213" t="inlineStr">
        <is>
          <t>The score decided the level</t>
        </is>
      </c>
      <c r="U160" s="213" t="inlineStr">
        <is>
          <t>—</t>
        </is>
      </c>
      <c r="V160" s="15" t="inlineStr">
        <is>
          <t>Medium</t>
        </is>
      </c>
    </row>
    <row r="161">
      <c r="A161" s="15" t="inlineStr">
        <is>
          <t>IRIS1878</t>
        </is>
      </c>
      <c r="B161" s="213" t="inlineStr">
        <is>
          <t>Shailesh Koradiya</t>
        </is>
      </c>
      <c r="C161" s="213" t="inlineStr">
        <is>
          <t>CARBON</t>
        </is>
      </c>
      <c r="D161" s="213" t="inlineStr">
        <is>
          <t>Support</t>
        </is>
      </c>
      <c r="E161" s="213" t="inlineStr">
        <is>
          <t>Engineering &amp; Development</t>
        </is>
      </c>
      <c r="F161" s="213" t="inlineStr">
        <is>
          <t>DevOps &amp; Release Engineering</t>
        </is>
      </c>
      <c r="G161" s="213" t="inlineStr">
        <is>
          <t>Technical Support Lead</t>
        </is>
      </c>
      <c r="H161" s="213" t="inlineStr">
        <is>
          <t>DevOps Specialist – POD Lead</t>
        </is>
      </c>
      <c r="I161" s="15" t="inlineStr">
        <is>
          <t>L5</t>
        </is>
      </c>
      <c r="J161" s="150" t="inlineStr">
        <is>
          <t>B1</t>
        </is>
      </c>
      <c r="K161" s="15" t="inlineStr">
        <is>
          <t>POD Lead</t>
        </is>
      </c>
      <c r="L161" s="216" t="inlineStr">
        <is>
          <t>Down</t>
        </is>
      </c>
      <c r="M161" s="15" t="n">
        <v>4.01</v>
      </c>
      <c r="N161" s="15" t="n">
        <v>3.5</v>
      </c>
      <c r="O161" s="15" t="n">
        <v>4</v>
      </c>
      <c r="P161" s="15" t="n">
        <v>3.5</v>
      </c>
      <c r="Q161" s="15" t="n">
        <v>3</v>
      </c>
      <c r="R161" s="15" t="n">
        <v>8</v>
      </c>
      <c r="S161" s="15" t="n">
        <v>3.5</v>
      </c>
      <c r="T161" s="213" t="inlineStr">
        <is>
          <t>The score decided the level</t>
        </is>
      </c>
      <c r="U161" s="215" t="inlineStr">
        <is>
          <t>Down — protected</t>
        </is>
      </c>
      <c r="V161" s="15" t="inlineStr">
        <is>
          <t>Medium</t>
        </is>
      </c>
    </row>
    <row r="162">
      <c r="A162" s="15" t="inlineStr">
        <is>
          <t>IRIS2081</t>
        </is>
      </c>
      <c r="B162" s="213" t="inlineStr">
        <is>
          <t>Chandra Sekhar Sahu</t>
        </is>
      </c>
      <c r="C162" s="213" t="inlineStr">
        <is>
          <t>CARBON</t>
        </is>
      </c>
      <c r="D162" s="213" t="inlineStr">
        <is>
          <t>Support</t>
        </is>
      </c>
      <c r="E162" s="213" t="inlineStr">
        <is>
          <t>Customer Success &amp; Support</t>
        </is>
      </c>
      <c r="F162" s="213" t="inlineStr">
        <is>
          <t>Application &amp; Product Support</t>
        </is>
      </c>
      <c r="G162" s="213" t="inlineStr">
        <is>
          <t>Executive- Customer Support</t>
        </is>
      </c>
      <c r="H162" s="213" t="inlineStr">
        <is>
          <t>Senior Support Executive</t>
        </is>
      </c>
      <c r="I162" s="15" t="inlineStr">
        <is>
          <t>L3</t>
        </is>
      </c>
      <c r="J162" s="148" t="inlineStr">
        <is>
          <t>A3</t>
        </is>
      </c>
      <c r="K162" s="15" t="inlineStr">
        <is>
          <t>IC</t>
        </is>
      </c>
      <c r="L162" s="217" t="inlineStr">
        <is>
          <t>Up</t>
        </is>
      </c>
      <c r="M162" s="15" t="n">
        <v>2.47</v>
      </c>
      <c r="N162" s="15" t="n">
        <v>2.5</v>
      </c>
      <c r="O162" s="15" t="n">
        <v>2</v>
      </c>
      <c r="P162" s="15" t="n">
        <v>2</v>
      </c>
      <c r="Q162" s="15" t="n">
        <v>1</v>
      </c>
      <c r="R162" s="15" t="n">
        <v>4</v>
      </c>
      <c r="S162" s="15" t="n">
        <v>2</v>
      </c>
      <c r="T162" s="213" t="inlineStr">
        <is>
          <r>
            <rPr>
              <rFont val="Calibri"/>
              <b val="1"/>
              <sz val="10"/>
            </rPr>
            <t>Rule:</t>
          </r>
          <r>
            <rPr>
              <rFont val="Calibri"/>
              <sz val="10"/>
            </rPr>
            <t xml:space="preserve"> R7 Band A experience</t>
          </r>
        </is>
      </c>
      <c r="U162" s="213" t="inlineStr">
        <is>
          <t>—</t>
        </is>
      </c>
      <c r="V162" s="15" t="inlineStr">
        <is>
          <t>Medium</t>
        </is>
      </c>
    </row>
    <row r="163">
      <c r="A163" s="15" t="inlineStr">
        <is>
          <t>IRIS2048</t>
        </is>
      </c>
      <c r="B163" s="213" t="inlineStr">
        <is>
          <t>Gajanan Vadekar</t>
        </is>
      </c>
      <c r="C163" s="213" t="inlineStr">
        <is>
          <t>CARBON</t>
        </is>
      </c>
      <c r="D163" s="213" t="inlineStr">
        <is>
          <t>Support</t>
        </is>
      </c>
      <c r="E163" s="213" t="inlineStr">
        <is>
          <t>Engineering &amp; Development</t>
        </is>
      </c>
      <c r="F163" s="213" t="inlineStr">
        <is>
          <t>Application Maintenance &amp; Production Support</t>
        </is>
      </c>
      <c r="G163" s="213" t="inlineStr">
        <is>
          <t>Software Engineer</t>
        </is>
      </c>
      <c r="H163" s="213" t="inlineStr">
        <is>
          <t>Senior Software Engineer</t>
        </is>
      </c>
      <c r="I163" s="15" t="inlineStr">
        <is>
          <t>L3</t>
        </is>
      </c>
      <c r="J163" s="148" t="inlineStr">
        <is>
          <t>A3</t>
        </is>
      </c>
      <c r="K163" s="15" t="inlineStr">
        <is>
          <t>IC</t>
        </is>
      </c>
      <c r="L163" s="217" t="inlineStr">
        <is>
          <t>Up</t>
        </is>
      </c>
      <c r="M163" s="15" t="n">
        <v>2.25</v>
      </c>
      <c r="N163" s="15" t="n">
        <v>2</v>
      </c>
      <c r="O163" s="15" t="n">
        <v>2</v>
      </c>
      <c r="P163" s="15" t="n">
        <v>2.5</v>
      </c>
      <c r="Q163" s="15" t="n">
        <v>1</v>
      </c>
      <c r="R163" s="15" t="n">
        <v>3.5</v>
      </c>
      <c r="S163" s="15" t="n">
        <v>2.5</v>
      </c>
      <c r="T163" s="213" t="inlineStr">
        <is>
          <r>
            <rPr>
              <rFont val="Calibri"/>
              <b val="1"/>
              <sz val="10"/>
            </rPr>
            <t>Rule:</t>
          </r>
          <r>
            <rPr>
              <rFont val="Calibri"/>
              <sz val="10"/>
            </rPr>
            <t xml:space="preserve"> R7 Band A experience</t>
          </r>
        </is>
      </c>
      <c r="U163" s="213" t="inlineStr">
        <is>
          <t>—</t>
        </is>
      </c>
      <c r="V163" s="15" t="inlineStr">
        <is>
          <t>Medium</t>
        </is>
      </c>
    </row>
    <row r="164">
      <c r="A164" s="15" t="inlineStr">
        <is>
          <t>IRIS1951</t>
        </is>
      </c>
      <c r="B164" s="213" t="inlineStr">
        <is>
          <t>Kiran Pawar</t>
        </is>
      </c>
      <c r="C164" s="213" t="inlineStr">
        <is>
          <t>CARBON</t>
        </is>
      </c>
      <c r="D164" s="213" t="inlineStr">
        <is>
          <t>Support</t>
        </is>
      </c>
      <c r="E164" s="213" t="inlineStr">
        <is>
          <t>Customer Success &amp; Support</t>
        </is>
      </c>
      <c r="F164" s="213" t="inlineStr">
        <is>
          <t>Application &amp; Product Support</t>
        </is>
      </c>
      <c r="G164" s="213" t="inlineStr">
        <is>
          <t>Executive- Product Support</t>
        </is>
      </c>
      <c r="H164" s="213" t="inlineStr">
        <is>
          <t>Senior Support Executive</t>
        </is>
      </c>
      <c r="I164" s="15" t="inlineStr">
        <is>
          <t>L3</t>
        </is>
      </c>
      <c r="J164" s="148" t="inlineStr">
        <is>
          <t>A3</t>
        </is>
      </c>
      <c r="K164" s="15" t="inlineStr">
        <is>
          <t>IC</t>
        </is>
      </c>
      <c r="L164" s="217" t="inlineStr">
        <is>
          <t>Up</t>
        </is>
      </c>
      <c r="M164" s="15" t="n">
        <v>3.04</v>
      </c>
      <c r="N164" s="15" t="n">
        <v>2.5</v>
      </c>
      <c r="O164" s="15" t="n">
        <v>3</v>
      </c>
      <c r="P164" s="15" t="n">
        <v>3</v>
      </c>
      <c r="Q164" s="15" t="n">
        <v>2.5</v>
      </c>
      <c r="R164" s="15" t="n">
        <v>5.5</v>
      </c>
      <c r="S164" s="15" t="n">
        <v>3.5</v>
      </c>
      <c r="T164" s="213" t="inlineStr">
        <is>
          <t>The score decided the level</t>
        </is>
      </c>
      <c r="U164" s="215" t="inlineStr">
        <is>
          <t>Input needed</t>
        </is>
      </c>
      <c r="V164" s="15" t="inlineStr">
        <is>
          <t>Medium</t>
        </is>
      </c>
    </row>
    <row r="165">
      <c r="A165" s="15" t="inlineStr">
        <is>
          <t>IRIS1941</t>
        </is>
      </c>
      <c r="B165" s="213" t="inlineStr">
        <is>
          <t>Manish Yadav</t>
        </is>
      </c>
      <c r="C165" s="213" t="inlineStr">
        <is>
          <t>CARBON</t>
        </is>
      </c>
      <c r="D165" s="213" t="inlineStr">
        <is>
          <t>Support</t>
        </is>
      </c>
      <c r="E165" s="213" t="inlineStr">
        <is>
          <t>Engineering &amp; Development</t>
        </is>
      </c>
      <c r="F165" s="213" t="inlineStr">
        <is>
          <t>Application Maintenance &amp; Production Support</t>
        </is>
      </c>
      <c r="G165" s="213" t="inlineStr">
        <is>
          <t>Software Engineer</t>
        </is>
      </c>
      <c r="H165" s="213" t="inlineStr">
        <is>
          <t>Senior Software Engineer</t>
        </is>
      </c>
      <c r="I165" s="15" t="inlineStr">
        <is>
          <t>L3</t>
        </is>
      </c>
      <c r="J165" s="148" t="inlineStr">
        <is>
          <t>A3</t>
        </is>
      </c>
      <c r="K165" s="15" t="inlineStr">
        <is>
          <t>IC</t>
        </is>
      </c>
      <c r="L165" s="217" t="inlineStr">
        <is>
          <t>Up</t>
        </is>
      </c>
      <c r="M165" s="15" t="n">
        <v>2.65</v>
      </c>
      <c r="N165" s="15" t="n">
        <v>2.5</v>
      </c>
      <c r="O165" s="15" t="n">
        <v>2.5</v>
      </c>
      <c r="P165" s="15" t="n">
        <v>2.5</v>
      </c>
      <c r="Q165" s="15" t="n">
        <v>1</v>
      </c>
      <c r="R165" s="15" t="n">
        <v>4</v>
      </c>
      <c r="S165" s="15" t="n">
        <v>2.5</v>
      </c>
      <c r="T165" s="213" t="inlineStr">
        <is>
          <t>The score decided the level</t>
        </is>
      </c>
      <c r="U165" s="213" t="inlineStr">
        <is>
          <t>—</t>
        </is>
      </c>
      <c r="V165" s="15" t="inlineStr">
        <is>
          <t>High</t>
        </is>
      </c>
    </row>
    <row r="166">
      <c r="A166" s="15" t="inlineStr">
        <is>
          <t>IRIS0118</t>
        </is>
      </c>
      <c r="B166" s="213" t="inlineStr">
        <is>
          <t>Mayur Narvekar</t>
        </is>
      </c>
      <c r="C166" s="213" t="inlineStr">
        <is>
          <t>CARBON</t>
        </is>
      </c>
      <c r="D166" s="213" t="inlineStr">
        <is>
          <t>Support</t>
        </is>
      </c>
      <c r="E166" s="213" t="inlineStr">
        <is>
          <t>Data &amp; Analytics</t>
        </is>
      </c>
      <c r="F166" s="213" t="inlineStr">
        <is>
          <t>MIS &amp; Business Reporting</t>
        </is>
      </c>
      <c r="G166" s="213" t="inlineStr">
        <is>
          <t>Image Processing Specialist</t>
        </is>
      </c>
      <c r="H166" s="213" t="inlineStr">
        <is>
          <t>MIS Specialist</t>
        </is>
      </c>
      <c r="I166" s="15" t="inlineStr">
        <is>
          <t>L3</t>
        </is>
      </c>
      <c r="J166" s="148" t="inlineStr">
        <is>
          <t>A3</t>
        </is>
      </c>
      <c r="K166" s="15" t="inlineStr">
        <is>
          <t>IC</t>
        </is>
      </c>
      <c r="L166" s="217" t="inlineStr">
        <is>
          <t>Up</t>
        </is>
      </c>
      <c r="M166" s="15" t="n">
        <v>3.57</v>
      </c>
      <c r="N166" s="15" t="n">
        <v>3</v>
      </c>
      <c r="O166" s="15" t="n">
        <v>2.5</v>
      </c>
      <c r="P166" s="15" t="n">
        <v>3</v>
      </c>
      <c r="Q166" s="15" t="n">
        <v>1.5</v>
      </c>
      <c r="R166" s="15" t="n">
        <v>9.5</v>
      </c>
      <c r="S166" s="15" t="n">
        <v>3</v>
      </c>
      <c r="T166" s="213" t="inlineStr">
        <is>
          <r>
            <rPr>
              <rFont val="Calibri"/>
              <b val="1"/>
              <sz val="10"/>
            </rPr>
            <t>Rule:</t>
          </r>
          <r>
            <rPr>
              <rFont val="Calibri"/>
              <sz val="10"/>
            </rPr>
            <t xml:space="preserve"> R6 top of band</t>
          </r>
        </is>
      </c>
      <c r="U166" s="215" t="inlineStr">
        <is>
          <t>Near a gate</t>
        </is>
      </c>
      <c r="V166" s="15" t="inlineStr">
        <is>
          <t>Medium</t>
        </is>
      </c>
    </row>
    <row r="167">
      <c r="A167" s="15" t="inlineStr">
        <is>
          <t>IRIS0341</t>
        </is>
      </c>
      <c r="B167" s="213" t="inlineStr">
        <is>
          <t>Nelson Paul Koonan</t>
        </is>
      </c>
      <c r="C167" s="213" t="inlineStr">
        <is>
          <t>CARBON</t>
        </is>
      </c>
      <c r="D167" s="213" t="inlineStr">
        <is>
          <t>Support</t>
        </is>
      </c>
      <c r="E167" s="213" t="inlineStr">
        <is>
          <t>Customer Success &amp; Support</t>
        </is>
      </c>
      <c r="F167" s="213" t="inlineStr">
        <is>
          <t>Application &amp; Product Support</t>
        </is>
      </c>
      <c r="G167" s="213" t="inlineStr">
        <is>
          <t>Client Solutions Executive</t>
        </is>
      </c>
      <c r="H167" s="213" t="inlineStr">
        <is>
          <t>Senior Support Executive</t>
        </is>
      </c>
      <c r="I167" s="15" t="inlineStr">
        <is>
          <t>L3</t>
        </is>
      </c>
      <c r="J167" s="148" t="inlineStr">
        <is>
          <t>A3</t>
        </is>
      </c>
      <c r="K167" s="15" t="inlineStr">
        <is>
          <t>IC</t>
        </is>
      </c>
      <c r="L167" s="217" t="inlineStr">
        <is>
          <t>Up</t>
        </is>
      </c>
      <c r="M167" s="15" t="n">
        <v>2.99</v>
      </c>
      <c r="N167" s="15" t="n">
        <v>2</v>
      </c>
      <c r="O167" s="15" t="n">
        <v>2.5</v>
      </c>
      <c r="P167" s="15" t="n">
        <v>3</v>
      </c>
      <c r="Q167" s="15" t="n">
        <v>3.5</v>
      </c>
      <c r="R167" s="15" t="n">
        <v>8.5</v>
      </c>
      <c r="S167" s="15" t="n">
        <v>3.5</v>
      </c>
      <c r="T167" s="213" t="inlineStr">
        <is>
          <t>The score decided the level</t>
        </is>
      </c>
      <c r="U167" s="215" t="inlineStr">
        <is>
          <t>Input needed</t>
        </is>
      </c>
      <c r="V167" s="15" t="inlineStr">
        <is>
          <t>Low</t>
        </is>
      </c>
    </row>
    <row r="168">
      <c r="A168" s="15" t="inlineStr">
        <is>
          <t>IRIS2331</t>
        </is>
      </c>
      <c r="B168" s="213" t="inlineStr">
        <is>
          <t>Pritam Kadam</t>
        </is>
      </c>
      <c r="C168" s="213" t="inlineStr">
        <is>
          <t>CARBON</t>
        </is>
      </c>
      <c r="D168" s="213" t="inlineStr">
        <is>
          <t>Support</t>
        </is>
      </c>
      <c r="E168" s="213" t="inlineStr">
        <is>
          <t>Customer Success &amp; Support</t>
        </is>
      </c>
      <c r="F168" s="213" t="inlineStr">
        <is>
          <t>Application &amp; Product Support</t>
        </is>
      </c>
      <c r="G168" s="213" t="inlineStr">
        <is>
          <t>Client Support Executive</t>
        </is>
      </c>
      <c r="H168" s="213" t="inlineStr">
        <is>
          <t>Senior Support Executive</t>
        </is>
      </c>
      <c r="I168" s="15" t="inlineStr">
        <is>
          <t>L3</t>
        </is>
      </c>
      <c r="J168" s="148" t="inlineStr">
        <is>
          <t>A3</t>
        </is>
      </c>
      <c r="K168" s="15" t="inlineStr">
        <is>
          <t>IC</t>
        </is>
      </c>
      <c r="L168" s="217" t="inlineStr">
        <is>
          <t>Up</t>
        </is>
      </c>
      <c r="M168" s="15" t="n">
        <v>2.25</v>
      </c>
      <c r="N168" s="15" t="n">
        <v>2</v>
      </c>
      <c r="O168" s="15" t="n">
        <v>2</v>
      </c>
      <c r="P168" s="15" t="n">
        <v>2</v>
      </c>
      <c r="Q168" s="15" t="n">
        <v>1</v>
      </c>
      <c r="R168" s="15" t="n">
        <v>4.5</v>
      </c>
      <c r="S168" s="15" t="n">
        <v>2</v>
      </c>
      <c r="T168" s="213" t="inlineStr">
        <is>
          <r>
            <rPr>
              <rFont val="Calibri"/>
              <b val="1"/>
              <sz val="10"/>
            </rPr>
            <t>Rule:</t>
          </r>
          <r>
            <rPr>
              <rFont val="Calibri"/>
              <sz val="10"/>
            </rPr>
            <t xml:space="preserve"> R7 Band A experience</t>
          </r>
        </is>
      </c>
      <c r="U168" s="213" t="inlineStr">
        <is>
          <t>—</t>
        </is>
      </c>
      <c r="V168" s="15" t="inlineStr">
        <is>
          <t>Medium</t>
        </is>
      </c>
    </row>
    <row r="169">
      <c r="A169" s="15" t="inlineStr">
        <is>
          <t>IRIS2346</t>
        </is>
      </c>
      <c r="B169" s="213" t="inlineStr">
        <is>
          <t>Ravindra Kanojiya</t>
        </is>
      </c>
      <c r="C169" s="213" t="inlineStr">
        <is>
          <t>CARBON</t>
        </is>
      </c>
      <c r="D169" s="213" t="inlineStr">
        <is>
          <t>Support</t>
        </is>
      </c>
      <c r="E169" s="213" t="inlineStr">
        <is>
          <t>Customer Success &amp; Support</t>
        </is>
      </c>
      <c r="F169" s="213" t="inlineStr">
        <is>
          <t>Application &amp; Product Support</t>
        </is>
      </c>
      <c r="G169" s="213" t="inlineStr">
        <is>
          <t>Client Support Executive</t>
        </is>
      </c>
      <c r="H169" s="213" t="inlineStr">
        <is>
          <t>Senior Support Executive</t>
        </is>
      </c>
      <c r="I169" s="15" t="inlineStr">
        <is>
          <t>L3</t>
        </is>
      </c>
      <c r="J169" s="148" t="inlineStr">
        <is>
          <t>A3</t>
        </is>
      </c>
      <c r="K169" s="15" t="inlineStr">
        <is>
          <t>IC</t>
        </is>
      </c>
      <c r="L169" s="217" t="inlineStr">
        <is>
          <t>Up</t>
        </is>
      </c>
      <c r="M169" s="15" t="n">
        <v>2.4</v>
      </c>
      <c r="N169" s="15" t="n">
        <v>2</v>
      </c>
      <c r="O169" s="15" t="n">
        <v>2</v>
      </c>
      <c r="P169" s="15" t="n">
        <v>2</v>
      </c>
      <c r="Q169" s="15" t="n">
        <v>1</v>
      </c>
      <c r="R169" s="15" t="n">
        <v>6</v>
      </c>
      <c r="S169" s="15" t="n">
        <v>2</v>
      </c>
      <c r="T169" s="213" t="inlineStr">
        <is>
          <r>
            <rPr>
              <rFont val="Calibri"/>
              <b val="1"/>
              <sz val="10"/>
            </rPr>
            <t>Rule:</t>
          </r>
          <r>
            <rPr>
              <rFont val="Calibri"/>
              <sz val="10"/>
            </rPr>
            <t xml:space="preserve"> R7 Band A experience</t>
          </r>
        </is>
      </c>
      <c r="U169" s="213" t="inlineStr">
        <is>
          <t>—</t>
        </is>
      </c>
      <c r="V169" s="15" t="inlineStr">
        <is>
          <t>High</t>
        </is>
      </c>
    </row>
    <row r="170">
      <c r="A170" s="15" t="inlineStr">
        <is>
          <t>IRIS2448</t>
        </is>
      </c>
      <c r="B170" s="213" t="inlineStr">
        <is>
          <t>Samiksha Kadam</t>
        </is>
      </c>
      <c r="C170" s="213" t="inlineStr">
        <is>
          <t>CARBON</t>
        </is>
      </c>
      <c r="D170" s="213" t="inlineStr">
        <is>
          <t>Support</t>
        </is>
      </c>
      <c r="E170" s="213" t="inlineStr">
        <is>
          <t>Customer Success &amp; Support</t>
        </is>
      </c>
      <c r="F170" s="213" t="inlineStr">
        <is>
          <t>Customer Success &amp; Account Management</t>
        </is>
      </c>
      <c r="G170" s="213" t="inlineStr">
        <is>
          <t>Customer Engagement Executive</t>
        </is>
      </c>
      <c r="H170" s="213" t="inlineStr">
        <is>
          <t>Senior Customer Success Executive</t>
        </is>
      </c>
      <c r="I170" s="15" t="inlineStr">
        <is>
          <t>L3</t>
        </is>
      </c>
      <c r="J170" s="148" t="inlineStr">
        <is>
          <t>A3</t>
        </is>
      </c>
      <c r="K170" s="15" t="inlineStr">
        <is>
          <t>IC</t>
        </is>
      </c>
      <c r="L170" s="217" t="inlineStr">
        <is>
          <t>Up</t>
        </is>
      </c>
      <c r="M170" s="15" t="n">
        <v>2.93</v>
      </c>
      <c r="N170" s="15" t="n">
        <v>2.5</v>
      </c>
      <c r="O170" s="15" t="n">
        <v>2</v>
      </c>
      <c r="P170" s="15" t="n">
        <v>3</v>
      </c>
      <c r="Q170" s="15" t="n">
        <v>1</v>
      </c>
      <c r="R170" s="15" t="n">
        <v>6</v>
      </c>
      <c r="S170" s="15" t="n">
        <v>3.5</v>
      </c>
      <c r="T170" s="213" t="inlineStr">
        <is>
          <t>The score decided the level</t>
        </is>
      </c>
      <c r="U170" s="213" t="inlineStr">
        <is>
          <t>—</t>
        </is>
      </c>
      <c r="V170" s="15" t="inlineStr">
        <is>
          <t>Medium</t>
        </is>
      </c>
    </row>
    <row r="171">
      <c r="A171" s="15" t="inlineStr">
        <is>
          <t>IRIS2494</t>
        </is>
      </c>
      <c r="B171" s="213" t="inlineStr">
        <is>
          <t>Shruti Samant</t>
        </is>
      </c>
      <c r="C171" s="213" t="inlineStr">
        <is>
          <t>CARBON</t>
        </is>
      </c>
      <c r="D171" s="213" t="inlineStr">
        <is>
          <t>Support</t>
        </is>
      </c>
      <c r="E171" s="213" t="inlineStr">
        <is>
          <t>Customer Success &amp; Support</t>
        </is>
      </c>
      <c r="F171" s="213" t="inlineStr">
        <is>
          <t>Application &amp; Product Support</t>
        </is>
      </c>
      <c r="G171" s="213" t="inlineStr">
        <is>
          <t>Executive- Customer Support</t>
        </is>
      </c>
      <c r="H171" s="213" t="inlineStr">
        <is>
          <t>Senior Support Executive</t>
        </is>
      </c>
      <c r="I171" s="15" t="inlineStr">
        <is>
          <t>L3</t>
        </is>
      </c>
      <c r="J171" s="148" t="inlineStr">
        <is>
          <t>A3</t>
        </is>
      </c>
      <c r="K171" s="15" t="inlineStr">
        <is>
          <t>IC</t>
        </is>
      </c>
      <c r="L171" s="217" t="inlineStr">
        <is>
          <t>Up</t>
        </is>
      </c>
      <c r="M171" s="15" t="n">
        <v>2.15</v>
      </c>
      <c r="N171" s="15" t="n">
        <v>2</v>
      </c>
      <c r="O171" s="15" t="n">
        <v>2</v>
      </c>
      <c r="P171" s="15" t="n">
        <v>2</v>
      </c>
      <c r="Q171" s="15" t="n">
        <v>1</v>
      </c>
      <c r="R171" s="15" t="n">
        <v>3.5</v>
      </c>
      <c r="S171" s="15" t="n">
        <v>2</v>
      </c>
      <c r="T171" s="213" t="inlineStr">
        <is>
          <r>
            <rPr>
              <rFont val="Calibri"/>
              <b val="1"/>
              <sz val="10"/>
            </rPr>
            <t>Rule:</t>
          </r>
          <r>
            <rPr>
              <rFont val="Calibri"/>
              <sz val="10"/>
            </rPr>
            <t xml:space="preserve"> R7 Band A experience</t>
          </r>
        </is>
      </c>
      <c r="U171" s="213" t="inlineStr">
        <is>
          <t>—</t>
        </is>
      </c>
      <c r="V171" s="15" t="inlineStr">
        <is>
          <t>Medium</t>
        </is>
      </c>
    </row>
    <row r="172">
      <c r="A172" s="15" t="inlineStr">
        <is>
          <t>IRIS2096</t>
        </is>
      </c>
      <c r="B172" s="213" t="inlineStr">
        <is>
          <t>Sweety Mukherjee</t>
        </is>
      </c>
      <c r="C172" s="213" t="inlineStr">
        <is>
          <t>CARBON</t>
        </is>
      </c>
      <c r="D172" s="213" t="inlineStr">
        <is>
          <t>Support</t>
        </is>
      </c>
      <c r="E172" s="213" t="inlineStr">
        <is>
          <t>Customer Success &amp; Support</t>
        </is>
      </c>
      <c r="F172" s="213" t="inlineStr">
        <is>
          <t>Application &amp; Product Support</t>
        </is>
      </c>
      <c r="G172" s="213" t="inlineStr">
        <is>
          <t>Executive- Customer Support</t>
        </is>
      </c>
      <c r="H172" s="213" t="inlineStr">
        <is>
          <t>Senior Support Executive</t>
        </is>
      </c>
      <c r="I172" s="15" t="inlineStr">
        <is>
          <t>L3</t>
        </is>
      </c>
      <c r="J172" s="148" t="inlineStr">
        <is>
          <t>A3</t>
        </is>
      </c>
      <c r="K172" s="15" t="inlineStr">
        <is>
          <t>IC</t>
        </is>
      </c>
      <c r="L172" s="217" t="inlineStr">
        <is>
          <t>Up</t>
        </is>
      </c>
      <c r="M172" s="15" t="n">
        <v>2.3</v>
      </c>
      <c r="N172" s="15" t="n">
        <v>2</v>
      </c>
      <c r="O172" s="15" t="n">
        <v>2</v>
      </c>
      <c r="P172" s="15" t="n">
        <v>2</v>
      </c>
      <c r="Q172" s="15" t="n">
        <v>1</v>
      </c>
      <c r="R172" s="15" t="n">
        <v>5</v>
      </c>
      <c r="S172" s="15" t="n">
        <v>2</v>
      </c>
      <c r="T172" s="213" t="inlineStr">
        <is>
          <r>
            <rPr>
              <rFont val="Calibri"/>
              <b val="1"/>
              <sz val="10"/>
            </rPr>
            <t>Rule:</t>
          </r>
          <r>
            <rPr>
              <rFont val="Calibri"/>
              <sz val="10"/>
            </rPr>
            <t xml:space="preserve"> R7 Band A experience</t>
          </r>
        </is>
      </c>
      <c r="U172" s="213" t="inlineStr">
        <is>
          <t>—</t>
        </is>
      </c>
      <c r="V172" s="15" t="inlineStr">
        <is>
          <t>High</t>
        </is>
      </c>
    </row>
    <row r="173">
      <c r="A173" s="15" t="inlineStr">
        <is>
          <t>IRISC184</t>
        </is>
      </c>
      <c r="B173" s="213" t="inlineStr">
        <is>
          <t>Tanya Dhere</t>
        </is>
      </c>
      <c r="C173" s="213" t="inlineStr">
        <is>
          <t>CARBON</t>
        </is>
      </c>
      <c r="D173" s="213" t="inlineStr">
        <is>
          <t>Support</t>
        </is>
      </c>
      <c r="E173" s="213" t="inlineStr">
        <is>
          <t>Customer Success &amp; Support</t>
        </is>
      </c>
      <c r="F173" s="213" t="inlineStr">
        <is>
          <t>Customer Success &amp; Account Management</t>
        </is>
      </c>
      <c r="G173" s="213" t="inlineStr">
        <is>
          <t>Consultant</t>
        </is>
      </c>
      <c r="H173" s="213" t="inlineStr">
        <is>
          <t>Senior Customer Success Executive</t>
        </is>
      </c>
      <c r="I173" s="15" t="inlineStr">
        <is>
          <t>L3</t>
        </is>
      </c>
      <c r="J173" s="148" t="inlineStr">
        <is>
          <t>A3</t>
        </is>
      </c>
      <c r="K173" s="15" t="inlineStr">
        <is>
          <t>IC</t>
        </is>
      </c>
      <c r="L173" s="217" t="inlineStr">
        <is>
          <t>Up</t>
        </is>
      </c>
      <c r="M173" s="15" t="n">
        <v>2.92</v>
      </c>
      <c r="N173" s="15" t="n">
        <v>2.5</v>
      </c>
      <c r="O173" s="15" t="n">
        <v>2</v>
      </c>
      <c r="P173" s="15" t="n">
        <v>2.5</v>
      </c>
      <c r="Q173" s="15" t="n">
        <v>1</v>
      </c>
      <c r="R173" s="15" t="n">
        <v>7.5</v>
      </c>
      <c r="S173" s="15" t="n">
        <v>2.5</v>
      </c>
      <c r="T173" s="213" t="inlineStr">
        <is>
          <t>The score decided the level</t>
        </is>
      </c>
      <c r="U173" s="213" t="inlineStr">
        <is>
          <t>—</t>
        </is>
      </c>
      <c r="V173" s="15" t="inlineStr">
        <is>
          <t>Medium</t>
        </is>
      </c>
    </row>
    <row r="174">
      <c r="A174" s="15" t="inlineStr">
        <is>
          <t>No Emp ID · in-house consultant</t>
        </is>
      </c>
      <c r="B174" s="213" t="inlineStr">
        <is>
          <t>Kanika Jain</t>
        </is>
      </c>
      <c r="C174" s="213" t="inlineStr">
        <is>
          <t>CARBON</t>
        </is>
      </c>
      <c r="D174" s="213" t="inlineStr">
        <is>
          <t>Support</t>
        </is>
      </c>
      <c r="E174" s="213" t="inlineStr">
        <is>
          <t>Customer Success &amp; Support</t>
        </is>
      </c>
      <c r="F174" s="213" t="inlineStr">
        <is>
          <t>Customer Success &amp; Account Management</t>
        </is>
      </c>
      <c r="G174" s="213" t="inlineStr">
        <is>
          <t>Consultant</t>
        </is>
      </c>
      <c r="H174" s="213" t="inlineStr">
        <is>
          <t>Associate Consultant – Customer Success &amp; Account Management</t>
        </is>
      </c>
      <c r="I174" s="15" t="inlineStr">
        <is>
          <t>L3</t>
        </is>
      </c>
      <c r="J174" s="151" t="inlineStr">
        <is>
          <t>X1</t>
        </is>
      </c>
      <c r="K174" s="15" t="inlineStr">
        <is>
          <t>Consultant</t>
        </is>
      </c>
      <c r="L174" s="15" t="inlineStr">
        <is>
          <t>Same level</t>
        </is>
      </c>
      <c r="M174" s="15" t="n"/>
      <c r="N174" s="15" t="n"/>
      <c r="O174" s="15" t="n"/>
      <c r="P174" s="15" t="n"/>
      <c r="Q174" s="15" t="n"/>
      <c r="R174" s="15" t="n"/>
      <c r="S174" s="15" t="n"/>
      <c r="T174" s="213" t="inlineStr">
        <is>
          <t>Placed by rule</t>
        </is>
      </c>
      <c r="U174" s="213" t="inlineStr">
        <is>
          <t>—</t>
        </is>
      </c>
      <c r="V174" s="15" t="inlineStr">
        <is>
          <t>—</t>
        </is>
      </c>
    </row>
    <row r="175">
      <c r="A175" s="15" t="inlineStr">
        <is>
          <t>IRIS0249</t>
        </is>
      </c>
      <c r="B175" s="213" t="inlineStr">
        <is>
          <t>Ashish Singhvi</t>
        </is>
      </c>
      <c r="C175" s="213" t="inlineStr">
        <is>
          <t>CARBON</t>
        </is>
      </c>
      <c r="D175" s="213" t="inlineStr">
        <is>
          <t>Technology</t>
        </is>
      </c>
      <c r="E175" s="213" t="inlineStr">
        <is>
          <t>Engineering &amp; Development</t>
        </is>
      </c>
      <c r="F175" s="213" t="inlineStr">
        <is>
          <t>Engineering Leadership</t>
        </is>
      </c>
      <c r="G175" s="213" t="inlineStr">
        <is>
          <t>Product Engineering Head</t>
        </is>
      </c>
      <c r="H175" s="213" t="inlineStr">
        <is>
          <t>Head – Product Engineering</t>
        </is>
      </c>
      <c r="I175" s="15" t="inlineStr">
        <is>
          <t>Not mapped</t>
        </is>
      </c>
      <c r="J175" s="181" t="inlineStr">
        <is>
          <t>C2</t>
        </is>
      </c>
      <c r="K175" s="15" t="inlineStr">
        <is>
          <t>People Manager</t>
        </is>
      </c>
      <c r="L175" s="214" t="inlineStr">
        <is>
          <t>Newly mapped</t>
        </is>
      </c>
      <c r="M175" s="15" t="n">
        <v>8.07</v>
      </c>
      <c r="N175" s="15" t="n">
        <v>8</v>
      </c>
      <c r="O175" s="15" t="n">
        <v>8</v>
      </c>
      <c r="P175" s="15" t="n">
        <v>8</v>
      </c>
      <c r="Q175" s="15" t="n">
        <v>8</v>
      </c>
      <c r="R175" s="15" t="n">
        <v>9.5</v>
      </c>
      <c r="S175" s="15" t="n">
        <v>8</v>
      </c>
      <c r="T175" s="213" t="inlineStr">
        <is>
          <t>The score decided the level</t>
        </is>
      </c>
      <c r="U175" s="215" t="inlineStr">
        <is>
          <t>Input needed</t>
        </is>
      </c>
      <c r="V175" s="15" t="inlineStr">
        <is>
          <t>Low</t>
        </is>
      </c>
    </row>
    <row r="176">
      <c r="A176" s="15" t="inlineStr">
        <is>
          <t>IRIS1832</t>
        </is>
      </c>
      <c r="B176" s="213" t="inlineStr">
        <is>
          <t>Chetan Kotwal</t>
        </is>
      </c>
      <c r="C176" s="213" t="inlineStr">
        <is>
          <t>CARBON</t>
        </is>
      </c>
      <c r="D176" s="213" t="inlineStr">
        <is>
          <t>Technology</t>
        </is>
      </c>
      <c r="E176" s="213" t="inlineStr">
        <is>
          <t>Engineering &amp; Development</t>
        </is>
      </c>
      <c r="F176" s="213" t="inlineStr">
        <is>
          <t>Backend Development</t>
        </is>
      </c>
      <c r="G176" s="213" t="inlineStr">
        <is>
          <t>Lead Software Engineer</t>
        </is>
      </c>
      <c r="H176" s="213" t="inlineStr">
        <is>
          <t>Senior Engineering Manager</t>
        </is>
      </c>
      <c r="I176" s="15" t="inlineStr">
        <is>
          <t>L5</t>
        </is>
      </c>
      <c r="J176" s="150" t="inlineStr">
        <is>
          <t>B3</t>
        </is>
      </c>
      <c r="K176" s="15" t="inlineStr">
        <is>
          <t>People Manager</t>
        </is>
      </c>
      <c r="L176" s="15" t="inlineStr">
        <is>
          <t>Same level</t>
        </is>
      </c>
      <c r="M176" s="15" t="n">
        <v>5.7</v>
      </c>
      <c r="N176" s="15" t="n">
        <v>5.5</v>
      </c>
      <c r="O176" s="15" t="n">
        <v>5.5</v>
      </c>
      <c r="P176" s="15" t="n">
        <v>5.5</v>
      </c>
      <c r="Q176" s="15" t="n">
        <v>5.5</v>
      </c>
      <c r="R176" s="15" t="n">
        <v>7.5</v>
      </c>
      <c r="S176" s="15" t="n">
        <v>5.5</v>
      </c>
      <c r="T176" s="213" t="inlineStr">
        <is>
          <t>The score decided the level</t>
        </is>
      </c>
      <c r="U176" s="213" t="inlineStr">
        <is>
          <t>—</t>
        </is>
      </c>
      <c r="V176" s="15" t="inlineStr">
        <is>
          <t>Medium</t>
        </is>
      </c>
    </row>
    <row r="177">
      <c r="A177" s="15" t="inlineStr">
        <is>
          <t>IRIS1272</t>
        </is>
      </c>
      <c r="B177" s="213" t="inlineStr">
        <is>
          <t>Aaron Michael</t>
        </is>
      </c>
      <c r="C177" s="213" t="inlineStr">
        <is>
          <t>CARBON</t>
        </is>
      </c>
      <c r="D177" s="213" t="inlineStr">
        <is>
          <t>Technology</t>
        </is>
      </c>
      <c r="E177" s="213" t="inlineStr">
        <is>
          <t>Project &amp; Program Management</t>
        </is>
      </c>
      <c r="F177" s="213" t="inlineStr">
        <is>
          <t>Project &amp; Program Delivery</t>
        </is>
      </c>
      <c r="G177" s="213" t="inlineStr">
        <is>
          <t>Project Manager</t>
        </is>
      </c>
      <c r="H177" s="213" t="inlineStr">
        <is>
          <t>Project Manager</t>
        </is>
      </c>
      <c r="I177" s="15" t="inlineStr">
        <is>
          <t>L5</t>
        </is>
      </c>
      <c r="J177" s="150" t="inlineStr">
        <is>
          <t>B2</t>
        </is>
      </c>
      <c r="K177" s="15" t="inlineStr">
        <is>
          <t>IC</t>
        </is>
      </c>
      <c r="L177" s="15" t="inlineStr">
        <is>
          <t>Same level</t>
        </is>
      </c>
      <c r="M177" s="15" t="n">
        <v>5.06</v>
      </c>
      <c r="N177" s="15" t="n">
        <v>4.5</v>
      </c>
      <c r="O177" s="15" t="n">
        <v>5</v>
      </c>
      <c r="P177" s="15" t="n">
        <v>5</v>
      </c>
      <c r="Q177" s="15" t="n">
        <v>4</v>
      </c>
      <c r="R177" s="15" t="n">
        <v>8.5</v>
      </c>
      <c r="S177" s="15" t="n">
        <v>5.5</v>
      </c>
      <c r="T177" s="213" t="inlineStr">
        <is>
          <t>The score decided the level</t>
        </is>
      </c>
      <c r="U177" s="215" t="inlineStr">
        <is>
          <t>Input needed</t>
        </is>
      </c>
      <c r="V177" s="15" t="inlineStr">
        <is>
          <t>Medium</t>
        </is>
      </c>
    </row>
    <row r="178">
      <c r="A178" s="15" t="inlineStr">
        <is>
          <t>IRIS1477</t>
        </is>
      </c>
      <c r="B178" s="213" t="inlineStr">
        <is>
          <t>Dhiraj Suryawanshi</t>
        </is>
      </c>
      <c r="C178" s="213" t="inlineStr">
        <is>
          <t>CARBON</t>
        </is>
      </c>
      <c r="D178" s="213" t="inlineStr">
        <is>
          <t>Technology</t>
        </is>
      </c>
      <c r="E178" s="213" t="inlineStr">
        <is>
          <t>Engineering &amp; Development</t>
        </is>
      </c>
      <c r="F178" s="213" t="inlineStr">
        <is>
          <t>Full-Stack Development</t>
        </is>
      </c>
      <c r="G178" s="213" t="inlineStr">
        <is>
          <t>Lead Software Engineer</t>
        </is>
      </c>
      <c r="H178" s="213" t="inlineStr">
        <is>
          <t>Lead Software Engineer – POD Lead</t>
        </is>
      </c>
      <c r="I178" s="15" t="inlineStr">
        <is>
          <t>L5</t>
        </is>
      </c>
      <c r="J178" s="150" t="inlineStr">
        <is>
          <t>B2</t>
        </is>
      </c>
      <c r="K178" s="15" t="inlineStr">
        <is>
          <t>POD Lead</t>
        </is>
      </c>
      <c r="L178" s="15" t="inlineStr">
        <is>
          <t>Same level</t>
        </is>
      </c>
      <c r="M178" s="15" t="n">
        <v>5.5</v>
      </c>
      <c r="N178" s="15" t="n">
        <v>5.5</v>
      </c>
      <c r="O178" s="15" t="n">
        <v>5</v>
      </c>
      <c r="P178" s="15" t="n">
        <v>4.5</v>
      </c>
      <c r="Q178" s="15" t="n">
        <v>4.5</v>
      </c>
      <c r="R178" s="15" t="n">
        <v>8</v>
      </c>
      <c r="S178" s="15" t="n">
        <v>4.5</v>
      </c>
      <c r="T178" s="213" t="inlineStr">
        <is>
          <t>The score decided the level</t>
        </is>
      </c>
      <c r="U178" s="215" t="inlineStr">
        <is>
          <t>Close call</t>
        </is>
      </c>
      <c r="V178" s="15" t="inlineStr">
        <is>
          <t>Medium</t>
        </is>
      </c>
    </row>
    <row r="179">
      <c r="A179" s="15" t="inlineStr">
        <is>
          <t>IRIS0622</t>
        </is>
      </c>
      <c r="B179" s="213" t="inlineStr">
        <is>
          <t>Prasad Shirke</t>
        </is>
      </c>
      <c r="C179" s="213" t="inlineStr">
        <is>
          <t>CARBON</t>
        </is>
      </c>
      <c r="D179" s="213" t="inlineStr">
        <is>
          <t>Technology</t>
        </is>
      </c>
      <c r="E179" s="213" t="inlineStr">
        <is>
          <t>Business Analysis</t>
        </is>
      </c>
      <c r="F179" s="213" t="inlineStr">
        <is>
          <t>Business Analysis</t>
        </is>
      </c>
      <c r="G179" s="213" t="inlineStr">
        <is>
          <t>Senior Business Analyst</t>
        </is>
      </c>
      <c r="H179" s="213" t="inlineStr">
        <is>
          <t>Senior Business Analysis Specialist – POD Lead</t>
        </is>
      </c>
      <c r="I179" s="15" t="inlineStr">
        <is>
          <t>L4</t>
        </is>
      </c>
      <c r="J179" s="150" t="inlineStr">
        <is>
          <t>B2</t>
        </is>
      </c>
      <c r="K179" s="15" t="inlineStr">
        <is>
          <t>POD Lead</t>
        </is>
      </c>
      <c r="L179" s="217" t="inlineStr">
        <is>
          <t>Up</t>
        </is>
      </c>
      <c r="M179" s="15" t="n">
        <v>4.51</v>
      </c>
      <c r="N179" s="15" t="n">
        <v>3.5</v>
      </c>
      <c r="O179" s="15" t="n">
        <v>4.5</v>
      </c>
      <c r="P179" s="15" t="n">
        <v>5.5</v>
      </c>
      <c r="Q179" s="15" t="n">
        <v>5.5</v>
      </c>
      <c r="R179" s="15" t="n">
        <v>8.5</v>
      </c>
      <c r="S179" s="15" t="n">
        <v>5.5</v>
      </c>
      <c r="T179" s="213" t="inlineStr">
        <is>
          <t>The score decided the level</t>
        </is>
      </c>
      <c r="U179" s="215" t="inlineStr">
        <is>
          <t>Close call · Input needed</t>
        </is>
      </c>
      <c r="V179" s="15" t="inlineStr">
        <is>
          <t>Medium</t>
        </is>
      </c>
    </row>
    <row r="180">
      <c r="A180" s="15" t="inlineStr">
        <is>
          <t>IRIS1986</t>
        </is>
      </c>
      <c r="B180" s="213" t="inlineStr">
        <is>
          <t>Sarfaraz Badi</t>
        </is>
      </c>
      <c r="C180" s="213" t="inlineStr">
        <is>
          <t>CARBON</t>
        </is>
      </c>
      <c r="D180" s="213" t="inlineStr">
        <is>
          <t>Technology</t>
        </is>
      </c>
      <c r="E180" s="213" t="inlineStr">
        <is>
          <t>Engineering &amp; Development</t>
        </is>
      </c>
      <c r="F180" s="213" t="inlineStr">
        <is>
          <t>Backend Development</t>
        </is>
      </c>
      <c r="G180" s="213" t="inlineStr">
        <is>
          <t>Lead Software Engineer</t>
        </is>
      </c>
      <c r="H180" s="213" t="inlineStr">
        <is>
          <t>Lead Software Engineer – POD Lead</t>
        </is>
      </c>
      <c r="I180" s="15" t="inlineStr">
        <is>
          <t>L5</t>
        </is>
      </c>
      <c r="J180" s="150" t="inlineStr">
        <is>
          <t>B2</t>
        </is>
      </c>
      <c r="K180" s="15" t="inlineStr">
        <is>
          <t>POD Lead</t>
        </is>
      </c>
      <c r="L180" s="15" t="inlineStr">
        <is>
          <t>Same level</t>
        </is>
      </c>
      <c r="M180" s="15" t="n">
        <v>5.5</v>
      </c>
      <c r="N180" s="15" t="n">
        <v>5.5</v>
      </c>
      <c r="O180" s="15" t="n">
        <v>5</v>
      </c>
      <c r="P180" s="15" t="n">
        <v>4.5</v>
      </c>
      <c r="Q180" s="15" t="n">
        <v>4.5</v>
      </c>
      <c r="R180" s="15" t="n">
        <v>8</v>
      </c>
      <c r="S180" s="15" t="n">
        <v>4.5</v>
      </c>
      <c r="T180" s="213" t="inlineStr">
        <is>
          <t>The score decided the level</t>
        </is>
      </c>
      <c r="U180" s="215" t="inlineStr">
        <is>
          <t>Close call</t>
        </is>
      </c>
      <c r="V180" s="15" t="inlineStr">
        <is>
          <t>Medium</t>
        </is>
      </c>
    </row>
    <row r="181">
      <c r="A181" s="15" t="inlineStr">
        <is>
          <t>IRIS1535</t>
        </is>
      </c>
      <c r="B181" s="213" t="inlineStr">
        <is>
          <t>Siddhesh Kadam</t>
        </is>
      </c>
      <c r="C181" s="213" t="inlineStr">
        <is>
          <t>CARBON</t>
        </is>
      </c>
      <c r="D181" s="213" t="inlineStr">
        <is>
          <t>Technology</t>
        </is>
      </c>
      <c r="E181" s="213" t="inlineStr">
        <is>
          <t>Engineering &amp; Development</t>
        </is>
      </c>
      <c r="F181" s="213" t="inlineStr">
        <is>
          <t>Backend Development</t>
        </is>
      </c>
      <c r="G181" s="213" t="inlineStr">
        <is>
          <t>Senior Software Engineer</t>
        </is>
      </c>
      <c r="H181" s="213" t="inlineStr">
        <is>
          <t>Senior Technical Specialist – POD Lead</t>
        </is>
      </c>
      <c r="I181" s="15" t="inlineStr">
        <is>
          <t>L4</t>
        </is>
      </c>
      <c r="J181" s="150" t="inlineStr">
        <is>
          <t>B2</t>
        </is>
      </c>
      <c r="K181" s="15" t="inlineStr">
        <is>
          <t>POD Lead</t>
        </is>
      </c>
      <c r="L181" s="217" t="inlineStr">
        <is>
          <t>Up</t>
        </is>
      </c>
      <c r="M181" s="15" t="n">
        <v>4.76</v>
      </c>
      <c r="N181" s="15" t="n">
        <v>4</v>
      </c>
      <c r="O181" s="15" t="n">
        <v>5</v>
      </c>
      <c r="P181" s="15" t="n">
        <v>6</v>
      </c>
      <c r="Q181" s="15" t="n">
        <v>6</v>
      </c>
      <c r="R181" s="15" t="n">
        <v>6.5</v>
      </c>
      <c r="S181" s="15" t="n">
        <v>6</v>
      </c>
      <c r="T181" s="213" t="inlineStr">
        <is>
          <t>The score decided the level</t>
        </is>
      </c>
      <c r="U181" s="215" t="inlineStr">
        <is>
          <t>Input needed</t>
        </is>
      </c>
      <c r="V181" s="15" t="inlineStr">
        <is>
          <t>Low</t>
        </is>
      </c>
    </row>
    <row r="182">
      <c r="A182" s="15" t="inlineStr">
        <is>
          <t>IRIS2153</t>
        </is>
      </c>
      <c r="B182" s="213" t="inlineStr">
        <is>
          <t>Dhaval Lotwala</t>
        </is>
      </c>
      <c r="C182" s="213" t="inlineStr">
        <is>
          <t>CARBON</t>
        </is>
      </c>
      <c r="D182" s="213" t="inlineStr">
        <is>
          <t>Technology</t>
        </is>
      </c>
      <c r="E182" s="213" t="inlineStr">
        <is>
          <t>Business Analysis</t>
        </is>
      </c>
      <c r="F182" s="213" t="inlineStr">
        <is>
          <t>Business Analysis</t>
        </is>
      </c>
      <c r="G182" s="213" t="inlineStr">
        <is>
          <t>Senior Business Analyst</t>
        </is>
      </c>
      <c r="H182" s="213" t="inlineStr">
        <is>
          <t>Business Analysis Specialist</t>
        </is>
      </c>
      <c r="I182" s="15" t="inlineStr">
        <is>
          <t>L4</t>
        </is>
      </c>
      <c r="J182" s="150" t="inlineStr">
        <is>
          <t>B1</t>
        </is>
      </c>
      <c r="K182" s="15" t="inlineStr">
        <is>
          <t>IC</t>
        </is>
      </c>
      <c r="L182" s="217" t="inlineStr">
        <is>
          <t>Up</t>
        </is>
      </c>
      <c r="M182" s="15" t="n">
        <v>3.8</v>
      </c>
      <c r="N182" s="15" t="n">
        <v>3.5</v>
      </c>
      <c r="O182" s="15" t="n">
        <v>3.5</v>
      </c>
      <c r="P182" s="15" t="n">
        <v>3.5</v>
      </c>
      <c r="Q182" s="15" t="n">
        <v>2.5</v>
      </c>
      <c r="R182" s="15" t="n">
        <v>7</v>
      </c>
      <c r="S182" s="15" t="n">
        <v>3.5</v>
      </c>
      <c r="T182" s="213" t="inlineStr">
        <is>
          <t>The score decided the level</t>
        </is>
      </c>
      <c r="U182" s="213" t="inlineStr">
        <is>
          <t>—</t>
        </is>
      </c>
      <c r="V182" s="15" t="inlineStr">
        <is>
          <t>High</t>
        </is>
      </c>
    </row>
    <row r="183">
      <c r="A183" s="15" t="inlineStr">
        <is>
          <t>IRIS1890</t>
        </is>
      </c>
      <c r="B183" s="213" t="inlineStr">
        <is>
          <t>Hetal Chauhan</t>
        </is>
      </c>
      <c r="C183" s="213" t="inlineStr">
        <is>
          <t>CARBON</t>
        </is>
      </c>
      <c r="D183" s="213" t="inlineStr">
        <is>
          <t>Technology</t>
        </is>
      </c>
      <c r="E183" s="213" t="inlineStr">
        <is>
          <t>Engineering &amp; Development</t>
        </is>
      </c>
      <c r="F183" s="213" t="inlineStr">
        <is>
          <t>Backend Development</t>
        </is>
      </c>
      <c r="G183" s="213" t="inlineStr">
        <is>
          <t>Software Engineer</t>
        </is>
      </c>
      <c r="H183" s="213" t="inlineStr">
        <is>
          <t>Technical Specialist – POD Lead</t>
        </is>
      </c>
      <c r="I183" s="15" t="inlineStr">
        <is>
          <t>L3</t>
        </is>
      </c>
      <c r="J183" s="150" t="inlineStr">
        <is>
          <t>B1</t>
        </is>
      </c>
      <c r="K183" s="15" t="inlineStr">
        <is>
          <t>POD Lead</t>
        </is>
      </c>
      <c r="L183" s="217" t="inlineStr">
        <is>
          <t>Up</t>
        </is>
      </c>
      <c r="M183" s="15" t="n">
        <v>3.46</v>
      </c>
      <c r="N183" s="15" t="n">
        <v>2.5</v>
      </c>
      <c r="O183" s="15" t="n">
        <v>3</v>
      </c>
      <c r="P183" s="15" t="n">
        <v>3.5</v>
      </c>
      <c r="Q183" s="15" t="n">
        <v>3.5</v>
      </c>
      <c r="R183" s="15" t="n">
        <v>9.5</v>
      </c>
      <c r="S183" s="15" t="n">
        <v>3.5</v>
      </c>
      <c r="T183" s="213" t="inlineStr">
        <is>
          <r>
            <rPr>
              <rFont val="Calibri"/>
              <b val="1"/>
              <sz val="10"/>
            </rPr>
            <t>Rule:</t>
          </r>
          <r>
            <rPr>
              <rFont val="Calibri"/>
              <sz val="10"/>
            </rPr>
            <t xml:space="preserve"> R9 POD Lead / manager minimum</t>
          </r>
        </is>
      </c>
      <c r="U183" s="215" t="inlineStr">
        <is>
          <t>Input needed</t>
        </is>
      </c>
      <c r="V183" s="15" t="inlineStr">
        <is>
          <t>Medium</t>
        </is>
      </c>
    </row>
    <row r="184">
      <c r="A184" s="15" t="inlineStr">
        <is>
          <t>IRIS2374</t>
        </is>
      </c>
      <c r="B184" s="213" t="inlineStr">
        <is>
          <t>Huzefa Petit</t>
        </is>
      </c>
      <c r="C184" s="213" t="inlineStr">
        <is>
          <t>CARBON</t>
        </is>
      </c>
      <c r="D184" s="213" t="inlineStr">
        <is>
          <t>Technology</t>
        </is>
      </c>
      <c r="E184" s="213" t="inlineStr">
        <is>
          <t>Engineering &amp; Development</t>
        </is>
      </c>
      <c r="F184" s="213" t="inlineStr">
        <is>
          <t>Backend Development</t>
        </is>
      </c>
      <c r="G184" s="213" t="inlineStr">
        <is>
          <t>Technical Support Lead</t>
        </is>
      </c>
      <c r="H184" s="213" t="inlineStr">
        <is>
          <t>Technical Specialist</t>
        </is>
      </c>
      <c r="I184" s="15" t="inlineStr">
        <is>
          <t>L5</t>
        </is>
      </c>
      <c r="J184" s="150" t="inlineStr">
        <is>
          <t>B1</t>
        </is>
      </c>
      <c r="K184" s="15" t="inlineStr">
        <is>
          <t>IC</t>
        </is>
      </c>
      <c r="L184" s="216" t="inlineStr">
        <is>
          <t>Down</t>
        </is>
      </c>
      <c r="M184" s="15" t="n">
        <v>4.03</v>
      </c>
      <c r="N184" s="15" t="n">
        <v>3.5</v>
      </c>
      <c r="O184" s="15" t="n">
        <v>3.5</v>
      </c>
      <c r="P184" s="15" t="n">
        <v>3.5</v>
      </c>
      <c r="Q184" s="15" t="n">
        <v>3</v>
      </c>
      <c r="R184" s="15" t="n">
        <v>9</v>
      </c>
      <c r="S184" s="15" t="n">
        <v>3.5</v>
      </c>
      <c r="T184" s="213" t="inlineStr">
        <is>
          <t>The score decided the level</t>
        </is>
      </c>
      <c r="U184" s="215" t="inlineStr">
        <is>
          <t>Input needed · Down — protected</t>
        </is>
      </c>
      <c r="V184" s="15" t="inlineStr">
        <is>
          <t>Medium</t>
        </is>
      </c>
    </row>
    <row r="185">
      <c r="A185" s="15" t="inlineStr">
        <is>
          <t>IRIS2495</t>
        </is>
      </c>
      <c r="B185" s="213" t="inlineStr">
        <is>
          <t>Manasvi Sharma</t>
        </is>
      </c>
      <c r="C185" s="213" t="inlineStr">
        <is>
          <t>CARBON</t>
        </is>
      </c>
      <c r="D185" s="213" t="inlineStr">
        <is>
          <t>Technology</t>
        </is>
      </c>
      <c r="E185" s="213" t="inlineStr">
        <is>
          <t>Engineering &amp; Development</t>
        </is>
      </c>
      <c r="F185" s="213" t="inlineStr">
        <is>
          <t>AI / ML &amp; GenAI Engineering</t>
        </is>
      </c>
      <c r="G185" s="213" t="inlineStr">
        <is>
          <t>Senior Software Engineer - AI/ML</t>
        </is>
      </c>
      <c r="H185" s="213" t="inlineStr">
        <is>
          <t>AI/ML Specialist – POD Lead</t>
        </is>
      </c>
      <c r="I185" s="15" t="inlineStr">
        <is>
          <t>L4</t>
        </is>
      </c>
      <c r="J185" s="150" t="inlineStr">
        <is>
          <t>B1</t>
        </is>
      </c>
      <c r="K185" s="15" t="inlineStr">
        <is>
          <t>POD Lead</t>
        </is>
      </c>
      <c r="L185" s="217" t="inlineStr">
        <is>
          <t>Up</t>
        </is>
      </c>
      <c r="M185" s="15" t="n">
        <v>3.52</v>
      </c>
      <c r="N185" s="15" t="n">
        <v>3.5</v>
      </c>
      <c r="O185" s="15" t="n">
        <v>3</v>
      </c>
      <c r="P185" s="15" t="n">
        <v>3</v>
      </c>
      <c r="Q185" s="15" t="n">
        <v>3</v>
      </c>
      <c r="R185" s="15" t="n">
        <v>5</v>
      </c>
      <c r="S185" s="15" t="n">
        <v>3.5</v>
      </c>
      <c r="T185" s="213" t="inlineStr">
        <is>
          <t>The score decided the level</t>
        </is>
      </c>
      <c r="U185" s="215" t="inlineStr">
        <is>
          <t>Close call</t>
        </is>
      </c>
      <c r="V185" s="15" t="inlineStr">
        <is>
          <t>Medium</t>
        </is>
      </c>
    </row>
    <row r="186">
      <c r="A186" s="15" t="inlineStr">
        <is>
          <t>IRIS2021</t>
        </is>
      </c>
      <c r="B186" s="213" t="inlineStr">
        <is>
          <t>Alpesh Chaudhari</t>
        </is>
      </c>
      <c r="C186" s="213" t="inlineStr">
        <is>
          <t>CARBON</t>
        </is>
      </c>
      <c r="D186" s="213" t="inlineStr">
        <is>
          <t>Technology</t>
        </is>
      </c>
      <c r="E186" s="213" t="inlineStr">
        <is>
          <t>Engineering &amp; Development</t>
        </is>
      </c>
      <c r="F186" s="213" t="inlineStr">
        <is>
          <t>Backend Development</t>
        </is>
      </c>
      <c r="G186" s="213" t="inlineStr">
        <is>
          <t>Software Engineer</t>
        </is>
      </c>
      <c r="H186" s="213" t="inlineStr">
        <is>
          <t>Senior Software Engineer</t>
        </is>
      </c>
      <c r="I186" s="15" t="inlineStr">
        <is>
          <t>L3</t>
        </is>
      </c>
      <c r="J186" s="148" t="inlineStr">
        <is>
          <t>A3</t>
        </is>
      </c>
      <c r="K186" s="15" t="inlineStr">
        <is>
          <t>IC</t>
        </is>
      </c>
      <c r="L186" s="217" t="inlineStr">
        <is>
          <t>Up</t>
        </is>
      </c>
      <c r="M186" s="15" t="n">
        <v>3.15</v>
      </c>
      <c r="N186" s="15" t="n">
        <v>3</v>
      </c>
      <c r="O186" s="15" t="n">
        <v>3</v>
      </c>
      <c r="P186" s="15" t="n">
        <v>3.5</v>
      </c>
      <c r="Q186" s="15" t="n">
        <v>4</v>
      </c>
      <c r="R186" s="15" t="n">
        <v>4</v>
      </c>
      <c r="S186" s="15" t="n">
        <v>3.5</v>
      </c>
      <c r="T186" s="213" t="inlineStr">
        <is>
          <t>The score decided the level</t>
        </is>
      </c>
      <c r="U186" s="215" t="inlineStr">
        <is>
          <t>Input needed</t>
        </is>
      </c>
      <c r="V186" s="15" t="inlineStr">
        <is>
          <t>Low</t>
        </is>
      </c>
    </row>
    <row r="187">
      <c r="A187" s="15" t="inlineStr">
        <is>
          <t>IRIS2440</t>
        </is>
      </c>
      <c r="B187" s="213" t="inlineStr">
        <is>
          <t>Aniket Kale</t>
        </is>
      </c>
      <c r="C187" s="213" t="inlineStr">
        <is>
          <t>CARBON</t>
        </is>
      </c>
      <c r="D187" s="213" t="inlineStr">
        <is>
          <t>Technology</t>
        </is>
      </c>
      <c r="E187" s="213" t="inlineStr">
        <is>
          <t>Engineering &amp; Development</t>
        </is>
      </c>
      <c r="F187" s="213" t="inlineStr">
        <is>
          <t>Backend Development</t>
        </is>
      </c>
      <c r="G187" s="213" t="inlineStr">
        <is>
          <t>Senior Software Engineer</t>
        </is>
      </c>
      <c r="H187" s="213" t="inlineStr">
        <is>
          <t>Senior Software Engineer</t>
        </is>
      </c>
      <c r="I187" s="15" t="inlineStr">
        <is>
          <t>L4</t>
        </is>
      </c>
      <c r="J187" s="148" t="inlineStr">
        <is>
          <t>A3</t>
        </is>
      </c>
      <c r="K187" s="15" t="inlineStr">
        <is>
          <t>IC</t>
        </is>
      </c>
      <c r="L187" s="15" t="inlineStr">
        <is>
          <t>Same level</t>
        </is>
      </c>
      <c r="M187" s="15" t="n">
        <v>3.15</v>
      </c>
      <c r="N187" s="15" t="n">
        <v>3</v>
      </c>
      <c r="O187" s="15" t="n">
        <v>3</v>
      </c>
      <c r="P187" s="15" t="n">
        <v>3</v>
      </c>
      <c r="Q187" s="15" t="n">
        <v>2.5</v>
      </c>
      <c r="R187" s="15" t="n">
        <v>4.5</v>
      </c>
      <c r="S187" s="15" t="n">
        <v>3</v>
      </c>
      <c r="T187" s="213" t="inlineStr">
        <is>
          <t>The score decided the level</t>
        </is>
      </c>
      <c r="U187" s="213" t="inlineStr">
        <is>
          <t>—</t>
        </is>
      </c>
      <c r="V187" s="15" t="inlineStr">
        <is>
          <t>Medium</t>
        </is>
      </c>
    </row>
    <row r="188">
      <c r="A188" s="15" t="inlineStr">
        <is>
          <t>IRIS2473</t>
        </is>
      </c>
      <c r="B188" s="213" t="inlineStr">
        <is>
          <t>Anuj Pardeshi</t>
        </is>
      </c>
      <c r="C188" s="213" t="inlineStr">
        <is>
          <t>CARBON</t>
        </is>
      </c>
      <c r="D188" s="213" t="inlineStr">
        <is>
          <t>Technology</t>
        </is>
      </c>
      <c r="E188" s="213" t="inlineStr">
        <is>
          <t>Engineering &amp; Development</t>
        </is>
      </c>
      <c r="F188" s="213" t="inlineStr">
        <is>
          <t>Full-Stack Development</t>
        </is>
      </c>
      <c r="G188" s="213" t="inlineStr">
        <is>
          <t>Software Engineer</t>
        </is>
      </c>
      <c r="H188" s="213" t="inlineStr">
        <is>
          <t>Senior Software Engineer</t>
        </is>
      </c>
      <c r="I188" s="15" t="inlineStr">
        <is>
          <t>L3</t>
        </is>
      </c>
      <c r="J188" s="148" t="inlineStr">
        <is>
          <t>A3</t>
        </is>
      </c>
      <c r="K188" s="15" t="inlineStr">
        <is>
          <t>IC</t>
        </is>
      </c>
      <c r="L188" s="217" t="inlineStr">
        <is>
          <t>Up</t>
        </is>
      </c>
      <c r="M188" s="15" t="n">
        <v>2.07</v>
      </c>
      <c r="N188" s="15" t="n">
        <v>2</v>
      </c>
      <c r="O188" s="15" t="n">
        <v>1.5</v>
      </c>
      <c r="P188" s="15" t="n">
        <v>2</v>
      </c>
      <c r="Q188" s="15" t="n">
        <v>1</v>
      </c>
      <c r="R188" s="15" t="n">
        <v>3.5</v>
      </c>
      <c r="S188" s="15" t="n">
        <v>2</v>
      </c>
      <c r="T188" s="213" t="inlineStr">
        <is>
          <r>
            <rPr>
              <rFont val="Calibri"/>
              <b val="1"/>
              <sz val="10"/>
            </rPr>
            <t>Rule:</t>
          </r>
          <r>
            <rPr>
              <rFont val="Calibri"/>
              <sz val="10"/>
            </rPr>
            <t xml:space="preserve"> R7 Band A experience</t>
          </r>
        </is>
      </c>
      <c r="U188" s="213" t="inlineStr">
        <is>
          <t>—</t>
        </is>
      </c>
      <c r="V188" s="15" t="inlineStr">
        <is>
          <t>Medium</t>
        </is>
      </c>
    </row>
    <row r="189">
      <c r="A189" s="15" t="inlineStr">
        <is>
          <t>IRIS2031</t>
        </is>
      </c>
      <c r="B189" s="213" t="inlineStr">
        <is>
          <t>Bansi Amipara</t>
        </is>
      </c>
      <c r="C189" s="213" t="inlineStr">
        <is>
          <t>CARBON</t>
        </is>
      </c>
      <c r="D189" s="213" t="inlineStr">
        <is>
          <t>Technology</t>
        </is>
      </c>
      <c r="E189" s="213" t="inlineStr">
        <is>
          <t>Engineering &amp; Development</t>
        </is>
      </c>
      <c r="F189" s="213" t="inlineStr">
        <is>
          <t>Backend Development</t>
        </is>
      </c>
      <c r="G189" s="213" t="inlineStr">
        <is>
          <t>Software Engineer</t>
        </is>
      </c>
      <c r="H189" s="213" t="inlineStr">
        <is>
          <t>Senior Software Engineer</t>
        </is>
      </c>
      <c r="I189" s="15" t="inlineStr">
        <is>
          <t>L3</t>
        </is>
      </c>
      <c r="J189" s="148" t="inlineStr">
        <is>
          <t>A3</t>
        </is>
      </c>
      <c r="K189" s="15" t="inlineStr">
        <is>
          <t>IC</t>
        </is>
      </c>
      <c r="L189" s="217" t="inlineStr">
        <is>
          <t>Up</t>
        </is>
      </c>
      <c r="M189" s="15" t="n">
        <v>2.2</v>
      </c>
      <c r="N189" s="15" t="n">
        <v>2</v>
      </c>
      <c r="O189" s="15" t="n">
        <v>2</v>
      </c>
      <c r="P189" s="15" t="n">
        <v>2</v>
      </c>
      <c r="Q189" s="15" t="n">
        <v>1</v>
      </c>
      <c r="R189" s="15" t="n">
        <v>4</v>
      </c>
      <c r="S189" s="15" t="n">
        <v>2</v>
      </c>
      <c r="T189" s="213" t="inlineStr">
        <is>
          <r>
            <rPr>
              <rFont val="Calibri"/>
              <b val="1"/>
              <sz val="10"/>
            </rPr>
            <t>Rule:</t>
          </r>
          <r>
            <rPr>
              <rFont val="Calibri"/>
              <sz val="10"/>
            </rPr>
            <t xml:space="preserve"> R7 Band A experience</t>
          </r>
        </is>
      </c>
      <c r="U189" s="213" t="inlineStr">
        <is>
          <t>—</t>
        </is>
      </c>
      <c r="V189" s="15" t="inlineStr">
        <is>
          <t>Medium</t>
        </is>
      </c>
    </row>
    <row r="190">
      <c r="A190" s="15" t="inlineStr">
        <is>
          <t>IRIS1883</t>
        </is>
      </c>
      <c r="B190" s="213" t="inlineStr">
        <is>
          <t>Bikram Prasad</t>
        </is>
      </c>
      <c r="C190" s="213" t="inlineStr">
        <is>
          <t>CARBON</t>
        </is>
      </c>
      <c r="D190" s="213" t="inlineStr">
        <is>
          <t>Technology</t>
        </is>
      </c>
      <c r="E190" s="213" t="inlineStr">
        <is>
          <t>Engineering &amp; Development</t>
        </is>
      </c>
      <c r="F190" s="213" t="inlineStr">
        <is>
          <t>Backend Development</t>
        </is>
      </c>
      <c r="G190" s="213" t="inlineStr">
        <is>
          <t>Software Engineer</t>
        </is>
      </c>
      <c r="H190" s="213" t="inlineStr">
        <is>
          <t>Senior Software Engineer</t>
        </is>
      </c>
      <c r="I190" s="15" t="inlineStr">
        <is>
          <t>L3</t>
        </is>
      </c>
      <c r="J190" s="148" t="inlineStr">
        <is>
          <t>A3</t>
        </is>
      </c>
      <c r="K190" s="15" t="inlineStr">
        <is>
          <t>IC</t>
        </is>
      </c>
      <c r="L190" s="217" t="inlineStr">
        <is>
          <t>Up</t>
        </is>
      </c>
      <c r="M190" s="15" t="n">
        <v>2.65</v>
      </c>
      <c r="N190" s="15" t="n">
        <v>2.5</v>
      </c>
      <c r="O190" s="15" t="n">
        <v>2</v>
      </c>
      <c r="P190" s="15" t="n">
        <v>3</v>
      </c>
      <c r="Q190" s="15" t="n">
        <v>2.5</v>
      </c>
      <c r="R190" s="15" t="n">
        <v>4</v>
      </c>
      <c r="S190" s="15" t="n">
        <v>3.5</v>
      </c>
      <c r="T190" s="213" t="inlineStr">
        <is>
          <t>The score decided the level</t>
        </is>
      </c>
      <c r="U190" s="215" t="inlineStr">
        <is>
          <t>Input needed</t>
        </is>
      </c>
      <c r="V190" s="15" t="inlineStr">
        <is>
          <t>High</t>
        </is>
      </c>
    </row>
    <row r="191">
      <c r="A191" s="15" t="inlineStr">
        <is>
          <t>IRIS2280</t>
        </is>
      </c>
      <c r="B191" s="213" t="inlineStr">
        <is>
          <t>Harsh Borad</t>
        </is>
      </c>
      <c r="C191" s="213" t="inlineStr">
        <is>
          <t>CARBON</t>
        </is>
      </c>
      <c r="D191" s="213" t="inlineStr">
        <is>
          <t>Technology</t>
        </is>
      </c>
      <c r="E191" s="213" t="inlineStr">
        <is>
          <t>Engineering &amp; Development</t>
        </is>
      </c>
      <c r="F191" s="213" t="inlineStr">
        <is>
          <t>Full-Stack Development</t>
        </is>
      </c>
      <c r="G191" s="213" t="inlineStr">
        <is>
          <t>Software Engineer</t>
        </is>
      </c>
      <c r="H191" s="213" t="inlineStr">
        <is>
          <t>Senior Software Engineer</t>
        </is>
      </c>
      <c r="I191" s="15" t="inlineStr">
        <is>
          <t>L3</t>
        </is>
      </c>
      <c r="J191" s="148" t="inlineStr">
        <is>
          <t>A3</t>
        </is>
      </c>
      <c r="K191" s="15" t="inlineStr">
        <is>
          <t>IC</t>
        </is>
      </c>
      <c r="L191" s="217" t="inlineStr">
        <is>
          <t>Up</t>
        </is>
      </c>
      <c r="M191" s="15" t="n">
        <v>2.45</v>
      </c>
      <c r="N191" s="15" t="n">
        <v>2.5</v>
      </c>
      <c r="O191" s="15" t="n">
        <v>2.5</v>
      </c>
      <c r="P191" s="15" t="n">
        <v>2</v>
      </c>
      <c r="Q191" s="15" t="n">
        <v>1</v>
      </c>
      <c r="R191" s="15" t="n">
        <v>2.5</v>
      </c>
      <c r="S191" s="15" t="n">
        <v>2</v>
      </c>
      <c r="T191" s="213" t="inlineStr">
        <is>
          <r>
            <rPr>
              <rFont val="Calibri"/>
              <b val="1"/>
              <sz val="10"/>
            </rPr>
            <t>Rule:</t>
          </r>
          <r>
            <rPr>
              <rFont val="Calibri"/>
              <sz val="10"/>
            </rPr>
            <t xml:space="preserve"> R7 Band A experience</t>
          </r>
        </is>
      </c>
      <c r="U191" s="213" t="inlineStr">
        <is>
          <t>—</t>
        </is>
      </c>
      <c r="V191" s="15" t="inlineStr">
        <is>
          <t>Medium</t>
        </is>
      </c>
    </row>
    <row r="192">
      <c r="A192" s="15" t="inlineStr">
        <is>
          <t>IRIS2544</t>
        </is>
      </c>
      <c r="B192" s="213" t="inlineStr">
        <is>
          <t>Harsh Icecreamwala</t>
        </is>
      </c>
      <c r="C192" s="213" t="inlineStr">
        <is>
          <t>CARBON</t>
        </is>
      </c>
      <c r="D192" s="213" t="inlineStr">
        <is>
          <t>Technology</t>
        </is>
      </c>
      <c r="E192" s="213" t="inlineStr">
        <is>
          <t>Engineering &amp; Development</t>
        </is>
      </c>
      <c r="F192" s="213" t="inlineStr">
        <is>
          <t>Backend Development</t>
        </is>
      </c>
      <c r="G192" s="213" t="inlineStr">
        <is>
          <t>Software Engineer</t>
        </is>
      </c>
      <c r="H192" s="213" t="inlineStr">
        <is>
          <t>Senior Software Engineer</t>
        </is>
      </c>
      <c r="I192" s="15" t="inlineStr">
        <is>
          <t>Not mapped</t>
        </is>
      </c>
      <c r="J192" s="148" t="inlineStr">
        <is>
          <t>A3</t>
        </is>
      </c>
      <c r="K192" s="15" t="inlineStr">
        <is>
          <t>IC</t>
        </is>
      </c>
      <c r="L192" s="214" t="inlineStr">
        <is>
          <t>Newly mapped</t>
        </is>
      </c>
      <c r="M192" s="15" t="n">
        <v>2.15</v>
      </c>
      <c r="N192" s="15" t="n">
        <v>2</v>
      </c>
      <c r="O192" s="15" t="n">
        <v>2</v>
      </c>
      <c r="P192" s="15" t="n">
        <v>2</v>
      </c>
      <c r="Q192" s="15" t="n">
        <v>1</v>
      </c>
      <c r="R192" s="15" t="n">
        <v>3.5</v>
      </c>
      <c r="S192" s="15" t="n">
        <v>2</v>
      </c>
      <c r="T192" s="213" t="inlineStr">
        <is>
          <r>
            <rPr>
              <rFont val="Calibri"/>
              <b val="1"/>
              <sz val="10"/>
            </rPr>
            <t>Rule:</t>
          </r>
          <r>
            <rPr>
              <rFont val="Calibri"/>
              <sz val="10"/>
            </rPr>
            <t xml:space="preserve"> R7 Band A experience</t>
          </r>
        </is>
      </c>
      <c r="U192" s="213" t="inlineStr">
        <is>
          <t>—</t>
        </is>
      </c>
      <c r="V192" s="15" t="inlineStr">
        <is>
          <t>Medium</t>
        </is>
      </c>
    </row>
    <row r="193">
      <c r="A193" s="15" t="inlineStr">
        <is>
          <t>IRIS2024</t>
        </is>
      </c>
      <c r="B193" s="213" t="inlineStr">
        <is>
          <t>Imtiyaz Pathan</t>
        </is>
      </c>
      <c r="C193" s="213" t="inlineStr">
        <is>
          <t>CARBON</t>
        </is>
      </c>
      <c r="D193" s="213" t="inlineStr">
        <is>
          <t>Technology</t>
        </is>
      </c>
      <c r="E193" s="213" t="inlineStr">
        <is>
          <t>Engineering &amp; Development</t>
        </is>
      </c>
      <c r="F193" s="213" t="inlineStr">
        <is>
          <t>Backend Development</t>
        </is>
      </c>
      <c r="G193" s="213" t="inlineStr">
        <is>
          <t>Software Engineer</t>
        </is>
      </c>
      <c r="H193" s="213" t="inlineStr">
        <is>
          <t>Senior Software Engineer</t>
        </is>
      </c>
      <c r="I193" s="15" t="inlineStr">
        <is>
          <t>L3</t>
        </is>
      </c>
      <c r="J193" s="148" t="inlineStr">
        <is>
          <t>A3</t>
        </is>
      </c>
      <c r="K193" s="15" t="inlineStr">
        <is>
          <t>IC</t>
        </is>
      </c>
      <c r="L193" s="217" t="inlineStr">
        <is>
          <t>Up</t>
        </is>
      </c>
      <c r="M193" s="15" t="n">
        <v>2.2</v>
      </c>
      <c r="N193" s="15" t="n">
        <v>2</v>
      </c>
      <c r="O193" s="15" t="n">
        <v>2</v>
      </c>
      <c r="P193" s="15" t="n">
        <v>2</v>
      </c>
      <c r="Q193" s="15" t="n">
        <v>1</v>
      </c>
      <c r="R193" s="15" t="n">
        <v>4</v>
      </c>
      <c r="S193" s="15" t="n">
        <v>2</v>
      </c>
      <c r="T193" s="213" t="inlineStr">
        <is>
          <r>
            <rPr>
              <rFont val="Calibri"/>
              <b val="1"/>
              <sz val="10"/>
            </rPr>
            <t>Rule:</t>
          </r>
          <r>
            <rPr>
              <rFont val="Calibri"/>
              <sz val="10"/>
            </rPr>
            <t xml:space="preserve"> R7 Band A experience</t>
          </r>
        </is>
      </c>
      <c r="U193" s="213" t="inlineStr">
        <is>
          <t>—</t>
        </is>
      </c>
      <c r="V193" s="15" t="inlineStr">
        <is>
          <t>Medium</t>
        </is>
      </c>
    </row>
    <row r="194">
      <c r="A194" s="15" t="inlineStr">
        <is>
          <t>IRIS2109</t>
        </is>
      </c>
      <c r="B194" s="213" t="inlineStr">
        <is>
          <t>Jayshiv Patel</t>
        </is>
      </c>
      <c r="C194" s="213" t="inlineStr">
        <is>
          <t>CARBON</t>
        </is>
      </c>
      <c r="D194" s="213" t="inlineStr">
        <is>
          <t>Technology</t>
        </is>
      </c>
      <c r="E194" s="213" t="inlineStr">
        <is>
          <t>Engineering &amp; Development</t>
        </is>
      </c>
      <c r="F194" s="213" t="inlineStr">
        <is>
          <t>Full-Stack Development</t>
        </is>
      </c>
      <c r="G194" s="213" t="inlineStr">
        <is>
          <t>Software Engineer</t>
        </is>
      </c>
      <c r="H194" s="213" t="inlineStr">
        <is>
          <t>Senior Software Engineer</t>
        </is>
      </c>
      <c r="I194" s="15" t="inlineStr">
        <is>
          <t>L3</t>
        </is>
      </c>
      <c r="J194" s="148" t="inlineStr">
        <is>
          <t>A3</t>
        </is>
      </c>
      <c r="K194" s="15" t="inlineStr">
        <is>
          <t>IC</t>
        </is>
      </c>
      <c r="L194" s="217" t="inlineStr">
        <is>
          <t>Up</t>
        </is>
      </c>
      <c r="M194" s="15" t="n">
        <v>2.7</v>
      </c>
      <c r="N194" s="15" t="n">
        <v>2.5</v>
      </c>
      <c r="O194" s="15" t="n">
        <v>2.5</v>
      </c>
      <c r="P194" s="15" t="n">
        <v>3.5</v>
      </c>
      <c r="Q194" s="15" t="n">
        <v>3.5</v>
      </c>
      <c r="R194" s="15" t="n">
        <v>3.5</v>
      </c>
      <c r="S194" s="15" t="n">
        <v>3.5</v>
      </c>
      <c r="T194" s="213" t="inlineStr">
        <is>
          <t>The score decided the level</t>
        </is>
      </c>
      <c r="U194" s="215" t="inlineStr">
        <is>
          <t>Input needed</t>
        </is>
      </c>
      <c r="V194" s="15" t="inlineStr">
        <is>
          <t>Low</t>
        </is>
      </c>
    </row>
    <row r="195">
      <c r="A195" s="15" t="inlineStr">
        <is>
          <t>IRIS2472</t>
        </is>
      </c>
      <c r="B195" s="213" t="inlineStr">
        <is>
          <t>Karan Kapadia</t>
        </is>
      </c>
      <c r="C195" s="213" t="inlineStr">
        <is>
          <t>CARBON</t>
        </is>
      </c>
      <c r="D195" s="213" t="inlineStr">
        <is>
          <t>Technology</t>
        </is>
      </c>
      <c r="E195" s="213" t="inlineStr">
        <is>
          <t>Engineering &amp; Development</t>
        </is>
      </c>
      <c r="F195" s="213" t="inlineStr">
        <is>
          <t>Full-Stack Development</t>
        </is>
      </c>
      <c r="G195" s="213" t="inlineStr">
        <is>
          <t>Software Engineer</t>
        </is>
      </c>
      <c r="H195" s="213" t="inlineStr">
        <is>
          <t>Senior Software Engineer</t>
        </is>
      </c>
      <c r="I195" s="15" t="inlineStr">
        <is>
          <t>L3</t>
        </is>
      </c>
      <c r="J195" s="148" t="inlineStr">
        <is>
          <t>A3</t>
        </is>
      </c>
      <c r="K195" s="15" t="inlineStr">
        <is>
          <t>IC</t>
        </is>
      </c>
      <c r="L195" s="217" t="inlineStr">
        <is>
          <t>Up</t>
        </is>
      </c>
      <c r="M195" s="15" t="n">
        <v>2.2</v>
      </c>
      <c r="N195" s="15" t="n">
        <v>2</v>
      </c>
      <c r="O195" s="15" t="n">
        <v>2</v>
      </c>
      <c r="P195" s="15" t="n">
        <v>2</v>
      </c>
      <c r="Q195" s="15" t="n">
        <v>1</v>
      </c>
      <c r="R195" s="15" t="n">
        <v>4</v>
      </c>
      <c r="S195" s="15" t="n">
        <v>2</v>
      </c>
      <c r="T195" s="213" t="inlineStr">
        <is>
          <r>
            <rPr>
              <rFont val="Calibri"/>
              <b val="1"/>
              <sz val="10"/>
            </rPr>
            <t>Rule:</t>
          </r>
          <r>
            <rPr>
              <rFont val="Calibri"/>
              <sz val="10"/>
            </rPr>
            <t xml:space="preserve"> R7 Band A experience</t>
          </r>
        </is>
      </c>
      <c r="U195" s="213" t="inlineStr">
        <is>
          <t>—</t>
        </is>
      </c>
      <c r="V195" s="15" t="inlineStr">
        <is>
          <t>Medium</t>
        </is>
      </c>
    </row>
    <row r="196">
      <c r="A196" s="15" t="inlineStr">
        <is>
          <t>IRIS2032</t>
        </is>
      </c>
      <c r="B196" s="213" t="inlineStr">
        <is>
          <t>Kinjal Rathod</t>
        </is>
      </c>
      <c r="C196" s="213" t="inlineStr">
        <is>
          <t>CARBON</t>
        </is>
      </c>
      <c r="D196" s="213" t="inlineStr">
        <is>
          <t>Technology</t>
        </is>
      </c>
      <c r="E196" s="213" t="inlineStr">
        <is>
          <t>Engineering &amp; Development</t>
        </is>
      </c>
      <c r="F196" s="213" t="inlineStr">
        <is>
          <t>Backend Development</t>
        </is>
      </c>
      <c r="G196" s="213" t="inlineStr">
        <is>
          <t>Software Engineer</t>
        </is>
      </c>
      <c r="H196" s="213" t="inlineStr">
        <is>
          <t>Senior Software Engineer</t>
        </is>
      </c>
      <c r="I196" s="15" t="inlineStr">
        <is>
          <t>L3</t>
        </is>
      </c>
      <c r="J196" s="148" t="inlineStr">
        <is>
          <t>A3</t>
        </is>
      </c>
      <c r="K196" s="15" t="inlineStr">
        <is>
          <t>IC</t>
        </is>
      </c>
      <c r="L196" s="217" t="inlineStr">
        <is>
          <t>Up</t>
        </is>
      </c>
      <c r="M196" s="15" t="n">
        <v>2.2</v>
      </c>
      <c r="N196" s="15" t="n">
        <v>2</v>
      </c>
      <c r="O196" s="15" t="n">
        <v>2</v>
      </c>
      <c r="P196" s="15" t="n">
        <v>2</v>
      </c>
      <c r="Q196" s="15" t="n">
        <v>1</v>
      </c>
      <c r="R196" s="15" t="n">
        <v>4</v>
      </c>
      <c r="S196" s="15" t="n">
        <v>2</v>
      </c>
      <c r="T196" s="213" t="inlineStr">
        <is>
          <r>
            <rPr>
              <rFont val="Calibri"/>
              <b val="1"/>
              <sz val="10"/>
            </rPr>
            <t>Rule:</t>
          </r>
          <r>
            <rPr>
              <rFont val="Calibri"/>
              <sz val="10"/>
            </rPr>
            <t xml:space="preserve"> R7 Band A experience</t>
          </r>
        </is>
      </c>
      <c r="U196" s="213" t="inlineStr">
        <is>
          <t>—</t>
        </is>
      </c>
      <c r="V196" s="15" t="inlineStr">
        <is>
          <t>Medium</t>
        </is>
      </c>
    </row>
    <row r="197">
      <c r="A197" s="15" t="inlineStr">
        <is>
          <t>IRIS2354</t>
        </is>
      </c>
      <c r="B197" s="213" t="inlineStr">
        <is>
          <t>Kuldip D Shah</t>
        </is>
      </c>
      <c r="C197" s="213" t="inlineStr">
        <is>
          <t>CARBON</t>
        </is>
      </c>
      <c r="D197" s="213" t="inlineStr">
        <is>
          <t>Technology</t>
        </is>
      </c>
      <c r="E197" s="213" t="inlineStr">
        <is>
          <t>Engineering &amp; Development</t>
        </is>
      </c>
      <c r="F197" s="213" t="inlineStr">
        <is>
          <t>Full-Stack Development</t>
        </is>
      </c>
      <c r="G197" s="213" t="inlineStr">
        <is>
          <t>Software Engineer</t>
        </is>
      </c>
      <c r="H197" s="213" t="inlineStr">
        <is>
          <t>Senior Software Engineer</t>
        </is>
      </c>
      <c r="I197" s="15" t="inlineStr">
        <is>
          <t>L3</t>
        </is>
      </c>
      <c r="J197" s="148" t="inlineStr">
        <is>
          <t>A3</t>
        </is>
      </c>
      <c r="K197" s="15" t="inlineStr">
        <is>
          <t>IC</t>
        </is>
      </c>
      <c r="L197" s="217" t="inlineStr">
        <is>
          <t>Up</t>
        </is>
      </c>
      <c r="M197" s="15" t="n">
        <v>2.15</v>
      </c>
      <c r="N197" s="15" t="n">
        <v>2</v>
      </c>
      <c r="O197" s="15" t="n">
        <v>2</v>
      </c>
      <c r="P197" s="15" t="n">
        <v>2</v>
      </c>
      <c r="Q197" s="15" t="n">
        <v>1</v>
      </c>
      <c r="R197" s="15" t="n">
        <v>3.5</v>
      </c>
      <c r="S197" s="15" t="n">
        <v>2</v>
      </c>
      <c r="T197" s="213" t="inlineStr">
        <is>
          <r>
            <rPr>
              <rFont val="Calibri"/>
              <b val="1"/>
              <sz val="10"/>
            </rPr>
            <t>Rule:</t>
          </r>
          <r>
            <rPr>
              <rFont val="Calibri"/>
              <sz val="10"/>
            </rPr>
            <t xml:space="preserve"> R7 Band A experience</t>
          </r>
        </is>
      </c>
      <c r="U197" s="213" t="inlineStr">
        <is>
          <t>—</t>
        </is>
      </c>
      <c r="V197" s="15" t="inlineStr">
        <is>
          <t>Medium</t>
        </is>
      </c>
    </row>
    <row r="198">
      <c r="A198" s="15" t="inlineStr">
        <is>
          <t>IRIS2283</t>
        </is>
      </c>
      <c r="B198" s="213" t="inlineStr">
        <is>
          <t>Kunal Jadhav</t>
        </is>
      </c>
      <c r="C198" s="213" t="inlineStr">
        <is>
          <t>CARBON</t>
        </is>
      </c>
      <c r="D198" s="213" t="inlineStr">
        <is>
          <t>Technology</t>
        </is>
      </c>
      <c r="E198" s="213" t="inlineStr">
        <is>
          <t>Engineering &amp; Development</t>
        </is>
      </c>
      <c r="F198" s="213" t="inlineStr">
        <is>
          <t>Full-Stack Development</t>
        </is>
      </c>
      <c r="G198" s="213" t="inlineStr">
        <is>
          <t>Software Engineer</t>
        </is>
      </c>
      <c r="H198" s="213" t="inlineStr">
        <is>
          <t>Senior Software Engineer</t>
        </is>
      </c>
      <c r="I198" s="15" t="inlineStr">
        <is>
          <t>L3</t>
        </is>
      </c>
      <c r="J198" s="148" t="inlineStr">
        <is>
          <t>A3</t>
        </is>
      </c>
      <c r="K198" s="15" t="inlineStr">
        <is>
          <t>IC</t>
        </is>
      </c>
      <c r="L198" s="217" t="inlineStr">
        <is>
          <t>Up</t>
        </is>
      </c>
      <c r="M198" s="15" t="n">
        <v>2.63</v>
      </c>
      <c r="N198" s="15" t="n">
        <v>2.5</v>
      </c>
      <c r="O198" s="15" t="n">
        <v>3</v>
      </c>
      <c r="P198" s="15" t="n">
        <v>3</v>
      </c>
      <c r="Q198" s="15" t="n">
        <v>3</v>
      </c>
      <c r="R198" s="15" t="n">
        <v>2.5</v>
      </c>
      <c r="S198" s="15" t="n">
        <v>3</v>
      </c>
      <c r="T198" s="213" t="inlineStr">
        <is>
          <t>The score decided the level</t>
        </is>
      </c>
      <c r="U198" s="215" t="inlineStr">
        <is>
          <t>Input needed</t>
        </is>
      </c>
      <c r="V198" s="15" t="inlineStr">
        <is>
          <t>Low</t>
        </is>
      </c>
    </row>
    <row r="199">
      <c r="A199" s="15" t="inlineStr">
        <is>
          <t>IRIS2171</t>
        </is>
      </c>
      <c r="B199" s="213" t="inlineStr">
        <is>
          <t>Kush Govani</t>
        </is>
      </c>
      <c r="C199" s="213" t="inlineStr">
        <is>
          <t>CARBON</t>
        </is>
      </c>
      <c r="D199" s="213" t="inlineStr">
        <is>
          <t>Technology</t>
        </is>
      </c>
      <c r="E199" s="213" t="inlineStr">
        <is>
          <t>Engineering &amp; Development</t>
        </is>
      </c>
      <c r="F199" s="213" t="inlineStr">
        <is>
          <t>Front-End / UI Development</t>
        </is>
      </c>
      <c r="G199" s="213" t="inlineStr">
        <is>
          <t>Software Engineer</t>
        </is>
      </c>
      <c r="H199" s="213" t="inlineStr">
        <is>
          <t>Senior UI Developer</t>
        </is>
      </c>
      <c r="I199" s="15" t="inlineStr">
        <is>
          <t>L3</t>
        </is>
      </c>
      <c r="J199" s="148" t="inlineStr">
        <is>
          <t>A3</t>
        </is>
      </c>
      <c r="K199" s="15" t="inlineStr">
        <is>
          <t>IC</t>
        </is>
      </c>
      <c r="L199" s="217" t="inlineStr">
        <is>
          <t>Up</t>
        </is>
      </c>
      <c r="M199" s="15" t="n">
        <v>2.1</v>
      </c>
      <c r="N199" s="15" t="n">
        <v>2</v>
      </c>
      <c r="O199" s="15" t="n">
        <v>2</v>
      </c>
      <c r="P199" s="15" t="n">
        <v>2</v>
      </c>
      <c r="Q199" s="15" t="n">
        <v>1</v>
      </c>
      <c r="R199" s="15" t="n">
        <v>3</v>
      </c>
      <c r="S199" s="15" t="n">
        <v>2</v>
      </c>
      <c r="T199" s="213" t="inlineStr">
        <is>
          <r>
            <rPr>
              <rFont val="Calibri"/>
              <b val="1"/>
              <sz val="10"/>
            </rPr>
            <t>Rule:</t>
          </r>
          <r>
            <rPr>
              <rFont val="Calibri"/>
              <sz val="10"/>
            </rPr>
            <t xml:space="preserve"> R7 Band A experience</t>
          </r>
        </is>
      </c>
      <c r="U199" s="213" t="inlineStr">
        <is>
          <t>—</t>
        </is>
      </c>
      <c r="V199" s="15" t="inlineStr">
        <is>
          <t>Medium</t>
        </is>
      </c>
    </row>
    <row r="200">
      <c r="A200" s="15" t="inlineStr">
        <is>
          <t>IRIS2509</t>
        </is>
      </c>
      <c r="B200" s="213" t="inlineStr">
        <is>
          <t>Mandar Ukrulkar</t>
        </is>
      </c>
      <c r="C200" s="213" t="inlineStr">
        <is>
          <t>CARBON</t>
        </is>
      </c>
      <c r="D200" s="213" t="inlineStr">
        <is>
          <t>Technology</t>
        </is>
      </c>
      <c r="E200" s="213" t="inlineStr">
        <is>
          <t>Engineering &amp; Development</t>
        </is>
      </c>
      <c r="F200" s="213" t="inlineStr">
        <is>
          <t>AI / ML &amp; GenAI Engineering</t>
        </is>
      </c>
      <c r="G200" s="213" t="inlineStr">
        <is>
          <t>Software Engineer - AI/ML</t>
        </is>
      </c>
      <c r="H200" s="213" t="inlineStr">
        <is>
          <t>Senior AI/ML Engineer</t>
        </is>
      </c>
      <c r="I200" s="15" t="inlineStr">
        <is>
          <t>L3</t>
        </is>
      </c>
      <c r="J200" s="148" t="inlineStr">
        <is>
          <t>A3</t>
        </is>
      </c>
      <c r="K200" s="15" t="inlineStr">
        <is>
          <t>IC</t>
        </is>
      </c>
      <c r="L200" s="217" t="inlineStr">
        <is>
          <t>Up</t>
        </is>
      </c>
      <c r="M200" s="15" t="n">
        <v>2.25</v>
      </c>
      <c r="N200" s="15" t="n">
        <v>2</v>
      </c>
      <c r="O200" s="15" t="n">
        <v>2</v>
      </c>
      <c r="P200" s="15" t="n">
        <v>3</v>
      </c>
      <c r="Q200" s="15" t="n">
        <v>3</v>
      </c>
      <c r="R200" s="15" t="n">
        <v>3.5</v>
      </c>
      <c r="S200" s="15" t="n">
        <v>3</v>
      </c>
      <c r="T200" s="213" t="inlineStr">
        <is>
          <r>
            <rPr>
              <rFont val="Calibri"/>
              <b val="1"/>
              <sz val="10"/>
            </rPr>
            <t>Rule:</t>
          </r>
          <r>
            <rPr>
              <rFont val="Calibri"/>
              <sz val="10"/>
            </rPr>
            <t xml:space="preserve"> R7 Band A experience</t>
          </r>
        </is>
      </c>
      <c r="U200" s="215" t="inlineStr">
        <is>
          <t>Input needed</t>
        </is>
      </c>
      <c r="V200" s="15" t="inlineStr">
        <is>
          <t>Medium</t>
        </is>
      </c>
    </row>
    <row r="201">
      <c r="A201" s="15" t="inlineStr">
        <is>
          <t>IRIS2445</t>
        </is>
      </c>
      <c r="B201" s="213" t="inlineStr">
        <is>
          <t>Mohammad Irfan</t>
        </is>
      </c>
      <c r="C201" s="213" t="inlineStr">
        <is>
          <t>CARBON</t>
        </is>
      </c>
      <c r="D201" s="213" t="inlineStr">
        <is>
          <t>Technology</t>
        </is>
      </c>
      <c r="E201" s="213" t="inlineStr">
        <is>
          <t>Engineering &amp; Development</t>
        </is>
      </c>
      <c r="F201" s="213" t="inlineStr">
        <is>
          <t>AI / ML &amp; GenAI Engineering</t>
        </is>
      </c>
      <c r="G201" s="213" t="inlineStr">
        <is>
          <t>Senior Software Engineer - AI/ML</t>
        </is>
      </c>
      <c r="H201" s="213" t="inlineStr">
        <is>
          <t>Senior AI/ML Engineer</t>
        </is>
      </c>
      <c r="I201" s="15" t="inlineStr">
        <is>
          <t>L4</t>
        </is>
      </c>
      <c r="J201" s="148" t="inlineStr">
        <is>
          <t>A3</t>
        </is>
      </c>
      <c r="K201" s="15" t="inlineStr">
        <is>
          <t>IC</t>
        </is>
      </c>
      <c r="L201" s="15" t="inlineStr">
        <is>
          <t>Same level</t>
        </is>
      </c>
      <c r="M201" s="15" t="n">
        <v>3.42</v>
      </c>
      <c r="N201" s="15" t="n">
        <v>3.5</v>
      </c>
      <c r="O201" s="15" t="n">
        <v>3</v>
      </c>
      <c r="P201" s="15" t="n">
        <v>3</v>
      </c>
      <c r="Q201" s="15" t="n">
        <v>1.5</v>
      </c>
      <c r="R201" s="15" t="n">
        <v>4</v>
      </c>
      <c r="S201" s="15" t="n">
        <v>3</v>
      </c>
      <c r="T201" s="213" t="inlineStr">
        <is>
          <t>The score decided the level</t>
        </is>
      </c>
      <c r="U201" s="213" t="inlineStr">
        <is>
          <t>—</t>
        </is>
      </c>
      <c r="V201" s="15" t="inlineStr">
        <is>
          <t>Medium</t>
        </is>
      </c>
    </row>
    <row r="202">
      <c r="A202" s="15" t="inlineStr">
        <is>
          <t>IRIS2418</t>
        </is>
      </c>
      <c r="B202" s="213" t="inlineStr">
        <is>
          <t>Omkar Dhumal</t>
        </is>
      </c>
      <c r="C202" s="213" t="inlineStr">
        <is>
          <t>CARBON</t>
        </is>
      </c>
      <c r="D202" s="213" t="inlineStr">
        <is>
          <t>Technology</t>
        </is>
      </c>
      <c r="E202" s="213" t="inlineStr">
        <is>
          <t>Engineering &amp; Development</t>
        </is>
      </c>
      <c r="F202" s="213" t="inlineStr">
        <is>
          <t>Front-End / UI Development</t>
        </is>
      </c>
      <c r="G202" s="213" t="inlineStr">
        <is>
          <t>Software Engineer</t>
        </is>
      </c>
      <c r="H202" s="213" t="inlineStr">
        <is>
          <t>Senior UI Developer</t>
        </is>
      </c>
      <c r="I202" s="15" t="inlineStr">
        <is>
          <t>L3</t>
        </is>
      </c>
      <c r="J202" s="148" t="inlineStr">
        <is>
          <t>A3</t>
        </is>
      </c>
      <c r="K202" s="15" t="inlineStr">
        <is>
          <t>IC</t>
        </is>
      </c>
      <c r="L202" s="217" t="inlineStr">
        <is>
          <t>Up</t>
        </is>
      </c>
      <c r="M202" s="15" t="n">
        <v>2.47</v>
      </c>
      <c r="N202" s="15" t="n">
        <v>2.5</v>
      </c>
      <c r="O202" s="15" t="n">
        <v>2</v>
      </c>
      <c r="P202" s="15" t="n">
        <v>2</v>
      </c>
      <c r="Q202" s="15" t="n">
        <v>1</v>
      </c>
      <c r="R202" s="15" t="n">
        <v>3.5</v>
      </c>
      <c r="S202" s="15" t="n">
        <v>2</v>
      </c>
      <c r="T202" s="213" t="inlineStr">
        <is>
          <r>
            <rPr>
              <rFont val="Calibri"/>
              <b val="1"/>
              <sz val="10"/>
            </rPr>
            <t>Rule:</t>
          </r>
          <r>
            <rPr>
              <rFont val="Calibri"/>
              <sz val="10"/>
            </rPr>
            <t xml:space="preserve"> R7 Band A experience</t>
          </r>
        </is>
      </c>
      <c r="U202" s="213" t="inlineStr">
        <is>
          <t>—</t>
        </is>
      </c>
      <c r="V202" s="15" t="inlineStr">
        <is>
          <t>Medium</t>
        </is>
      </c>
    </row>
    <row r="203">
      <c r="A203" s="15" t="inlineStr">
        <is>
          <t>IRIS2160</t>
        </is>
      </c>
      <c r="B203" s="213" t="inlineStr">
        <is>
          <t>Parth Jitendrabhai Parmar</t>
        </is>
      </c>
      <c r="C203" s="213" t="inlineStr">
        <is>
          <t>CARBON</t>
        </is>
      </c>
      <c r="D203" s="213" t="inlineStr">
        <is>
          <t>Technology</t>
        </is>
      </c>
      <c r="E203" s="213" t="inlineStr">
        <is>
          <t>Engineering &amp; Development</t>
        </is>
      </c>
      <c r="F203" s="213" t="inlineStr">
        <is>
          <t>Full-Stack Development</t>
        </is>
      </c>
      <c r="G203" s="213" t="inlineStr">
        <is>
          <t>Software Engineer</t>
        </is>
      </c>
      <c r="H203" s="213" t="inlineStr">
        <is>
          <t>Senior Software Engineer</t>
        </is>
      </c>
      <c r="I203" s="15" t="inlineStr">
        <is>
          <t>L3</t>
        </is>
      </c>
      <c r="J203" s="148" t="inlineStr">
        <is>
          <t>A3</t>
        </is>
      </c>
      <c r="K203" s="15" t="inlineStr">
        <is>
          <t>IC</t>
        </is>
      </c>
      <c r="L203" s="217" t="inlineStr">
        <is>
          <t>Up</t>
        </is>
      </c>
      <c r="M203" s="15" t="n">
        <v>2.78</v>
      </c>
      <c r="N203" s="15" t="n">
        <v>2.5</v>
      </c>
      <c r="O203" s="15" t="n">
        <v>3</v>
      </c>
      <c r="P203" s="15" t="n">
        <v>3.5</v>
      </c>
      <c r="Q203" s="15" t="n">
        <v>3</v>
      </c>
      <c r="R203" s="15" t="n">
        <v>3.5</v>
      </c>
      <c r="S203" s="15" t="n">
        <v>3.5</v>
      </c>
      <c r="T203" s="213" t="inlineStr">
        <is>
          <t>The score decided the level</t>
        </is>
      </c>
      <c r="U203" s="215" t="inlineStr">
        <is>
          <t>Input needed</t>
        </is>
      </c>
      <c r="V203" s="15" t="inlineStr">
        <is>
          <t>Low</t>
        </is>
      </c>
    </row>
    <row r="204">
      <c r="A204" s="15" t="inlineStr">
        <is>
          <t>IRIS2146</t>
        </is>
      </c>
      <c r="B204" s="213" t="inlineStr">
        <is>
          <t>Parthviben Mistry</t>
        </is>
      </c>
      <c r="C204" s="213" t="inlineStr">
        <is>
          <t>CARBON</t>
        </is>
      </c>
      <c r="D204" s="213" t="inlineStr">
        <is>
          <t>Technology</t>
        </is>
      </c>
      <c r="E204" s="213" t="inlineStr">
        <is>
          <t>Engineering &amp; Development</t>
        </is>
      </c>
      <c r="F204" s="213" t="inlineStr">
        <is>
          <t>Full-Stack Development</t>
        </is>
      </c>
      <c r="G204" s="213" t="inlineStr">
        <is>
          <t>Software Engineer</t>
        </is>
      </c>
      <c r="H204" s="213" t="inlineStr">
        <is>
          <t>Senior Software Engineer</t>
        </is>
      </c>
      <c r="I204" s="15" t="inlineStr">
        <is>
          <t>L3</t>
        </is>
      </c>
      <c r="J204" s="148" t="inlineStr">
        <is>
          <t>A3</t>
        </is>
      </c>
      <c r="K204" s="15" t="inlineStr">
        <is>
          <t>IC</t>
        </is>
      </c>
      <c r="L204" s="217" t="inlineStr">
        <is>
          <t>Up</t>
        </is>
      </c>
      <c r="M204" s="15" t="n">
        <v>3.05</v>
      </c>
      <c r="N204" s="15" t="n">
        <v>3</v>
      </c>
      <c r="O204" s="15" t="n">
        <v>3</v>
      </c>
      <c r="P204" s="15" t="n">
        <v>3</v>
      </c>
      <c r="Q204" s="15" t="n">
        <v>2</v>
      </c>
      <c r="R204" s="15" t="n">
        <v>3.5</v>
      </c>
      <c r="S204" s="15" t="n">
        <v>3</v>
      </c>
      <c r="T204" s="213" t="inlineStr">
        <is>
          <t>The score decided the level</t>
        </is>
      </c>
      <c r="U204" s="213" t="inlineStr">
        <is>
          <t>—</t>
        </is>
      </c>
      <c r="V204" s="15" t="inlineStr">
        <is>
          <t>High</t>
        </is>
      </c>
    </row>
    <row r="205">
      <c r="A205" s="15" t="inlineStr">
        <is>
          <t>IRIS2434</t>
        </is>
      </c>
      <c r="B205" s="213" t="inlineStr">
        <is>
          <t>Prachi Digambar Raut</t>
        </is>
      </c>
      <c r="C205" s="213" t="inlineStr">
        <is>
          <t>CARBON</t>
        </is>
      </c>
      <c r="D205" s="213" t="inlineStr">
        <is>
          <t>Technology</t>
        </is>
      </c>
      <c r="E205" s="213" t="inlineStr">
        <is>
          <t>Engineering &amp; Development</t>
        </is>
      </c>
      <c r="F205" s="213" t="inlineStr">
        <is>
          <t>Full-Stack Development</t>
        </is>
      </c>
      <c r="G205" s="213" t="inlineStr">
        <is>
          <t>Software Engineer</t>
        </is>
      </c>
      <c r="H205" s="213" t="inlineStr">
        <is>
          <t>Senior Software Engineer</t>
        </is>
      </c>
      <c r="I205" s="15" t="inlineStr">
        <is>
          <t>L3</t>
        </is>
      </c>
      <c r="J205" s="148" t="inlineStr">
        <is>
          <t>A3</t>
        </is>
      </c>
      <c r="K205" s="15" t="inlineStr">
        <is>
          <t>IC</t>
        </is>
      </c>
      <c r="L205" s="217" t="inlineStr">
        <is>
          <t>Up</t>
        </is>
      </c>
      <c r="M205" s="15" t="n">
        <v>2.41</v>
      </c>
      <c r="N205" s="15" t="n">
        <v>2</v>
      </c>
      <c r="O205" s="15" t="n">
        <v>2.5</v>
      </c>
      <c r="P205" s="15" t="n">
        <v>3.5</v>
      </c>
      <c r="Q205" s="15" t="n">
        <v>3.5</v>
      </c>
      <c r="R205" s="15" t="n">
        <v>3.5</v>
      </c>
      <c r="S205" s="15" t="n">
        <v>4</v>
      </c>
      <c r="T205" s="213" t="inlineStr">
        <is>
          <r>
            <rPr>
              <rFont val="Calibri"/>
              <b val="1"/>
              <sz val="10"/>
            </rPr>
            <t>Rule:</t>
          </r>
          <r>
            <rPr>
              <rFont val="Calibri"/>
              <sz val="10"/>
            </rPr>
            <t xml:space="preserve"> R7 Band A experience</t>
          </r>
        </is>
      </c>
      <c r="U205" s="215" t="inlineStr">
        <is>
          <t>Input needed</t>
        </is>
      </c>
      <c r="V205" s="15" t="inlineStr">
        <is>
          <t>Low</t>
        </is>
      </c>
    </row>
    <row r="206">
      <c r="A206" s="15" t="inlineStr">
        <is>
          <t>IRIS1920</t>
        </is>
      </c>
      <c r="B206" s="213" t="inlineStr">
        <is>
          <t>Pritesh Wani</t>
        </is>
      </c>
      <c r="C206" s="213" t="inlineStr">
        <is>
          <t>CARBON</t>
        </is>
      </c>
      <c r="D206" s="213" t="inlineStr">
        <is>
          <t>Technology</t>
        </is>
      </c>
      <c r="E206" s="213" t="inlineStr">
        <is>
          <t>Engineering &amp; Development</t>
        </is>
      </c>
      <c r="F206" s="213" t="inlineStr">
        <is>
          <t>Backend Development</t>
        </is>
      </c>
      <c r="G206" s="213" t="inlineStr">
        <is>
          <t>Software Engineer</t>
        </is>
      </c>
      <c r="H206" s="213" t="inlineStr">
        <is>
          <t>Senior Software Engineer</t>
        </is>
      </c>
      <c r="I206" s="15" t="inlineStr">
        <is>
          <t>L3</t>
        </is>
      </c>
      <c r="J206" s="148" t="inlineStr">
        <is>
          <t>A3</t>
        </is>
      </c>
      <c r="K206" s="15" t="inlineStr">
        <is>
          <t>IC</t>
        </is>
      </c>
      <c r="L206" s="217" t="inlineStr">
        <is>
          <t>Up</t>
        </is>
      </c>
      <c r="M206" s="15" t="n">
        <v>2.78</v>
      </c>
      <c r="N206" s="15" t="n">
        <v>2.5</v>
      </c>
      <c r="O206" s="15" t="n">
        <v>3</v>
      </c>
      <c r="P206" s="15" t="n">
        <v>2.5</v>
      </c>
      <c r="Q206" s="15" t="n">
        <v>2</v>
      </c>
      <c r="R206" s="15" t="n">
        <v>4.5</v>
      </c>
      <c r="S206" s="15" t="n">
        <v>2.5</v>
      </c>
      <c r="T206" s="213" t="inlineStr">
        <is>
          <t>The score decided the level</t>
        </is>
      </c>
      <c r="U206" s="215" t="inlineStr">
        <is>
          <t>Input needed</t>
        </is>
      </c>
      <c r="V206" s="15" t="inlineStr">
        <is>
          <t>High</t>
        </is>
      </c>
    </row>
    <row r="207">
      <c r="A207" s="15" t="inlineStr">
        <is>
          <t>IRIS1797</t>
        </is>
      </c>
      <c r="B207" s="213" t="inlineStr">
        <is>
          <t>Rahul Mejari</t>
        </is>
      </c>
      <c r="C207" s="213" t="inlineStr">
        <is>
          <t>CARBON</t>
        </is>
      </c>
      <c r="D207" s="213" t="inlineStr">
        <is>
          <t>Technology</t>
        </is>
      </c>
      <c r="E207" s="213" t="inlineStr">
        <is>
          <t>Engineering &amp; Development</t>
        </is>
      </c>
      <c r="F207" s="213" t="inlineStr">
        <is>
          <t>Front-End / UI Development</t>
        </is>
      </c>
      <c r="G207" s="213" t="inlineStr">
        <is>
          <t>Senior UI Developer</t>
        </is>
      </c>
      <c r="H207" s="213" t="inlineStr">
        <is>
          <t>Senior UI Developer</t>
        </is>
      </c>
      <c r="I207" s="15" t="inlineStr">
        <is>
          <t>L4</t>
        </is>
      </c>
      <c r="J207" s="148" t="inlineStr">
        <is>
          <t>A3</t>
        </is>
      </c>
      <c r="K207" s="15" t="inlineStr">
        <is>
          <t>IC</t>
        </is>
      </c>
      <c r="L207" s="15" t="inlineStr">
        <is>
          <t>Same level</t>
        </is>
      </c>
      <c r="M207" s="15" t="n">
        <v>3.05</v>
      </c>
      <c r="N207" s="15" t="n">
        <v>2.5</v>
      </c>
      <c r="O207" s="15" t="n">
        <v>2.5</v>
      </c>
      <c r="P207" s="15" t="n">
        <v>2.5</v>
      </c>
      <c r="Q207" s="15" t="n">
        <v>1.5</v>
      </c>
      <c r="R207" s="15" t="n">
        <v>8</v>
      </c>
      <c r="S207" s="15" t="n">
        <v>2.5</v>
      </c>
      <c r="T207" s="213" t="inlineStr">
        <is>
          <t>The score decided the level</t>
        </is>
      </c>
      <c r="U207" s="213" t="inlineStr">
        <is>
          <t>—</t>
        </is>
      </c>
      <c r="V207" s="15" t="inlineStr">
        <is>
          <t>Medium</t>
        </is>
      </c>
    </row>
    <row r="208">
      <c r="A208" s="15" t="inlineStr">
        <is>
          <t>IRIS2054</t>
        </is>
      </c>
      <c r="B208" s="213" t="inlineStr">
        <is>
          <t>Raj Chauhan</t>
        </is>
      </c>
      <c r="C208" s="213" t="inlineStr">
        <is>
          <t>CARBON</t>
        </is>
      </c>
      <c r="D208" s="213" t="inlineStr">
        <is>
          <t>Technology</t>
        </is>
      </c>
      <c r="E208" s="213" t="inlineStr">
        <is>
          <t>Engineering &amp; Development</t>
        </is>
      </c>
      <c r="F208" s="213" t="inlineStr">
        <is>
          <t>Backend Development</t>
        </is>
      </c>
      <c r="G208" s="213" t="inlineStr">
        <is>
          <t>Software Engineer</t>
        </is>
      </c>
      <c r="H208" s="213" t="inlineStr">
        <is>
          <t>Senior Software Engineer</t>
        </is>
      </c>
      <c r="I208" s="15" t="inlineStr">
        <is>
          <t>L3</t>
        </is>
      </c>
      <c r="J208" s="148" t="inlineStr">
        <is>
          <t>A3</t>
        </is>
      </c>
      <c r="K208" s="15" t="inlineStr">
        <is>
          <t>IC</t>
        </is>
      </c>
      <c r="L208" s="217" t="inlineStr">
        <is>
          <t>Up</t>
        </is>
      </c>
      <c r="M208" s="15" t="n">
        <v>2.83</v>
      </c>
      <c r="N208" s="15" t="n">
        <v>2.5</v>
      </c>
      <c r="O208" s="15" t="n">
        <v>3</v>
      </c>
      <c r="P208" s="15" t="n">
        <v>3.5</v>
      </c>
      <c r="Q208" s="15" t="n">
        <v>3.5</v>
      </c>
      <c r="R208" s="15" t="n">
        <v>4</v>
      </c>
      <c r="S208" s="15" t="n">
        <v>3.5</v>
      </c>
      <c r="T208" s="213" t="inlineStr">
        <is>
          <t>The score decided the level</t>
        </is>
      </c>
      <c r="U208" s="215" t="inlineStr">
        <is>
          <t>Input needed</t>
        </is>
      </c>
      <c r="V208" s="15" t="inlineStr">
        <is>
          <t>Low</t>
        </is>
      </c>
    </row>
    <row r="209">
      <c r="A209" s="15" t="inlineStr">
        <is>
          <t>IRIS2491</t>
        </is>
      </c>
      <c r="B209" s="213" t="inlineStr">
        <is>
          <t>Ritik Wadje</t>
        </is>
      </c>
      <c r="C209" s="213" t="inlineStr">
        <is>
          <t>CARBON</t>
        </is>
      </c>
      <c r="D209" s="213" t="inlineStr">
        <is>
          <t>Technology</t>
        </is>
      </c>
      <c r="E209" s="213" t="inlineStr">
        <is>
          <t>Design &amp; Creative</t>
        </is>
      </c>
      <c r="F209" s="213" t="inlineStr">
        <is>
          <t>UX / UI Design</t>
        </is>
      </c>
      <c r="G209" s="213" t="inlineStr">
        <is>
          <t>Product Designer</t>
        </is>
      </c>
      <c r="H209" s="213" t="inlineStr">
        <is>
          <t>Senior Product Designer</t>
        </is>
      </c>
      <c r="I209" s="15" t="inlineStr">
        <is>
          <t>L3</t>
        </is>
      </c>
      <c r="J209" s="148" t="inlineStr">
        <is>
          <t>A3</t>
        </is>
      </c>
      <c r="K209" s="15" t="inlineStr">
        <is>
          <t>IC</t>
        </is>
      </c>
      <c r="L209" s="217" t="inlineStr">
        <is>
          <t>Up</t>
        </is>
      </c>
      <c r="M209" s="15" t="n">
        <v>3.4</v>
      </c>
      <c r="N209" s="15" t="n">
        <v>3.5</v>
      </c>
      <c r="O209" s="15" t="n">
        <v>3</v>
      </c>
      <c r="P209" s="15" t="n">
        <v>3</v>
      </c>
      <c r="Q209" s="15" t="n">
        <v>2</v>
      </c>
      <c r="R209" s="15" t="n">
        <v>3.5</v>
      </c>
      <c r="S209" s="15" t="n">
        <v>3.5</v>
      </c>
      <c r="T209" s="213" t="inlineStr">
        <is>
          <t>The score decided the level</t>
        </is>
      </c>
      <c r="U209" s="213" t="inlineStr">
        <is>
          <t>—</t>
        </is>
      </c>
      <c r="V209" s="15" t="inlineStr">
        <is>
          <t>High</t>
        </is>
      </c>
    </row>
    <row r="210">
      <c r="A210" s="15" t="inlineStr">
        <is>
          <t>IRIS2281</t>
        </is>
      </c>
      <c r="B210" s="213" t="inlineStr">
        <is>
          <t>Riya Parekh</t>
        </is>
      </c>
      <c r="C210" s="213" t="inlineStr">
        <is>
          <t>CARBON</t>
        </is>
      </c>
      <c r="D210" s="213" t="inlineStr">
        <is>
          <t>Technology</t>
        </is>
      </c>
      <c r="E210" s="213" t="inlineStr">
        <is>
          <t>Engineering &amp; Development</t>
        </is>
      </c>
      <c r="F210" s="213" t="inlineStr">
        <is>
          <t>Full-Stack Development</t>
        </is>
      </c>
      <c r="G210" s="213" t="inlineStr">
        <is>
          <t>Software Engineer</t>
        </is>
      </c>
      <c r="H210" s="213" t="inlineStr">
        <is>
          <t>Senior Software Engineer</t>
        </is>
      </c>
      <c r="I210" s="15" t="inlineStr">
        <is>
          <t>L3</t>
        </is>
      </c>
      <c r="J210" s="148" t="inlineStr">
        <is>
          <t>A3</t>
        </is>
      </c>
      <c r="K210" s="15" t="inlineStr">
        <is>
          <t>IC</t>
        </is>
      </c>
      <c r="L210" s="217" t="inlineStr">
        <is>
          <t>Up</t>
        </is>
      </c>
      <c r="M210" s="15" t="n">
        <v>2.42</v>
      </c>
      <c r="N210" s="15" t="n">
        <v>2.5</v>
      </c>
      <c r="O210" s="15" t="n">
        <v>2</v>
      </c>
      <c r="P210" s="15" t="n">
        <v>2.5</v>
      </c>
      <c r="Q210" s="15" t="n">
        <v>1</v>
      </c>
      <c r="R210" s="15" t="n">
        <v>2.5</v>
      </c>
      <c r="S210" s="15" t="n">
        <v>2.5</v>
      </c>
      <c r="T210" s="213" t="inlineStr">
        <is>
          <r>
            <rPr>
              <rFont val="Calibri"/>
              <b val="1"/>
              <sz val="10"/>
            </rPr>
            <t>Rule:</t>
          </r>
          <r>
            <rPr>
              <rFont val="Calibri"/>
              <sz val="10"/>
            </rPr>
            <t xml:space="preserve"> R7 Band A experience</t>
          </r>
        </is>
      </c>
      <c r="U210" s="215" t="inlineStr">
        <is>
          <t>Near a gate</t>
        </is>
      </c>
      <c r="V210" s="15" t="inlineStr">
        <is>
          <t>Medium</t>
        </is>
      </c>
    </row>
    <row r="211">
      <c r="A211" s="15" t="inlineStr">
        <is>
          <t>IRIS2159</t>
        </is>
      </c>
      <c r="B211" s="213" t="inlineStr">
        <is>
          <t>Rushali Patel</t>
        </is>
      </c>
      <c r="C211" s="213" t="inlineStr">
        <is>
          <t>CARBON</t>
        </is>
      </c>
      <c r="D211" s="213" t="inlineStr">
        <is>
          <t>Technology</t>
        </is>
      </c>
      <c r="E211" s="213" t="inlineStr">
        <is>
          <t>Engineering &amp; Development</t>
        </is>
      </c>
      <c r="F211" s="213" t="inlineStr">
        <is>
          <t>Front-End / UI Development</t>
        </is>
      </c>
      <c r="G211" s="213" t="inlineStr">
        <is>
          <t>Software Engineer</t>
        </is>
      </c>
      <c r="H211" s="213" t="inlineStr">
        <is>
          <t>Senior UI Developer</t>
        </is>
      </c>
      <c r="I211" s="15" t="inlineStr">
        <is>
          <t>L3</t>
        </is>
      </c>
      <c r="J211" s="148" t="inlineStr">
        <is>
          <t>A3</t>
        </is>
      </c>
      <c r="K211" s="15" t="inlineStr">
        <is>
          <t>IC</t>
        </is>
      </c>
      <c r="L211" s="217" t="inlineStr">
        <is>
          <t>Up</t>
        </is>
      </c>
      <c r="M211" s="15" t="n">
        <v>2.15</v>
      </c>
      <c r="N211" s="15" t="n">
        <v>2</v>
      </c>
      <c r="O211" s="15" t="n">
        <v>2</v>
      </c>
      <c r="P211" s="15" t="n">
        <v>2</v>
      </c>
      <c r="Q211" s="15" t="n">
        <v>1</v>
      </c>
      <c r="R211" s="15" t="n">
        <v>3.5</v>
      </c>
      <c r="S211" s="15" t="n">
        <v>2</v>
      </c>
      <c r="T211" s="213" t="inlineStr">
        <is>
          <r>
            <rPr>
              <rFont val="Calibri"/>
              <b val="1"/>
              <sz val="10"/>
            </rPr>
            <t>Rule:</t>
          </r>
          <r>
            <rPr>
              <rFont val="Calibri"/>
              <sz val="10"/>
            </rPr>
            <t xml:space="preserve"> R7 Band A experience</t>
          </r>
        </is>
      </c>
      <c r="U211" s="213" t="inlineStr">
        <is>
          <t>—</t>
        </is>
      </c>
      <c r="V211" s="15" t="inlineStr">
        <is>
          <t>Medium</t>
        </is>
      </c>
    </row>
    <row r="212">
      <c r="A212" s="15" t="inlineStr">
        <is>
          <t>IRIS2406</t>
        </is>
      </c>
      <c r="B212" s="213" t="inlineStr">
        <is>
          <t>Saurabh Kadam</t>
        </is>
      </c>
      <c r="C212" s="213" t="inlineStr">
        <is>
          <t>CARBON</t>
        </is>
      </c>
      <c r="D212" s="213" t="inlineStr">
        <is>
          <t>Technology</t>
        </is>
      </c>
      <c r="E212" s="213" t="inlineStr">
        <is>
          <t>Engineering &amp; Development</t>
        </is>
      </c>
      <c r="F212" s="213" t="inlineStr">
        <is>
          <t>AI / ML &amp; GenAI Engineering</t>
        </is>
      </c>
      <c r="G212" s="213" t="inlineStr">
        <is>
          <t>Software Engineer - AI/ML</t>
        </is>
      </c>
      <c r="H212" s="213" t="inlineStr">
        <is>
          <t>Senior AI/ML Engineer</t>
        </is>
      </c>
      <c r="I212" s="15" t="inlineStr">
        <is>
          <t>L3</t>
        </is>
      </c>
      <c r="J212" s="148" t="inlineStr">
        <is>
          <t>A3</t>
        </is>
      </c>
      <c r="K212" s="15" t="inlineStr">
        <is>
          <t>IC</t>
        </is>
      </c>
      <c r="L212" s="217" t="inlineStr">
        <is>
          <t>Up</t>
        </is>
      </c>
      <c r="M212" s="15" t="n">
        <v>2.15</v>
      </c>
      <c r="N212" s="15" t="n">
        <v>2</v>
      </c>
      <c r="O212" s="15" t="n">
        <v>2</v>
      </c>
      <c r="P212" s="15" t="n">
        <v>2</v>
      </c>
      <c r="Q212" s="15" t="n">
        <v>1</v>
      </c>
      <c r="R212" s="15" t="n">
        <v>3.5</v>
      </c>
      <c r="S212" s="15" t="n">
        <v>2</v>
      </c>
      <c r="T212" s="213" t="inlineStr">
        <is>
          <r>
            <rPr>
              <rFont val="Calibri"/>
              <b val="1"/>
              <sz val="10"/>
            </rPr>
            <t>Rule:</t>
          </r>
          <r>
            <rPr>
              <rFont val="Calibri"/>
              <sz val="10"/>
            </rPr>
            <t xml:space="preserve"> R7 Band A experience</t>
          </r>
        </is>
      </c>
      <c r="U212" s="213" t="inlineStr">
        <is>
          <t>—</t>
        </is>
      </c>
      <c r="V212" s="15" t="inlineStr">
        <is>
          <t>Low</t>
        </is>
      </c>
    </row>
    <row r="213">
      <c r="A213" s="15" t="inlineStr">
        <is>
          <t>IRIS2375</t>
        </is>
      </c>
      <c r="B213" s="213" t="inlineStr">
        <is>
          <t>Shubham Baban Jagtap</t>
        </is>
      </c>
      <c r="C213" s="213" t="inlineStr">
        <is>
          <t>CARBON</t>
        </is>
      </c>
      <c r="D213" s="213" t="inlineStr">
        <is>
          <t>Technology</t>
        </is>
      </c>
      <c r="E213" s="213" t="inlineStr">
        <is>
          <t>Engineering &amp; Development</t>
        </is>
      </c>
      <c r="F213" s="213" t="inlineStr">
        <is>
          <t>Front-End / UI Development</t>
        </is>
      </c>
      <c r="G213" s="213" t="inlineStr">
        <is>
          <t>Software Engineer</t>
        </is>
      </c>
      <c r="H213" s="213" t="inlineStr">
        <is>
          <t>Senior UI Developer</t>
        </is>
      </c>
      <c r="I213" s="15" t="inlineStr">
        <is>
          <t>L3</t>
        </is>
      </c>
      <c r="J213" s="148" t="inlineStr">
        <is>
          <t>A3</t>
        </is>
      </c>
      <c r="K213" s="15" t="inlineStr">
        <is>
          <t>IC</t>
        </is>
      </c>
      <c r="L213" s="217" t="inlineStr">
        <is>
          <t>Up</t>
        </is>
      </c>
      <c r="M213" s="15" t="n">
        <v>2.57</v>
      </c>
      <c r="N213" s="15" t="n">
        <v>2.5</v>
      </c>
      <c r="O213" s="15" t="n">
        <v>2</v>
      </c>
      <c r="P213" s="15" t="n">
        <v>2.5</v>
      </c>
      <c r="Q213" s="15" t="n">
        <v>1</v>
      </c>
      <c r="R213" s="15" t="n">
        <v>4</v>
      </c>
      <c r="S213" s="15" t="n">
        <v>2.5</v>
      </c>
      <c r="T213" s="213" t="inlineStr">
        <is>
          <t>The score decided the level</t>
        </is>
      </c>
      <c r="U213" s="213" t="inlineStr">
        <is>
          <t>—</t>
        </is>
      </c>
      <c r="V213" s="15" t="inlineStr">
        <is>
          <t>Low</t>
        </is>
      </c>
    </row>
    <row r="214">
      <c r="A214" s="15" t="inlineStr">
        <is>
          <t>IRIS2500</t>
        </is>
      </c>
      <c r="B214" s="213" t="inlineStr">
        <is>
          <t>Vishal Nanaware</t>
        </is>
      </c>
      <c r="C214" s="213" t="inlineStr">
        <is>
          <t>CARBON</t>
        </is>
      </c>
      <c r="D214" s="213" t="inlineStr">
        <is>
          <t>Technology</t>
        </is>
      </c>
      <c r="E214" s="213" t="inlineStr">
        <is>
          <t>Engineering &amp; Development</t>
        </is>
      </c>
      <c r="F214" s="213" t="inlineStr">
        <is>
          <t>AI / ML &amp; GenAI Engineering</t>
        </is>
      </c>
      <c r="G214" s="213" t="inlineStr">
        <is>
          <t>Senior Software Engineer - AI/ML</t>
        </is>
      </c>
      <c r="H214" s="213" t="inlineStr">
        <is>
          <t>Senior AI/ML Engineer</t>
        </is>
      </c>
      <c r="I214" s="15" t="inlineStr">
        <is>
          <t>L4</t>
        </is>
      </c>
      <c r="J214" s="148" t="inlineStr">
        <is>
          <t>A3</t>
        </is>
      </c>
      <c r="K214" s="15" t="inlineStr">
        <is>
          <t>IC</t>
        </is>
      </c>
      <c r="L214" s="15" t="inlineStr">
        <is>
          <t>Same level</t>
        </is>
      </c>
      <c r="M214" s="15" t="n">
        <v>2.97</v>
      </c>
      <c r="N214" s="15" t="n">
        <v>3</v>
      </c>
      <c r="O214" s="15" t="n">
        <v>2.5</v>
      </c>
      <c r="P214" s="15" t="n">
        <v>2.5</v>
      </c>
      <c r="Q214" s="15" t="n">
        <v>1.5</v>
      </c>
      <c r="R214" s="15" t="n">
        <v>4</v>
      </c>
      <c r="S214" s="15" t="n">
        <v>2.5</v>
      </c>
      <c r="T214" s="213" t="inlineStr">
        <is>
          <t>The score decided the level</t>
        </is>
      </c>
      <c r="U214" s="213" t="inlineStr">
        <is>
          <t>—</t>
        </is>
      </c>
      <c r="V214" s="15" t="inlineStr">
        <is>
          <t>Medium</t>
        </is>
      </c>
    </row>
    <row r="215">
      <c r="A215" s="15" t="inlineStr">
        <is>
          <t>IRIS2407</t>
        </is>
      </c>
      <c r="B215" s="213" t="inlineStr">
        <is>
          <t>Ayush Dattatraya Tikone</t>
        </is>
      </c>
      <c r="C215" s="213" t="inlineStr">
        <is>
          <t>CARBON</t>
        </is>
      </c>
      <c r="D215" s="213" t="inlineStr">
        <is>
          <t>Technology</t>
        </is>
      </c>
      <c r="E215" s="213" t="inlineStr">
        <is>
          <t>Engineering &amp; Development</t>
        </is>
      </c>
      <c r="F215" s="213" t="inlineStr">
        <is>
          <t>AI / ML &amp; GenAI Engineering</t>
        </is>
      </c>
      <c r="G215" s="213" t="inlineStr">
        <is>
          <t>Software Engineer - AI/ML</t>
        </is>
      </c>
      <c r="H215" s="213" t="inlineStr">
        <is>
          <t>AI/ML Engineer</t>
        </is>
      </c>
      <c r="I215" s="15" t="inlineStr">
        <is>
          <t>L3</t>
        </is>
      </c>
      <c r="J215" s="148" t="inlineStr">
        <is>
          <t>A2</t>
        </is>
      </c>
      <c r="K215" s="15" t="inlineStr">
        <is>
          <t>IC</t>
        </is>
      </c>
      <c r="L215" s="15" t="inlineStr">
        <is>
          <t>Same level</t>
        </is>
      </c>
      <c r="M215" s="15" t="n">
        <v>2.37</v>
      </c>
      <c r="N215" s="15" t="n">
        <v>2.5</v>
      </c>
      <c r="O215" s="15" t="n">
        <v>2</v>
      </c>
      <c r="P215" s="15" t="n">
        <v>2.5</v>
      </c>
      <c r="Q215" s="15" t="n">
        <v>1</v>
      </c>
      <c r="R215" s="15" t="n">
        <v>2</v>
      </c>
      <c r="S215" s="15" t="n">
        <v>2.5</v>
      </c>
      <c r="T215" s="213" t="inlineStr">
        <is>
          <t>The score decided the level</t>
        </is>
      </c>
      <c r="U215" s="213" t="inlineStr">
        <is>
          <t>—</t>
        </is>
      </c>
      <c r="V215" s="15" t="inlineStr">
        <is>
          <t>High</t>
        </is>
      </c>
    </row>
    <row r="216">
      <c r="A216" s="15" t="inlineStr">
        <is>
          <t>IRIS2395</t>
        </is>
      </c>
      <c r="B216" s="213" t="inlineStr">
        <is>
          <t>Ayushi Prajapati</t>
        </is>
      </c>
      <c r="C216" s="213" t="inlineStr">
        <is>
          <t>CARBON</t>
        </is>
      </c>
      <c r="D216" s="213" t="inlineStr">
        <is>
          <t>Technology</t>
        </is>
      </c>
      <c r="E216" s="213" t="inlineStr">
        <is>
          <t>Engineering &amp; Development</t>
        </is>
      </c>
      <c r="F216" s="213" t="inlineStr">
        <is>
          <t>Front-End / UI Development</t>
        </is>
      </c>
      <c r="G216" s="213" t="inlineStr">
        <is>
          <t>Trainee Software Engineer</t>
        </is>
      </c>
      <c r="H216" s="213" t="inlineStr">
        <is>
          <t>UI Developer</t>
        </is>
      </c>
      <c r="I216" s="15" t="inlineStr">
        <is>
          <t>L2</t>
        </is>
      </c>
      <c r="J216" s="148" t="inlineStr">
        <is>
          <t>A2</t>
        </is>
      </c>
      <c r="K216" s="15" t="inlineStr">
        <is>
          <t>IC</t>
        </is>
      </c>
      <c r="L216" s="217" t="inlineStr">
        <is>
          <t>Up</t>
        </is>
      </c>
      <c r="M216" s="15" t="n">
        <v>1.92</v>
      </c>
      <c r="N216" s="15" t="n">
        <v>2</v>
      </c>
      <c r="O216" s="15" t="n">
        <v>1.5</v>
      </c>
      <c r="P216" s="15" t="n">
        <v>2</v>
      </c>
      <c r="Q216" s="15" t="n">
        <v>1</v>
      </c>
      <c r="R216" s="15" t="n">
        <v>2</v>
      </c>
      <c r="S216" s="15" t="n">
        <v>2</v>
      </c>
      <c r="T216" s="213" t="inlineStr">
        <is>
          <t>The score decided the level</t>
        </is>
      </c>
      <c r="U216" s="213" t="inlineStr">
        <is>
          <t>—</t>
        </is>
      </c>
      <c r="V216" s="15" t="inlineStr">
        <is>
          <t>High</t>
        </is>
      </c>
    </row>
    <row r="217">
      <c r="A217" s="15" t="inlineStr">
        <is>
          <t>IRIS2444</t>
        </is>
      </c>
      <c r="B217" s="213" t="inlineStr">
        <is>
          <t>Dev Hinged</t>
        </is>
      </c>
      <c r="C217" s="213" t="inlineStr">
        <is>
          <t>CARBON</t>
        </is>
      </c>
      <c r="D217" s="213" t="inlineStr">
        <is>
          <t>Technology</t>
        </is>
      </c>
      <c r="E217" s="213" t="inlineStr">
        <is>
          <t>Engineering &amp; Development</t>
        </is>
      </c>
      <c r="F217" s="213" t="inlineStr">
        <is>
          <t>AI / ML &amp; GenAI Engineering</t>
        </is>
      </c>
      <c r="G217" s="213" t="inlineStr">
        <is>
          <t>Trainee AI Engineer</t>
        </is>
      </c>
      <c r="H217" s="213" t="inlineStr">
        <is>
          <t>AI/ML Engineer</t>
        </is>
      </c>
      <c r="I217" s="15" t="inlineStr">
        <is>
          <t>L2</t>
        </is>
      </c>
      <c r="J217" s="148" t="inlineStr">
        <is>
          <t>A2</t>
        </is>
      </c>
      <c r="K217" s="15" t="inlineStr">
        <is>
          <t>IC</t>
        </is>
      </c>
      <c r="L217" s="217" t="inlineStr">
        <is>
          <t>Up</t>
        </is>
      </c>
      <c r="M217" s="15" t="n">
        <v>1.87</v>
      </c>
      <c r="N217" s="15" t="n">
        <v>2</v>
      </c>
      <c r="O217" s="15" t="n">
        <v>1.5</v>
      </c>
      <c r="P217" s="15" t="n">
        <v>1.5</v>
      </c>
      <c r="Q217" s="15" t="n">
        <v>1</v>
      </c>
      <c r="R217" s="15" t="n">
        <v>2</v>
      </c>
      <c r="S217" s="15" t="n">
        <v>1.5</v>
      </c>
      <c r="T217" s="213" t="inlineStr">
        <is>
          <t>The score decided the level</t>
        </is>
      </c>
      <c r="U217" s="213" t="inlineStr">
        <is>
          <t>—</t>
        </is>
      </c>
      <c r="V217" s="15" t="inlineStr">
        <is>
          <t>High</t>
        </is>
      </c>
    </row>
    <row r="218">
      <c r="A218" s="15" t="inlineStr">
        <is>
          <t>IRIS2394</t>
        </is>
      </c>
      <c r="B218" s="213" t="inlineStr">
        <is>
          <t>Meet Patel</t>
        </is>
      </c>
      <c r="C218" s="213" t="inlineStr">
        <is>
          <t>CARBON</t>
        </is>
      </c>
      <c r="D218" s="213" t="inlineStr">
        <is>
          <t>Technology</t>
        </is>
      </c>
      <c r="E218" s="213" t="inlineStr">
        <is>
          <t>Engineering &amp; Development</t>
        </is>
      </c>
      <c r="F218" s="213" t="inlineStr">
        <is>
          <t>Backend Development</t>
        </is>
      </c>
      <c r="G218" s="213" t="inlineStr">
        <is>
          <t>Trainee Software Engineer</t>
        </is>
      </c>
      <c r="H218" s="213" t="inlineStr">
        <is>
          <t>Software Engineer</t>
        </is>
      </c>
      <c r="I218" s="15" t="inlineStr">
        <is>
          <t>L2</t>
        </is>
      </c>
      <c r="J218" s="148" t="inlineStr">
        <is>
          <t>A2</t>
        </is>
      </c>
      <c r="K218" s="15" t="inlineStr">
        <is>
          <t>IC</t>
        </is>
      </c>
      <c r="L218" s="217" t="inlineStr">
        <is>
          <t>Up</t>
        </is>
      </c>
      <c r="M218" s="15" t="n">
        <v>1.55</v>
      </c>
      <c r="N218" s="15" t="n">
        <v>1.5</v>
      </c>
      <c r="O218" s="15" t="n">
        <v>1.5</v>
      </c>
      <c r="P218" s="15" t="n">
        <v>1.5</v>
      </c>
      <c r="Q218" s="15" t="n">
        <v>1.5</v>
      </c>
      <c r="R218" s="15" t="n">
        <v>2</v>
      </c>
      <c r="S218" s="15" t="n">
        <v>1.5</v>
      </c>
      <c r="T218" s="213" t="inlineStr">
        <is>
          <t>The score decided the level</t>
        </is>
      </c>
      <c r="U218" s="213" t="inlineStr">
        <is>
          <t>—</t>
        </is>
      </c>
      <c r="V218" s="15" t="inlineStr">
        <is>
          <t>Medium</t>
        </is>
      </c>
    </row>
    <row r="219">
      <c r="A219" s="15" t="inlineStr">
        <is>
          <t>IRIS2284</t>
        </is>
      </c>
      <c r="B219" s="213" t="inlineStr">
        <is>
          <t>Saniya Baxi</t>
        </is>
      </c>
      <c r="C219" s="213" t="inlineStr">
        <is>
          <t>CARBON</t>
        </is>
      </c>
      <c r="D219" s="213" t="inlineStr">
        <is>
          <t>Technology</t>
        </is>
      </c>
      <c r="E219" s="213" t="inlineStr">
        <is>
          <t>Business Analysis</t>
        </is>
      </c>
      <c r="F219" s="213" t="inlineStr">
        <is>
          <t>Business Analysis</t>
        </is>
      </c>
      <c r="G219" s="213" t="inlineStr">
        <is>
          <t>Trainee Business Analyst</t>
        </is>
      </c>
      <c r="H219" s="213" t="inlineStr">
        <is>
          <t>Business Analyst</t>
        </is>
      </c>
      <c r="I219" s="15" t="inlineStr">
        <is>
          <t>L2</t>
        </is>
      </c>
      <c r="J219" s="148" t="inlineStr">
        <is>
          <t>A2</t>
        </is>
      </c>
      <c r="K219" s="15" t="inlineStr">
        <is>
          <t>IC</t>
        </is>
      </c>
      <c r="L219" s="217" t="inlineStr">
        <is>
          <t>Up</t>
        </is>
      </c>
      <c r="M219" s="15" t="n">
        <v>1.92</v>
      </c>
      <c r="N219" s="15" t="n">
        <v>2</v>
      </c>
      <c r="O219" s="15" t="n">
        <v>1.5</v>
      </c>
      <c r="P219" s="15" t="n">
        <v>1.5</v>
      </c>
      <c r="Q219" s="15" t="n">
        <v>1</v>
      </c>
      <c r="R219" s="15" t="n">
        <v>2.5</v>
      </c>
      <c r="S219" s="15" t="n">
        <v>1.5</v>
      </c>
      <c r="T219" s="213" t="inlineStr">
        <is>
          <r>
            <rPr>
              <rFont val="Calibri"/>
              <b val="1"/>
              <sz val="10"/>
            </rPr>
            <t>Rule:</t>
          </r>
          <r>
            <rPr>
              <rFont val="Calibri"/>
              <sz val="10"/>
            </rPr>
            <t xml:space="preserve"> R4 work-substance cap, R7 Band A experience</t>
          </r>
        </is>
      </c>
      <c r="U219" s="215" t="inlineStr">
        <is>
          <t>Near a gate</t>
        </is>
      </c>
      <c r="V219" s="15" t="inlineStr">
        <is>
          <t>High</t>
        </is>
      </c>
    </row>
    <row r="220">
      <c r="A220" s="15" t="inlineStr">
        <is>
          <t>IRIS2454</t>
        </is>
      </c>
      <c r="B220" s="213" t="inlineStr">
        <is>
          <t>Ayush Sharma</t>
        </is>
      </c>
      <c r="C220" s="213" t="inlineStr">
        <is>
          <t>CARBON</t>
        </is>
      </c>
      <c r="D220" s="213" t="inlineStr">
        <is>
          <t>Technology</t>
        </is>
      </c>
      <c r="E220" s="213" t="inlineStr">
        <is>
          <t>Engineering &amp; Development</t>
        </is>
      </c>
      <c r="F220" s="213" t="inlineStr">
        <is>
          <t>Backend Development</t>
        </is>
      </c>
      <c r="G220" s="213" t="inlineStr">
        <is>
          <t>Trainee Software Engineer</t>
        </is>
      </c>
      <c r="H220" s="213" t="inlineStr">
        <is>
          <t>Trainee Software Engineer</t>
        </is>
      </c>
      <c r="I220" s="15" t="inlineStr">
        <is>
          <t>L2</t>
        </is>
      </c>
      <c r="J220" s="148" t="inlineStr">
        <is>
          <t>A1</t>
        </is>
      </c>
      <c r="K220" s="15" t="inlineStr">
        <is>
          <t>IC</t>
        </is>
      </c>
      <c r="L220" s="15" t="inlineStr">
        <is>
          <t>Same level</t>
        </is>
      </c>
      <c r="M220" s="15" t="n"/>
      <c r="N220" s="15" t="n"/>
      <c r="O220" s="15" t="n"/>
      <c r="P220" s="15" t="n"/>
      <c r="Q220" s="15" t="n"/>
      <c r="R220" s="15" t="n"/>
      <c r="S220" s="15" t="n"/>
      <c r="T220" s="213" t="inlineStr">
        <is>
          <t>Placed by rule</t>
        </is>
      </c>
      <c r="U220" s="213" t="inlineStr">
        <is>
          <t>—</t>
        </is>
      </c>
      <c r="V220" s="15" t="inlineStr">
        <is>
          <t>Low</t>
        </is>
      </c>
    </row>
    <row r="221">
      <c r="A221" s="15" t="inlineStr">
        <is>
          <t>IRIS2455</t>
        </is>
      </c>
      <c r="B221" s="213" t="inlineStr">
        <is>
          <t>Soniya Paliwal</t>
        </is>
      </c>
      <c r="C221" s="213" t="inlineStr">
        <is>
          <t>CARBON</t>
        </is>
      </c>
      <c r="D221" s="213" t="inlineStr">
        <is>
          <t>Technology</t>
        </is>
      </c>
      <c r="E221" s="213" t="inlineStr">
        <is>
          <t>Engineering &amp; Development</t>
        </is>
      </c>
      <c r="F221" s="213" t="inlineStr">
        <is>
          <t>Full-Stack Development</t>
        </is>
      </c>
      <c r="G221" s="213" t="inlineStr">
        <is>
          <t>Trainee Software Engineer</t>
        </is>
      </c>
      <c r="H221" s="213" t="inlineStr">
        <is>
          <t>Trainee Software Engineer</t>
        </is>
      </c>
      <c r="I221" s="15" t="inlineStr">
        <is>
          <t>L2</t>
        </is>
      </c>
      <c r="J221" s="148" t="inlineStr">
        <is>
          <t>A1</t>
        </is>
      </c>
      <c r="K221" s="15" t="inlineStr">
        <is>
          <t>IC</t>
        </is>
      </c>
      <c r="L221" s="15" t="inlineStr">
        <is>
          <t>Same level</t>
        </is>
      </c>
      <c r="M221" s="15" t="n"/>
      <c r="N221" s="15" t="n"/>
      <c r="O221" s="15" t="n"/>
      <c r="P221" s="15" t="n"/>
      <c r="Q221" s="15" t="n"/>
      <c r="R221" s="15" t="n"/>
      <c r="S221" s="15" t="n"/>
      <c r="T221" s="213" t="inlineStr">
        <is>
          <t>Placed by rule</t>
        </is>
      </c>
      <c r="U221" s="213" t="inlineStr">
        <is>
          <t>—</t>
        </is>
      </c>
      <c r="V221" s="15" t="inlineStr">
        <is>
          <t>Medium</t>
        </is>
      </c>
    </row>
  </sheetData>
  <mergeCells count="3">
    <mergeCell ref="A2:V2"/>
    <mergeCell ref="A1:V1"/>
    <mergeCell ref="A3:V3"/>
  </mergeCells>
  <conditionalFormatting sqref="N7:N221">
    <cfRule type="dataBar" priority="1">
      <dataBar showValue="1">
        <cfvo type="num" val="0"/>
        <cfvo type="num" val="12"/>
        <color rgb="005B9BD5"/>
      </dataBar>
    </cfRule>
  </conditionalFormatting>
  <conditionalFormatting sqref="O7:O221">
    <cfRule type="dataBar" priority="2">
      <dataBar showValue="1">
        <cfvo type="num" val="0"/>
        <cfvo type="num" val="12"/>
        <color rgb="005B9BD5"/>
      </dataBar>
    </cfRule>
  </conditionalFormatting>
  <conditionalFormatting sqref="P7:P221">
    <cfRule type="dataBar" priority="3">
      <dataBar showValue="1">
        <cfvo type="num" val="0"/>
        <cfvo type="num" val="12"/>
        <color rgb="005B9BD5"/>
      </dataBar>
    </cfRule>
  </conditionalFormatting>
  <conditionalFormatting sqref="Q7:Q221">
    <cfRule type="dataBar" priority="4">
      <dataBar showValue="1">
        <cfvo type="num" val="0"/>
        <cfvo type="num" val="12"/>
        <color rgb="005B9BD5"/>
      </dataBar>
    </cfRule>
  </conditionalFormatting>
  <conditionalFormatting sqref="R7:R221">
    <cfRule type="dataBar" priority="5">
      <dataBar showValue="1">
        <cfvo type="num" val="0"/>
        <cfvo type="num" val="12"/>
        <color rgb="005B9BD5"/>
      </dataBar>
    </cfRule>
  </conditionalFormatting>
  <conditionalFormatting sqref="S7:S221">
    <cfRule type="dataBar" priority="6">
      <dataBar showValue="1">
        <cfvo type="num" val="0"/>
        <cfvo type="num" val="12"/>
        <color rgb="005B9BD5"/>
      </dataBar>
    </cfRule>
  </conditionalFormatting>
  <conditionalFormatting sqref="M7:M221">
    <cfRule type="dataBar" priority="7">
      <dataBar showValue="1">
        <cfvo type="num" val="0"/>
        <cfvo type="num" val="12"/>
        <color rgb="00A9D08E"/>
      </dataBar>
    </cfRule>
  </conditionalFormatting>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5.xml><?xml version="1.0" encoding="utf-8"?>
<worksheet xmlns="http://schemas.openxmlformats.org/spreadsheetml/2006/main">
  <sheetPr>
    <tabColor rgb="002E75B6"/>
    <outlinePr summaryBelow="1" summaryRight="1"/>
    <pageSetUpPr fitToPage="1"/>
  </sheetPr>
  <dimension ref="A1:J57"/>
  <sheetViews>
    <sheetView showGridLines="0" workbookViewId="0">
      <pane ySplit="7" topLeftCell="A8" activePane="bottomLeft" state="frozen"/>
      <selection pane="bottomLeft" activeCell="A1" sqref="A1"/>
    </sheetView>
  </sheetViews>
  <sheetFormatPr baseColWidth="8" defaultRowHeight="15"/>
  <cols>
    <col width="20" customWidth="1" min="1" max="1"/>
    <col width="16" customWidth="1" min="2" max="2"/>
    <col width="14" customWidth="1" min="3" max="3"/>
    <col width="10" customWidth="1" min="4" max="4"/>
    <col width="10" customWidth="1" min="5" max="5"/>
    <col width="10" customWidth="1" min="6" max="6"/>
    <col width="30" customWidth="1" min="7" max="7"/>
    <col width="30" customWidth="1" min="8" max="8"/>
    <col width="13" customWidth="1" min="9" max="9"/>
    <col hidden="1" width="13" customWidth="1" min="10" max="10"/>
  </cols>
  <sheetData>
    <row r="1" ht="34" customHeight="1">
      <c r="A1" s="1" t="inlineStr">
        <is>
          <t>Person card — one person's placement on one page</t>
        </is>
      </c>
      <c r="I1" s="243" t="inlineStr">
        <is>
          <t>◂ Contents</t>
        </is>
      </c>
    </row>
    <row r="2" ht="46" customHeight="1">
      <c r="A2" s="3" t="inlineStr">
        <is>
          <r>
            <rPr>
              <rFont val="Calibri"/>
              <b val="1"/>
              <i val="1"/>
              <color rgb="00404040"/>
              <sz val="10"/>
            </rPr>
            <t>Sheet 1b · Find a person:</t>
          </r>
          <r>
            <rPr>
              <rFont val="Calibri"/>
              <i val="1"/>
              <color rgb="00404040"/>
              <sz val="10"/>
            </rPr>
            <t xml:space="preserve"> paste or type an Emp ID, or pick Department → Name from the yellow drop-downs — type part of a word in the Search box beside a drop-down to shorten its list. Everything below fills in from sheet 2: the role before and after, the six ratings as bars with weights and points, the score and the level, the rules applied, the justification for each rating and the evidence.</t>
          </r>
        </is>
      </c>
    </row>
    <row r="3">
      <c r="A3" s="4" t="inlineStr">
        <is>
          <t>IRIS · Job Architecture &amp; Job Design · Final v1.12 · October 2026 · Internal — Confidential</t>
        </is>
      </c>
    </row>
    <row r="4"/>
    <row r="5" ht="22" customHeight="1">
      <c r="A5" s="218" t="inlineStr">
        <is>
          <t>Department</t>
        </is>
      </c>
      <c r="B5" s="219" t="inlineStr">
        <is>
          <t>CARBON Business Head</t>
        </is>
      </c>
      <c r="E5" s="220" t="inlineStr">
        <is>
          <t>Search ▸</t>
        </is>
      </c>
      <c r="F5" s="221" t="n"/>
      <c r="G5" s="222" t="inlineStr">
        <is>
          <t>Showing  ▸</t>
        </is>
      </c>
      <c r="H5" s="223" t="str">
        <f>IFERROR(INDEX('2. Talent Mapping'!$B$7:$B$221,$J$7),"")</f>
        <v>Anuradha RK</v>
      </c>
      <c r="J5" t="inlineStr">
        <is>
          <t>CARBON</t>
        </is>
      </c>
    </row>
    <row r="6" ht="22" customHeight="1">
      <c r="A6" s="218" t="inlineStr">
        <is>
          <t>Name</t>
        </is>
      </c>
      <c r="B6" s="219" t="inlineStr">
        <is>
          <t>Anuradha RK</t>
        </is>
      </c>
      <c r="E6" s="220" t="inlineStr">
        <is>
          <t>Search ▸</t>
        </is>
      </c>
      <c r="F6" s="221" t="n"/>
      <c r="G6" s="11" t="n"/>
      <c r="H6" s="224" t="str">
        <f>IF($J$7="","No match — check the Emp ID" &amp; IF(COUNTA(PC_Products)=1," · this file holds one product only","") &amp; ", or clear it and pick a name",IF(LEFT($J$6,3)="No ",$J$6,"Emp ID "&amp;$J$6)&amp;IF($B$7&lt;&gt;""," · by Emp ID"," · by name"))</f>
        <v>Emp ID IRIS0391 · by name</v>
      </c>
      <c r="J6" t="str">
        <f>IF(TRIM($B$7)&lt;&gt;"",TRIM($B$7),IFERROR(INDEX(PC_NKIds,MATCH($J$5&amp;"|"&amp;$B$5&amp;"|"&amp;$B$6,PC_NK,0)),""))</f>
        <v>IRIS0391</v>
      </c>
    </row>
    <row r="7" ht="22" customHeight="1">
      <c r="A7" s="218" t="inlineStr">
        <is>
          <t>Emp ID — paste or type</t>
        </is>
      </c>
      <c r="B7" s="219" t="n"/>
      <c r="J7">
        <f>IFERROR(INDEX(PC_NKRow,MATCH($J$6,PC_NKIds,0)),"")</f>
        <v>1</v>
      </c>
    </row>
    <row r="8">
      <c r="A8" s="11" t="inlineStr">
        <is>
          <t>Paste or type an Emp ID — any person, any product, upper or lower case — or leave it blank and pick Department → Name. To shorten a drop-down, type part of a word in its Search box first. A typed Emp ID wins — clear it to pick by name.</t>
        </is>
      </c>
    </row>
    <row r="9"/>
    <row r="10" ht="20" customHeight="1">
      <c r="A10" s="225" t="inlineStr">
        <is>
          <t>WHO</t>
        </is>
      </c>
    </row>
    <row r="11">
      <c r="A11" s="226" t="inlineStr">
        <is>
          <t>Business</t>
        </is>
      </c>
      <c r="C11" s="208" t="inlineStr">
        <is>
          <t>CARBON</t>
        </is>
      </c>
      <c r="E11" s="226" t="inlineStr">
        <is>
          <t>Department</t>
        </is>
      </c>
      <c r="G11" s="208" t="str">
        <f>IFERROR(INDEX('2. Talent Mapping'!$C$7:$C$221,$J$7),"")</f>
        <v>CARBON Business Head</v>
      </c>
    </row>
    <row r="12">
      <c r="A12" s="226" t="inlineStr">
        <is>
          <t>Reporting manager</t>
        </is>
      </c>
      <c r="C12" s="208" t="str">
        <f>IFERROR(INDEX('2. Talent Mapping'!$D$7:$D$221,$J$7),"")</f>
        <v>Dixit Jasani</v>
      </c>
      <c r="E12" s="226" t="inlineStr">
        <is>
          <t>Qualification</t>
        </is>
      </c>
      <c r="G12" s="208" t="str">
        <f>IFERROR(INDEX('2. Talent Mapping'!$G$7:$G$221,$J$7),"")</f>
        <v>MBA</v>
      </c>
    </row>
    <row r="13">
      <c r="A13" s="226" t="inlineStr">
        <is>
          <t>Total experience · yrs</t>
        </is>
      </c>
      <c r="C13" s="208">
        <f>IFERROR(INDEX('2. Talent Mapping'!$E$7:$E$221,$J$7),"")</f>
        <v>17.1</v>
      </c>
      <c r="E13" s="226" t="inlineStr">
        <is>
          <t>Experience at IRIS · yrs</t>
        </is>
      </c>
      <c r="G13" s="208">
        <f>IFERROR(INDEX('2. Talent Mapping'!$F$7:$F$221,$J$7),"")</f>
        <v>16.4</v>
      </c>
    </row>
    <row r="14"/>
    <row r="15" ht="20" customHeight="1">
      <c r="A15" s="225" t="inlineStr">
        <is>
          <t>ROLE — BEFORE → AFTER</t>
        </is>
      </c>
    </row>
    <row r="16">
      <c r="A16" s="226" t="inlineStr">
        <is>
          <t>Current designation</t>
        </is>
      </c>
      <c r="C16" s="208" t="str">
        <f>IFERROR(INDEX('2. Talent Mapping'!$H$7:$H$221,$J$7),"")</f>
        <v>Business Head</v>
      </c>
      <c r="E16" s="226" t="inlineStr">
        <is>
          <t>Final designation</t>
        </is>
      </c>
      <c r="G16" s="208" t="str">
        <f>IFERROR(INDEX('2. Talent Mapping'!$I$7:$I$221,$J$7),"")</f>
        <v>Business Head</v>
      </c>
    </row>
    <row r="17">
      <c r="A17" s="226" t="inlineStr">
        <is>
          <t>Current level</t>
        </is>
      </c>
      <c r="C17" s="208" t="str">
        <f>IFERROR(INDEX('2. Talent Mapping'!$L$7:$L$221,$J$7),"")</f>
        <v>Not in current mapping files</v>
      </c>
      <c r="E17" s="226" t="inlineStr">
        <is>
          <t>FINAL LEVEL</t>
        </is>
      </c>
      <c r="G17" s="208" t="str">
        <f>IFERROR(INDEX('2. Talent Mapping'!$M$7:$M$221,$J$7),"")</f>
        <v>D2</v>
      </c>
    </row>
    <row r="18">
      <c r="A18" s="226" t="inlineStr">
        <is>
          <t>Level title</t>
        </is>
      </c>
      <c r="C18" s="208" t="str">
        <f>IFERROR(INDEX('2. Talent Mapping'!$N$7:$N$221,$J$7),"")</f>
        <v>Vice President</v>
      </c>
      <c r="E18" s="226" t="inlineStr">
        <is>
          <t>Band</t>
        </is>
      </c>
      <c r="G18" s="208" t="str">
        <f>IFERROR(INDEX('2. Talent Mapping'!$O$7:$O$221,$J$7),"")</f>
        <v>D</v>
      </c>
    </row>
    <row r="19">
      <c r="A19" s="226" t="inlineStr">
        <is>
          <t>Job family</t>
        </is>
      </c>
      <c r="C19" s="208" t="str">
        <f>IFERROR(INDEX('2. Talent Mapping'!$J$7:$J$221,$J$7),"")</f>
        <v>Executive Leadership</v>
      </c>
      <c r="E19" s="226" t="inlineStr">
        <is>
          <t>Sub-family</t>
        </is>
      </c>
      <c r="G19" s="208" t="str">
        <f>IFERROR(INDEX('2. Talent Mapping'!$K$7:$K$221,$J$7),"")</f>
        <v>Business &amp; Functional Leadership</v>
      </c>
    </row>
    <row r="20">
      <c r="A20" s="226" t="inlineStr">
        <is>
          <t>Track</t>
        </is>
      </c>
      <c r="C20" s="208" t="str">
        <f>IFERROR(INDEX('2. Talent Mapping'!$P$7:$P$221,$J$7),"")</f>
        <v>People Manager</v>
      </c>
      <c r="E20" s="226" t="inlineStr">
        <is>
          <t>Change vs current</t>
        </is>
      </c>
      <c r="G20" s="208" t="str">
        <f>IFERROR(INDEX('2. Talent Mapping'!$Q$7:$Q$221,$J$7),"")</f>
        <v>● Newly mapped</v>
      </c>
    </row>
    <row r="21"/>
    <row r="22" ht="210" customHeight="1">
      <c r="A22" s="226" t="inlineStr">
        <is>
          <t>WHAT THEY DO — role, responsibilities &amp; competencies required</t>
        </is>
      </c>
      <c r="B22" s="208" t="str">
        <f>IFERROR(IF(INDEX('2. Talent Mapping'!$R$7:$R$221,$J$7)="","—",INDEX('2. Talent Mapping'!$R$7:$R$221,$J$7)),"")</f>
        <v>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v>
      </c>
    </row>
    <row r="23" ht="120" customHeight="1">
      <c r="A23" s="226" t="inlineStr">
        <is>
          <t>BUSINESS IMPACT — from survey and data</t>
        </is>
      </c>
      <c r="B23" s="208" t="str">
        <f>IFERROR(IF(INDEX('2. Talent Mapping'!$S$7:$S$221,$J$7)="","—",INDEX('2. Talent Mapping'!$S$7:$S$221,$J$7)),"")</f>
        <v>What the role answers for: Multi-business results.
Accountability &amp; Impact rating: 9 of 12 · D1-level impact.
Leads 9 direct reports.
Manager talent mapping — Latest rating: Not rated · manager · 9-Box Grid placement: Not placed · manager.</v>
      </c>
    </row>
    <row r="24" ht="45" customHeight="1">
      <c r="A24" s="226" t="inlineStr">
        <is>
          <t>BUSINESS IMPACT — from manager / head</t>
        </is>
      </c>
      <c r="B24" s="208" t="str">
        <f>IFERROR(IF(INDEX('2. Talent Mapping'!$T$7:$T$221,$J$7)="","—",INDEX('2. Talent Mapping'!$T$7:$T$221,$J$7)),"")</f>
        <v>—</v>
      </c>
    </row>
    <row r="25" ht="20" customHeight="1">
      <c r="A25" s="225" t="inlineStr">
        <is>
          <t>RECRUITMENT — FIND A REPLACEMENT FOR THIS ROLE</t>
        </is>
      </c>
    </row>
    <row r="26" ht="120" customHeight="1">
      <c r="A26" s="226" t="inlineStr">
        <is>
          <t>What they do · simple</t>
        </is>
      </c>
      <c r="B26" s="208" t="str">
        <f>IFERROR(IF(INDEX('2. Talent Mapping'!$U$7:$U$221,$J$7)="","—",INDEX('2. Talent Mapping'!$U$7:$U$221,$J$7)),"")</f>
        <v>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v>
      </c>
    </row>
    <row r="27" ht="120" customHeight="1">
      <c r="A27" s="226" t="inlineStr">
        <is>
          <t>Hire equivalent · external market</t>
        </is>
      </c>
      <c r="B27" s="208" t="str">
        <f>IFERROR(IF(INDEX('2. Talent Mapping'!$V$7:$V$221,$J$7)="","—",INDEX('2. Talent Mapping'!$V$7:$V$221,$J$7)),"")</f>
        <v>Hire as: Associate Vice President / Business Head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v>
      </c>
    </row>
    <row r="28" ht="330" customHeight="1">
      <c r="A28" s="226" t="inlineStr">
        <is>
          <t>Competencies &amp; skill level to hire for</t>
        </is>
      </c>
      <c r="B28" s="208" t="str">
        <f>IFERROR(IF(INDEX('2. Talent Mapping'!$W$7:$W$221,$J$7)="","—",INDEX('2. Talent Mapping'!$W$7:$W$221,$J$7)),"")</f>
        <v>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v>
      </c>
    </row>
    <row r="29" ht="330" customHeight="1">
      <c r="A29" s="226" t="inlineStr">
        <is>
          <t>Interview questions for the perfect fit</t>
        </is>
      </c>
      <c r="B29" s="208" t="str">
        <f>IFERROR(IF(INDEX('2. Talent Mapping'!$X$7:$X$221,$J$7)="","—",INDEX('2. Talent Mapping'!$X$7:$X$221,$J$7)),"")</f>
        <v>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v>
      </c>
    </row>
    <row r="30" ht="20" customHeight="1">
      <c r="A30" s="225" t="inlineStr">
        <is>
          <t>HOW THE LEVEL IS WORKED OUT</t>
        </is>
      </c>
    </row>
    <row r="31">
      <c r="A31" s="227" t="inlineStr">
        <is>
          <t>Factor</t>
        </is>
      </c>
      <c r="B31" s="227" t="inlineStr">
        <is>
          <t>Rating</t>
        </is>
      </c>
      <c r="C31" s="227" t="inlineStr">
        <is>
          <t>Bar</t>
        </is>
      </c>
      <c r="E31" s="227" t="inlineStr">
        <is>
          <t>Weight</t>
        </is>
      </c>
      <c r="F31" s="227" t="inlineStr">
        <is>
          <t>Points</t>
        </is>
      </c>
    </row>
    <row r="32">
      <c r="A32" s="226" t="inlineStr">
        <is>
          <t>Complexity &amp; Expertise</t>
        </is>
      </c>
      <c r="B32" s="228">
        <f>IFERROR(INDEX('2. Talent Mapping'!$Z$7:$Z$221,$J$7),"")</f>
        <v>9</v>
      </c>
      <c r="C32" s="229" t="str">
        <f>IF(B32="","",REPT("█",ROUND(B32,0))&amp;REPT("░",12-ROUND(B32,0)))</f>
        <v>█████████░░░</v>
      </c>
      <c r="E32" s="230">
        <f>IFERROR(INDEX('2. Talent Mapping'!$AA$7:$AA$221,$J$7),"")</f>
        <v>0.37</v>
      </c>
      <c r="F32" s="231">
        <f>IF(OR(B32="",E32=""),"",B32*E32)</f>
        <v>3.33</v>
      </c>
    </row>
    <row r="33">
      <c r="A33" s="226" t="inlineStr">
        <is>
          <t>Autonomy &amp; Decision</t>
        </is>
      </c>
      <c r="B33" s="228">
        <f>IFERROR(INDEX('2. Talent Mapping'!$AC$7:$AC$221,$J$7),"")</f>
        <v>9</v>
      </c>
      <c r="C33" s="229" t="str">
        <f>IF(B33="","",REPT("█",ROUND(B33,0))&amp;REPT("░",12-ROUND(B33,0)))</f>
        <v>█████████░░░</v>
      </c>
      <c r="E33" s="230">
        <f>IFERROR(INDEX('2. Talent Mapping'!$AD$7:$AD$221,$J$7),"")</f>
        <v>0.19</v>
      </c>
      <c r="F33" s="231">
        <f>IF(OR(B33="",E33=""),"",B33*E33)</f>
        <v>1.71</v>
      </c>
    </row>
    <row r="34">
      <c r="A34" s="226" t="inlineStr">
        <is>
          <t>Accountability &amp; Impact</t>
        </is>
      </c>
      <c r="B34" s="228">
        <f>IFERROR(INDEX('2. Talent Mapping'!$AF$7:$AF$221,$J$7),"")</f>
        <v>9</v>
      </c>
      <c r="C34" s="229" t="str">
        <f>IF(B34="","",REPT("█",ROUND(B34,0))&amp;REPT("░",12-ROUND(B34,0)))</f>
        <v>█████████░░░</v>
      </c>
      <c r="E34" s="230">
        <f>IFERROR(INDEX('2. Talent Mapping'!$AG$7:$AG$221,$J$7),"")</f>
        <v>0.11</v>
      </c>
      <c r="F34" s="231">
        <f>IF(OR(B34="",E34=""),"",B34*E34)</f>
        <v>0.99</v>
      </c>
    </row>
    <row r="35">
      <c r="A35" s="226" t="inlineStr">
        <is>
          <t>Leadership &amp; Strategy</t>
        </is>
      </c>
      <c r="B35" s="228">
        <f>IFERROR(INDEX('2. Talent Mapping'!$AI$7:$AI$221,$J$7),"")</f>
        <v>9</v>
      </c>
      <c r="C35" s="229" t="str">
        <f>IF(B35="","",REPT("█",ROUND(B35,0))&amp;REPT("░",12-ROUND(B35,0)))</f>
        <v>█████████░░░</v>
      </c>
      <c r="E35" s="230">
        <f>IFERROR(INDEX('2. Talent Mapping'!$AJ$7:$AJ$221,$J$7),"")</f>
        <v>0.2</v>
      </c>
      <c r="F35" s="231">
        <f>IF(OR(B35="",E35=""),"",B35*E35)</f>
        <v>1.8</v>
      </c>
    </row>
    <row r="36">
      <c r="A36" s="226" t="inlineStr">
        <is>
          <t>Experience &amp; Qualification</t>
        </is>
      </c>
      <c r="B36" s="228">
        <f>IFERROR(INDEX('2. Talent Mapping'!$AL$7:$AL$221,$J$7),"")</f>
        <v>9.5</v>
      </c>
      <c r="C36" s="229" t="str">
        <f>IF(B36="","",REPT("█",ROUND(B36,0))&amp;REPT("░",12-ROUND(B36,0)))</f>
        <v>██████████░░</v>
      </c>
      <c r="E36" s="230">
        <f>IFERROR(INDEX('2. Talent Mapping'!$AM$7:$AM$221,$J$7),"")</f>
        <v>0.05</v>
      </c>
      <c r="F36" s="231">
        <f>IF(OR(B36="",E36=""),"",B36*E36)</f>
        <v>0.475</v>
      </c>
    </row>
    <row r="37">
      <c r="A37" s="226" t="inlineStr">
        <is>
          <t>Business Impact</t>
        </is>
      </c>
      <c r="B37" s="228">
        <f>IFERROR(INDEX('2. Talent Mapping'!$AO$7:$AO$221,$J$7),"")</f>
        <v>9</v>
      </c>
      <c r="C37" s="229" t="str">
        <f>IF(B37="","",REPT("█",ROUND(B37,0))&amp;REPT("░",12-ROUND(B37,0)))</f>
        <v>█████████░░░</v>
      </c>
      <c r="E37" s="230">
        <f>IFERROR(INDEX('2. Talent Mapping'!$AP$7:$AP$221,$J$7),"")</f>
        <v>0.08</v>
      </c>
      <c r="F37" s="231">
        <f>IF(OR(B37="",E37=""),"",B37*E37)</f>
        <v>0.72</v>
      </c>
    </row>
    <row r="38">
      <c r="A38" s="232" t="inlineStr">
        <is>
          <t>Weighted score</t>
        </is>
      </c>
      <c r="F38" s="233">
        <f>IF(COUNT(F32:F37)=6,SUM(F32:F37),"Placed by rule")</f>
        <v>9.025</v>
      </c>
    </row>
    <row r="39">
      <c r="A39" s="232" t="inlineStr">
        <is>
          <t>Level the score indicates</t>
        </is>
      </c>
      <c r="F39" s="234" t="str">
        <f>IFERROR(INDEX('2. Talent Mapping'!$AS$7:$AS$221,$J$7),"")</f>
        <v>D1</v>
      </c>
    </row>
    <row r="40">
      <c r="A40" s="232" t="inlineStr">
        <is>
          <t>FINAL LEVEL</t>
        </is>
      </c>
      <c r="F40" s="234" t="str">
        <f>IFERROR(INDEX('2. Talent Mapping'!$M$7:$M$221,$J$7),"")</f>
        <v>D2</v>
      </c>
    </row>
    <row r="41"/>
    <row r="42" ht="60" customHeight="1">
      <c r="A42" s="226" t="inlineStr">
        <is>
          <t>Why these weights</t>
        </is>
      </c>
      <c r="B42" s="208" t="str">
        <f>IFERROR(IF(INDEX('2. Talent Mapping'!$AT$7:$AT$221,$J$7)="","—",INDEX('2. Talent Mapping'!$AT$7:$AT$221,$J$7)),"")</f>
        <v>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v>
      </c>
    </row>
    <row r="43" ht="60" customHeight="1">
      <c r="A43" s="226" t="inlineStr">
        <is>
          <t>Calculation</t>
        </is>
      </c>
      <c r="B43" s="208" t="str">
        <f>IFERROR(IF(INDEX('2. Talent Mapping'!$AU$7:$AU$221,$J$7)="","—",INDEX('2. Talent Mapping'!$AU$7:$AU$221,$J$7)),"")</f>
        <v>At build: Complexity 3.33 + Autonomy 1.71 + Accountability 0.99 + Leadership 1.80 + Experience 0.48 + Business impact 0.72
= 9.03 points → nearest level 9 = D1
Final level: D2 · a rule applied: see the next column</v>
      </c>
    </row>
    <row r="44" ht="60" customHeight="1">
      <c r="A44" s="226" t="inlineStr">
        <is>
          <t>Rules applied — with the numbers</t>
        </is>
      </c>
      <c r="B44" s="208" t="str">
        <f>IFERROR(IF(INDEX('2. Talent Mapping'!$AV$7:$AV$221,$J$7)="","—",INDEX('2. Talent Mapping'!$AV$7:$AV$221,$J$7)),"")</f>
        <v>• Set at D2 by leadership decision · the model indicated D1: Leadership structure: CARBON Business Head at D2.
Final level: D2.</v>
      </c>
    </row>
    <row r="45" ht="20" customHeight="1">
      <c r="A45" s="225" t="inlineStr">
        <is>
          <t>JUSTIFICATION FOR EACH RATING</t>
        </is>
      </c>
    </row>
    <row r="46" ht="105" customHeight="1">
      <c r="A46" s="226" t="inlineStr">
        <is>
          <t>Complexity &amp; Expertise</t>
        </is>
      </c>
      <c r="B46" s="208" t="str">
        <f>IFERROR(IF(INDEX('2. Talent Mapping'!$AW$7:$AW$221,$J$7)="","—",INDEX('2. Talent Mapping'!$AW$7:$AW$221,$J$7)),"")</f>
        <v>Rated 9 of 12
Start: 9.0 · business head / director title
Evidence: no survey answers or KRAs on file → rating stays at the start
Market: D1 = Competing strategic, financial and regulatory priorities</v>
      </c>
    </row>
    <row r="47" ht="105" customHeight="1">
      <c r="A47" s="226" t="inlineStr">
        <is>
          <t>Autonomy &amp; Decision</t>
        </is>
      </c>
      <c r="B47" s="208" t="str">
        <f>IFERROR(IF(INDEX('2. Talent Mapping'!$AX$7:$AX$221,$J$7)="","—",INDEX('2. Talent Mapping'!$AX$7:$AX$221,$J$7)),"")</f>
        <v>Rated 9 of 12
Start: 9.0 · business head / director title
Evidence: no survey answers or KRAs on file → rating stays at the start
Market: D1 = Sets business-line direction, pricing and investment</v>
      </c>
    </row>
    <row r="48" ht="105" customHeight="1">
      <c r="A48" s="226" t="inlineStr">
        <is>
          <t>Accountability &amp; Impact</t>
        </is>
      </c>
      <c r="B48" s="208" t="str">
        <f>IFERROR(IF(INDEX('2. Talent Mapping'!$AY$7:$AY$221,$J$7)="","—",INDEX('2. Talent Mapping'!$AY$7:$AY$221,$J$7)),"")</f>
        <v>Rated 9 of 12
Start: 9.0 · business head / director title; 9 direct reports, 166 people in the organisation
Evidence: no survey answers or KRAs on file → rating stays at the start
Market: D1 = Business-line P&amp;L and market position</v>
      </c>
    </row>
    <row r="49" ht="105" customHeight="1">
      <c r="A49" s="226" t="inlineStr">
        <is>
          <t>Leadership &amp; Strategy</t>
        </is>
      </c>
      <c r="B49" s="208" t="str">
        <f>IFERROR(IF(INDEX('2. Talent Mapping'!$AZ$7:$AZ$221,$J$7)="","—",INDEX('2. Talent Mapping'!$AZ$7:$AZ$221,$J$7)),"")</f>
        <v>Rated 9 of 12
Start: 9.0
Evidence: no survey answers or KRAs on file → rating stays at the start
Team: 9 direct reports · People Manager
Market: D1 = Defines business strategy; builds the leadership bench</v>
      </c>
    </row>
    <row r="50" ht="105" customHeight="1">
      <c r="A50" s="226" t="inlineStr">
        <is>
          <t>Experience &amp; Qualification</t>
        </is>
      </c>
      <c r="B50" s="208" t="str">
        <f>IFERROR(IF(INDEX('2. Talent Mapping'!$BA$7:$BA$221,$J$7)="","—",INDEX('2. Talent Mapping'!$BA$7:$BA$221,$J$7)),"")</f>
        <v>Rated 9.5 of 12 · between D1 and D2
Experience: 17.1 yrs total · 0.7 before IRIS + 16.4 at IRIS = 8.9 on the experience scale
Qualification: MBA · postgraduate, relevant to the work → +0.5</v>
      </c>
    </row>
    <row r="51" ht="105" customHeight="1">
      <c r="A51" s="226" t="inlineStr">
        <is>
          <t>Business Impact</t>
        </is>
      </c>
      <c r="B51" s="208" t="str">
        <f>IFERROR(IF(INDEX('2. Talent Mapping'!$BB$7:$BB$221,$J$7)="","—",INDEX('2. Talent Mapping'!$BB$7:$BB$221,$J$7)),"")</f>
        <v>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v>
      </c>
    </row>
    <row r="52" ht="20" customHeight="1">
      <c r="A52" s="225" t="inlineStr">
        <is>
          <t>EVIDENCE, MARKET AND POINTS TO CONFIRM</t>
        </is>
      </c>
    </row>
    <row r="53" ht="45" customHeight="1">
      <c r="A53" s="226" t="inlineStr">
        <is>
          <t>Data used</t>
        </is>
      </c>
      <c r="B53" s="208" t="str">
        <f>IFERROR(IF(INDEX('2. Talent Mapping'!$BD$7:$BD$221,$J$7)="","—",INDEX('2. Talent Mapping'!$BD$7:$BD$221,$J$7)),"")</f>
        <v>✓ HRIS: 17.1 yrs, MBA, 9 direct reports
✗ Survey: no response
✗ KRAs: none on file
✓ Manager mapping: rating, 9-box
✗ Job description: not on file
✓ Validated inputs: Approved level: D1 → D2 · Leadership structure: CARBON Business Head at D2 · Leadership decision · HR review of 9 Oct 2026 · 2026-10-09</v>
      </c>
    </row>
    <row r="54" ht="45" customHeight="1">
      <c r="A54" s="226" t="inlineStr">
        <is>
          <t>Market standard</t>
        </is>
      </c>
      <c r="B54" s="208" t="str">
        <f>IFERROR(IF(INDEX('2. Talent Mapping'!$BE$7:$BE$221,$J$7)="","—",INDEX('2. Talent Mapping'!$BE$7:$BE$221,$J$7)),"")</f>
        <v>Market level: E3–E4 · SFIA 7 Set strategy
Typical title: Associate Vice President / Business Head
At peers: IRIS Vs Market Benchmark — Aon Radford / Mercer executive codes: E3–E4 SVP · IRIS Vs Competitor Benchmark — regtech / SaaS executive titles: SVP
Standard: Aon Radford executive levels E1–E6; Mercer ET1–ET3</v>
      </c>
    </row>
    <row r="55" ht="45" customHeight="1">
      <c r="A55" s="226" t="inlineStr">
        <is>
          <t>Confidence</t>
        </is>
      </c>
      <c r="B55" s="208" t="str">
        <f>IFERROR(IF(INDEX('2. Talent Mapping'!$BF$7:$BF$221,$J$7)="","—",INDEX('2. Talent Mapping'!$BF$7:$BF$221,$J$7)),"")</f>
        <v>Low</v>
      </c>
    </row>
    <row r="56" ht="45" customHeight="1">
      <c r="A56" s="226" t="inlineStr">
        <is>
          <t>Points to confirm</t>
        </is>
      </c>
      <c r="B56" s="208" t="str">
        <f>IFERROR(IF(INDEX('2. Talent Mapping'!$BG$7:$BG$221,$J$7)="","—",INDEX('2. Talent Mapping'!$BG$7:$BG$221,$J$7)),"")</f>
        <v>•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v>
      </c>
    </row>
    <row r="57" ht="45" customHeight="1">
      <c r="A57" s="226" t="inlineStr">
        <is>
          <t>Inputs still needed</t>
        </is>
      </c>
      <c r="B57" s="208" t="str">
        <f>IFERROR(IF(INDEX('2. Talent Mapping'!$BC$7:$BC$221,$J$7)="","—",INDEX('2. Talent Mapping'!$BC$7:$BC$221,$J$7)),"")</f>
        <v>• Survey response or KRAs describing the work · nothing on file — Employee + manager
• Resolve conflicting role records — Business head</v>
      </c>
    </row>
  </sheetData>
  <mergeCells count="73">
    <mergeCell ref="E12:F12"/>
    <mergeCell ref="C34:D34"/>
    <mergeCell ref="G12:H12"/>
    <mergeCell ref="A30:H30"/>
    <mergeCell ref="A15:H15"/>
    <mergeCell ref="C33:D33"/>
    <mergeCell ref="B49:H49"/>
    <mergeCell ref="A11:B11"/>
    <mergeCell ref="G11:H11"/>
    <mergeCell ref="B55:H55"/>
    <mergeCell ref="B24:H24"/>
    <mergeCell ref="A1:H1"/>
    <mergeCell ref="A45:H45"/>
    <mergeCell ref="E17:F17"/>
    <mergeCell ref="B51:H51"/>
    <mergeCell ref="G17:H17"/>
    <mergeCell ref="C35:D35"/>
    <mergeCell ref="C20:D20"/>
    <mergeCell ref="A16:B16"/>
    <mergeCell ref="E20:F20"/>
    <mergeCell ref="B26:H26"/>
    <mergeCell ref="C16:D16"/>
    <mergeCell ref="B50:H50"/>
    <mergeCell ref="A25:H25"/>
    <mergeCell ref="E19:F19"/>
    <mergeCell ref="G19:H19"/>
    <mergeCell ref="B47:H47"/>
    <mergeCell ref="B54:H54"/>
    <mergeCell ref="E13:F13"/>
    <mergeCell ref="G13:H13"/>
    <mergeCell ref="A18:B18"/>
    <mergeCell ref="G18:H18"/>
    <mergeCell ref="C31:D31"/>
    <mergeCell ref="B6:D6"/>
    <mergeCell ref="A12:B12"/>
    <mergeCell ref="B46:H46"/>
    <mergeCell ref="B22:H22"/>
    <mergeCell ref="C12:D12"/>
    <mergeCell ref="A3:H3"/>
    <mergeCell ref="B5:D5"/>
    <mergeCell ref="B27:H27"/>
    <mergeCell ref="B56:H56"/>
    <mergeCell ref="C11:D11"/>
    <mergeCell ref="A2:H2"/>
    <mergeCell ref="B43:H43"/>
    <mergeCell ref="E11:F11"/>
    <mergeCell ref="C36:D36"/>
    <mergeCell ref="B48:H48"/>
    <mergeCell ref="A17:B17"/>
    <mergeCell ref="B42:H42"/>
    <mergeCell ref="B7:D7"/>
    <mergeCell ref="C17:D17"/>
    <mergeCell ref="A8:H8"/>
    <mergeCell ref="B23:H23"/>
    <mergeCell ref="A20:B20"/>
    <mergeCell ref="G20:H20"/>
    <mergeCell ref="C32:D32"/>
    <mergeCell ref="E16:F16"/>
    <mergeCell ref="B57:H57"/>
    <mergeCell ref="G16:H16"/>
    <mergeCell ref="A19:B19"/>
    <mergeCell ref="B44:H44"/>
    <mergeCell ref="B53:H53"/>
    <mergeCell ref="C19:D19"/>
    <mergeCell ref="A10:H10"/>
    <mergeCell ref="C37:D37"/>
    <mergeCell ref="A52:H52"/>
    <mergeCell ref="A13:B13"/>
    <mergeCell ref="C13:D13"/>
    <mergeCell ref="B29:H29"/>
    <mergeCell ref="C18:D18"/>
    <mergeCell ref="E18:F18"/>
    <mergeCell ref="B28:H28"/>
  </mergeCells>
  <dataValidations count="2">
    <dataValidation sqref="B5" showDropDown="0" showInputMessage="0" showErrorMessage="0" allowBlank="1" type="list">
      <formula1>PC_DeptF</formula1>
    </dataValidation>
    <dataValidation sqref="B6" showDropDown="0" showInputMessage="0" showErrorMessage="0" allowBlank="1" type="list">
      <formula1>PC_NameF</formula1>
    </dataValidation>
  </dataValidation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2E75B6"/>
    <outlinePr summaryBelow="1" summaryRight="1"/>
    <pageSetUpPr fitToPage="1"/>
  </sheetPr>
  <dimension ref="A1:Z104"/>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243" t="inlineStr">
        <is>
          <t>◂ Contents</t>
        </is>
      </c>
    </row>
    <row r="2" ht="30" customHeight="1">
      <c r="A2" s="3" t="inlineStr">
        <is>
          <t>1d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46" t="inlineStr">
        <is>
          <t>Experience &amp; Qualification weight — Bands A–B</t>
        </is>
      </c>
      <c r="B6" s="235" t="n">
        <v>10</v>
      </c>
      <c r="C6" s="11" t="inlineStr">
        <is>
          <t>Band A, Band B and B+ · Corporate functions rows add 5 for professional qualifications</t>
        </is>
      </c>
    </row>
    <row r="7">
      <c r="A7" s="46" t="inlineStr">
        <is>
          <t>Experience &amp; Qualification weight — Bands C–E</t>
        </is>
      </c>
      <c r="B7" s="235" t="n">
        <v>5</v>
      </c>
      <c r="C7" s="11" t="inlineStr">
        <is>
          <t>Band C, C+ and Bands D–E · Corporate functions rows add 5 for professional qualifications</t>
        </is>
      </c>
    </row>
    <row r="8">
      <c r="A8" s="11"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208" t="inlineStr">
        <is>
          <t>1. Find your department and role group in the matrix below · filter the Department column.</t>
        </is>
      </c>
    </row>
    <row r="12">
      <c r="A12" s="208" t="inlineStr">
        <is>
          <t>2. Change the yellow weights in steps of 5%. Each row should add up to about 100% — the 'Used' columns show the weights actually applied.</t>
        </is>
      </c>
    </row>
    <row r="13">
      <c r="A13" s="208" t="inlineStr">
        <is>
          <t>3. Look at sheet 2: points, the score and 'Level the score indicates' have already changed for everyone in that department and role group.</t>
        </is>
      </c>
    </row>
    <row r="14">
      <c r="A14" s="208"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92" t="inlineStr">
        <is>
          <t>Weight row</t>
        </is>
      </c>
      <c r="B16" s="92" t="inlineStr">
        <is>
          <t>Business</t>
        </is>
      </c>
      <c r="C16" s="92" t="inlineStr">
        <is>
          <t>Department</t>
        </is>
      </c>
      <c r="D16" s="92" t="inlineStr">
        <is>
          <t>Role group</t>
        </is>
      </c>
      <c r="E16" s="92" t="inlineStr">
        <is>
          <t>People</t>
        </is>
      </c>
      <c r="F16" s="92" t="inlineStr">
        <is>
          <t>Main type of work</t>
        </is>
      </c>
      <c r="G16" s="12" t="inlineStr">
        <is>
          <t>How hard %</t>
        </is>
      </c>
      <c r="H16" s="12" t="inlineStr">
        <is>
          <t>Decides alone %</t>
        </is>
      </c>
      <c r="I16" s="12" t="inlineStr">
        <is>
          <t>Answers for %</t>
        </is>
      </c>
      <c r="J16" s="12" t="inlineStr">
        <is>
          <t>Leads %</t>
        </is>
      </c>
      <c r="K16" s="12" t="inlineStr">
        <is>
          <t>Experience %</t>
        </is>
      </c>
      <c r="L16" s="12" t="inlineStr">
        <is>
          <t>Business impact %</t>
        </is>
      </c>
      <c r="M16" s="12" t="inlineStr">
        <is>
          <t>Entered total</t>
        </is>
      </c>
      <c r="N16" s="92" t="inlineStr">
        <is>
          <t>Used · How hard</t>
        </is>
      </c>
      <c r="O16" s="92" t="inlineStr">
        <is>
          <t>Used · Decides alone</t>
        </is>
      </c>
      <c r="P16" s="92" t="inlineStr">
        <is>
          <t>Used · Answers for</t>
        </is>
      </c>
      <c r="Q16" s="92" t="inlineStr">
        <is>
          <t>Used · Leads</t>
        </is>
      </c>
      <c r="R16" s="92" t="inlineStr">
        <is>
          <t>Used · Experience</t>
        </is>
      </c>
      <c r="S16" s="92" t="inlineStr">
        <is>
          <t>Used · Business impact</t>
        </is>
      </c>
      <c r="T16" s="92" t="inlineStr">
        <is>
          <t>Why changed · leader</t>
        </is>
      </c>
      <c r="U16" s="236" t="inlineStr">
        <is>
          <t>Default · How hard</t>
        </is>
      </c>
      <c r="V16" s="236" t="inlineStr">
        <is>
          <t>Default · Decides alone</t>
        </is>
      </c>
      <c r="W16" s="236" t="inlineStr">
        <is>
          <t>Default · Answers for</t>
        </is>
      </c>
      <c r="X16" s="236" t="inlineStr">
        <is>
          <t>Default · Leads</t>
        </is>
      </c>
      <c r="Y16" s="236" t="inlineStr">
        <is>
          <t>Default · Experience</t>
        </is>
      </c>
      <c r="Z16" s="236" t="inlineStr">
        <is>
          <t>Default · Business impact</t>
        </is>
      </c>
    </row>
    <row r="17" ht="30" customHeight="1">
      <c r="A17" s="16" t="inlineStr">
        <is>
          <t>CARBON · CARBON Business Head · Bands D–E · Leadership</t>
        </is>
      </c>
      <c r="B17" s="16" t="inlineStr">
        <is>
          <t>CARBON</t>
        </is>
      </c>
      <c r="C17" s="16" t="inlineStr">
        <is>
          <t>CARBON Business Head</t>
        </is>
      </c>
      <c r="D17" s="13" t="inlineStr">
        <is>
          <t>Bands D–E · Leadership</t>
        </is>
      </c>
      <c r="E17" s="15" t="n">
        <v>1</v>
      </c>
      <c r="F17" s="16" t="inlineStr">
        <is>
          <t>General management</t>
        </is>
      </c>
      <c r="G17" s="128" t="n">
        <v>37</v>
      </c>
      <c r="H17" s="128" t="n">
        <v>19</v>
      </c>
      <c r="I17" s="128" t="n">
        <v>11</v>
      </c>
      <c r="J17" s="128" t="n">
        <v>20</v>
      </c>
      <c r="K17" s="128">
        <f>WM_EXP_CE</f>
        <v>5</v>
      </c>
      <c r="L17" s="128" t="n">
        <v>8</v>
      </c>
      <c r="M17" s="237">
        <f>SUM(G17:L17)</f>
        <v>100</v>
      </c>
      <c r="N17" s="238">
        <f>IF((G17+H17+I17+J17+L17)=0,0,G17*(100-MAX(0,MIN(100,K17)))/(G17+H17+I17+J17+L17))/100</f>
        <v>0.37</v>
      </c>
      <c r="O17" s="238">
        <f>IF((G17+H17+I17+J17+L17)=0,0,H17*(100-MAX(0,MIN(100,K17)))/(G17+H17+I17+J17+L17))/100</f>
        <v>0.19</v>
      </c>
      <c r="P17" s="238">
        <f>IF((G17+H17+I17+J17+L17)=0,0,I17*(100-MAX(0,MIN(100,K17)))/(G17+H17+I17+J17+L17))/100</f>
        <v>0.11</v>
      </c>
      <c r="Q17" s="238">
        <f>IF((G17+H17+I17+J17+L17)=0,0,J17*(100-MAX(0,MIN(100,K17)))/(G17+H17+I17+J17+L17))/100</f>
        <v>0.2</v>
      </c>
      <c r="R17" s="238">
        <f>MAX(0,MIN(100,K17))/100</f>
        <v>0.05</v>
      </c>
      <c r="S17" s="238">
        <f>IF((G17+H17+I17+J17+L17)=0,0,L17*(100-MAX(0,MIN(100,K17)))/(G17+H17+I17+J17+L17))/100</f>
        <v>0.08</v>
      </c>
      <c r="T17" s="121" t="n"/>
      <c r="U17" s="239" t="n">
        <v>37</v>
      </c>
      <c r="V17" s="239" t="n">
        <v>19</v>
      </c>
      <c r="W17" s="239" t="n">
        <v>11</v>
      </c>
      <c r="X17" s="239" t="n">
        <v>20</v>
      </c>
      <c r="Y17" s="239" t="n">
        <v>5</v>
      </c>
      <c r="Z17" s="239" t="n">
        <v>8</v>
      </c>
    </row>
    <row r="18" ht="30" customHeight="1">
      <c r="A18" s="16" t="inlineStr">
        <is>
          <t>CARBON · CRO - Carbon · Bands D–E · Leadership</t>
        </is>
      </c>
      <c r="B18" s="16" t="inlineStr">
        <is>
          <t>CARBON</t>
        </is>
      </c>
      <c r="C18" s="16" t="inlineStr">
        <is>
          <t>CRO - Carbon</t>
        </is>
      </c>
      <c r="D18" s="13" t="inlineStr">
        <is>
          <t>Bands D–E · Leadership</t>
        </is>
      </c>
      <c r="E18" s="15" t="n">
        <v>1</v>
      </c>
      <c r="F18" s="16" t="inlineStr">
        <is>
          <t>Sales &amp; marketing</t>
        </is>
      </c>
      <c r="G18" s="128" t="n">
        <v>37</v>
      </c>
      <c r="H18" s="128" t="n">
        <v>19</v>
      </c>
      <c r="I18" s="128" t="n">
        <v>11</v>
      </c>
      <c r="J18" s="128" t="n">
        <v>20</v>
      </c>
      <c r="K18" s="128">
        <f>WM_EXP_CE</f>
        <v>5</v>
      </c>
      <c r="L18" s="128" t="n">
        <v>8</v>
      </c>
      <c r="M18" s="237">
        <f>SUM(G18:L18)</f>
        <v>100</v>
      </c>
      <c r="N18" s="238">
        <f>IF((G18+H18+I18+J18+L18)=0,0,G18*(100-MAX(0,MIN(100,K18)))/(G18+H18+I18+J18+L18))/100</f>
        <v>0.37</v>
      </c>
      <c r="O18" s="238">
        <f>IF((G18+H18+I18+J18+L18)=0,0,H18*(100-MAX(0,MIN(100,K18)))/(G18+H18+I18+J18+L18))/100</f>
        <v>0.19</v>
      </c>
      <c r="P18" s="238">
        <f>IF((G18+H18+I18+J18+L18)=0,0,I18*(100-MAX(0,MIN(100,K18)))/(G18+H18+I18+J18+L18))/100</f>
        <v>0.11</v>
      </c>
      <c r="Q18" s="238">
        <f>IF((G18+H18+I18+J18+L18)=0,0,J18*(100-MAX(0,MIN(100,K18)))/(G18+H18+I18+J18+L18))/100</f>
        <v>0.2</v>
      </c>
      <c r="R18" s="238">
        <f>MAX(0,MIN(100,K18))/100</f>
        <v>0.05</v>
      </c>
      <c r="S18" s="238">
        <f>IF((G18+H18+I18+J18+L18)=0,0,L18*(100-MAX(0,MIN(100,K18)))/(G18+H18+I18+J18+L18))/100</f>
        <v>0.08</v>
      </c>
      <c r="T18" s="121" t="n"/>
      <c r="U18" s="239" t="n">
        <v>37</v>
      </c>
      <c r="V18" s="239" t="n">
        <v>19</v>
      </c>
      <c r="W18" s="239" t="n">
        <v>11</v>
      </c>
      <c r="X18" s="239" t="n">
        <v>20</v>
      </c>
      <c r="Y18" s="239" t="n">
        <v>5</v>
      </c>
      <c r="Z18" s="239" t="n">
        <v>8</v>
      </c>
    </row>
    <row r="19" ht="30" customHeight="1">
      <c r="A19" s="16" t="inlineStr">
        <is>
          <t>CARBON · Customer Experience · Bands D–E · Leadership</t>
        </is>
      </c>
      <c r="B19" s="16" t="inlineStr">
        <is>
          <t>CARBON</t>
        </is>
      </c>
      <c r="C19" s="16" t="inlineStr">
        <is>
          <t>Customer Experience</t>
        </is>
      </c>
      <c r="D19" s="13" t="inlineStr">
        <is>
          <t>Bands D–E · Leadership</t>
        </is>
      </c>
      <c r="E19" s="15" t="n">
        <v>1</v>
      </c>
      <c r="F19" s="16" t="inlineStr">
        <is>
          <t>Customer support &amp; success</t>
        </is>
      </c>
      <c r="G19" s="128" t="n">
        <v>37</v>
      </c>
      <c r="H19" s="128" t="n">
        <v>19</v>
      </c>
      <c r="I19" s="128" t="n">
        <v>11</v>
      </c>
      <c r="J19" s="128" t="n">
        <v>20</v>
      </c>
      <c r="K19" s="128">
        <f>WM_EXP_CE</f>
        <v>5</v>
      </c>
      <c r="L19" s="128" t="n">
        <v>8</v>
      </c>
      <c r="M19" s="237">
        <f>SUM(G19:L19)</f>
        <v>100</v>
      </c>
      <c r="N19" s="238">
        <f>IF((G19+H19+I19+J19+L19)=0,0,G19*(100-MAX(0,MIN(100,K19)))/(G19+H19+I19+J19+L19))/100</f>
        <v>0.37</v>
      </c>
      <c r="O19" s="238">
        <f>IF((G19+H19+I19+J19+L19)=0,0,H19*(100-MAX(0,MIN(100,K19)))/(G19+H19+I19+J19+L19))/100</f>
        <v>0.19</v>
      </c>
      <c r="P19" s="238">
        <f>IF((G19+H19+I19+J19+L19)=0,0,I19*(100-MAX(0,MIN(100,K19)))/(G19+H19+I19+J19+L19))/100</f>
        <v>0.11</v>
      </c>
      <c r="Q19" s="238">
        <f>IF((G19+H19+I19+J19+L19)=0,0,J19*(100-MAX(0,MIN(100,K19)))/(G19+H19+I19+J19+L19))/100</f>
        <v>0.2</v>
      </c>
      <c r="R19" s="238">
        <f>MAX(0,MIN(100,K19))/100</f>
        <v>0.05</v>
      </c>
      <c r="S19" s="238">
        <f>IF((G19+H19+I19+J19+L19)=0,0,L19*(100-MAX(0,MIN(100,K19)))/(G19+H19+I19+J19+L19))/100</f>
        <v>0.08</v>
      </c>
      <c r="T19" s="121" t="n"/>
      <c r="U19" s="239" t="n">
        <v>37</v>
      </c>
      <c r="V19" s="239" t="n">
        <v>19</v>
      </c>
      <c r="W19" s="239" t="n">
        <v>11</v>
      </c>
      <c r="X19" s="239" t="n">
        <v>20</v>
      </c>
      <c r="Y19" s="239" t="n">
        <v>5</v>
      </c>
      <c r="Z19" s="239" t="n">
        <v>8</v>
      </c>
    </row>
    <row r="20" ht="30" customHeight="1">
      <c r="A20" s="16" t="inlineStr">
        <is>
          <t>CARBON · Digitizing · Band A · Early career</t>
        </is>
      </c>
      <c r="B20" s="16" t="inlineStr">
        <is>
          <t>CARBON</t>
        </is>
      </c>
      <c r="C20" s="16" t="inlineStr">
        <is>
          <t>Digitizing</t>
        </is>
      </c>
      <c r="D20" s="13" t="inlineStr">
        <is>
          <t>Band A · Early career</t>
        </is>
      </c>
      <c r="E20" s="15" t="n">
        <v>17</v>
      </c>
      <c r="F20" s="16" t="inlineStr">
        <is>
          <t>Service delivery &amp; data operations</t>
        </is>
      </c>
      <c r="G20" s="128" t="n">
        <v>54</v>
      </c>
      <c r="H20" s="128" t="n">
        <v>16</v>
      </c>
      <c r="I20" s="128" t="n">
        <v>14</v>
      </c>
      <c r="J20" s="128" t="n">
        <v>0</v>
      </c>
      <c r="K20" s="128">
        <f>WM_EXP_AB</f>
        <v>10</v>
      </c>
      <c r="L20" s="128" t="n">
        <v>6</v>
      </c>
      <c r="M20" s="237">
        <f>SUM(G20:L20)</f>
        <v>100</v>
      </c>
      <c r="N20" s="238">
        <f>IF((G20+H20+I20+J20+L20)=0,0,G20*(100-MAX(0,MIN(100,K20)))/(G20+H20+I20+J20+L20))/100</f>
        <v>0.54</v>
      </c>
      <c r="O20" s="238">
        <f>IF((G20+H20+I20+J20+L20)=0,0,H20*(100-MAX(0,MIN(100,K20)))/(G20+H20+I20+J20+L20))/100</f>
        <v>0.16</v>
      </c>
      <c r="P20" s="238">
        <f>IF((G20+H20+I20+J20+L20)=0,0,I20*(100-MAX(0,MIN(100,K20)))/(G20+H20+I20+J20+L20))/100</f>
        <v>0.14</v>
      </c>
      <c r="Q20" s="238">
        <f>IF((G20+H20+I20+J20+L20)=0,0,J20*(100-MAX(0,MIN(100,K20)))/(G20+H20+I20+J20+L20))/100</f>
        <v>0</v>
      </c>
      <c r="R20" s="238">
        <f>MAX(0,MIN(100,K20))/100</f>
        <v>0.1</v>
      </c>
      <c r="S20" s="238">
        <f>IF((G20+H20+I20+J20+L20)=0,0,L20*(100-MAX(0,MIN(100,K20)))/(G20+H20+I20+J20+L20))/100</f>
        <v>0.06</v>
      </c>
      <c r="T20" s="121" t="n"/>
      <c r="U20" s="239" t="n">
        <v>54</v>
      </c>
      <c r="V20" s="239" t="n">
        <v>16</v>
      </c>
      <c r="W20" s="239" t="n">
        <v>14</v>
      </c>
      <c r="X20" s="239" t="n">
        <v>0</v>
      </c>
      <c r="Y20" s="239" t="n">
        <v>10</v>
      </c>
      <c r="Z20" s="239" t="n">
        <v>6</v>
      </c>
    </row>
    <row r="21" ht="30" customHeight="1">
      <c r="A21" s="16" t="inlineStr">
        <is>
          <t>CARBON · Digitizing · Band B · Expert / POD Lead</t>
        </is>
      </c>
      <c r="B21" s="16" t="inlineStr">
        <is>
          <t>CARBON</t>
        </is>
      </c>
      <c r="C21" s="16" t="inlineStr">
        <is>
          <t>Digitizing</t>
        </is>
      </c>
      <c r="D21" s="13" t="inlineStr">
        <is>
          <t>Band B · Expert / POD Lead</t>
        </is>
      </c>
      <c r="E21" s="15" t="n">
        <v>4</v>
      </c>
      <c r="F21" s="16" t="inlineStr">
        <is>
          <t>Service delivery &amp; data operations</t>
        </is>
      </c>
      <c r="G21" s="128" t="n">
        <v>46</v>
      </c>
      <c r="H21" s="128" t="n">
        <v>17</v>
      </c>
      <c r="I21" s="128" t="n">
        <v>15</v>
      </c>
      <c r="J21" s="128" t="n">
        <v>5</v>
      </c>
      <c r="K21" s="128">
        <f>WM_EXP_AB</f>
        <v>10</v>
      </c>
      <c r="L21" s="128" t="n">
        <v>7</v>
      </c>
      <c r="M21" s="237">
        <f>SUM(G21:L21)</f>
        <v>100</v>
      </c>
      <c r="N21" s="238">
        <f>IF((G21+H21+I21+J21+L21)=0,0,G21*(100-MAX(0,MIN(100,K21)))/(G21+H21+I21+J21+L21))/100</f>
        <v>0.46</v>
      </c>
      <c r="O21" s="238">
        <f>IF((G21+H21+I21+J21+L21)=0,0,H21*(100-MAX(0,MIN(100,K21)))/(G21+H21+I21+J21+L21))/100</f>
        <v>0.17</v>
      </c>
      <c r="P21" s="238">
        <f>IF((G21+H21+I21+J21+L21)=0,0,I21*(100-MAX(0,MIN(100,K21)))/(G21+H21+I21+J21+L21))/100</f>
        <v>0.15</v>
      </c>
      <c r="Q21" s="238">
        <f>IF((G21+H21+I21+J21+L21)=0,0,J21*(100-MAX(0,MIN(100,K21)))/(G21+H21+I21+J21+L21))/100</f>
        <v>0.05</v>
      </c>
      <c r="R21" s="238">
        <f>MAX(0,MIN(100,K21))/100</f>
        <v>0.1</v>
      </c>
      <c r="S21" s="238">
        <f>IF((G21+H21+I21+J21+L21)=0,0,L21*(100-MAX(0,MIN(100,K21)))/(G21+H21+I21+J21+L21))/100</f>
        <v>0.07</v>
      </c>
      <c r="T21" s="121" t="n"/>
      <c r="U21" s="239" t="n">
        <v>46</v>
      </c>
      <c r="V21" s="239" t="n">
        <v>17</v>
      </c>
      <c r="W21" s="239" t="n">
        <v>15</v>
      </c>
      <c r="X21" s="239" t="n">
        <v>5</v>
      </c>
      <c r="Y21" s="239" t="n">
        <v>10</v>
      </c>
      <c r="Z21" s="239" t="n">
        <v>7</v>
      </c>
    </row>
    <row r="22" ht="30" customHeight="1">
      <c r="A22" s="16" t="inlineStr">
        <is>
          <t>CARBON · Digitizing · Band B · People Manager</t>
        </is>
      </c>
      <c r="B22" s="16" t="inlineStr">
        <is>
          <t>CARBON</t>
        </is>
      </c>
      <c r="C22" s="16" t="inlineStr">
        <is>
          <t>Digitizing</t>
        </is>
      </c>
      <c r="D22" s="13" t="inlineStr">
        <is>
          <t>Band B · People Manager</t>
        </is>
      </c>
      <c r="E22" s="15" t="n">
        <v>2</v>
      </c>
      <c r="F22" s="16" t="inlineStr">
        <is>
          <t>Service delivery &amp; data operations</t>
        </is>
      </c>
      <c r="G22" s="128" t="n">
        <v>32</v>
      </c>
      <c r="H22" s="128" t="n">
        <v>18</v>
      </c>
      <c r="I22" s="128" t="n">
        <v>16</v>
      </c>
      <c r="J22" s="128" t="n">
        <v>15</v>
      </c>
      <c r="K22" s="128">
        <f>WM_EXP_AB</f>
        <v>10</v>
      </c>
      <c r="L22" s="128" t="n">
        <v>9</v>
      </c>
      <c r="M22" s="237">
        <f>SUM(G22:L22)</f>
        <v>100</v>
      </c>
      <c r="N22" s="238">
        <f>IF((G22+H22+I22+J22+L22)=0,0,G22*(100-MAX(0,MIN(100,K22)))/(G22+H22+I22+J22+L22))/100</f>
        <v>0.32</v>
      </c>
      <c r="O22" s="238">
        <f>IF((G22+H22+I22+J22+L22)=0,0,H22*(100-MAX(0,MIN(100,K22)))/(G22+H22+I22+J22+L22))/100</f>
        <v>0.18</v>
      </c>
      <c r="P22" s="238">
        <f>IF((G22+H22+I22+J22+L22)=0,0,I22*(100-MAX(0,MIN(100,K22)))/(G22+H22+I22+J22+L22))/100</f>
        <v>0.16</v>
      </c>
      <c r="Q22" s="238">
        <f>IF((G22+H22+I22+J22+L22)=0,0,J22*(100-MAX(0,MIN(100,K22)))/(G22+H22+I22+J22+L22))/100</f>
        <v>0.15</v>
      </c>
      <c r="R22" s="238">
        <f>MAX(0,MIN(100,K22))/100</f>
        <v>0.1</v>
      </c>
      <c r="S22" s="238">
        <f>IF((G22+H22+I22+J22+L22)=0,0,L22*(100-MAX(0,MIN(100,K22)))/(G22+H22+I22+J22+L22))/100</f>
        <v>0.09</v>
      </c>
      <c r="T22" s="121" t="n"/>
      <c r="U22" s="239" t="n">
        <v>32</v>
      </c>
      <c r="V22" s="239" t="n">
        <v>18</v>
      </c>
      <c r="W22" s="239" t="n">
        <v>16</v>
      </c>
      <c r="X22" s="239" t="n">
        <v>15</v>
      </c>
      <c r="Y22" s="239" t="n">
        <v>10</v>
      </c>
      <c r="Z22" s="239" t="n">
        <v>9</v>
      </c>
    </row>
    <row r="23" ht="30" customHeight="1">
      <c r="A23" s="16" t="inlineStr">
        <is>
          <t>CARBON · Digitizing · Band C · Head / Manager</t>
        </is>
      </c>
      <c r="B23" s="16" t="inlineStr">
        <is>
          <t>CARBON</t>
        </is>
      </c>
      <c r="C23" s="16" t="inlineStr">
        <is>
          <t>Digitizing</t>
        </is>
      </c>
      <c r="D23" s="13" t="inlineStr">
        <is>
          <t>Band C · Head / Manager</t>
        </is>
      </c>
      <c r="E23" s="15" t="n">
        <v>1</v>
      </c>
      <c r="F23" s="16" t="inlineStr">
        <is>
          <t>Service delivery &amp; data operations</t>
        </is>
      </c>
      <c r="G23" s="128" t="n">
        <v>38</v>
      </c>
      <c r="H23" s="128" t="n">
        <v>18</v>
      </c>
      <c r="I23" s="128" t="n">
        <v>16</v>
      </c>
      <c r="J23" s="128" t="n">
        <v>15</v>
      </c>
      <c r="K23" s="128">
        <f>WM_EXP_CE</f>
        <v>5</v>
      </c>
      <c r="L23" s="128" t="n">
        <v>8</v>
      </c>
      <c r="M23" s="237">
        <f>SUM(G23:L23)</f>
        <v>100</v>
      </c>
      <c r="N23" s="238">
        <f>IF((G23+H23+I23+J23+L23)=0,0,G23*(100-MAX(0,MIN(100,K23)))/(G23+H23+I23+J23+L23))/100</f>
        <v>0.38</v>
      </c>
      <c r="O23" s="238">
        <f>IF((G23+H23+I23+J23+L23)=0,0,H23*(100-MAX(0,MIN(100,K23)))/(G23+H23+I23+J23+L23))/100</f>
        <v>0.18</v>
      </c>
      <c r="P23" s="238">
        <f>IF((G23+H23+I23+J23+L23)=0,0,I23*(100-MAX(0,MIN(100,K23)))/(G23+H23+I23+J23+L23))/100</f>
        <v>0.16</v>
      </c>
      <c r="Q23" s="238">
        <f>IF((G23+H23+I23+J23+L23)=0,0,J23*(100-MAX(0,MIN(100,K23)))/(G23+H23+I23+J23+L23))/100</f>
        <v>0.15</v>
      </c>
      <c r="R23" s="238">
        <f>MAX(0,MIN(100,K23))/100</f>
        <v>0.05</v>
      </c>
      <c r="S23" s="238">
        <f>IF((G23+H23+I23+J23+L23)=0,0,L23*(100-MAX(0,MIN(100,K23)))/(G23+H23+I23+J23+L23))/100</f>
        <v>0.08</v>
      </c>
      <c r="T23" s="121" t="n"/>
      <c r="U23" s="239" t="n">
        <v>38</v>
      </c>
      <c r="V23" s="239" t="n">
        <v>18</v>
      </c>
      <c r="W23" s="239" t="n">
        <v>16</v>
      </c>
      <c r="X23" s="239" t="n">
        <v>15</v>
      </c>
      <c r="Y23" s="239" t="n">
        <v>5</v>
      </c>
      <c r="Z23" s="239" t="n">
        <v>8</v>
      </c>
    </row>
    <row r="24" ht="30" customHeight="1">
      <c r="A24" s="16" t="inlineStr">
        <is>
          <t>CARBON · Functional · Band A · Early career</t>
        </is>
      </c>
      <c r="B24" s="16" t="inlineStr">
        <is>
          <t>CARBON</t>
        </is>
      </c>
      <c r="C24" s="16" t="inlineStr">
        <is>
          <t>Functional</t>
        </is>
      </c>
      <c r="D24" s="13" t="inlineStr">
        <is>
          <t>Band A · Early career</t>
        </is>
      </c>
      <c r="E24" s="15" t="n">
        <v>2</v>
      </c>
      <c r="F24" s="16" t="inlineStr">
        <is>
          <t>Regulatory &amp; domain consulting</t>
        </is>
      </c>
      <c r="G24" s="128" t="n">
        <v>59</v>
      </c>
      <c r="H24" s="128" t="n">
        <v>16</v>
      </c>
      <c r="I24" s="128" t="n">
        <v>9</v>
      </c>
      <c r="J24" s="128" t="n">
        <v>0</v>
      </c>
      <c r="K24" s="128">
        <f>WM_EXP_AB</f>
        <v>10</v>
      </c>
      <c r="L24" s="128" t="n">
        <v>6</v>
      </c>
      <c r="M24" s="237">
        <f>SUM(G24:L24)</f>
        <v>100</v>
      </c>
      <c r="N24" s="238">
        <f>IF((G24+H24+I24+J24+L24)=0,0,G24*(100-MAX(0,MIN(100,K24)))/(G24+H24+I24+J24+L24))/100</f>
        <v>0.59</v>
      </c>
      <c r="O24" s="238">
        <f>IF((G24+H24+I24+J24+L24)=0,0,H24*(100-MAX(0,MIN(100,K24)))/(G24+H24+I24+J24+L24))/100</f>
        <v>0.16</v>
      </c>
      <c r="P24" s="238">
        <f>IF((G24+H24+I24+J24+L24)=0,0,I24*(100-MAX(0,MIN(100,K24)))/(G24+H24+I24+J24+L24))/100</f>
        <v>0.09</v>
      </c>
      <c r="Q24" s="238">
        <f>IF((G24+H24+I24+J24+L24)=0,0,J24*(100-MAX(0,MIN(100,K24)))/(G24+H24+I24+J24+L24))/100</f>
        <v>0</v>
      </c>
      <c r="R24" s="238">
        <f>MAX(0,MIN(100,K24))/100</f>
        <v>0.1</v>
      </c>
      <c r="S24" s="238">
        <f>IF((G24+H24+I24+J24+L24)=0,0,L24*(100-MAX(0,MIN(100,K24)))/(G24+H24+I24+J24+L24))/100</f>
        <v>0.06</v>
      </c>
      <c r="T24" s="121" t="n"/>
      <c r="U24" s="239" t="n">
        <v>59</v>
      </c>
      <c r="V24" s="239" t="n">
        <v>16</v>
      </c>
      <c r="W24" s="239" t="n">
        <v>9</v>
      </c>
      <c r="X24" s="239" t="n">
        <v>0</v>
      </c>
      <c r="Y24" s="239" t="n">
        <v>10</v>
      </c>
      <c r="Z24" s="239" t="n">
        <v>6</v>
      </c>
    </row>
    <row r="25" ht="30" customHeight="1">
      <c r="A25" s="16" t="inlineStr">
        <is>
          <t>CARBON · Functional · Band B · Expert / POD Lead</t>
        </is>
      </c>
      <c r="B25" s="16" t="inlineStr">
        <is>
          <t>CARBON</t>
        </is>
      </c>
      <c r="C25" s="16" t="inlineStr">
        <is>
          <t>Functional</t>
        </is>
      </c>
      <c r="D25" s="13" t="inlineStr">
        <is>
          <t>Band B · Expert / POD Lead</t>
        </is>
      </c>
      <c r="E25" s="15" t="n">
        <v>11</v>
      </c>
      <c r="F25" s="16" t="inlineStr">
        <is>
          <t>Regulatory &amp; domain consulting</t>
        </is>
      </c>
      <c r="G25" s="128" t="n">
        <v>51</v>
      </c>
      <c r="H25" s="128" t="n">
        <v>17</v>
      </c>
      <c r="I25" s="128" t="n">
        <v>10</v>
      </c>
      <c r="J25" s="128" t="n">
        <v>5</v>
      </c>
      <c r="K25" s="128">
        <f>WM_EXP_AB</f>
        <v>10</v>
      </c>
      <c r="L25" s="128" t="n">
        <v>7</v>
      </c>
      <c r="M25" s="237">
        <f>SUM(G25:L25)</f>
        <v>100</v>
      </c>
      <c r="N25" s="238">
        <f>IF((G25+H25+I25+J25+L25)=0,0,G25*(100-MAX(0,MIN(100,K25)))/(G25+H25+I25+J25+L25))/100</f>
        <v>0.51</v>
      </c>
      <c r="O25" s="238">
        <f>IF((G25+H25+I25+J25+L25)=0,0,H25*(100-MAX(0,MIN(100,K25)))/(G25+H25+I25+J25+L25))/100</f>
        <v>0.17</v>
      </c>
      <c r="P25" s="238">
        <f>IF((G25+H25+I25+J25+L25)=0,0,I25*(100-MAX(0,MIN(100,K25)))/(G25+H25+I25+J25+L25))/100</f>
        <v>0.1</v>
      </c>
      <c r="Q25" s="238">
        <f>IF((G25+H25+I25+J25+L25)=0,0,J25*(100-MAX(0,MIN(100,K25)))/(G25+H25+I25+J25+L25))/100</f>
        <v>0.05</v>
      </c>
      <c r="R25" s="238">
        <f>MAX(0,MIN(100,K25))/100</f>
        <v>0.1</v>
      </c>
      <c r="S25" s="238">
        <f>IF((G25+H25+I25+J25+L25)=0,0,L25*(100-MAX(0,MIN(100,K25)))/(G25+H25+I25+J25+L25))/100</f>
        <v>0.07</v>
      </c>
      <c r="T25" s="121" t="n"/>
      <c r="U25" s="239" t="n">
        <v>51</v>
      </c>
      <c r="V25" s="239" t="n">
        <v>17</v>
      </c>
      <c r="W25" s="239" t="n">
        <v>10</v>
      </c>
      <c r="X25" s="239" t="n">
        <v>5</v>
      </c>
      <c r="Y25" s="239" t="n">
        <v>10</v>
      </c>
      <c r="Z25" s="239" t="n">
        <v>7</v>
      </c>
    </row>
    <row r="26" ht="30" customHeight="1">
      <c r="A26" s="16" t="inlineStr">
        <is>
          <t>CARBON · Functional · Band B · People Manager</t>
        </is>
      </c>
      <c r="B26" s="16" t="inlineStr">
        <is>
          <t>CARBON</t>
        </is>
      </c>
      <c r="C26" s="16" t="inlineStr">
        <is>
          <t>Functional</t>
        </is>
      </c>
      <c r="D26" s="13" t="inlineStr">
        <is>
          <t>Band B · People Manager</t>
        </is>
      </c>
      <c r="E26" s="15" t="n">
        <v>1</v>
      </c>
      <c r="F26" s="16" t="inlineStr">
        <is>
          <t>Regulatory &amp; domain consulting</t>
        </is>
      </c>
      <c r="G26" s="128" t="n">
        <v>37</v>
      </c>
      <c r="H26" s="128" t="n">
        <v>18</v>
      </c>
      <c r="I26" s="128" t="n">
        <v>11</v>
      </c>
      <c r="J26" s="128" t="n">
        <v>15</v>
      </c>
      <c r="K26" s="128">
        <f>WM_EXP_AB</f>
        <v>10</v>
      </c>
      <c r="L26" s="128" t="n">
        <v>9</v>
      </c>
      <c r="M26" s="237">
        <f>SUM(G26:L26)</f>
        <v>100</v>
      </c>
      <c r="N26" s="238">
        <f>IF((G26+H26+I26+J26+L26)=0,0,G26*(100-MAX(0,MIN(100,K26)))/(G26+H26+I26+J26+L26))/100</f>
        <v>0.37</v>
      </c>
      <c r="O26" s="238">
        <f>IF((G26+H26+I26+J26+L26)=0,0,H26*(100-MAX(0,MIN(100,K26)))/(G26+H26+I26+J26+L26))/100</f>
        <v>0.18</v>
      </c>
      <c r="P26" s="238">
        <f>IF((G26+H26+I26+J26+L26)=0,0,I26*(100-MAX(0,MIN(100,K26)))/(G26+H26+I26+J26+L26))/100</f>
        <v>0.11</v>
      </c>
      <c r="Q26" s="238">
        <f>IF((G26+H26+I26+J26+L26)=0,0,J26*(100-MAX(0,MIN(100,K26)))/(G26+H26+I26+J26+L26))/100</f>
        <v>0.15</v>
      </c>
      <c r="R26" s="238">
        <f>MAX(0,MIN(100,K26))/100</f>
        <v>0.1</v>
      </c>
      <c r="S26" s="238">
        <f>IF((G26+H26+I26+J26+L26)=0,0,L26*(100-MAX(0,MIN(100,K26)))/(G26+H26+I26+J26+L26))/100</f>
        <v>0.09</v>
      </c>
      <c r="T26" s="121" t="n"/>
      <c r="U26" s="239" t="n">
        <v>37</v>
      </c>
      <c r="V26" s="239" t="n">
        <v>18</v>
      </c>
      <c r="W26" s="239" t="n">
        <v>11</v>
      </c>
      <c r="X26" s="239" t="n">
        <v>15</v>
      </c>
      <c r="Y26" s="239" t="n">
        <v>10</v>
      </c>
      <c r="Z26" s="239" t="n">
        <v>9</v>
      </c>
    </row>
    <row r="27" ht="30" customHeight="1">
      <c r="A27" s="16" t="inlineStr">
        <is>
          <t>CARBON · Marketing · Band A · Early career</t>
        </is>
      </c>
      <c r="B27" s="16" t="inlineStr">
        <is>
          <t>CARBON</t>
        </is>
      </c>
      <c r="C27" s="16" t="inlineStr">
        <is>
          <t>Marketing</t>
        </is>
      </c>
      <c r="D27" s="13" t="inlineStr">
        <is>
          <t>Band A · Early career</t>
        </is>
      </c>
      <c r="E27" s="15" t="n">
        <v>20</v>
      </c>
      <c r="F27" s="16" t="inlineStr">
        <is>
          <t>Sales &amp; marketing</t>
        </is>
      </c>
      <c r="G27" s="128" t="n">
        <v>54</v>
      </c>
      <c r="H27" s="128" t="n">
        <v>21</v>
      </c>
      <c r="I27" s="128" t="n">
        <v>4</v>
      </c>
      <c r="J27" s="128" t="n">
        <v>0</v>
      </c>
      <c r="K27" s="128">
        <f>WM_EXP_AB</f>
        <v>10</v>
      </c>
      <c r="L27" s="128" t="n">
        <v>11</v>
      </c>
      <c r="M27" s="237">
        <f>SUM(G27:L27)</f>
        <v>100</v>
      </c>
      <c r="N27" s="238">
        <f>IF((G27+H27+I27+J27+L27)=0,0,G27*(100-MAX(0,MIN(100,K27)))/(G27+H27+I27+J27+L27))/100</f>
        <v>0.54</v>
      </c>
      <c r="O27" s="238">
        <f>IF((G27+H27+I27+J27+L27)=0,0,H27*(100-MAX(0,MIN(100,K27)))/(G27+H27+I27+J27+L27))/100</f>
        <v>0.21</v>
      </c>
      <c r="P27" s="238">
        <f>IF((G27+H27+I27+J27+L27)=0,0,I27*(100-MAX(0,MIN(100,K27)))/(G27+H27+I27+J27+L27))/100</f>
        <v>0.04</v>
      </c>
      <c r="Q27" s="238">
        <f>IF((G27+H27+I27+J27+L27)=0,0,J27*(100-MAX(0,MIN(100,K27)))/(G27+H27+I27+J27+L27))/100</f>
        <v>0</v>
      </c>
      <c r="R27" s="238">
        <f>MAX(0,MIN(100,K27))/100</f>
        <v>0.1</v>
      </c>
      <c r="S27" s="238">
        <f>IF((G27+H27+I27+J27+L27)=0,0,L27*(100-MAX(0,MIN(100,K27)))/(G27+H27+I27+J27+L27))/100</f>
        <v>0.11</v>
      </c>
      <c r="T27" s="121" t="n"/>
      <c r="U27" s="239" t="n">
        <v>54</v>
      </c>
      <c r="V27" s="239" t="n">
        <v>21</v>
      </c>
      <c r="W27" s="239" t="n">
        <v>4</v>
      </c>
      <c r="X27" s="239" t="n">
        <v>0</v>
      </c>
      <c r="Y27" s="239" t="n">
        <v>10</v>
      </c>
      <c r="Z27" s="239" t="n">
        <v>11</v>
      </c>
    </row>
    <row r="28" ht="30" customHeight="1">
      <c r="A28" s="16" t="inlineStr">
        <is>
          <t>CARBON · Marketing · Band B · Expert / POD Lead</t>
        </is>
      </c>
      <c r="B28" s="16" t="inlineStr">
        <is>
          <t>CARBON</t>
        </is>
      </c>
      <c r="C28" s="16" t="inlineStr">
        <is>
          <t>Marketing</t>
        </is>
      </c>
      <c r="D28" s="13" t="inlineStr">
        <is>
          <t>Band B · Expert / POD Lead</t>
        </is>
      </c>
      <c r="E28" s="15" t="n">
        <v>4</v>
      </c>
      <c r="F28" s="16" t="inlineStr">
        <is>
          <t>Sales &amp; marketing</t>
        </is>
      </c>
      <c r="G28" s="128" t="n">
        <v>46</v>
      </c>
      <c r="H28" s="128" t="n">
        <v>22</v>
      </c>
      <c r="I28" s="128" t="n">
        <v>5</v>
      </c>
      <c r="J28" s="128" t="n">
        <v>5</v>
      </c>
      <c r="K28" s="128">
        <f>WM_EXP_AB</f>
        <v>10</v>
      </c>
      <c r="L28" s="128" t="n">
        <v>12</v>
      </c>
      <c r="M28" s="237">
        <f>SUM(G28:L28)</f>
        <v>100</v>
      </c>
      <c r="N28" s="238">
        <f>IF((G28+H28+I28+J28+L28)=0,0,G28*(100-MAX(0,MIN(100,K28)))/(G28+H28+I28+J28+L28))/100</f>
        <v>0.46</v>
      </c>
      <c r="O28" s="238">
        <f>IF((G28+H28+I28+J28+L28)=0,0,H28*(100-MAX(0,MIN(100,K28)))/(G28+H28+I28+J28+L28))/100</f>
        <v>0.22</v>
      </c>
      <c r="P28" s="238">
        <f>IF((G28+H28+I28+J28+L28)=0,0,I28*(100-MAX(0,MIN(100,K28)))/(G28+H28+I28+J28+L28))/100</f>
        <v>0.05</v>
      </c>
      <c r="Q28" s="238">
        <f>IF((G28+H28+I28+J28+L28)=0,0,J28*(100-MAX(0,MIN(100,K28)))/(G28+H28+I28+J28+L28))/100</f>
        <v>0.05</v>
      </c>
      <c r="R28" s="238">
        <f>MAX(0,MIN(100,K28))/100</f>
        <v>0.1</v>
      </c>
      <c r="S28" s="238">
        <f>IF((G28+H28+I28+J28+L28)=0,0,L28*(100-MAX(0,MIN(100,K28)))/(G28+H28+I28+J28+L28))/100</f>
        <v>0.12</v>
      </c>
      <c r="T28" s="121" t="n"/>
      <c r="U28" s="239" t="n">
        <v>46</v>
      </c>
      <c r="V28" s="239" t="n">
        <v>22</v>
      </c>
      <c r="W28" s="239" t="n">
        <v>5</v>
      </c>
      <c r="X28" s="239" t="n">
        <v>5</v>
      </c>
      <c r="Y28" s="239" t="n">
        <v>10</v>
      </c>
      <c r="Z28" s="239" t="n">
        <v>12</v>
      </c>
    </row>
    <row r="29" ht="30" customHeight="1">
      <c r="A29" s="16" t="inlineStr">
        <is>
          <t>CARBON · Marketing · Band B · People Manager</t>
        </is>
      </c>
      <c r="B29" s="16" t="inlineStr">
        <is>
          <t>CARBON</t>
        </is>
      </c>
      <c r="C29" s="16" t="inlineStr">
        <is>
          <t>Marketing</t>
        </is>
      </c>
      <c r="D29" s="13" t="inlineStr">
        <is>
          <t>Band B · People Manager</t>
        </is>
      </c>
      <c r="E29" s="15" t="n">
        <v>4</v>
      </c>
      <c r="F29" s="16" t="inlineStr">
        <is>
          <t>Sales &amp; marketing</t>
        </is>
      </c>
      <c r="G29" s="128" t="n">
        <v>32</v>
      </c>
      <c r="H29" s="128" t="n">
        <v>23</v>
      </c>
      <c r="I29" s="128" t="n">
        <v>6</v>
      </c>
      <c r="J29" s="128" t="n">
        <v>15</v>
      </c>
      <c r="K29" s="128">
        <f>WM_EXP_AB</f>
        <v>10</v>
      </c>
      <c r="L29" s="128" t="n">
        <v>14</v>
      </c>
      <c r="M29" s="237">
        <f>SUM(G29:L29)</f>
        <v>100</v>
      </c>
      <c r="N29" s="238">
        <f>IF((G29+H29+I29+J29+L29)=0,0,G29*(100-MAX(0,MIN(100,K29)))/(G29+H29+I29+J29+L29))/100</f>
        <v>0.32</v>
      </c>
      <c r="O29" s="238">
        <f>IF((G29+H29+I29+J29+L29)=0,0,H29*(100-MAX(0,MIN(100,K29)))/(G29+H29+I29+J29+L29))/100</f>
        <v>0.23</v>
      </c>
      <c r="P29" s="238">
        <f>IF((G29+H29+I29+J29+L29)=0,0,I29*(100-MAX(0,MIN(100,K29)))/(G29+H29+I29+J29+L29))/100</f>
        <v>0.06</v>
      </c>
      <c r="Q29" s="238">
        <f>IF((G29+H29+I29+J29+L29)=0,0,J29*(100-MAX(0,MIN(100,K29)))/(G29+H29+I29+J29+L29))/100</f>
        <v>0.15</v>
      </c>
      <c r="R29" s="238">
        <f>MAX(0,MIN(100,K29))/100</f>
        <v>0.1</v>
      </c>
      <c r="S29" s="238">
        <f>IF((G29+H29+I29+J29+L29)=0,0,L29*(100-MAX(0,MIN(100,K29)))/(G29+H29+I29+J29+L29))/100</f>
        <v>0.14</v>
      </c>
      <c r="T29" s="121" t="n"/>
      <c r="U29" s="239" t="n">
        <v>32</v>
      </c>
      <c r="V29" s="239" t="n">
        <v>23</v>
      </c>
      <c r="W29" s="239" t="n">
        <v>6</v>
      </c>
      <c r="X29" s="239" t="n">
        <v>15</v>
      </c>
      <c r="Y29" s="239" t="n">
        <v>10</v>
      </c>
      <c r="Z29" s="239" t="n">
        <v>14</v>
      </c>
    </row>
    <row r="30" ht="30" customHeight="1">
      <c r="A30" s="16" t="inlineStr">
        <is>
          <t>CARBON · Quality Assurance · Band A · Early career</t>
        </is>
      </c>
      <c r="B30" s="16" t="inlineStr">
        <is>
          <t>CARBON</t>
        </is>
      </c>
      <c r="C30" s="16" t="inlineStr">
        <is>
          <t>Quality Assurance</t>
        </is>
      </c>
      <c r="D30" s="13" t="inlineStr">
        <is>
          <t>Band A · Early career</t>
        </is>
      </c>
      <c r="E30" s="15" t="n">
        <v>7</v>
      </c>
      <c r="F30" s="16" t="inlineStr">
        <is>
          <t>Technology &amp; engineering</t>
        </is>
      </c>
      <c r="G30" s="128" t="n">
        <v>64</v>
      </c>
      <c r="H30" s="128" t="n">
        <v>16</v>
      </c>
      <c r="I30" s="128" t="n">
        <v>4</v>
      </c>
      <c r="J30" s="128" t="n">
        <v>0</v>
      </c>
      <c r="K30" s="128">
        <f>WM_EXP_AB</f>
        <v>10</v>
      </c>
      <c r="L30" s="128" t="n">
        <v>6</v>
      </c>
      <c r="M30" s="237">
        <f>SUM(G30:L30)</f>
        <v>100</v>
      </c>
      <c r="N30" s="238">
        <f>IF((G30+H30+I30+J30+L30)=0,0,G30*(100-MAX(0,MIN(100,K30)))/(G30+H30+I30+J30+L30))/100</f>
        <v>0.64</v>
      </c>
      <c r="O30" s="238">
        <f>IF((G30+H30+I30+J30+L30)=0,0,H30*(100-MAX(0,MIN(100,K30)))/(G30+H30+I30+J30+L30))/100</f>
        <v>0.16</v>
      </c>
      <c r="P30" s="238">
        <f>IF((G30+H30+I30+J30+L30)=0,0,I30*(100-MAX(0,MIN(100,K30)))/(G30+H30+I30+J30+L30))/100</f>
        <v>0.04</v>
      </c>
      <c r="Q30" s="238">
        <f>IF((G30+H30+I30+J30+L30)=0,0,J30*(100-MAX(0,MIN(100,K30)))/(G30+H30+I30+J30+L30))/100</f>
        <v>0</v>
      </c>
      <c r="R30" s="238">
        <f>MAX(0,MIN(100,K30))/100</f>
        <v>0.1</v>
      </c>
      <c r="S30" s="238">
        <f>IF((G30+H30+I30+J30+L30)=0,0,L30*(100-MAX(0,MIN(100,K30)))/(G30+H30+I30+J30+L30))/100</f>
        <v>0.06</v>
      </c>
      <c r="T30" s="121" t="n"/>
      <c r="U30" s="239" t="n">
        <v>64</v>
      </c>
      <c r="V30" s="239" t="n">
        <v>16</v>
      </c>
      <c r="W30" s="239" t="n">
        <v>4</v>
      </c>
      <c r="X30" s="239" t="n">
        <v>0</v>
      </c>
      <c r="Y30" s="239" t="n">
        <v>10</v>
      </c>
      <c r="Z30" s="239" t="n">
        <v>6</v>
      </c>
    </row>
    <row r="31" ht="30" customHeight="1">
      <c r="A31" s="16" t="inlineStr">
        <is>
          <t>CARBON · Quality Assurance · Band B · People Manager</t>
        </is>
      </c>
      <c r="B31" s="16" t="inlineStr">
        <is>
          <t>CARBON</t>
        </is>
      </c>
      <c r="C31" s="16" t="inlineStr">
        <is>
          <t>Quality Assurance</t>
        </is>
      </c>
      <c r="D31" s="13" t="inlineStr">
        <is>
          <t>Band B · People Manager</t>
        </is>
      </c>
      <c r="E31" s="15" t="n">
        <v>1</v>
      </c>
      <c r="F31" s="16" t="inlineStr">
        <is>
          <t>Technology &amp; engineering</t>
        </is>
      </c>
      <c r="G31" s="128" t="n">
        <v>42</v>
      </c>
      <c r="H31" s="128" t="n">
        <v>18</v>
      </c>
      <c r="I31" s="128" t="n">
        <v>6</v>
      </c>
      <c r="J31" s="128" t="n">
        <v>15</v>
      </c>
      <c r="K31" s="128">
        <f>WM_EXP_AB</f>
        <v>10</v>
      </c>
      <c r="L31" s="128" t="n">
        <v>9</v>
      </c>
      <c r="M31" s="237">
        <f>SUM(G31:L31)</f>
        <v>100</v>
      </c>
      <c r="N31" s="238">
        <f>IF((G31+H31+I31+J31+L31)=0,0,G31*(100-MAX(0,MIN(100,K31)))/(G31+H31+I31+J31+L31))/100</f>
        <v>0.42</v>
      </c>
      <c r="O31" s="238">
        <f>IF((G31+H31+I31+J31+L31)=0,0,H31*(100-MAX(0,MIN(100,K31)))/(G31+H31+I31+J31+L31))/100</f>
        <v>0.18</v>
      </c>
      <c r="P31" s="238">
        <f>IF((G31+H31+I31+J31+L31)=0,0,I31*(100-MAX(0,MIN(100,K31)))/(G31+H31+I31+J31+L31))/100</f>
        <v>0.06</v>
      </c>
      <c r="Q31" s="238">
        <f>IF((G31+H31+I31+J31+L31)=0,0,J31*(100-MAX(0,MIN(100,K31)))/(G31+H31+I31+J31+L31))/100</f>
        <v>0.15</v>
      </c>
      <c r="R31" s="238">
        <f>MAX(0,MIN(100,K31))/100</f>
        <v>0.1</v>
      </c>
      <c r="S31" s="238">
        <f>IF((G31+H31+I31+J31+L31)=0,0,L31*(100-MAX(0,MIN(100,K31)))/(G31+H31+I31+J31+L31))/100</f>
        <v>0.09</v>
      </c>
      <c r="T31" s="121" t="n"/>
      <c r="U31" s="239" t="n">
        <v>42</v>
      </c>
      <c r="V31" s="239" t="n">
        <v>18</v>
      </c>
      <c r="W31" s="239" t="n">
        <v>6</v>
      </c>
      <c r="X31" s="239" t="n">
        <v>15</v>
      </c>
      <c r="Y31" s="239" t="n">
        <v>10</v>
      </c>
      <c r="Z31" s="239" t="n">
        <v>9</v>
      </c>
    </row>
    <row r="32" ht="30" customHeight="1">
      <c r="A32" s="16" t="inlineStr">
        <is>
          <t>CARBON · Sales · Band A · Early career</t>
        </is>
      </c>
      <c r="B32" s="16" t="inlineStr">
        <is>
          <t>CARBON</t>
        </is>
      </c>
      <c r="C32" s="16" t="inlineStr">
        <is>
          <t>Sales</t>
        </is>
      </c>
      <c r="D32" s="13" t="inlineStr">
        <is>
          <t>Band A · Early career</t>
        </is>
      </c>
      <c r="E32" s="15" t="n">
        <v>1</v>
      </c>
      <c r="F32" s="16" t="inlineStr">
        <is>
          <t>Sales &amp; marketing</t>
        </is>
      </c>
      <c r="G32" s="128" t="n">
        <v>54</v>
      </c>
      <c r="H32" s="128" t="n">
        <v>21</v>
      </c>
      <c r="I32" s="128" t="n">
        <v>4</v>
      </c>
      <c r="J32" s="128" t="n">
        <v>0</v>
      </c>
      <c r="K32" s="128">
        <f>WM_EXP_AB</f>
        <v>10</v>
      </c>
      <c r="L32" s="128" t="n">
        <v>11</v>
      </c>
      <c r="M32" s="237">
        <f>SUM(G32:L32)</f>
        <v>100</v>
      </c>
      <c r="N32" s="238">
        <f>IF((G32+H32+I32+J32+L32)=0,0,G32*(100-MAX(0,MIN(100,K32)))/(G32+H32+I32+J32+L32))/100</f>
        <v>0.54</v>
      </c>
      <c r="O32" s="238">
        <f>IF((G32+H32+I32+J32+L32)=0,0,H32*(100-MAX(0,MIN(100,K32)))/(G32+H32+I32+J32+L32))/100</f>
        <v>0.21</v>
      </c>
      <c r="P32" s="238">
        <f>IF((G32+H32+I32+J32+L32)=0,0,I32*(100-MAX(0,MIN(100,K32)))/(G32+H32+I32+J32+L32))/100</f>
        <v>0.04</v>
      </c>
      <c r="Q32" s="238">
        <f>IF((G32+H32+I32+J32+L32)=0,0,J32*(100-MAX(0,MIN(100,K32)))/(G32+H32+I32+J32+L32))/100</f>
        <v>0</v>
      </c>
      <c r="R32" s="238">
        <f>MAX(0,MIN(100,K32))/100</f>
        <v>0.1</v>
      </c>
      <c r="S32" s="238">
        <f>IF((G32+H32+I32+J32+L32)=0,0,L32*(100-MAX(0,MIN(100,K32)))/(G32+H32+I32+J32+L32))/100</f>
        <v>0.11</v>
      </c>
      <c r="T32" s="121" t="n"/>
      <c r="U32" s="239" t="n">
        <v>54</v>
      </c>
      <c r="V32" s="239" t="n">
        <v>21</v>
      </c>
      <c r="W32" s="239" t="n">
        <v>4</v>
      </c>
      <c r="X32" s="239" t="n">
        <v>0</v>
      </c>
      <c r="Y32" s="239" t="n">
        <v>10</v>
      </c>
      <c r="Z32" s="239" t="n">
        <v>11</v>
      </c>
    </row>
    <row r="33" ht="30" customHeight="1">
      <c r="A33" s="16" t="inlineStr">
        <is>
          <t>CARBON · Sales · Band B · Expert / POD Lead</t>
        </is>
      </c>
      <c r="B33" s="16" t="inlineStr">
        <is>
          <t>CARBON</t>
        </is>
      </c>
      <c r="C33" s="16" t="inlineStr">
        <is>
          <t>Sales</t>
        </is>
      </c>
      <c r="D33" s="13" t="inlineStr">
        <is>
          <t>Band B · Expert / POD Lead</t>
        </is>
      </c>
      <c r="E33" s="15" t="n">
        <v>3</v>
      </c>
      <c r="F33" s="16" t="inlineStr">
        <is>
          <t>Sales &amp; marketing</t>
        </is>
      </c>
      <c r="G33" s="128" t="n">
        <v>46</v>
      </c>
      <c r="H33" s="128" t="n">
        <v>22</v>
      </c>
      <c r="I33" s="128" t="n">
        <v>5</v>
      </c>
      <c r="J33" s="128" t="n">
        <v>5</v>
      </c>
      <c r="K33" s="128">
        <f>WM_EXP_AB</f>
        <v>10</v>
      </c>
      <c r="L33" s="128" t="n">
        <v>12</v>
      </c>
      <c r="M33" s="237">
        <f>SUM(G33:L33)</f>
        <v>100</v>
      </c>
      <c r="N33" s="238">
        <f>IF((G33+H33+I33+J33+L33)=0,0,G33*(100-MAX(0,MIN(100,K33)))/(G33+H33+I33+J33+L33))/100</f>
        <v>0.46</v>
      </c>
      <c r="O33" s="238">
        <f>IF((G33+H33+I33+J33+L33)=0,0,H33*(100-MAX(0,MIN(100,K33)))/(G33+H33+I33+J33+L33))/100</f>
        <v>0.22</v>
      </c>
      <c r="P33" s="238">
        <f>IF((G33+H33+I33+J33+L33)=0,0,I33*(100-MAX(0,MIN(100,K33)))/(G33+H33+I33+J33+L33))/100</f>
        <v>0.05</v>
      </c>
      <c r="Q33" s="238">
        <f>IF((G33+H33+I33+J33+L33)=0,0,J33*(100-MAX(0,MIN(100,K33)))/(G33+H33+I33+J33+L33))/100</f>
        <v>0.05</v>
      </c>
      <c r="R33" s="238">
        <f>MAX(0,MIN(100,K33))/100</f>
        <v>0.1</v>
      </c>
      <c r="S33" s="238">
        <f>IF((G33+H33+I33+J33+L33)=0,0,L33*(100-MAX(0,MIN(100,K33)))/(G33+H33+I33+J33+L33))/100</f>
        <v>0.12</v>
      </c>
      <c r="T33" s="121" t="n"/>
      <c r="U33" s="239" t="n">
        <v>46</v>
      </c>
      <c r="V33" s="239" t="n">
        <v>22</v>
      </c>
      <c r="W33" s="239" t="n">
        <v>5</v>
      </c>
      <c r="X33" s="239" t="n">
        <v>5</v>
      </c>
      <c r="Y33" s="239" t="n">
        <v>10</v>
      </c>
      <c r="Z33" s="239" t="n">
        <v>12</v>
      </c>
    </row>
    <row r="34" ht="30" customHeight="1">
      <c r="A34" s="16" t="inlineStr">
        <is>
          <t>CARBON · Sales · Band C · Principal expert</t>
        </is>
      </c>
      <c r="B34" s="16" t="inlineStr">
        <is>
          <t>CARBON</t>
        </is>
      </c>
      <c r="C34" s="16" t="inlineStr">
        <is>
          <t>Sales</t>
        </is>
      </c>
      <c r="D34" s="13" t="inlineStr">
        <is>
          <t>Band C · Principal expert</t>
        </is>
      </c>
      <c r="E34" s="15" t="n">
        <v>1</v>
      </c>
      <c r="F34" s="16" t="inlineStr">
        <is>
          <t>Sales &amp; marketing</t>
        </is>
      </c>
      <c r="G34" s="128" t="n">
        <v>49</v>
      </c>
      <c r="H34" s="128" t="n">
        <v>23</v>
      </c>
      <c r="I34" s="128" t="n">
        <v>5</v>
      </c>
      <c r="J34" s="128" t="n">
        <v>5</v>
      </c>
      <c r="K34" s="128">
        <f>WM_EXP_CE</f>
        <v>5</v>
      </c>
      <c r="L34" s="128" t="n">
        <v>13</v>
      </c>
      <c r="M34" s="237">
        <f>SUM(G34:L34)</f>
        <v>100</v>
      </c>
      <c r="N34" s="238">
        <f>IF((G34+H34+I34+J34+L34)=0,0,G34*(100-MAX(0,MIN(100,K34)))/(G34+H34+I34+J34+L34))/100</f>
        <v>0.49</v>
      </c>
      <c r="O34" s="238">
        <f>IF((G34+H34+I34+J34+L34)=0,0,H34*(100-MAX(0,MIN(100,K34)))/(G34+H34+I34+J34+L34))/100</f>
        <v>0.23</v>
      </c>
      <c r="P34" s="238">
        <f>IF((G34+H34+I34+J34+L34)=0,0,I34*(100-MAX(0,MIN(100,K34)))/(G34+H34+I34+J34+L34))/100</f>
        <v>0.05</v>
      </c>
      <c r="Q34" s="238">
        <f>IF((G34+H34+I34+J34+L34)=0,0,J34*(100-MAX(0,MIN(100,K34)))/(G34+H34+I34+J34+L34))/100</f>
        <v>0.05</v>
      </c>
      <c r="R34" s="238">
        <f>MAX(0,MIN(100,K34))/100</f>
        <v>0.05</v>
      </c>
      <c r="S34" s="238">
        <f>IF((G34+H34+I34+J34+L34)=0,0,L34*(100-MAX(0,MIN(100,K34)))/(G34+H34+I34+J34+L34))/100</f>
        <v>0.13</v>
      </c>
      <c r="T34" s="121" t="n"/>
      <c r="U34" s="239" t="n">
        <v>49</v>
      </c>
      <c r="V34" s="239" t="n">
        <v>23</v>
      </c>
      <c r="W34" s="239" t="n">
        <v>5</v>
      </c>
      <c r="X34" s="239" t="n">
        <v>5</v>
      </c>
      <c r="Y34" s="239" t="n">
        <v>5</v>
      </c>
      <c r="Z34" s="239" t="n">
        <v>13</v>
      </c>
    </row>
    <row r="35" ht="30" customHeight="1">
      <c r="A35" s="16" t="inlineStr">
        <is>
          <t>CARBON · Services · Band A · Early career</t>
        </is>
      </c>
      <c r="B35" s="16" t="inlineStr">
        <is>
          <t>CARBON</t>
        </is>
      </c>
      <c r="C35" s="16" t="inlineStr">
        <is>
          <t>Services</t>
        </is>
      </c>
      <c r="D35" s="13" t="inlineStr">
        <is>
          <t>Band A · Early career</t>
        </is>
      </c>
      <c r="E35" s="15" t="n">
        <v>38</v>
      </c>
      <c r="F35" s="16" t="inlineStr">
        <is>
          <t>Service delivery &amp; data operations</t>
        </is>
      </c>
      <c r="G35" s="128" t="n">
        <v>54</v>
      </c>
      <c r="H35" s="128" t="n">
        <v>16</v>
      </c>
      <c r="I35" s="128" t="n">
        <v>14</v>
      </c>
      <c r="J35" s="128" t="n">
        <v>0</v>
      </c>
      <c r="K35" s="128">
        <f>WM_EXP_AB</f>
        <v>10</v>
      </c>
      <c r="L35" s="128" t="n">
        <v>6</v>
      </c>
      <c r="M35" s="237">
        <f>SUM(G35:L35)</f>
        <v>100</v>
      </c>
      <c r="N35" s="238">
        <f>IF((G35+H35+I35+J35+L35)=0,0,G35*(100-MAX(0,MIN(100,K35)))/(G35+H35+I35+J35+L35))/100</f>
        <v>0.54</v>
      </c>
      <c r="O35" s="238">
        <f>IF((G35+H35+I35+J35+L35)=0,0,H35*(100-MAX(0,MIN(100,K35)))/(G35+H35+I35+J35+L35))/100</f>
        <v>0.16</v>
      </c>
      <c r="P35" s="238">
        <f>IF((G35+H35+I35+J35+L35)=0,0,I35*(100-MAX(0,MIN(100,K35)))/(G35+H35+I35+J35+L35))/100</f>
        <v>0.14</v>
      </c>
      <c r="Q35" s="238">
        <f>IF((G35+H35+I35+J35+L35)=0,0,J35*(100-MAX(0,MIN(100,K35)))/(G35+H35+I35+J35+L35))/100</f>
        <v>0</v>
      </c>
      <c r="R35" s="238">
        <f>MAX(0,MIN(100,K35))/100</f>
        <v>0.1</v>
      </c>
      <c r="S35" s="238">
        <f>IF((G35+H35+I35+J35+L35)=0,0,L35*(100-MAX(0,MIN(100,K35)))/(G35+H35+I35+J35+L35))/100</f>
        <v>0.06</v>
      </c>
      <c r="T35" s="121" t="n"/>
      <c r="U35" s="239" t="n">
        <v>54</v>
      </c>
      <c r="V35" s="239" t="n">
        <v>16</v>
      </c>
      <c r="W35" s="239" t="n">
        <v>14</v>
      </c>
      <c r="X35" s="239" t="n">
        <v>0</v>
      </c>
      <c r="Y35" s="239" t="n">
        <v>10</v>
      </c>
      <c r="Z35" s="239" t="n">
        <v>6</v>
      </c>
    </row>
    <row r="36" ht="30" customHeight="1">
      <c r="A36" s="16" t="inlineStr">
        <is>
          <t>CARBON · Services · Band B · Expert / POD Lead</t>
        </is>
      </c>
      <c r="B36" s="16" t="inlineStr">
        <is>
          <t>CARBON</t>
        </is>
      </c>
      <c r="C36" s="16" t="inlineStr">
        <is>
          <t>Services</t>
        </is>
      </c>
      <c r="D36" s="13" t="inlineStr">
        <is>
          <t>Band B · Expert / POD Lead</t>
        </is>
      </c>
      <c r="E36" s="15" t="n">
        <v>12</v>
      </c>
      <c r="F36" s="16" t="inlineStr">
        <is>
          <t>Service delivery &amp; data operations</t>
        </is>
      </c>
      <c r="G36" s="128" t="n">
        <v>46</v>
      </c>
      <c r="H36" s="128" t="n">
        <v>17</v>
      </c>
      <c r="I36" s="128" t="n">
        <v>15</v>
      </c>
      <c r="J36" s="128" t="n">
        <v>5</v>
      </c>
      <c r="K36" s="128">
        <f>WM_EXP_AB</f>
        <v>10</v>
      </c>
      <c r="L36" s="128" t="n">
        <v>7</v>
      </c>
      <c r="M36" s="237">
        <f>SUM(G36:L36)</f>
        <v>100</v>
      </c>
      <c r="N36" s="238">
        <f>IF((G36+H36+I36+J36+L36)=0,0,G36*(100-MAX(0,MIN(100,K36)))/(G36+H36+I36+J36+L36))/100</f>
        <v>0.46</v>
      </c>
      <c r="O36" s="238">
        <f>IF((G36+H36+I36+J36+L36)=0,0,H36*(100-MAX(0,MIN(100,K36)))/(G36+H36+I36+J36+L36))/100</f>
        <v>0.17</v>
      </c>
      <c r="P36" s="238">
        <f>IF((G36+H36+I36+J36+L36)=0,0,I36*(100-MAX(0,MIN(100,K36)))/(G36+H36+I36+J36+L36))/100</f>
        <v>0.15</v>
      </c>
      <c r="Q36" s="238">
        <f>IF((G36+H36+I36+J36+L36)=0,0,J36*(100-MAX(0,MIN(100,K36)))/(G36+H36+I36+J36+L36))/100</f>
        <v>0.05</v>
      </c>
      <c r="R36" s="238">
        <f>MAX(0,MIN(100,K36))/100</f>
        <v>0.1</v>
      </c>
      <c r="S36" s="238">
        <f>IF((G36+H36+I36+J36+L36)=0,0,L36*(100-MAX(0,MIN(100,K36)))/(G36+H36+I36+J36+L36))/100</f>
        <v>0.07</v>
      </c>
      <c r="T36" s="121" t="n"/>
      <c r="U36" s="239" t="n">
        <v>46</v>
      </c>
      <c r="V36" s="239" t="n">
        <v>17</v>
      </c>
      <c r="W36" s="239" t="n">
        <v>15</v>
      </c>
      <c r="X36" s="239" t="n">
        <v>5</v>
      </c>
      <c r="Y36" s="239" t="n">
        <v>10</v>
      </c>
      <c r="Z36" s="239" t="n">
        <v>7</v>
      </c>
    </row>
    <row r="37" ht="30" customHeight="1">
      <c r="A37" s="16" t="inlineStr">
        <is>
          <t>CARBON · Services · Band B · People Manager</t>
        </is>
      </c>
      <c r="B37" s="16" t="inlineStr">
        <is>
          <t>CARBON</t>
        </is>
      </c>
      <c r="C37" s="16" t="inlineStr">
        <is>
          <t>Services</t>
        </is>
      </c>
      <c r="D37" s="13" t="inlineStr">
        <is>
          <t>Band B · People Manager</t>
        </is>
      </c>
      <c r="E37" s="15" t="n">
        <v>8</v>
      </c>
      <c r="F37" s="16" t="inlineStr">
        <is>
          <t>Service delivery &amp; data operations</t>
        </is>
      </c>
      <c r="G37" s="128" t="n">
        <v>32</v>
      </c>
      <c r="H37" s="128" t="n">
        <v>18</v>
      </c>
      <c r="I37" s="128" t="n">
        <v>16</v>
      </c>
      <c r="J37" s="128" t="n">
        <v>15</v>
      </c>
      <c r="K37" s="128">
        <f>WM_EXP_AB</f>
        <v>10</v>
      </c>
      <c r="L37" s="128" t="n">
        <v>9</v>
      </c>
      <c r="M37" s="237">
        <f>SUM(G37:L37)</f>
        <v>100</v>
      </c>
      <c r="N37" s="238">
        <f>IF((G37+H37+I37+J37+L37)=0,0,G37*(100-MAX(0,MIN(100,K37)))/(G37+H37+I37+J37+L37))/100</f>
        <v>0.32</v>
      </c>
      <c r="O37" s="238">
        <f>IF((G37+H37+I37+J37+L37)=0,0,H37*(100-MAX(0,MIN(100,K37)))/(G37+H37+I37+J37+L37))/100</f>
        <v>0.18</v>
      </c>
      <c r="P37" s="238">
        <f>IF((G37+H37+I37+J37+L37)=0,0,I37*(100-MAX(0,MIN(100,K37)))/(G37+H37+I37+J37+L37))/100</f>
        <v>0.16</v>
      </c>
      <c r="Q37" s="238">
        <f>IF((G37+H37+I37+J37+L37)=0,0,J37*(100-MAX(0,MIN(100,K37)))/(G37+H37+I37+J37+L37))/100</f>
        <v>0.15</v>
      </c>
      <c r="R37" s="238">
        <f>MAX(0,MIN(100,K37))/100</f>
        <v>0.1</v>
      </c>
      <c r="S37" s="238">
        <f>IF((G37+H37+I37+J37+L37)=0,0,L37*(100-MAX(0,MIN(100,K37)))/(G37+H37+I37+J37+L37))/100</f>
        <v>0.09</v>
      </c>
      <c r="T37" s="121" t="n"/>
      <c r="U37" s="239" t="n">
        <v>32</v>
      </c>
      <c r="V37" s="239" t="n">
        <v>18</v>
      </c>
      <c r="W37" s="239" t="n">
        <v>16</v>
      </c>
      <c r="X37" s="239" t="n">
        <v>15</v>
      </c>
      <c r="Y37" s="239" t="n">
        <v>10</v>
      </c>
      <c r="Z37" s="239" t="n">
        <v>9</v>
      </c>
    </row>
    <row r="38" ht="30" customHeight="1">
      <c r="A38" s="16" t="inlineStr">
        <is>
          <t>CARBON · Services · Band C · Head / Manager</t>
        </is>
      </c>
      <c r="B38" s="16" t="inlineStr">
        <is>
          <t>CARBON</t>
        </is>
      </c>
      <c r="C38" s="16" t="inlineStr">
        <is>
          <t>Services</t>
        </is>
      </c>
      <c r="D38" s="13" t="inlineStr">
        <is>
          <t>Band C · Head / Manager</t>
        </is>
      </c>
      <c r="E38" s="15" t="n">
        <v>2</v>
      </c>
      <c r="F38" s="16" t="inlineStr">
        <is>
          <t>Service delivery &amp; data operations</t>
        </is>
      </c>
      <c r="G38" s="128" t="n">
        <v>38</v>
      </c>
      <c r="H38" s="128" t="n">
        <v>18</v>
      </c>
      <c r="I38" s="128" t="n">
        <v>16</v>
      </c>
      <c r="J38" s="128" t="n">
        <v>15</v>
      </c>
      <c r="K38" s="128">
        <f>WM_EXP_CE</f>
        <v>5</v>
      </c>
      <c r="L38" s="128" t="n">
        <v>8</v>
      </c>
      <c r="M38" s="237">
        <f>SUM(G38:L38)</f>
        <v>100</v>
      </c>
      <c r="N38" s="238">
        <f>IF((G38+H38+I38+J38+L38)=0,0,G38*(100-MAX(0,MIN(100,K38)))/(G38+H38+I38+J38+L38))/100</f>
        <v>0.38</v>
      </c>
      <c r="O38" s="238">
        <f>IF((G38+H38+I38+J38+L38)=0,0,H38*(100-MAX(0,MIN(100,K38)))/(G38+H38+I38+J38+L38))/100</f>
        <v>0.18</v>
      </c>
      <c r="P38" s="238">
        <f>IF((G38+H38+I38+J38+L38)=0,0,I38*(100-MAX(0,MIN(100,K38)))/(G38+H38+I38+J38+L38))/100</f>
        <v>0.16</v>
      </c>
      <c r="Q38" s="238">
        <f>IF((G38+H38+I38+J38+L38)=0,0,J38*(100-MAX(0,MIN(100,K38)))/(G38+H38+I38+J38+L38))/100</f>
        <v>0.15</v>
      </c>
      <c r="R38" s="238">
        <f>MAX(0,MIN(100,K38))/100</f>
        <v>0.05</v>
      </c>
      <c r="S38" s="238">
        <f>IF((G38+H38+I38+J38+L38)=0,0,L38*(100-MAX(0,MIN(100,K38)))/(G38+H38+I38+J38+L38))/100</f>
        <v>0.08</v>
      </c>
      <c r="T38" s="121" t="n"/>
      <c r="U38" s="239" t="n">
        <v>38</v>
      </c>
      <c r="V38" s="239" t="n">
        <v>18</v>
      </c>
      <c r="W38" s="239" t="n">
        <v>16</v>
      </c>
      <c r="X38" s="239" t="n">
        <v>15</v>
      </c>
      <c r="Y38" s="239" t="n">
        <v>5</v>
      </c>
      <c r="Z38" s="239" t="n">
        <v>8</v>
      </c>
    </row>
    <row r="39" ht="30" customHeight="1">
      <c r="A39" s="16" t="inlineStr">
        <is>
          <t>CARBON · Support · Band A · Early career</t>
        </is>
      </c>
      <c r="B39" s="16" t="inlineStr">
        <is>
          <t>CARBON</t>
        </is>
      </c>
      <c r="C39" s="16" t="inlineStr">
        <is>
          <t>Support</t>
        </is>
      </c>
      <c r="D39" s="13" t="inlineStr">
        <is>
          <t>Band A · Early career</t>
        </is>
      </c>
      <c r="E39" s="15" t="n">
        <v>12</v>
      </c>
      <c r="F39" s="16" t="inlineStr">
        <is>
          <t>Customer support &amp; success</t>
        </is>
      </c>
      <c r="G39" s="128" t="n">
        <v>54</v>
      </c>
      <c r="H39" s="128" t="n">
        <v>16</v>
      </c>
      <c r="I39" s="128" t="n">
        <v>9</v>
      </c>
      <c r="J39" s="128" t="n">
        <v>0</v>
      </c>
      <c r="K39" s="128">
        <f>WM_EXP_AB</f>
        <v>10</v>
      </c>
      <c r="L39" s="128" t="n">
        <v>11</v>
      </c>
      <c r="M39" s="237">
        <f>SUM(G39:L39)</f>
        <v>100</v>
      </c>
      <c r="N39" s="238">
        <f>IF((G39+H39+I39+J39+L39)=0,0,G39*(100-MAX(0,MIN(100,K39)))/(G39+H39+I39+J39+L39))/100</f>
        <v>0.54</v>
      </c>
      <c r="O39" s="238">
        <f>IF((G39+H39+I39+J39+L39)=0,0,H39*(100-MAX(0,MIN(100,K39)))/(G39+H39+I39+J39+L39))/100</f>
        <v>0.16</v>
      </c>
      <c r="P39" s="238">
        <f>IF((G39+H39+I39+J39+L39)=0,0,I39*(100-MAX(0,MIN(100,K39)))/(G39+H39+I39+J39+L39))/100</f>
        <v>0.09</v>
      </c>
      <c r="Q39" s="238">
        <f>IF((G39+H39+I39+J39+L39)=0,0,J39*(100-MAX(0,MIN(100,K39)))/(G39+H39+I39+J39+L39))/100</f>
        <v>0</v>
      </c>
      <c r="R39" s="238">
        <f>MAX(0,MIN(100,K39))/100</f>
        <v>0.1</v>
      </c>
      <c r="S39" s="238">
        <f>IF((G39+H39+I39+J39+L39)=0,0,L39*(100-MAX(0,MIN(100,K39)))/(G39+H39+I39+J39+L39))/100</f>
        <v>0.11</v>
      </c>
      <c r="T39" s="121" t="n"/>
      <c r="U39" s="239" t="n">
        <v>54</v>
      </c>
      <c r="V39" s="239" t="n">
        <v>16</v>
      </c>
      <c r="W39" s="239" t="n">
        <v>9</v>
      </c>
      <c r="X39" s="239" t="n">
        <v>0</v>
      </c>
      <c r="Y39" s="239" t="n">
        <v>10</v>
      </c>
      <c r="Z39" s="239" t="n">
        <v>11</v>
      </c>
    </row>
    <row r="40" ht="30" customHeight="1">
      <c r="A40" s="16" t="inlineStr">
        <is>
          <t>CARBON · Support · Band B · Expert / POD Lead</t>
        </is>
      </c>
      <c r="B40" s="16" t="inlineStr">
        <is>
          <t>CARBON</t>
        </is>
      </c>
      <c r="C40" s="16" t="inlineStr">
        <is>
          <t>Support</t>
        </is>
      </c>
      <c r="D40" s="13" t="inlineStr">
        <is>
          <t>Band B · Expert / POD Lead</t>
        </is>
      </c>
      <c r="E40" s="15" t="n">
        <v>7</v>
      </c>
      <c r="F40" s="16" t="inlineStr">
        <is>
          <t>Customer support &amp; success</t>
        </is>
      </c>
      <c r="G40" s="128" t="n">
        <v>46</v>
      </c>
      <c r="H40" s="128" t="n">
        <v>17</v>
      </c>
      <c r="I40" s="128" t="n">
        <v>10</v>
      </c>
      <c r="J40" s="128" t="n">
        <v>5</v>
      </c>
      <c r="K40" s="128">
        <f>WM_EXP_AB</f>
        <v>10</v>
      </c>
      <c r="L40" s="128" t="n">
        <v>12</v>
      </c>
      <c r="M40" s="237">
        <f>SUM(G40:L40)</f>
        <v>100</v>
      </c>
      <c r="N40" s="238">
        <f>IF((G40+H40+I40+J40+L40)=0,0,G40*(100-MAX(0,MIN(100,K40)))/(G40+H40+I40+J40+L40))/100</f>
        <v>0.46</v>
      </c>
      <c r="O40" s="238">
        <f>IF((G40+H40+I40+J40+L40)=0,0,H40*(100-MAX(0,MIN(100,K40)))/(G40+H40+I40+J40+L40))/100</f>
        <v>0.17</v>
      </c>
      <c r="P40" s="238">
        <f>IF((G40+H40+I40+J40+L40)=0,0,I40*(100-MAX(0,MIN(100,K40)))/(G40+H40+I40+J40+L40))/100</f>
        <v>0.1</v>
      </c>
      <c r="Q40" s="238">
        <f>IF((G40+H40+I40+J40+L40)=0,0,J40*(100-MAX(0,MIN(100,K40)))/(G40+H40+I40+J40+L40))/100</f>
        <v>0.05</v>
      </c>
      <c r="R40" s="238">
        <f>MAX(0,MIN(100,K40))/100</f>
        <v>0.1</v>
      </c>
      <c r="S40" s="238">
        <f>IF((G40+H40+I40+J40+L40)=0,0,L40*(100-MAX(0,MIN(100,K40)))/(G40+H40+I40+J40+L40))/100</f>
        <v>0.12</v>
      </c>
      <c r="T40" s="121" t="n"/>
      <c r="U40" s="239" t="n">
        <v>46</v>
      </c>
      <c r="V40" s="239" t="n">
        <v>17</v>
      </c>
      <c r="W40" s="239" t="n">
        <v>10</v>
      </c>
      <c r="X40" s="239" t="n">
        <v>5</v>
      </c>
      <c r="Y40" s="239" t="n">
        <v>10</v>
      </c>
      <c r="Z40" s="239" t="n">
        <v>12</v>
      </c>
    </row>
    <row r="41" ht="30" customHeight="1">
      <c r="A41" s="16" t="inlineStr">
        <is>
          <t>CARBON · Support · Band B · People Manager</t>
        </is>
      </c>
      <c r="B41" s="16" t="inlineStr">
        <is>
          <t>CARBON</t>
        </is>
      </c>
      <c r="C41" s="16" t="inlineStr">
        <is>
          <t>Support</t>
        </is>
      </c>
      <c r="D41" s="13" t="inlineStr">
        <is>
          <t>Band B · People Manager</t>
        </is>
      </c>
      <c r="E41" s="15" t="n">
        <v>1</v>
      </c>
      <c r="F41" s="16" t="inlineStr">
        <is>
          <t>Customer support &amp; success</t>
        </is>
      </c>
      <c r="G41" s="128" t="n">
        <v>32</v>
      </c>
      <c r="H41" s="128" t="n">
        <v>18</v>
      </c>
      <c r="I41" s="128" t="n">
        <v>11</v>
      </c>
      <c r="J41" s="128" t="n">
        <v>15</v>
      </c>
      <c r="K41" s="128">
        <f>WM_EXP_AB</f>
        <v>10</v>
      </c>
      <c r="L41" s="128" t="n">
        <v>14</v>
      </c>
      <c r="M41" s="237">
        <f>SUM(G41:L41)</f>
        <v>100</v>
      </c>
      <c r="N41" s="238">
        <f>IF((G41+H41+I41+J41+L41)=0,0,G41*(100-MAX(0,MIN(100,K41)))/(G41+H41+I41+J41+L41))/100</f>
        <v>0.32</v>
      </c>
      <c r="O41" s="238">
        <f>IF((G41+H41+I41+J41+L41)=0,0,H41*(100-MAX(0,MIN(100,K41)))/(G41+H41+I41+J41+L41))/100</f>
        <v>0.18</v>
      </c>
      <c r="P41" s="238">
        <f>IF((G41+H41+I41+J41+L41)=0,0,I41*(100-MAX(0,MIN(100,K41)))/(G41+H41+I41+J41+L41))/100</f>
        <v>0.11</v>
      </c>
      <c r="Q41" s="238">
        <f>IF((G41+H41+I41+J41+L41)=0,0,J41*(100-MAX(0,MIN(100,K41)))/(G41+H41+I41+J41+L41))/100</f>
        <v>0.15</v>
      </c>
      <c r="R41" s="238">
        <f>MAX(0,MIN(100,K41))/100</f>
        <v>0.1</v>
      </c>
      <c r="S41" s="238">
        <f>IF((G41+H41+I41+J41+L41)=0,0,L41*(100-MAX(0,MIN(100,K41)))/(G41+H41+I41+J41+L41))/100</f>
        <v>0.14</v>
      </c>
      <c r="T41" s="121" t="n"/>
      <c r="U41" s="239" t="n">
        <v>32</v>
      </c>
      <c r="V41" s="239" t="n">
        <v>18</v>
      </c>
      <c r="W41" s="239" t="n">
        <v>11</v>
      </c>
      <c r="X41" s="239" t="n">
        <v>15</v>
      </c>
      <c r="Y41" s="239" t="n">
        <v>10</v>
      </c>
      <c r="Z41" s="239" t="n">
        <v>14</v>
      </c>
    </row>
    <row r="42" ht="30" customHeight="1">
      <c r="A42" s="16" t="inlineStr">
        <is>
          <t>CARBON · Support · Band C · Head / Manager</t>
        </is>
      </c>
      <c r="B42" s="16" t="inlineStr">
        <is>
          <t>CARBON</t>
        </is>
      </c>
      <c r="C42" s="16" t="inlineStr">
        <is>
          <t>Support</t>
        </is>
      </c>
      <c r="D42" s="13" t="inlineStr">
        <is>
          <t>Band C · Head / Manager</t>
        </is>
      </c>
      <c r="E42" s="15" t="n">
        <v>1</v>
      </c>
      <c r="F42" s="16" t="inlineStr">
        <is>
          <t>Customer support &amp; success</t>
        </is>
      </c>
      <c r="G42" s="128" t="n">
        <v>38</v>
      </c>
      <c r="H42" s="128" t="n">
        <v>18</v>
      </c>
      <c r="I42" s="128" t="n">
        <v>11</v>
      </c>
      <c r="J42" s="128" t="n">
        <v>15</v>
      </c>
      <c r="K42" s="128">
        <f>WM_EXP_CE</f>
        <v>5</v>
      </c>
      <c r="L42" s="128" t="n">
        <v>13</v>
      </c>
      <c r="M42" s="237">
        <f>SUM(G42:L42)</f>
        <v>100</v>
      </c>
      <c r="N42" s="238">
        <f>IF((G42+H42+I42+J42+L42)=0,0,G42*(100-MAX(0,MIN(100,K42)))/(G42+H42+I42+J42+L42))/100</f>
        <v>0.38</v>
      </c>
      <c r="O42" s="238">
        <f>IF((G42+H42+I42+J42+L42)=0,0,H42*(100-MAX(0,MIN(100,K42)))/(G42+H42+I42+J42+L42))/100</f>
        <v>0.18</v>
      </c>
      <c r="P42" s="238">
        <f>IF((G42+H42+I42+J42+L42)=0,0,I42*(100-MAX(0,MIN(100,K42)))/(G42+H42+I42+J42+L42))/100</f>
        <v>0.11</v>
      </c>
      <c r="Q42" s="238">
        <f>IF((G42+H42+I42+J42+L42)=0,0,J42*(100-MAX(0,MIN(100,K42)))/(G42+H42+I42+J42+L42))/100</f>
        <v>0.15</v>
      </c>
      <c r="R42" s="238">
        <f>MAX(0,MIN(100,K42))/100</f>
        <v>0.05</v>
      </c>
      <c r="S42" s="238">
        <f>IF((G42+H42+I42+J42+L42)=0,0,L42*(100-MAX(0,MIN(100,K42)))/(G42+H42+I42+J42+L42))/100</f>
        <v>0.13</v>
      </c>
      <c r="T42" s="121" t="n"/>
      <c r="U42" s="239" t="n">
        <v>38</v>
      </c>
      <c r="V42" s="239" t="n">
        <v>18</v>
      </c>
      <c r="W42" s="239" t="n">
        <v>11</v>
      </c>
      <c r="X42" s="239" t="n">
        <v>15</v>
      </c>
      <c r="Y42" s="239" t="n">
        <v>5</v>
      </c>
      <c r="Z42" s="239" t="n">
        <v>13</v>
      </c>
    </row>
    <row r="43" ht="30" customHeight="1">
      <c r="A43" s="16" t="inlineStr">
        <is>
          <t>CARBON · Technology · Band A · Early career</t>
        </is>
      </c>
      <c r="B43" s="16" t="inlineStr">
        <is>
          <t>CARBON</t>
        </is>
      </c>
      <c r="C43" s="16" t="inlineStr">
        <is>
          <t>Technology</t>
        </is>
      </c>
      <c r="D43" s="13" t="inlineStr">
        <is>
          <t>Band A · Early career</t>
        </is>
      </c>
      <c r="E43" s="15" t="n">
        <v>34</v>
      </c>
      <c r="F43" s="16" t="inlineStr">
        <is>
          <t>Technology &amp; engineering</t>
        </is>
      </c>
      <c r="G43" s="128" t="n">
        <v>64</v>
      </c>
      <c r="H43" s="128" t="n">
        <v>16</v>
      </c>
      <c r="I43" s="128" t="n">
        <v>4</v>
      </c>
      <c r="J43" s="128" t="n">
        <v>0</v>
      </c>
      <c r="K43" s="128">
        <f>WM_EXP_AB</f>
        <v>10</v>
      </c>
      <c r="L43" s="128" t="n">
        <v>6</v>
      </c>
      <c r="M43" s="237">
        <f>SUM(G43:L43)</f>
        <v>100</v>
      </c>
      <c r="N43" s="238">
        <f>IF((G43+H43+I43+J43+L43)=0,0,G43*(100-MAX(0,MIN(100,K43)))/(G43+H43+I43+J43+L43))/100</f>
        <v>0.64</v>
      </c>
      <c r="O43" s="238">
        <f>IF((G43+H43+I43+J43+L43)=0,0,H43*(100-MAX(0,MIN(100,K43)))/(G43+H43+I43+J43+L43))/100</f>
        <v>0.16</v>
      </c>
      <c r="P43" s="238">
        <f>IF((G43+H43+I43+J43+L43)=0,0,I43*(100-MAX(0,MIN(100,K43)))/(G43+H43+I43+J43+L43))/100</f>
        <v>0.04</v>
      </c>
      <c r="Q43" s="238">
        <f>IF((G43+H43+I43+J43+L43)=0,0,J43*(100-MAX(0,MIN(100,K43)))/(G43+H43+I43+J43+L43))/100</f>
        <v>0</v>
      </c>
      <c r="R43" s="238">
        <f>MAX(0,MIN(100,K43))/100</f>
        <v>0.1</v>
      </c>
      <c r="S43" s="238">
        <f>IF((G43+H43+I43+J43+L43)=0,0,L43*(100-MAX(0,MIN(100,K43)))/(G43+H43+I43+J43+L43))/100</f>
        <v>0.06</v>
      </c>
      <c r="T43" s="121" t="n"/>
      <c r="U43" s="239" t="n">
        <v>64</v>
      </c>
      <c r="V43" s="239" t="n">
        <v>16</v>
      </c>
      <c r="W43" s="239" t="n">
        <v>4</v>
      </c>
      <c r="X43" s="239" t="n">
        <v>0</v>
      </c>
      <c r="Y43" s="239" t="n">
        <v>10</v>
      </c>
      <c r="Z43" s="239" t="n">
        <v>6</v>
      </c>
    </row>
    <row r="44" ht="30" customHeight="1">
      <c r="A44" s="16" t="inlineStr">
        <is>
          <t>CARBON · Technology · Band B · Expert / POD Lead</t>
        </is>
      </c>
      <c r="B44" s="16" t="inlineStr">
        <is>
          <t>CARBON</t>
        </is>
      </c>
      <c r="C44" s="16" t="inlineStr">
        <is>
          <t>Technology</t>
        </is>
      </c>
      <c r="D44" s="13" t="inlineStr">
        <is>
          <t>Band B · Expert / POD Lead</t>
        </is>
      </c>
      <c r="E44" s="15" t="n">
        <v>9</v>
      </c>
      <c r="F44" s="16" t="inlineStr">
        <is>
          <t>Technology &amp; engineering</t>
        </is>
      </c>
      <c r="G44" s="128" t="n">
        <v>56</v>
      </c>
      <c r="H44" s="128" t="n">
        <v>17</v>
      </c>
      <c r="I44" s="128" t="n">
        <v>5</v>
      </c>
      <c r="J44" s="128" t="n">
        <v>5</v>
      </c>
      <c r="K44" s="128">
        <f>WM_EXP_AB</f>
        <v>10</v>
      </c>
      <c r="L44" s="128" t="n">
        <v>7</v>
      </c>
      <c r="M44" s="237">
        <f>SUM(G44:L44)</f>
        <v>100</v>
      </c>
      <c r="N44" s="238">
        <f>IF((G44+H44+I44+J44+L44)=0,0,G44*(100-MAX(0,MIN(100,K44)))/(G44+H44+I44+J44+L44))/100</f>
        <v>0.56</v>
      </c>
      <c r="O44" s="238">
        <f>IF((G44+H44+I44+J44+L44)=0,0,H44*(100-MAX(0,MIN(100,K44)))/(G44+H44+I44+J44+L44))/100</f>
        <v>0.17</v>
      </c>
      <c r="P44" s="238">
        <f>IF((G44+H44+I44+J44+L44)=0,0,I44*(100-MAX(0,MIN(100,K44)))/(G44+H44+I44+J44+L44))/100</f>
        <v>0.05</v>
      </c>
      <c r="Q44" s="238">
        <f>IF((G44+H44+I44+J44+L44)=0,0,J44*(100-MAX(0,MIN(100,K44)))/(G44+H44+I44+J44+L44))/100</f>
        <v>0.05</v>
      </c>
      <c r="R44" s="238">
        <f>MAX(0,MIN(100,K44))/100</f>
        <v>0.1</v>
      </c>
      <c r="S44" s="238">
        <f>IF((G44+H44+I44+J44+L44)=0,0,L44*(100-MAX(0,MIN(100,K44)))/(G44+H44+I44+J44+L44))/100</f>
        <v>0.07</v>
      </c>
      <c r="T44" s="121" t="n"/>
      <c r="U44" s="239" t="n">
        <v>56</v>
      </c>
      <c r="V44" s="239" t="n">
        <v>17</v>
      </c>
      <c r="W44" s="239" t="n">
        <v>5</v>
      </c>
      <c r="X44" s="239" t="n">
        <v>5</v>
      </c>
      <c r="Y44" s="239" t="n">
        <v>10</v>
      </c>
      <c r="Z44" s="239" t="n">
        <v>7</v>
      </c>
    </row>
    <row r="45" ht="30" customHeight="1">
      <c r="A45" s="16" t="inlineStr">
        <is>
          <t>CARBON · Technology · Band B · People Manager</t>
        </is>
      </c>
      <c r="B45" s="16" t="inlineStr">
        <is>
          <t>CARBON</t>
        </is>
      </c>
      <c r="C45" s="16" t="inlineStr">
        <is>
          <t>Technology</t>
        </is>
      </c>
      <c r="D45" s="13" t="inlineStr">
        <is>
          <t>Band B · People Manager</t>
        </is>
      </c>
      <c r="E45" s="15" t="n">
        <v>1</v>
      </c>
      <c r="F45" s="16" t="inlineStr">
        <is>
          <t>Technology &amp; engineering</t>
        </is>
      </c>
      <c r="G45" s="128" t="n">
        <v>42</v>
      </c>
      <c r="H45" s="128" t="n">
        <v>18</v>
      </c>
      <c r="I45" s="128" t="n">
        <v>6</v>
      </c>
      <c r="J45" s="128" t="n">
        <v>15</v>
      </c>
      <c r="K45" s="128">
        <f>WM_EXP_AB</f>
        <v>10</v>
      </c>
      <c r="L45" s="128" t="n">
        <v>9</v>
      </c>
      <c r="M45" s="237">
        <f>SUM(G45:L45)</f>
        <v>100</v>
      </c>
      <c r="N45" s="238">
        <f>IF((G45+H45+I45+J45+L45)=0,0,G45*(100-MAX(0,MIN(100,K45)))/(G45+H45+I45+J45+L45))/100</f>
        <v>0.42</v>
      </c>
      <c r="O45" s="238">
        <f>IF((G45+H45+I45+J45+L45)=0,0,H45*(100-MAX(0,MIN(100,K45)))/(G45+H45+I45+J45+L45))/100</f>
        <v>0.18</v>
      </c>
      <c r="P45" s="238">
        <f>IF((G45+H45+I45+J45+L45)=0,0,I45*(100-MAX(0,MIN(100,K45)))/(G45+H45+I45+J45+L45))/100</f>
        <v>0.06</v>
      </c>
      <c r="Q45" s="238">
        <f>IF((G45+H45+I45+J45+L45)=0,0,J45*(100-MAX(0,MIN(100,K45)))/(G45+H45+I45+J45+L45))/100</f>
        <v>0.15</v>
      </c>
      <c r="R45" s="238">
        <f>MAX(0,MIN(100,K45))/100</f>
        <v>0.1</v>
      </c>
      <c r="S45" s="238">
        <f>IF((G45+H45+I45+J45+L45)=0,0,L45*(100-MAX(0,MIN(100,K45)))/(G45+H45+I45+J45+L45))/100</f>
        <v>0.09</v>
      </c>
      <c r="T45" s="121" t="n"/>
      <c r="U45" s="239" t="n">
        <v>42</v>
      </c>
      <c r="V45" s="239" t="n">
        <v>18</v>
      </c>
      <c r="W45" s="239" t="n">
        <v>6</v>
      </c>
      <c r="X45" s="239" t="n">
        <v>15</v>
      </c>
      <c r="Y45" s="239" t="n">
        <v>10</v>
      </c>
      <c r="Z45" s="239" t="n">
        <v>9</v>
      </c>
    </row>
    <row r="46" ht="30" customHeight="1">
      <c r="A46" s="16" t="inlineStr">
        <is>
          <t>CARBON · Technology · Band C · Head / Manager</t>
        </is>
      </c>
      <c r="B46" s="16" t="inlineStr">
        <is>
          <t>CARBON</t>
        </is>
      </c>
      <c r="C46" s="16" t="inlineStr">
        <is>
          <t>Technology</t>
        </is>
      </c>
      <c r="D46" s="13" t="inlineStr">
        <is>
          <t>Band C · Head / Manager</t>
        </is>
      </c>
      <c r="E46" s="15" t="n">
        <v>1</v>
      </c>
      <c r="F46" s="16" t="inlineStr">
        <is>
          <t>Technology &amp; engineering</t>
        </is>
      </c>
      <c r="G46" s="128" t="n">
        <v>48</v>
      </c>
      <c r="H46" s="128" t="n">
        <v>18</v>
      </c>
      <c r="I46" s="128" t="n">
        <v>6</v>
      </c>
      <c r="J46" s="128" t="n">
        <v>15</v>
      </c>
      <c r="K46" s="128">
        <f>WM_EXP_CE</f>
        <v>5</v>
      </c>
      <c r="L46" s="128" t="n">
        <v>8</v>
      </c>
      <c r="M46" s="237">
        <f>SUM(G46:L46)</f>
        <v>100</v>
      </c>
      <c r="N46" s="238">
        <f>IF((G46+H46+I46+J46+L46)=0,0,G46*(100-MAX(0,MIN(100,K46)))/(G46+H46+I46+J46+L46))/100</f>
        <v>0.48</v>
      </c>
      <c r="O46" s="238">
        <f>IF((G46+H46+I46+J46+L46)=0,0,H46*(100-MAX(0,MIN(100,K46)))/(G46+H46+I46+J46+L46))/100</f>
        <v>0.18</v>
      </c>
      <c r="P46" s="238">
        <f>IF((G46+H46+I46+J46+L46)=0,0,I46*(100-MAX(0,MIN(100,K46)))/(G46+H46+I46+J46+L46))/100</f>
        <v>0.06</v>
      </c>
      <c r="Q46" s="238">
        <f>IF((G46+H46+I46+J46+L46)=0,0,J46*(100-MAX(0,MIN(100,K46)))/(G46+H46+I46+J46+L46))/100</f>
        <v>0.15</v>
      </c>
      <c r="R46" s="238">
        <f>MAX(0,MIN(100,K46))/100</f>
        <v>0.05</v>
      </c>
      <c r="S46" s="238">
        <f>IF((G46+H46+I46+J46+L46)=0,0,L46*(100-MAX(0,MIN(100,K46)))/(G46+H46+I46+J46+L46))/100</f>
        <v>0.08</v>
      </c>
      <c r="T46" s="121" t="n"/>
      <c r="U46" s="239" t="n">
        <v>48</v>
      </c>
      <c r="V46" s="239" t="n">
        <v>18</v>
      </c>
      <c r="W46" s="239" t="n">
        <v>6</v>
      </c>
      <c r="X46" s="239" t="n">
        <v>15</v>
      </c>
      <c r="Y46" s="239" t="n">
        <v>5</v>
      </c>
      <c r="Z46" s="239" t="n">
        <v>8</v>
      </c>
    </row>
    <row r="47" ht="15" customHeight="1"/>
    <row r="48" ht="20" customHeight="1">
      <c r="A48" s="6" t="inlineStr">
        <is>
          <t>WHAT EACH FACTOR MEANS — and when to give it more weight</t>
        </is>
      </c>
    </row>
    <row r="49" ht="15" customHeight="1">
      <c r="A49" s="12" t="inlineStr">
        <is>
          <t>Factor</t>
        </is>
      </c>
      <c r="B49" s="210" t="n"/>
      <c r="C49" s="12" t="inlineStr">
        <is>
          <t>What it measures</t>
        </is>
      </c>
      <c r="D49" s="211" t="n"/>
      <c r="E49" s="211" t="n"/>
      <c r="F49" s="211" t="n"/>
      <c r="G49" s="211" t="n"/>
      <c r="H49" s="210" t="n"/>
      <c r="I49" s="12" t="inlineStr">
        <is>
          <t>Give it more weight when…</t>
        </is>
      </c>
      <c r="J49" s="211" t="n"/>
      <c r="K49" s="211" t="n"/>
      <c r="L49" s="211" t="n"/>
      <c r="M49" s="211" t="n"/>
      <c r="N49" s="211" t="n"/>
      <c r="O49" s="211" t="n"/>
      <c r="P49" s="211" t="n"/>
      <c r="Q49" s="211" t="n"/>
      <c r="R49" s="211" t="n"/>
      <c r="S49" s="211" t="n"/>
      <c r="T49" s="210" t="n"/>
    </row>
    <row r="50" ht="15" customHeight="1">
      <c r="A50" s="13" t="inlineStr">
        <is>
          <t>Complexity &amp; Expertise</t>
        </is>
      </c>
      <c r="B50" s="210" t="n"/>
      <c r="C50" s="16" t="inlineStr">
        <is>
          <t>How hard and how specialised the work is</t>
        </is>
      </c>
      <c r="D50" s="211" t="n"/>
      <c r="E50" s="211" t="n"/>
      <c r="F50" s="211" t="n"/>
      <c r="G50" s="211" t="n"/>
      <c r="H50" s="210" t="n"/>
      <c r="I50" s="16" t="inlineStr">
        <is>
          <r>
            <rPr>
              <rFont val="Calibri"/>
              <b val="1"/>
              <sz val="10"/>
            </rPr>
            <t>The job's value is deep expertise:</t>
          </r>
          <r>
            <rPr>
              <rFont val="Calibri"/>
              <sz val="10"/>
            </rPr>
            <t xml:space="preserve"> architecture, actuarial, taxonomy design</t>
          </r>
        </is>
      </c>
      <c r="J50" s="211" t="n"/>
      <c r="K50" s="211" t="n"/>
      <c r="L50" s="211" t="n"/>
      <c r="M50" s="211" t="n"/>
      <c r="N50" s="211" t="n"/>
      <c r="O50" s="211" t="n"/>
      <c r="P50" s="211" t="n"/>
      <c r="Q50" s="211" t="n"/>
      <c r="R50" s="211" t="n"/>
      <c r="S50" s="211" t="n"/>
      <c r="T50" s="210" t="n"/>
    </row>
    <row r="51" ht="15" customHeight="1">
      <c r="A51" s="13" t="inlineStr">
        <is>
          <t>Autonomy &amp; Decision</t>
        </is>
      </c>
      <c r="B51" s="210" t="n"/>
      <c r="C51" s="16" t="inlineStr">
        <is>
          <t>What the person decides without asking</t>
        </is>
      </c>
      <c r="D51" s="211" t="n"/>
      <c r="E51" s="211" t="n"/>
      <c r="F51" s="211" t="n"/>
      <c r="G51" s="211" t="n"/>
      <c r="H51" s="210" t="n"/>
      <c r="I51" s="16" t="inlineStr">
        <is>
          <r>
            <rPr>
              <rFont val="Calibri"/>
              <b val="1"/>
              <sz val="10"/>
            </rPr>
            <t>The job is trusted to act alone:</t>
          </r>
          <r>
            <rPr>
              <rFont val="Calibri"/>
              <sz val="10"/>
            </rPr>
            <t xml:space="preserve"> product calls, deals, client decisions</t>
          </r>
        </is>
      </c>
      <c r="J51" s="211" t="n"/>
      <c r="K51" s="211" t="n"/>
      <c r="L51" s="211" t="n"/>
      <c r="M51" s="211" t="n"/>
      <c r="N51" s="211" t="n"/>
      <c r="O51" s="211" t="n"/>
      <c r="P51" s="211" t="n"/>
      <c r="Q51" s="211" t="n"/>
      <c r="R51" s="211" t="n"/>
      <c r="S51" s="211" t="n"/>
      <c r="T51" s="210" t="n"/>
    </row>
    <row r="52" ht="15" customHeight="1">
      <c r="A52" s="13" t="inlineStr">
        <is>
          <t>Accountability &amp; Impact</t>
        </is>
      </c>
      <c r="B52" s="210" t="n"/>
      <c r="C52" s="16" t="inlineStr">
        <is>
          <t>What the job answers for — its scope</t>
        </is>
      </c>
      <c r="D52" s="211" t="n"/>
      <c r="E52" s="211" t="n"/>
      <c r="F52" s="211" t="n"/>
      <c r="G52" s="211" t="n"/>
      <c r="H52" s="210" t="n"/>
      <c r="I52" s="16" t="inlineStr">
        <is>
          <t>Results, risk or quality of an area rest on this job</t>
        </is>
      </c>
      <c r="J52" s="211" t="n"/>
      <c r="K52" s="211" t="n"/>
      <c r="L52" s="211" t="n"/>
      <c r="M52" s="211" t="n"/>
      <c r="N52" s="211" t="n"/>
      <c r="O52" s="211" t="n"/>
      <c r="P52" s="211" t="n"/>
      <c r="Q52" s="211" t="n"/>
      <c r="R52" s="211" t="n"/>
      <c r="S52" s="211" t="n"/>
      <c r="T52" s="210" t="n"/>
    </row>
    <row r="53" ht="15" customHeight="1">
      <c r="A53" s="13" t="inlineStr">
        <is>
          <t>Leadership &amp; Strategy</t>
        </is>
      </c>
      <c r="B53" s="210" t="n"/>
      <c r="C53" s="16" t="inlineStr">
        <is>
          <t>Leading people or setting direction</t>
        </is>
      </c>
      <c r="D53" s="211" t="n"/>
      <c r="E53" s="211" t="n"/>
      <c r="F53" s="211" t="n"/>
      <c r="G53" s="211" t="n"/>
      <c r="H53" s="210" t="n"/>
      <c r="I53" s="16" t="inlineStr">
        <is>
          <t>The job's results come through a team or through direction it sets</t>
        </is>
      </c>
      <c r="J53" s="211" t="n"/>
      <c r="K53" s="211" t="n"/>
      <c r="L53" s="211" t="n"/>
      <c r="M53" s="211" t="n"/>
      <c r="N53" s="211" t="n"/>
      <c r="O53" s="211" t="n"/>
      <c r="P53" s="211" t="n"/>
      <c r="Q53" s="211" t="n"/>
      <c r="R53" s="211" t="n"/>
      <c r="S53" s="211" t="n"/>
      <c r="T53" s="210" t="n"/>
    </row>
    <row r="54" ht="15" customHeight="1">
      <c r="A54" s="13" t="inlineStr">
        <is>
          <t>Experience &amp; Qualification</t>
        </is>
      </c>
      <c r="B54" s="210" t="n"/>
      <c r="C54" s="16" t="inlineStr">
        <is>
          <t>Years in the field and qualifications</t>
        </is>
      </c>
      <c r="D54" s="211" t="n"/>
      <c r="E54" s="211" t="n"/>
      <c r="F54" s="211" t="n"/>
      <c r="G54" s="211" t="n"/>
      <c r="H54" s="210" t="n"/>
      <c r="I54" s="16" t="inlineStr">
        <is>
          <t>A licence or long experience is itself the requirement — kept low by design</t>
        </is>
      </c>
      <c r="J54" s="211" t="n"/>
      <c r="K54" s="211" t="n"/>
      <c r="L54" s="211" t="n"/>
      <c r="M54" s="211" t="n"/>
      <c r="N54" s="211" t="n"/>
      <c r="O54" s="211" t="n"/>
      <c r="P54" s="211" t="n"/>
      <c r="Q54" s="211" t="n"/>
      <c r="R54" s="211" t="n"/>
      <c r="S54" s="211" t="n"/>
      <c r="T54" s="210" t="n"/>
    </row>
    <row r="55" ht="15" customHeight="1">
      <c r="A55" s="13" t="inlineStr">
        <is>
          <t>Business Impact</t>
        </is>
      </c>
      <c r="B55" s="210" t="n"/>
      <c r="C55" s="16" t="inlineStr">
        <is>
          <t>The difference the job makes to revenue, clients, compliance or cost</t>
        </is>
      </c>
      <c r="D55" s="211" t="n"/>
      <c r="E55" s="211" t="n"/>
      <c r="F55" s="211" t="n"/>
      <c r="G55" s="211" t="n"/>
      <c r="H55" s="210" t="n"/>
      <c r="I55" s="16" t="inlineStr">
        <is>
          <r>
            <rPr>
              <rFont val="Calibri"/>
              <b val="1"/>
              <sz val="10"/>
            </rPr>
            <t>Results are visible in business numbers:</t>
          </r>
          <r>
            <rPr>
              <rFont val="Calibri"/>
              <sz val="10"/>
            </rPr>
            <t xml:space="preserve"> sales, client retention, filings, savings</t>
          </r>
        </is>
      </c>
      <c r="J55" s="211" t="n"/>
      <c r="K55" s="211" t="n"/>
      <c r="L55" s="211" t="n"/>
      <c r="M55" s="211" t="n"/>
      <c r="N55" s="211" t="n"/>
      <c r="O55" s="211" t="n"/>
      <c r="P55" s="211" t="n"/>
      <c r="Q55" s="211" t="n"/>
      <c r="R55" s="211" t="n"/>
      <c r="S55" s="211" t="n"/>
      <c r="T55" s="210" t="n"/>
    </row>
    <row r="56" ht="15" customHeight="1"/>
    <row r="57" ht="15" customHeight="1">
      <c r="A57" s="11"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58" ht="15" customHeight="1">
      <c r="A58" s="11"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59" ht="15" customHeight="1">
      <c r="A59" s="11"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60" ht="20" customHeight="1">
      <c r="A60" s="6" t="inlineStr">
        <is>
          <t>WHAT A WEIGHT MEANS</t>
        </is>
      </c>
    </row>
    <row r="61" ht="15" customHeight="1">
      <c r="A61" s="12" t="inlineStr">
        <is>
          <t>Weight</t>
        </is>
      </c>
      <c r="B61" s="210" t="n"/>
      <c r="C61" s="12" t="inlineStr">
        <is>
          <t>What it means for the score</t>
        </is>
      </c>
      <c r="D61" s="211" t="n"/>
      <c r="E61" s="211" t="n"/>
      <c r="F61" s="211" t="n"/>
      <c r="G61" s="211" t="n"/>
      <c r="H61" s="211" t="n"/>
      <c r="I61" s="211" t="n"/>
      <c r="J61" s="211" t="n"/>
      <c r="K61" s="211" t="n"/>
      <c r="L61" s="211" t="n"/>
      <c r="M61" s="211" t="n"/>
      <c r="N61" s="211" t="n"/>
      <c r="O61" s="211" t="n"/>
      <c r="P61" s="211" t="n"/>
      <c r="Q61" s="211" t="n"/>
      <c r="R61" s="211" t="n"/>
      <c r="S61" s="211" t="n"/>
      <c r="T61" s="210" t="n"/>
    </row>
    <row r="62" ht="15" customHeight="1">
      <c r="A62" s="13" t="inlineStr">
        <is>
          <t>0%</t>
        </is>
      </c>
      <c r="B62" s="210" t="n"/>
      <c r="C62" s="16" t="inlineStr">
        <is>
          <t>Ignored for this role group — the rating does not count at all</t>
        </is>
      </c>
      <c r="D62" s="211" t="n"/>
      <c r="E62" s="211" t="n"/>
      <c r="F62" s="211" t="n"/>
      <c r="G62" s="211" t="n"/>
      <c r="H62" s="211" t="n"/>
      <c r="I62" s="211" t="n"/>
      <c r="J62" s="211" t="n"/>
      <c r="K62" s="211" t="n"/>
      <c r="L62" s="211" t="n"/>
      <c r="M62" s="211" t="n"/>
      <c r="N62" s="211" t="n"/>
      <c r="O62" s="211" t="n"/>
      <c r="P62" s="211" t="n"/>
      <c r="Q62" s="211" t="n"/>
      <c r="R62" s="211" t="n"/>
      <c r="S62" s="211" t="n"/>
      <c r="T62" s="210" t="n"/>
    </row>
    <row r="63" ht="15" customHeight="1">
      <c r="A63" s="13" t="inlineStr">
        <is>
          <t>5%</t>
        </is>
      </c>
      <c r="B63" s="210" t="n"/>
      <c r="C63" s="16" t="inlineStr">
        <is>
          <t>Minor — a tie-breaker; a 1-point change in the rating moves the score by 0.05</t>
        </is>
      </c>
      <c r="D63" s="211" t="n"/>
      <c r="E63" s="211" t="n"/>
      <c r="F63" s="211" t="n"/>
      <c r="G63" s="211" t="n"/>
      <c r="H63" s="211" t="n"/>
      <c r="I63" s="211" t="n"/>
      <c r="J63" s="211" t="n"/>
      <c r="K63" s="211" t="n"/>
      <c r="L63" s="211" t="n"/>
      <c r="M63" s="211" t="n"/>
      <c r="N63" s="211" t="n"/>
      <c r="O63" s="211" t="n"/>
      <c r="P63" s="211" t="n"/>
      <c r="Q63" s="211" t="n"/>
      <c r="R63" s="211" t="n"/>
      <c r="S63" s="211" t="n"/>
      <c r="T63" s="210" t="n"/>
    </row>
    <row r="64" ht="15" customHeight="1">
      <c r="A64" s="13" t="inlineStr">
        <is>
          <t>10%</t>
        </is>
      </c>
      <c r="B64" s="210" t="n"/>
      <c r="C64" s="16" t="inlineStr">
        <is>
          <t>Counts a little — a 1-point change moves the score by 0.10</t>
        </is>
      </c>
      <c r="D64" s="211" t="n"/>
      <c r="E64" s="211" t="n"/>
      <c r="F64" s="211" t="n"/>
      <c r="G64" s="211" t="n"/>
      <c r="H64" s="211" t="n"/>
      <c r="I64" s="211" t="n"/>
      <c r="J64" s="211" t="n"/>
      <c r="K64" s="211" t="n"/>
      <c r="L64" s="211" t="n"/>
      <c r="M64" s="211" t="n"/>
      <c r="N64" s="211" t="n"/>
      <c r="O64" s="211" t="n"/>
      <c r="P64" s="211" t="n"/>
      <c r="Q64" s="211" t="n"/>
      <c r="R64" s="211" t="n"/>
      <c r="S64" s="211" t="n"/>
      <c r="T64" s="210" t="n"/>
    </row>
    <row r="65" ht="15" customHeight="1">
      <c r="A65" s="13" t="inlineStr">
        <is>
          <t>15–20%</t>
        </is>
      </c>
      <c r="B65" s="210" t="n"/>
      <c r="C65" s="16" t="inlineStr">
        <is>
          <t>Important — one of the main things this role is judged on</t>
        </is>
      </c>
      <c r="D65" s="211" t="n"/>
      <c r="E65" s="211" t="n"/>
      <c r="F65" s="211" t="n"/>
      <c r="G65" s="211" t="n"/>
      <c r="H65" s="211" t="n"/>
      <c r="I65" s="211" t="n"/>
      <c r="J65" s="211" t="n"/>
      <c r="K65" s="211" t="n"/>
      <c r="L65" s="211" t="n"/>
      <c r="M65" s="211" t="n"/>
      <c r="N65" s="211" t="n"/>
      <c r="O65" s="211" t="n"/>
      <c r="P65" s="211" t="n"/>
      <c r="Q65" s="211" t="n"/>
      <c r="R65" s="211" t="n"/>
      <c r="S65" s="211" t="n"/>
      <c r="T65" s="210" t="n"/>
    </row>
    <row r="66" ht="15" customHeight="1">
      <c r="A66" s="13" t="inlineStr">
        <is>
          <t>25–30%</t>
        </is>
      </c>
      <c r="B66" s="210" t="n"/>
      <c r="C66" s="16" t="inlineStr">
        <is>
          <t>Leading factor — this is what the role is mostly about</t>
        </is>
      </c>
      <c r="D66" s="211" t="n"/>
      <c r="E66" s="211" t="n"/>
      <c r="F66" s="211" t="n"/>
      <c r="G66" s="211" t="n"/>
      <c r="H66" s="211" t="n"/>
      <c r="I66" s="211" t="n"/>
      <c r="J66" s="211" t="n"/>
      <c r="K66" s="211" t="n"/>
      <c r="L66" s="211" t="n"/>
      <c r="M66" s="211" t="n"/>
      <c r="N66" s="211" t="n"/>
      <c r="O66" s="211" t="n"/>
      <c r="P66" s="211" t="n"/>
      <c r="Q66" s="211" t="n"/>
      <c r="R66" s="211" t="n"/>
      <c r="S66" s="211" t="n"/>
      <c r="T66" s="210" t="n"/>
    </row>
    <row r="67" ht="15" customHeight="1">
      <c r="A67" s="13" t="inlineStr">
        <is>
          <t>35%+</t>
        </is>
      </c>
      <c r="B67" s="210" t="n"/>
      <c r="C67" s="16" t="inlineStr">
        <is>
          <t>Dominant — use rarely; one factor then decides most of the score</t>
        </is>
      </c>
      <c r="D67" s="211" t="n"/>
      <c r="E67" s="211" t="n"/>
      <c r="F67" s="211" t="n"/>
      <c r="G67" s="211" t="n"/>
      <c r="H67" s="211" t="n"/>
      <c r="I67" s="211" t="n"/>
      <c r="J67" s="211" t="n"/>
      <c r="K67" s="211" t="n"/>
      <c r="L67" s="211" t="n"/>
      <c r="M67" s="211" t="n"/>
      <c r="N67" s="211" t="n"/>
      <c r="O67" s="211" t="n"/>
      <c r="P67" s="211" t="n"/>
      <c r="Q67" s="211" t="n"/>
      <c r="R67" s="211" t="n"/>
      <c r="S67" s="211" t="n"/>
      <c r="T67" s="210" t="n"/>
    </row>
    <row r="68" ht="15" customHeight="1"/>
    <row r="69" ht="28" customHeight="1">
      <c r="A69" s="208"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70" ht="20" customHeight="1">
      <c r="A70" s="6" t="inlineStr">
        <is>
          <t>RULES OF THUMB</t>
        </is>
      </c>
    </row>
    <row r="71" ht="15" customHeight="1">
      <c r="A71" s="208" t="inlineStr">
        <is>
          <t>• Start from the default row and change it in steps of 5%; small changes are safer than big ones.</t>
        </is>
      </c>
    </row>
    <row r="72" ht="15" customHeight="1">
      <c r="A72" s="208" t="inlineStr">
        <is>
          <t>• Keep each row's six weights adding up to about 100%. If they don't, the sheet scales the five non-Experience weights so they do — the 'Used' columns show the real weights.</t>
        </is>
      </c>
    </row>
    <row r="73" ht="15" customHeight="1">
      <c r="A73" s="208" t="inlineStr">
        <is>
          <t>• Experience &amp; Qualification is set once for everyone in the Settings block above · Bands A–B and Bands C–E. Change it there, not row by row; a number typed in a row's Experience cell overrides the setting for that row.</t>
        </is>
      </c>
    </row>
    <row r="74" ht="15" customHeight="1">
      <c r="A74" s="208" t="inlineStr">
        <is>
          <t>• Leaders of the same role group in different departments should differ only for a real reason · for example, sales roles count Business Impact more. Note the reason in the last column.</t>
        </is>
      </c>
    </row>
    <row r="75" ht="15" customHeight="1">
      <c r="A75" s="208" t="inlineStr">
        <is>
          <t>• Your edits change points, the score and 'Level the score indicates' on sheet 2 at once. The final level — with the fair-play checks — is confirmed when HR imports your edits and re-runs the model.</t>
        </is>
      </c>
    </row>
    <row r="76" ht="20" customHeight="1">
      <c r="A76" s="6" t="inlineStr">
        <is>
          <t>WHERE THE DEFAULT WEIGHTS COME FROM</t>
        </is>
      </c>
    </row>
    <row r="77" ht="28" customHeight="1">
      <c r="A77" s="11"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78" ht="15" customHeight="1">
      <c r="A78" s="12" t="inlineStr">
        <is>
          <t>Factor</t>
        </is>
      </c>
      <c r="B78" s="211" t="n"/>
      <c r="C78" s="211" t="n"/>
      <c r="D78" s="211" t="n"/>
      <c r="E78" s="211" t="n"/>
      <c r="F78" s="210" t="n"/>
      <c r="G78" s="12" t="inlineStr">
        <is>
          <t>This file — average of its scored roles</t>
        </is>
      </c>
      <c r="H78" s="211" t="n"/>
      <c r="I78" s="211" t="n"/>
      <c r="J78" s="210" t="n"/>
      <c r="K78" s="12" t="inlineStr">
        <is>
          <t>Published plans — average</t>
        </is>
      </c>
      <c r="L78" s="211" t="n"/>
      <c r="M78" s="211" t="n"/>
      <c r="N78" s="210" t="n"/>
      <c r="O78" s="12" t="inlineStr">
        <is>
          <t>Published plans — range</t>
        </is>
      </c>
      <c r="P78" s="211" t="n"/>
      <c r="Q78" s="211" t="n"/>
      <c r="R78" s="211" t="n"/>
      <c r="S78" s="211" t="n"/>
      <c r="T78" s="210" t="n"/>
    </row>
    <row r="79" ht="15" customHeight="1">
      <c r="A79" s="13" t="inlineStr">
        <is>
          <t>Complexity &amp; Expertise</t>
        </is>
      </c>
      <c r="B79" s="211" t="n"/>
      <c r="C79" s="211" t="n"/>
      <c r="D79" s="211" t="n"/>
      <c r="E79" s="211" t="n"/>
      <c r="F79" s="210" t="n"/>
      <c r="G79" s="16" t="inlineStr">
        <is>
          <t>52.4%</t>
        </is>
      </c>
      <c r="H79" s="211" t="n"/>
      <c r="I79" s="211" t="n"/>
      <c r="J79" s="210" t="n"/>
      <c r="K79" s="16" t="inlineStr">
        <is>
          <t>42.8%</t>
        </is>
      </c>
      <c r="L79" s="211" t="n"/>
      <c r="M79" s="211" t="n"/>
      <c r="N79" s="210" t="n"/>
      <c r="O79" s="16" t="inlineStr">
        <is>
          <t>38–52%</t>
        </is>
      </c>
      <c r="P79" s="211" t="n"/>
      <c r="Q79" s="211" t="n"/>
      <c r="R79" s="211" t="n"/>
      <c r="S79" s="211" t="n"/>
      <c r="T79" s="210" t="n"/>
    </row>
    <row r="80" ht="15" customHeight="1">
      <c r="A80" s="13" t="inlineStr">
        <is>
          <t>Autonomy &amp; Decision</t>
        </is>
      </c>
      <c r="B80" s="211" t="n"/>
      <c r="C80" s="211" t="n"/>
      <c r="D80" s="211" t="n"/>
      <c r="E80" s="211" t="n"/>
      <c r="F80" s="210" t="n"/>
      <c r="G80" s="16" t="inlineStr">
        <is>
          <t>17.3%</t>
        </is>
      </c>
      <c r="H80" s="211" t="n"/>
      <c r="I80" s="211" t="n"/>
      <c r="J80" s="210" t="n"/>
      <c r="K80" s="16" t="inlineStr">
        <is>
          <t>14.9%</t>
        </is>
      </c>
      <c r="L80" s="211" t="n"/>
      <c r="M80" s="211" t="n"/>
      <c r="N80" s="210" t="n"/>
      <c r="O80" s="16" t="inlineStr">
        <is>
          <t>7–30%</t>
        </is>
      </c>
      <c r="P80" s="211" t="n"/>
      <c r="Q80" s="211" t="n"/>
      <c r="R80" s="211" t="n"/>
      <c r="S80" s="211" t="n"/>
      <c r="T80" s="210" t="n"/>
    </row>
    <row r="81" ht="15" customHeight="1">
      <c r="A81" s="13" t="inlineStr">
        <is>
          <t>Accountability &amp; Impact</t>
        </is>
      </c>
      <c r="B81" s="211" t="n"/>
      <c r="C81" s="211" t="n"/>
      <c r="D81" s="211" t="n"/>
      <c r="E81" s="211" t="n"/>
      <c r="F81" s="210" t="n"/>
      <c r="G81" s="16" t="inlineStr">
        <is>
          <t>9.4%</t>
        </is>
      </c>
      <c r="H81" s="211" t="n"/>
      <c r="I81" s="211" t="n"/>
      <c r="J81" s="210" t="n"/>
      <c r="K81" s="16" t="inlineStr">
        <is>
          <t>15.1%</t>
        </is>
      </c>
      <c r="L81" s="211" t="n"/>
      <c r="M81" s="211" t="n"/>
      <c r="N81" s="210" t="n"/>
      <c r="O81" s="16" t="inlineStr">
        <is>
          <t>6–20%</t>
        </is>
      </c>
      <c r="P81" s="211" t="n"/>
      <c r="Q81" s="211" t="n"/>
      <c r="R81" s="211" t="n"/>
      <c r="S81" s="211" t="n"/>
      <c r="T81" s="210" t="n"/>
    </row>
    <row r="82" ht="15" customHeight="1">
      <c r="A82" s="13" t="inlineStr">
        <is>
          <t>Leadership &amp; Strategy</t>
        </is>
      </c>
      <c r="B82" s="211" t="n"/>
      <c r="C82" s="211" t="n"/>
      <c r="D82" s="211" t="n"/>
      <c r="E82" s="211" t="n"/>
      <c r="F82" s="210" t="n"/>
      <c r="G82" s="16" t="inlineStr">
        <is>
          <t>3.2%</t>
        </is>
      </c>
      <c r="H82" s="211" t="n"/>
      <c r="I82" s="211" t="n"/>
      <c r="J82" s="210" t="n"/>
      <c r="K82" s="16" t="inlineStr">
        <is>
          <t>20.6%</t>
        </is>
      </c>
      <c r="L82" s="211" t="n"/>
      <c r="M82" s="211" t="n"/>
      <c r="N82" s="210" t="n"/>
      <c r="O82" s="16" t="inlineStr">
        <is>
          <t>8–30%</t>
        </is>
      </c>
      <c r="P82" s="211" t="n"/>
      <c r="Q82" s="211" t="n"/>
      <c r="R82" s="211" t="n"/>
      <c r="S82" s="211" t="n"/>
      <c r="T82" s="210" t="n"/>
    </row>
    <row r="83" ht="15" customHeight="1">
      <c r="A83" s="13" t="inlineStr">
        <is>
          <t>Business Impact</t>
        </is>
      </c>
      <c r="B83" s="211" t="n"/>
      <c r="C83" s="211" t="n"/>
      <c r="D83" s="211" t="n"/>
      <c r="E83" s="211" t="n"/>
      <c r="F83" s="210" t="n"/>
      <c r="G83" s="16" t="inlineStr">
        <is>
          <t>7.9%</t>
        </is>
      </c>
      <c r="H83" s="211" t="n"/>
      <c r="I83" s="211" t="n"/>
      <c r="J83" s="210" t="n"/>
      <c r="K83" s="16" t="inlineStr">
        <is>
          <t>6.7%</t>
        </is>
      </c>
      <c r="L83" s="211" t="n"/>
      <c r="M83" s="211" t="n"/>
      <c r="N83" s="210" t="n"/>
      <c r="O83" s="16" t="inlineStr">
        <is>
          <t>0–10%</t>
        </is>
      </c>
      <c r="P83" s="211" t="n"/>
      <c r="Q83" s="211" t="n"/>
      <c r="R83" s="211" t="n"/>
      <c r="S83" s="211" t="n"/>
      <c r="T83" s="210" t="n"/>
    </row>
    <row r="84" ht="15" customHeight="1">
      <c r="A84" s="13" t="inlineStr">
        <is>
          <t>Experience &amp; Qualification</t>
        </is>
      </c>
      <c r="B84" s="211" t="n"/>
      <c r="C84" s="211" t="n"/>
      <c r="D84" s="211" t="n"/>
      <c r="E84" s="211" t="n"/>
      <c r="F84" s="210" t="n"/>
      <c r="G84" s="16" t="inlineStr">
        <is>
          <t>9.8%</t>
        </is>
      </c>
      <c r="H84" s="211" t="n"/>
      <c r="I84" s="211" t="n"/>
      <c r="J84" s="210" t="n"/>
      <c r="K84" s="16" t="inlineStr">
        <is>
          <t>not scored separately</t>
        </is>
      </c>
      <c r="L84" s="211" t="n"/>
      <c r="M84" s="211" t="n"/>
      <c r="N84" s="210" t="n"/>
      <c r="O84" s="16" t="inlineStr">
        <is>
          <t>Hay, Mercer IPE and WTW fold experience into knowledge</t>
        </is>
      </c>
      <c r="P84" s="211" t="n"/>
      <c r="Q84" s="211" t="n"/>
      <c r="R84" s="211" t="n"/>
      <c r="S84" s="211" t="n"/>
      <c r="T84" s="210" t="n"/>
    </row>
    <row r="85" ht="15" customHeight="1"/>
    <row r="86" ht="20" customHeight="1">
      <c r="A86" s="6" t="inlineStr">
        <is>
          <t>WHAT A RATING MEANS — the same 1-to-12 scale for every factor, every department, every band</t>
        </is>
      </c>
    </row>
    <row r="87" ht="15" customHeight="1">
      <c r="A87" s="11" t="inlineStr">
        <is>
          <t>A rating is the floor of the ladder that this side of the job looks like: 4 = B1-level, 8 = C2-level. Managers can change a person's Business Impact rating on sheet 2 · yellow; the other ratings are set from the evidence and changed through validation.</t>
        </is>
      </c>
    </row>
    <row r="88" ht="15" customHeight="1">
      <c r="A88" s="12" t="inlineStr">
        <is>
          <t>Rating · level</t>
        </is>
      </c>
      <c r="B88" s="210" t="n"/>
      <c r="C88" s="12" t="inlineStr">
        <is>
          <t>Complexity</t>
        </is>
      </c>
      <c r="D88" s="211" t="n"/>
      <c r="E88" s="210" t="n"/>
      <c r="F88" s="12" t="inlineStr">
        <is>
          <t>Autonomy</t>
        </is>
      </c>
      <c r="G88" s="211" t="n"/>
      <c r="H88" s="210" t="n"/>
      <c r="I88" s="12" t="inlineStr">
        <is>
          <t>Accountability</t>
        </is>
      </c>
      <c r="J88" s="211" t="n"/>
      <c r="K88" s="210" t="n"/>
      <c r="L88" s="12" t="inlineStr">
        <is>
          <t>Leadership</t>
        </is>
      </c>
      <c r="M88" s="211" t="n"/>
      <c r="N88" s="210" t="n"/>
      <c r="O88" s="12" t="inlineStr">
        <is>
          <t>Experience</t>
        </is>
      </c>
      <c r="P88" s="211" t="n"/>
      <c r="Q88" s="210" t="n"/>
      <c r="R88" s="12" t="inlineStr">
        <is>
          <t>Business impact</t>
        </is>
      </c>
      <c r="S88" s="211" t="n"/>
      <c r="T88" s="210" t="n"/>
    </row>
    <row r="89" ht="28" customHeight="1">
      <c r="A89" s="13" t="inlineStr">
        <is>
          <t>12 · E2</t>
        </is>
      </c>
      <c r="B89" s="210" t="n"/>
      <c r="C89" s="16" t="inlineStr">
        <is>
          <t>Enterprise-wide uncertainty, transformation and external forces</t>
        </is>
      </c>
      <c r="D89" s="211" t="n"/>
      <c r="E89" s="210" t="n"/>
      <c r="F89" s="16" t="inlineStr">
        <is>
          <t>Accountable to the board</t>
        </is>
      </c>
      <c r="G89" s="211" t="n"/>
      <c r="H89" s="210" t="n"/>
      <c r="I89" s="16" t="inlineStr">
        <is>
          <t>Enterprise results, risk, culture and long-term viability</t>
        </is>
      </c>
      <c r="J89" s="211" t="n"/>
      <c r="K89" s="210" t="n"/>
      <c r="L89" s="16" t="inlineStr">
        <is>
          <t>Sets enterprise strategy; leads the executive team</t>
        </is>
      </c>
      <c r="M89" s="211" t="n"/>
      <c r="N89" s="210" t="n"/>
      <c r="O89" s="16" t="inlineStr">
        <is>
          <t>About 28 yrs</t>
        </is>
      </c>
      <c r="P89" s="211" t="n"/>
      <c r="Q89" s="210" t="n"/>
      <c r="R89" s="16" t="inlineStr">
        <is>
          <t>Answers for the whole company's results and long-term value</t>
        </is>
      </c>
      <c r="S89" s="211" t="n"/>
      <c r="T89" s="210" t="n"/>
    </row>
    <row r="90" ht="28" customHeight="1">
      <c r="A90" s="13" t="inlineStr">
        <is>
          <t>11 · E1</t>
        </is>
      </c>
      <c r="B90" s="210" t="n"/>
      <c r="C90" s="16" t="inlineStr">
        <is>
          <t>Enterprise-level functional strategy</t>
        </is>
      </c>
      <c r="D90" s="211" t="n"/>
      <c r="E90" s="210" t="n"/>
      <c r="F90" s="16" t="inlineStr">
        <is>
          <t>Sets enterprise priorities for the function</t>
        </is>
      </c>
      <c r="G90" s="211" t="n"/>
      <c r="H90" s="210" t="n"/>
      <c r="I90" s="16" t="inlineStr">
        <is>
          <t>Enterprise-wide functional results</t>
        </is>
      </c>
      <c r="J90" s="211" t="n"/>
      <c r="K90" s="210" t="n"/>
      <c r="L90" s="16" t="inlineStr">
        <is>
          <t>Shapes enterprise strategy</t>
        </is>
      </c>
      <c r="M90" s="211" t="n"/>
      <c r="N90" s="210" t="n"/>
      <c r="O90" s="16" t="inlineStr">
        <is>
          <t>About 24 yrs</t>
        </is>
      </c>
      <c r="P90" s="211" t="n"/>
      <c r="Q90" s="210" t="n"/>
      <c r="R90" s="16" t="inlineStr">
        <is>
          <t>Shapes company-wide results through a function</t>
        </is>
      </c>
      <c r="S90" s="211" t="n"/>
      <c r="T90" s="210" t="n"/>
    </row>
    <row r="91" ht="28" customHeight="1">
      <c r="A91" s="13" t="inlineStr">
        <is>
          <t>10 · D2</t>
        </is>
      </c>
      <c r="B91" s="210" t="n"/>
      <c r="C91" s="16" t="inlineStr">
        <is>
          <t>Portfolio-level strategic, financial and regulatory trade-offs</t>
        </is>
      </c>
      <c r="D91" s="211" t="n"/>
      <c r="E91" s="210" t="n"/>
      <c r="F91" s="16" t="inlineStr">
        <is>
          <t>Sets direction across business lines</t>
        </is>
      </c>
      <c r="G91" s="211" t="n"/>
      <c r="H91" s="210" t="n"/>
      <c r="I91" s="16" t="inlineStr">
        <is>
          <t>Multi-business results</t>
        </is>
      </c>
      <c r="J91" s="211" t="n"/>
      <c r="K91" s="210" t="n"/>
      <c r="L91" s="16" t="inlineStr">
        <is>
          <t>Builds the leadership team across businesses</t>
        </is>
      </c>
      <c r="M91" s="211" t="n"/>
      <c r="N91" s="210" t="n"/>
      <c r="O91" s="16" t="inlineStr">
        <is>
          <t>About 21 yrs</t>
        </is>
      </c>
      <c r="P91" s="211" t="n"/>
      <c r="Q91" s="210" t="n"/>
      <c r="R91" s="16" t="inlineStr">
        <is>
          <t>Owns the results of several business lines</t>
        </is>
      </c>
      <c r="S91" s="211" t="n"/>
      <c r="T91" s="210" t="n"/>
    </row>
    <row r="92" ht="28" customHeight="1">
      <c r="A92" s="13" t="inlineStr">
        <is>
          <t>9 · D1</t>
        </is>
      </c>
      <c r="B92" s="210" t="n"/>
      <c r="C92" s="16" t="inlineStr">
        <is>
          <t>Competing strategic, financial and regulatory priorities</t>
        </is>
      </c>
      <c r="D92" s="211" t="n"/>
      <c r="E92" s="210" t="n"/>
      <c r="F92" s="16" t="inlineStr">
        <is>
          <t>Sets business-line direction, pricing and investment</t>
        </is>
      </c>
      <c r="G92" s="211" t="n"/>
      <c r="H92" s="210" t="n"/>
      <c r="I92" s="16" t="inlineStr">
        <is>
          <t>Business-line P&amp;L and market position</t>
        </is>
      </c>
      <c r="J92" s="211" t="n"/>
      <c r="K92" s="210" t="n"/>
      <c r="L92" s="16" t="inlineStr">
        <is>
          <t>Defines business strategy; builds the leadership bench</t>
        </is>
      </c>
      <c r="M92" s="211" t="n"/>
      <c r="N92" s="210" t="n"/>
      <c r="O92" s="16" t="inlineStr">
        <is>
          <t>About 17.5 yrs</t>
        </is>
      </c>
      <c r="P92" s="211" t="n"/>
      <c r="Q92" s="210" t="n"/>
      <c r="R92" s="16" t="inlineStr">
        <is>
          <t>Owns a business line's P&amp;L and growth, or a company-wide function</t>
        </is>
      </c>
      <c r="S92" s="211" t="n"/>
      <c r="T92" s="210" t="n"/>
    </row>
    <row r="93" ht="41" customHeight="1">
      <c r="A93" s="13" t="inlineStr">
        <is>
          <t>8.5 · C+</t>
        </is>
      </c>
      <c r="B93" s="210" t="n"/>
      <c r="C93" s="16" t="inlineStr">
        <is>
          <t>Function-wide and cross-product problems; personally handles the most critical client or technical work</t>
        </is>
      </c>
      <c r="D93" s="211" t="n"/>
      <c r="E93" s="210" t="n"/>
      <c r="F93" s="16" t="inlineStr">
        <is>
          <t>Sets direction for the function; business-line trade-offs go to the Business Head</t>
        </is>
      </c>
      <c r="G93" s="211" t="n"/>
      <c r="H93" s="210" t="n"/>
      <c r="I93" s="16" t="inlineStr">
        <is>
          <t>Function results, budget and key-client outcomes; carries own book or principal delivery</t>
        </is>
      </c>
      <c r="J93" s="211" t="n"/>
      <c r="K93" s="210" t="n"/>
      <c r="L93" s="16" t="inlineStr">
        <is>
          <t>Leads managers and leads and 10+ people in the function while staying hands-on</t>
        </is>
      </c>
      <c r="M93" s="211" t="n"/>
      <c r="N93" s="210" t="n"/>
      <c r="O93" s="16" t="inlineStr">
        <is>
          <t>About 16 yrs</t>
        </is>
      </c>
      <c r="P93" s="211" t="n"/>
      <c r="Q93" s="210" t="n"/>
      <c r="R93" s="16" t="inlineStr">
        <is>
          <t>Drives a function's results and personally wins or delivers key work</t>
        </is>
      </c>
      <c r="S93" s="211" t="n"/>
      <c r="T93" s="210" t="n"/>
    </row>
    <row r="94" ht="28" customHeight="1">
      <c r="A94" s="13" t="inlineStr">
        <is>
          <t>8 · C2</t>
        </is>
      </c>
      <c r="B94" s="210" t="n"/>
      <c r="C94" s="16" t="inlineStr">
        <is>
          <t>Function-wide or company-wide problems; creates methods and standards</t>
        </is>
      </c>
      <c r="D94" s="211" t="n"/>
      <c r="E94" s="210" t="n"/>
      <c r="F94" s="16" t="inlineStr">
        <is>
          <t>Sets direction for a function</t>
        </is>
      </c>
      <c r="G94" s="211" t="n"/>
      <c r="H94" s="210" t="n"/>
      <c r="I94" s="16" t="inlineStr">
        <is>
          <t>Function results, budget and risk</t>
        </is>
      </c>
      <c r="J94" s="211" t="n"/>
      <c r="K94" s="210" t="n"/>
      <c r="L94" s="16" t="inlineStr">
        <is>
          <t>Leads a function; shapes functional strategy</t>
        </is>
      </c>
      <c r="M94" s="211" t="n"/>
      <c r="N94" s="210" t="n"/>
      <c r="O94" s="16" t="inlineStr">
        <is>
          <t>About 14.5 yrs</t>
        </is>
      </c>
      <c r="P94" s="211" t="n"/>
      <c r="Q94" s="210" t="n"/>
      <c r="R94" s="16" t="inlineStr">
        <is>
          <t>Drives a function's or department's results and costs</t>
        </is>
      </c>
      <c r="S94" s="211" t="n"/>
      <c r="T94" s="210" t="n"/>
    </row>
    <row r="95" ht="28" customHeight="1">
      <c r="A95" s="13" t="inlineStr">
        <is>
          <t>7 · C1</t>
        </is>
      </c>
      <c r="B95" s="210" t="n"/>
      <c r="C95" s="16" t="inlineStr">
        <is>
          <t>Ambiguous, cross-product problems</t>
        </is>
      </c>
      <c r="D95" s="211" t="n"/>
      <c r="E95" s="210" t="n"/>
      <c r="F95" s="16" t="inlineStr">
        <is>
          <t>Sets direction for a sub-function or domain</t>
        </is>
      </c>
      <c r="G95" s="211" t="n"/>
      <c r="H95" s="210" t="n"/>
      <c r="I95" s="16" t="inlineStr">
        <is>
          <t>Sub-function results or domain quality across products</t>
        </is>
      </c>
      <c r="J95" s="211" t="n"/>
      <c r="K95" s="210" t="n"/>
      <c r="L95" s="16" t="inlineStr">
        <is>
          <t>Leads managers or a community of practice</t>
        </is>
      </c>
      <c r="M95" s="211" t="n"/>
      <c r="N95" s="210" t="n"/>
      <c r="O95" s="16" t="inlineStr">
        <is>
          <t>About 12 yrs</t>
        </is>
      </c>
      <c r="P95" s="211" t="n"/>
      <c r="Q95" s="210" t="n"/>
      <c r="R95" s="16" t="inlineStr">
        <is>
          <t>Changes results across a sub-function or across products</t>
        </is>
      </c>
      <c r="S95" s="211" t="n"/>
      <c r="T95" s="210" t="n"/>
    </row>
    <row r="96" ht="54" customHeight="1">
      <c r="A96" s="13" t="inlineStr">
        <is>
          <t>6.5 · B+</t>
        </is>
      </c>
      <c r="B96" s="210" t="n"/>
      <c r="C96" s="16" t="inlineStr">
        <is>
          <t>Principal-level problems in own domain; sets technical or quality standards and still builds</t>
        </is>
      </c>
      <c r="D96" s="211" t="n"/>
      <c r="E96" s="210" t="n"/>
      <c r="F96" s="16" t="inlineStr">
        <is>
          <t>Decides approach and priorities for the practice; escalates only cross-function trade-offs</t>
        </is>
      </c>
      <c r="G96" s="211" t="n"/>
      <c r="H96" s="210" t="n"/>
      <c r="I96" s="16" t="inlineStr">
        <is>
          <t>Practice outcomes plus own deliverables; quality and delivery of the team</t>
        </is>
      </c>
      <c r="J96" s="211" t="n"/>
      <c r="K96" s="210" t="n"/>
      <c r="L96" s="16" t="inlineStr">
        <is>
          <t>Leads 3–6 people · or a pod while remaining a hands-on expert; coaches, allocates, reviews</t>
        </is>
      </c>
      <c r="M96" s="211" t="n"/>
      <c r="N96" s="210" t="n"/>
      <c r="O96" s="16" t="inlineStr">
        <is>
          <t>About 11–12 yrs</t>
        </is>
      </c>
      <c r="P96" s="211" t="n"/>
      <c r="Q96" s="210" t="n"/>
      <c r="R96" s="16" t="inlineStr">
        <is>
          <t>Drives a practice's results while delivering the hardest work</t>
        </is>
      </c>
      <c r="S96" s="211" t="n"/>
      <c r="T96" s="210" t="n"/>
    </row>
    <row r="97" ht="41" customHeight="1">
      <c r="A97" s="13" t="inlineStr">
        <is>
          <t>6 · B3</t>
        </is>
      </c>
      <c r="B97" s="210" t="n"/>
      <c r="C97" s="16" t="inlineStr">
        <is>
          <t>Sets standards for a practice; cross-team problems</t>
        </is>
      </c>
      <c r="D97" s="211" t="n"/>
      <c r="E97" s="210" t="n"/>
      <c r="F97" s="16" t="inlineStr">
        <is>
          <t>Commercial / strategic calls for the unit</t>
        </is>
      </c>
      <c r="G97" s="211" t="n"/>
      <c r="H97" s="210" t="n"/>
      <c r="I97" s="16" t="inlineStr">
        <is>
          <t>Several teams or a practice</t>
        </is>
      </c>
      <c r="J97" s="211" t="n"/>
      <c r="K97" s="210" t="n"/>
      <c r="L97" s="16" t="inlineStr">
        <is>
          <r>
            <rPr>
              <rFont val="Calibri"/>
              <b val="1"/>
              <sz val="10"/>
            </rPr>
            <t>IC:</t>
          </r>
          <r>
            <rPr>
              <rFont val="Calibri"/>
              <sz val="10"/>
            </rPr>
            <t xml:space="preserve"> leads a practice · People: team leads / managers report in</t>
          </r>
        </is>
      </c>
      <c r="M97" s="211" t="n"/>
      <c r="N97" s="210" t="n"/>
      <c r="O97" s="16" t="inlineStr">
        <is>
          <t>About 10 yrs</t>
        </is>
      </c>
      <c r="P97" s="211" t="n"/>
      <c r="Q97" s="210" t="n"/>
      <c r="R97" s="16" t="inlineStr">
        <is>
          <t>Shapes the results of a practice or several teams</t>
        </is>
      </c>
      <c r="S97" s="211" t="n"/>
      <c r="T97" s="210" t="n"/>
    </row>
    <row r="98" ht="41" customHeight="1">
      <c r="A98" s="13" t="inlineStr">
        <is>
          <t>5 · B2</t>
        </is>
      </c>
      <c r="B98" s="210" t="n"/>
      <c r="C98" s="16" t="inlineStr">
        <is>
          <t>Hardest problems in the domain</t>
        </is>
      </c>
      <c r="D98" s="211" t="n"/>
      <c r="E98" s="210" t="n"/>
      <c r="F98" s="16" t="inlineStr">
        <is>
          <t>Allocates people and sets team priorities</t>
        </is>
      </c>
      <c r="G98" s="211" t="n"/>
      <c r="H98" s="210" t="n"/>
      <c r="I98" s="16" t="inlineStr">
        <is>
          <t>One team or a client portfolio</t>
        </is>
      </c>
      <c r="J98" s="211" t="n"/>
      <c r="K98" s="210" t="n"/>
      <c r="L98" s="16" t="inlineStr">
        <is>
          <r>
            <rPr>
              <rFont val="Calibri"/>
              <b val="1"/>
              <sz val="10"/>
            </rPr>
            <t>IC:</t>
          </r>
          <r>
            <rPr>
              <rFont val="Calibri"/>
              <sz val="10"/>
            </rPr>
            <t xml:space="preserve"> guides others in the domain · People: manages a team of 6+</t>
          </r>
        </is>
      </c>
      <c r="M98" s="211" t="n"/>
      <c r="N98" s="210" t="n"/>
      <c r="O98" s="16" t="inlineStr">
        <is>
          <t>About 7.5 yrs</t>
        </is>
      </c>
      <c r="P98" s="211" t="n"/>
      <c r="Q98" s="210" t="n"/>
      <c r="R98" s="16" t="inlineStr">
        <is>
          <t>Visible effect on a team's or client portfolio's revenue, quality or compliance</t>
        </is>
      </c>
      <c r="S98" s="211" t="n"/>
      <c r="T98" s="210" t="n"/>
    </row>
    <row r="99" ht="41" customHeight="1">
      <c r="A99" s="13" t="inlineStr">
        <is>
          <t>4 · B1</t>
        </is>
      </c>
      <c r="B99" s="210" t="n"/>
      <c r="C99" s="16" t="inlineStr">
        <is>
          <t>Domain specialist work</t>
        </is>
      </c>
      <c r="D99" s="211" t="n"/>
      <c r="E99" s="210" t="n"/>
      <c r="F99" s="16" t="inlineStr">
        <is>
          <t>Technical / QC / client calls for the domain</t>
        </is>
      </c>
      <c r="G99" s="211" t="n"/>
      <c r="H99" s="210" t="n"/>
      <c r="I99" s="16" t="inlineStr">
        <is>
          <t>A domain or a small team</t>
        </is>
      </c>
      <c r="J99" s="211" t="n"/>
      <c r="K99" s="210" t="n"/>
      <c r="L99" s="16" t="inlineStr">
        <is>
          <r>
            <rPr>
              <rFont val="Calibri"/>
              <b val="1"/>
              <sz val="10"/>
            </rPr>
            <t>IC:</t>
          </r>
          <r>
            <rPr>
              <rFont val="Calibri"/>
              <sz val="10"/>
            </rPr>
            <t xml:space="preserve"> mentors and reviews · People: hands-on team lead of 3–5</t>
          </r>
        </is>
      </c>
      <c r="M99" s="211" t="n"/>
      <c r="N99" s="210" t="n"/>
      <c r="O99" s="16" t="inlineStr">
        <is>
          <t>About 5.5 yrs</t>
        </is>
      </c>
      <c r="P99" s="211" t="n"/>
      <c r="Q99" s="210" t="n"/>
      <c r="R99" s="16" t="inlineStr">
        <is>
          <t>Moves a module's, product area's or client account's results</t>
        </is>
      </c>
      <c r="S99" s="211" t="n"/>
      <c r="T99" s="210" t="n"/>
    </row>
    <row r="100" ht="41" customHeight="1">
      <c r="A100" s="13" t="inlineStr">
        <is>
          <t>3 · A3</t>
        </is>
      </c>
      <c r="B100" s="210" t="n"/>
      <c r="C100" s="16" t="inlineStr">
        <is>
          <t>Varied and non-standard work; handles exceptions</t>
        </is>
      </c>
      <c r="D100" s="211" t="n"/>
      <c r="E100" s="210" t="n"/>
      <c r="F100" s="16" t="inlineStr">
        <is>
          <t>Technical / QC / client calls on own work</t>
        </is>
      </c>
      <c r="G100" s="211" t="n"/>
      <c r="H100" s="210" t="n"/>
      <c r="I100" s="16" t="inlineStr">
        <is>
          <t>A module / process, or work with client or regulatory consequences</t>
        </is>
      </c>
      <c r="J100" s="211" t="n"/>
      <c r="K100" s="210" t="n"/>
      <c r="L100" s="16" t="inlineStr">
        <is>
          <t>Not scored in Band A</t>
        </is>
      </c>
      <c r="M100" s="211" t="n"/>
      <c r="N100" s="210" t="n"/>
      <c r="O100" s="16" t="inlineStr">
        <is>
          <t>About 3 yrs</t>
        </is>
      </c>
      <c r="P100" s="211" t="n"/>
      <c r="Q100" s="210" t="n"/>
      <c r="R100" s="16" t="inlineStr">
        <is>
          <t>A process or client deliverable depends on this work</t>
        </is>
      </c>
      <c r="S100" s="211" t="n"/>
      <c r="T100" s="210" t="n"/>
    </row>
    <row r="101" ht="28" customHeight="1">
      <c r="A101" s="13" t="inlineStr">
        <is>
          <t>2 · A2</t>
        </is>
      </c>
      <c r="B101" s="210" t="n"/>
      <c r="C101" s="16" t="inlineStr">
        <is>
          <t>Standard work of the discipline</t>
        </is>
      </c>
      <c r="D101" s="211" t="n"/>
      <c r="E101" s="210" t="n"/>
      <c r="F101" s="16" t="inlineStr">
        <is>
          <t>Chooses own approach within standards</t>
        </is>
      </c>
      <c r="G101" s="211" t="n"/>
      <c r="H101" s="210" t="n"/>
      <c r="I101" s="16" t="inlineStr">
        <is>
          <t>Own deliverables · accuracy, TAT</t>
        </is>
      </c>
      <c r="J101" s="211" t="n"/>
      <c r="K101" s="210" t="n"/>
      <c r="L101" s="16" t="inlineStr">
        <is>
          <t>Not scored in Band A</t>
        </is>
      </c>
      <c r="M101" s="211" t="n"/>
      <c r="N101" s="210" t="n"/>
      <c r="O101" s="16" t="inlineStr">
        <is>
          <t>About 1 yr</t>
        </is>
      </c>
      <c r="P101" s="211" t="n"/>
      <c r="Q101" s="210" t="n"/>
      <c r="R101" s="16" t="inlineStr">
        <is>
          <t>Own deliverables feed a team's output and turnaround</t>
        </is>
      </c>
      <c r="S101" s="211" t="n"/>
      <c r="T101" s="210" t="n"/>
    </row>
    <row r="102" ht="28" customHeight="1">
      <c r="A102" s="13" t="inlineStr">
        <is>
          <t>1 · A1</t>
        </is>
      </c>
      <c r="B102" s="210" t="n"/>
      <c r="C102" s="16" t="inlineStr">
        <is>
          <t>Learning; follows worked examples</t>
        </is>
      </c>
      <c r="D102" s="211" t="n"/>
      <c r="E102" s="210" t="n"/>
      <c r="F102" s="16" t="inlineStr">
        <is>
          <t>Needs approval / close guidance</t>
        </is>
      </c>
      <c r="G102" s="211" t="n"/>
      <c r="H102" s="210" t="n"/>
      <c r="I102" s="16" t="inlineStr">
        <is>
          <t>Learning tasks</t>
        </is>
      </c>
      <c r="J102" s="211" t="n"/>
      <c r="K102" s="210" t="n"/>
      <c r="L102" s="16" t="inlineStr">
        <is>
          <t>Not scored in Band A</t>
        </is>
      </c>
      <c r="M102" s="211" t="n"/>
      <c r="N102" s="210" t="n"/>
      <c r="O102" s="16" t="inlineStr">
        <is>
          <t>No experience yet</t>
        </is>
      </c>
      <c r="P102" s="211" t="n"/>
      <c r="Q102" s="210" t="n"/>
      <c r="R102" s="16" t="inlineStr">
        <is>
          <t>Learning; little direct effect on business results yet</t>
        </is>
      </c>
      <c r="S102" s="211" t="n"/>
      <c r="T102" s="210" t="n"/>
    </row>
    <row r="103" ht="15" customHeight="1"/>
    <row r="104" ht="15" customHeight="1">
      <c r="A104" s="11"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R99:T99"/>
    <mergeCell ref="L93:N93"/>
    <mergeCell ref="C55:H55"/>
    <mergeCell ref="A58:T58"/>
    <mergeCell ref="I54:T54"/>
    <mergeCell ref="A64:B64"/>
    <mergeCell ref="C63:T63"/>
    <mergeCell ref="A84:F84"/>
    <mergeCell ref="A51:B51"/>
    <mergeCell ref="I97:K97"/>
    <mergeCell ref="A98:B98"/>
    <mergeCell ref="A15:T15"/>
    <mergeCell ref="O84:T84"/>
    <mergeCell ref="A73:T73"/>
    <mergeCell ref="I96:K96"/>
    <mergeCell ref="A88:B88"/>
    <mergeCell ref="R101:T101"/>
    <mergeCell ref="F100:H100"/>
    <mergeCell ref="A60:T60"/>
    <mergeCell ref="R91:T91"/>
    <mergeCell ref="C95:E95"/>
    <mergeCell ref="R100:T100"/>
    <mergeCell ref="A54:B54"/>
    <mergeCell ref="I98:K98"/>
    <mergeCell ref="O80:T80"/>
    <mergeCell ref="A90:B90"/>
    <mergeCell ref="C52:H52"/>
    <mergeCell ref="F102:H102"/>
    <mergeCell ref="G81:J81"/>
    <mergeCell ref="A99:B99"/>
    <mergeCell ref="L100:N100"/>
    <mergeCell ref="I88:K88"/>
    <mergeCell ref="O79:T79"/>
    <mergeCell ref="C91:E91"/>
    <mergeCell ref="F92:H92"/>
    <mergeCell ref="A81:F81"/>
    <mergeCell ref="A101:B101"/>
    <mergeCell ref="O90:Q90"/>
    <mergeCell ref="C67:T67"/>
    <mergeCell ref="O81:T81"/>
    <mergeCell ref="I50:T50"/>
    <mergeCell ref="G82:J82"/>
    <mergeCell ref="C101:E101"/>
    <mergeCell ref="A2:T2"/>
    <mergeCell ref="L95:N95"/>
    <mergeCell ref="O78:T78"/>
    <mergeCell ref="O101:Q101"/>
    <mergeCell ref="A53:B53"/>
    <mergeCell ref="A62:B62"/>
    <mergeCell ref="A82:F82"/>
    <mergeCell ref="L97:N97"/>
    <mergeCell ref="C62:T62"/>
    <mergeCell ref="R88:T88"/>
    <mergeCell ref="F89:H89"/>
    <mergeCell ref="A72:T72"/>
    <mergeCell ref="I100:K100"/>
    <mergeCell ref="C64:T64"/>
    <mergeCell ref="C99:E99"/>
    <mergeCell ref="R90:T90"/>
    <mergeCell ref="C94:E94"/>
    <mergeCell ref="C50:H50"/>
    <mergeCell ref="A48:T48"/>
    <mergeCell ref="L89:N89"/>
    <mergeCell ref="I102:K102"/>
    <mergeCell ref="A59:T59"/>
    <mergeCell ref="F101:H101"/>
    <mergeCell ref="L88:N88"/>
    <mergeCell ref="A61:B61"/>
    <mergeCell ref="F91:H91"/>
    <mergeCell ref="I92:K92"/>
    <mergeCell ref="G84:J84"/>
    <mergeCell ref="O95:Q95"/>
    <mergeCell ref="A70:T70"/>
    <mergeCell ref="K78:N78"/>
    <mergeCell ref="O89:Q89"/>
    <mergeCell ref="F93:H93"/>
    <mergeCell ref="A89:B89"/>
    <mergeCell ref="A8:I8"/>
    <mergeCell ref="L99:N99"/>
    <mergeCell ref="K80:N80"/>
    <mergeCell ref="I51:T51"/>
    <mergeCell ref="A74:T74"/>
    <mergeCell ref="R102:T102"/>
    <mergeCell ref="K79:N79"/>
    <mergeCell ref="C66:T66"/>
    <mergeCell ref="R92:T92"/>
    <mergeCell ref="A71:T71"/>
    <mergeCell ref="A76:T76"/>
    <mergeCell ref="I90:K90"/>
    <mergeCell ref="A91:B91"/>
    <mergeCell ref="K81:N81"/>
    <mergeCell ref="A100:B100"/>
    <mergeCell ref="C6:H6"/>
    <mergeCell ref="C89:E89"/>
    <mergeCell ref="A52:B52"/>
    <mergeCell ref="L101:N101"/>
    <mergeCell ref="R94:T94"/>
    <mergeCell ref="A63:B63"/>
    <mergeCell ref="I49:T49"/>
    <mergeCell ref="A79:F79"/>
    <mergeCell ref="C88:E88"/>
    <mergeCell ref="A93:B93"/>
    <mergeCell ref="I101:K101"/>
    <mergeCell ref="A102:B102"/>
    <mergeCell ref="A10:T10"/>
    <mergeCell ref="I91:K91"/>
    <mergeCell ref="F95:H95"/>
    <mergeCell ref="A92:B92"/>
    <mergeCell ref="C54:H54"/>
    <mergeCell ref="C65:T65"/>
    <mergeCell ref="O93:Q93"/>
    <mergeCell ref="A49:B49"/>
    <mergeCell ref="R89:T89"/>
    <mergeCell ref="K82:N82"/>
    <mergeCell ref="O99:Q99"/>
    <mergeCell ref="I93:K93"/>
    <mergeCell ref="I53:T53"/>
    <mergeCell ref="F97:H97"/>
    <mergeCell ref="A94:B94"/>
    <mergeCell ref="A11:T11"/>
    <mergeCell ref="A1:T1"/>
    <mergeCell ref="F90:H90"/>
    <mergeCell ref="I55:T55"/>
    <mergeCell ref="A65:B65"/>
    <mergeCell ref="I52:T52"/>
    <mergeCell ref="K83:N83"/>
    <mergeCell ref="A87:T87"/>
    <mergeCell ref="O94:Q94"/>
    <mergeCell ref="L96:N96"/>
    <mergeCell ref="A55:B55"/>
    <mergeCell ref="L90:N90"/>
    <mergeCell ref="I94:K94"/>
    <mergeCell ref="O82:T82"/>
    <mergeCell ref="A12:T12"/>
    <mergeCell ref="R93:T93"/>
    <mergeCell ref="C53:H53"/>
    <mergeCell ref="C96:E96"/>
    <mergeCell ref="A57:T57"/>
    <mergeCell ref="A83:F83"/>
    <mergeCell ref="C92:E92"/>
    <mergeCell ref="O96:Q96"/>
    <mergeCell ref="A14:T14"/>
    <mergeCell ref="L91:N91"/>
    <mergeCell ref="I95:K95"/>
    <mergeCell ref="A96:B96"/>
    <mergeCell ref="I89:K89"/>
    <mergeCell ref="C98:E98"/>
    <mergeCell ref="G78:J78"/>
    <mergeCell ref="F99:H99"/>
    <mergeCell ref="O98:Q98"/>
    <mergeCell ref="O83:T83"/>
    <mergeCell ref="A78:F78"/>
    <mergeCell ref="A67:B67"/>
    <mergeCell ref="G80:J80"/>
    <mergeCell ref="G79:J79"/>
    <mergeCell ref="C93:E93"/>
    <mergeCell ref="F94:H94"/>
    <mergeCell ref="A80:F80"/>
    <mergeCell ref="O88:Q88"/>
    <mergeCell ref="A77:T77"/>
    <mergeCell ref="L92:N92"/>
    <mergeCell ref="C90:E90"/>
    <mergeCell ref="L102:N102"/>
    <mergeCell ref="R95:T95"/>
    <mergeCell ref="C51:H51"/>
    <mergeCell ref="L94:N94"/>
    <mergeCell ref="A69:T69"/>
    <mergeCell ref="R97:T97"/>
    <mergeCell ref="A66:B66"/>
    <mergeCell ref="F96:H96"/>
    <mergeCell ref="C61:T61"/>
    <mergeCell ref="O91:Q91"/>
    <mergeCell ref="C7:H7"/>
    <mergeCell ref="R96:T96"/>
    <mergeCell ref="A50:B50"/>
    <mergeCell ref="O100:Q100"/>
    <mergeCell ref="A75:T75"/>
    <mergeCell ref="F98:H98"/>
    <mergeCell ref="I99:K99"/>
    <mergeCell ref="A95:B95"/>
    <mergeCell ref="C102:E102"/>
    <mergeCell ref="A3:T3"/>
    <mergeCell ref="A86:T86"/>
    <mergeCell ref="R98:T98"/>
    <mergeCell ref="O102:Q102"/>
    <mergeCell ref="C49:H49"/>
    <mergeCell ref="F88:H88"/>
    <mergeCell ref="A104:T104"/>
    <mergeCell ref="A97:B97"/>
    <mergeCell ref="A5:T5"/>
    <mergeCell ref="L98:N98"/>
    <mergeCell ref="K84:N84"/>
    <mergeCell ref="G83:J83"/>
    <mergeCell ref="C97:E97"/>
    <mergeCell ref="O92:Q92"/>
    <mergeCell ref="O97:Q97"/>
    <mergeCell ref="C100:E100"/>
    <mergeCell ref="A13:T13"/>
  </mergeCells>
  <conditionalFormatting sqref="G17:G46">
    <cfRule type="colorScale" priority="1">
      <colorScale>
        <cfvo type="num" val="0"/>
        <cfvo type="num" val="40"/>
        <color rgb="00FFFFFF"/>
        <color rgb="00A9D08E"/>
      </colorScale>
    </cfRule>
  </conditionalFormatting>
  <conditionalFormatting sqref="H17:H46">
    <cfRule type="colorScale" priority="2">
      <colorScale>
        <cfvo type="num" val="0"/>
        <cfvo type="num" val="40"/>
        <color rgb="00FFFFFF"/>
        <color rgb="00A9D08E"/>
      </colorScale>
    </cfRule>
  </conditionalFormatting>
  <conditionalFormatting sqref="I17:I46">
    <cfRule type="colorScale" priority="3">
      <colorScale>
        <cfvo type="num" val="0"/>
        <cfvo type="num" val="40"/>
        <color rgb="00FFFFFF"/>
        <color rgb="00A9D08E"/>
      </colorScale>
    </cfRule>
  </conditionalFormatting>
  <conditionalFormatting sqref="J17:J46">
    <cfRule type="colorScale" priority="4">
      <colorScale>
        <cfvo type="num" val="0"/>
        <cfvo type="num" val="40"/>
        <color rgb="00FFFFFF"/>
        <color rgb="00A9D08E"/>
      </colorScale>
    </cfRule>
  </conditionalFormatting>
  <conditionalFormatting sqref="K17:K46">
    <cfRule type="colorScale" priority="5">
      <colorScale>
        <cfvo type="num" val="0"/>
        <cfvo type="num" val="40"/>
        <color rgb="00FFFFFF"/>
        <color rgb="00A9D08E"/>
      </colorScale>
    </cfRule>
  </conditionalFormatting>
  <conditionalFormatting sqref="L17:L46">
    <cfRule type="colorScale" priority="6">
      <colorScale>
        <cfvo type="num" val="0"/>
        <cfvo type="num" val="40"/>
        <color rgb="00FFFFFF"/>
        <color rgb="00A9D08E"/>
      </colorScale>
    </cfRule>
  </conditionalFormatting>
  <dataValidations count="2">
    <dataValidation sqref="G17:L46"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I155"/>
  <sheetViews>
    <sheetView showGridLines="0" workbookViewId="0">
      <pane ySplit="4" topLeftCell="A5"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2" customWidth="1" min="7" max="7"/>
    <col width="60" customWidth="1" min="8" max="8"/>
    <col width="13" customWidth="1" min="9" max="9"/>
  </cols>
  <sheetData>
    <row r="1" ht="34" customHeight="1">
      <c r="A1" s="1" t="inlineStr">
        <is>
          <t>Weight benchmark — where the default weights come from</t>
        </is>
      </c>
      <c r="I1" s="243" t="inlineStr">
        <is>
          <t>◂ Contents</t>
        </is>
      </c>
    </row>
    <row r="2" ht="32" customHeight="1">
      <c r="A2" s="3" t="inlineStr">
        <is>
          <t>1e · The published point-factor plans, how weights shift with seniority, the evidence on experience and on business impact, and IRIS's defaults set against them. Every figure has its source.</t>
        </is>
      </c>
    </row>
    <row r="3">
      <c r="A3" s="4" t="inlineStr">
        <is>
          <t>IRIS · Job Architecture &amp; Job Design · Final v1.12 · October 2026 · Internal — Confidential</t>
        </is>
      </c>
    </row>
    <row r="4"/>
    <row r="5" ht="20" customHeight="1">
      <c r="A5" s="6" t="inlineStr">
        <is>
          <t>0. How the default weights were derived — in one table</t>
        </is>
      </c>
    </row>
    <row r="6" ht="41" customHeight="1">
      <c r="A6" s="11" t="inlineStr">
        <is>
          <r>
            <rPr>
              <rFont val="Calibri"/>
              <b val="1"/>
              <i val="1"/>
              <color rgb="00595959"/>
              <sz val="10"/>
            </rPr>
            <t>Three published sources, given equal weight:</t>
          </r>
          <r>
            <rPr>
              <rFont val="Calibri"/>
              <i val="1"/>
              <color rgb="00595959"/>
              <sz val="10"/>
            </rPr>
            <t xml:space="preserve">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r>
        </is>
      </c>
    </row>
    <row r="7" ht="28" customHeight="1">
      <c r="A7" s="12" t="inlineStr">
        <is>
          <t>Role group · source</t>
        </is>
      </c>
      <c r="B7" s="12" t="inlineStr">
        <is>
          <t>Complexity</t>
        </is>
      </c>
      <c r="C7" s="12" t="inlineStr">
        <is>
          <t>Autonomy</t>
        </is>
      </c>
      <c r="D7" s="12" t="inlineStr">
        <is>
          <t>Accountability</t>
        </is>
      </c>
      <c r="E7" s="12" t="inlineStr">
        <is>
          <t>Leadership</t>
        </is>
      </c>
      <c r="F7" s="12" t="inlineStr">
        <is>
          <t>Experience</t>
        </is>
      </c>
      <c r="G7" s="12" t="inlineStr">
        <is>
          <t>Business impact</t>
        </is>
      </c>
      <c r="H7" s="12" t="inlineStr">
        <is>
          <t>Note</t>
        </is>
      </c>
    </row>
    <row r="8" ht="15" customHeight="1">
      <c r="A8" s="13" t="inlineStr">
        <is>
          <t>Band A · Korn Ferry Hay</t>
        </is>
      </c>
      <c r="B8" s="15" t="inlineStr">
        <is>
          <t>71%</t>
        </is>
      </c>
      <c r="C8" s="15" t="inlineStr">
        <is>
          <t>11%</t>
        </is>
      </c>
      <c r="D8" s="15" t="inlineStr">
        <is>
          <t>4%</t>
        </is>
      </c>
      <c r="E8" s="15" t="inlineStr">
        <is>
          <t>0%</t>
        </is>
      </c>
      <c r="F8" s="15" t="inlineStr">
        <is>
          <t>10%</t>
        </is>
      </c>
      <c r="G8" s="15" t="inlineStr">
        <is>
          <t>4%</t>
        </is>
      </c>
      <c r="H8" s="16" t="inlineStr"/>
    </row>
    <row r="9" ht="15" customHeight="1">
      <c r="A9" s="13" t="inlineStr">
        <is>
          <t>Band A · Mercer IPE</t>
        </is>
      </c>
      <c r="B9" s="15" t="inlineStr">
        <is>
          <t>51%</t>
        </is>
      </c>
      <c r="C9" s="15" t="inlineStr">
        <is>
          <t>22%</t>
        </is>
      </c>
      <c r="D9" s="15" t="inlineStr">
        <is>
          <t>8%</t>
        </is>
      </c>
      <c r="E9" s="15" t="inlineStr">
        <is>
          <t>0%</t>
        </is>
      </c>
      <c r="F9" s="15" t="inlineStr">
        <is>
          <t>10%</t>
        </is>
      </c>
      <c r="G9" s="15" t="inlineStr">
        <is>
          <t>8%</t>
        </is>
      </c>
      <c r="H9" s="16" t="inlineStr"/>
    </row>
    <row r="10" ht="15" customHeight="1">
      <c r="A10" s="13" t="inlineStr">
        <is>
          <t>Band A · Public plans</t>
        </is>
      </c>
      <c r="B10" s="15" t="inlineStr">
        <is>
          <t>53%</t>
        </is>
      </c>
      <c r="C10" s="15" t="inlineStr">
        <is>
          <t>15%</t>
        </is>
      </c>
      <c r="D10" s="15" t="inlineStr">
        <is>
          <t>15%</t>
        </is>
      </c>
      <c r="E10" s="15" t="inlineStr">
        <is>
          <t>0%</t>
        </is>
      </c>
      <c r="F10" s="15" t="inlineStr">
        <is>
          <t>10%</t>
        </is>
      </c>
      <c r="G10" s="15" t="inlineStr">
        <is>
          <t>7%</t>
        </is>
      </c>
      <c r="H10" s="16" t="inlineStr"/>
    </row>
    <row r="11" ht="15" customHeight="1">
      <c r="A11" s="27" t="inlineStr">
        <is>
          <t>Band A · IRIS default</t>
        </is>
      </c>
      <c r="B11" s="23" t="inlineStr">
        <is>
          <t>59%</t>
        </is>
      </c>
      <c r="C11" s="23" t="inlineStr">
        <is>
          <t>16%</t>
        </is>
      </c>
      <c r="D11" s="23" t="inlineStr">
        <is>
          <t>9%</t>
        </is>
      </c>
      <c r="E11" s="23" t="inlineStr">
        <is>
          <t>0%</t>
        </is>
      </c>
      <c r="F11" s="23" t="inlineStr">
        <is>
          <t>10%</t>
        </is>
      </c>
      <c r="G11" s="23" t="inlineStr">
        <is>
          <t>6%</t>
        </is>
      </c>
      <c r="H11" s="21" t="inlineStr">
        <is>
          <t>Average of the three, whole numbers</t>
        </is>
      </c>
    </row>
    <row r="12" ht="28" customHeight="1">
      <c r="A12" s="13" t="inlineStr">
        <is>
          <t>Band B · IC / POD Lead · Korn Ferry Hay</t>
        </is>
      </c>
      <c r="B12" s="15" t="inlineStr">
        <is>
          <t>54%</t>
        </is>
      </c>
      <c r="C12" s="15" t="inlineStr">
        <is>
          <t>19%</t>
        </is>
      </c>
      <c r="D12" s="15" t="inlineStr">
        <is>
          <t>6%</t>
        </is>
      </c>
      <c r="E12" s="15" t="inlineStr">
        <is>
          <t>5%</t>
        </is>
      </c>
      <c r="F12" s="15" t="inlineStr">
        <is>
          <t>10%</t>
        </is>
      </c>
      <c r="G12" s="15" t="inlineStr">
        <is>
          <t>6%</t>
        </is>
      </c>
      <c r="H12" s="16" t="inlineStr"/>
    </row>
    <row r="13" ht="28" customHeight="1">
      <c r="A13" s="13" t="inlineStr">
        <is>
          <t>Band B · IC / POD Lead · Mercer IPE</t>
        </is>
      </c>
      <c r="B13" s="15" t="inlineStr">
        <is>
          <t>52%</t>
        </is>
      </c>
      <c r="C13" s="15" t="inlineStr">
        <is>
          <t>18%</t>
        </is>
      </c>
      <c r="D13" s="15" t="inlineStr">
        <is>
          <t>8%</t>
        </is>
      </c>
      <c r="E13" s="15" t="inlineStr">
        <is>
          <t>5%</t>
        </is>
      </c>
      <c r="F13" s="15" t="inlineStr">
        <is>
          <t>10%</t>
        </is>
      </c>
      <c r="G13" s="15" t="inlineStr">
        <is>
          <t>8%</t>
        </is>
      </c>
      <c r="H13" s="16" t="inlineStr"/>
    </row>
    <row r="14" ht="28" customHeight="1">
      <c r="A14" s="13" t="inlineStr">
        <is>
          <t>Band B · IC / POD Lead · Public plans</t>
        </is>
      </c>
      <c r="B14" s="15" t="inlineStr">
        <is>
          <t>48%</t>
        </is>
      </c>
      <c r="C14" s="15" t="inlineStr">
        <is>
          <t>15%</t>
        </is>
      </c>
      <c r="D14" s="15" t="inlineStr">
        <is>
          <t>15%</t>
        </is>
      </c>
      <c r="E14" s="15" t="inlineStr">
        <is>
          <t>5%</t>
        </is>
      </c>
      <c r="F14" s="15" t="inlineStr">
        <is>
          <t>10%</t>
        </is>
      </c>
      <c r="G14" s="15" t="inlineStr">
        <is>
          <t>7%</t>
        </is>
      </c>
      <c r="H14" s="16" t="inlineStr"/>
    </row>
    <row r="15" ht="28" customHeight="1">
      <c r="A15" s="27" t="inlineStr">
        <is>
          <t>Band B · IC / POD Lead · IRIS default</t>
        </is>
      </c>
      <c r="B15" s="23" t="inlineStr">
        <is>
          <t>51%</t>
        </is>
      </c>
      <c r="C15" s="23" t="inlineStr">
        <is>
          <t>17%</t>
        </is>
      </c>
      <c r="D15" s="23" t="inlineStr">
        <is>
          <t>10%</t>
        </is>
      </c>
      <c r="E15" s="23" t="inlineStr">
        <is>
          <t>5%</t>
        </is>
      </c>
      <c r="F15" s="23" t="inlineStr">
        <is>
          <t>10%</t>
        </is>
      </c>
      <c r="G15" s="23" t="inlineStr">
        <is>
          <t>7%</t>
        </is>
      </c>
      <c r="H15" s="21" t="inlineStr">
        <is>
          <t>Average of the three, whole numbers</t>
        </is>
      </c>
    </row>
    <row r="16" ht="28" customHeight="1">
      <c r="A16" s="13" t="inlineStr">
        <is>
          <t>Band B · People Manager · Korn Ferry Hay</t>
        </is>
      </c>
      <c r="B16" s="15" t="inlineStr">
        <is>
          <t>35%</t>
        </is>
      </c>
      <c r="C16" s="15" t="inlineStr">
        <is>
          <t>21%</t>
        </is>
      </c>
      <c r="D16" s="15" t="inlineStr">
        <is>
          <t>10%</t>
        </is>
      </c>
      <c r="E16" s="15" t="inlineStr">
        <is>
          <t>15%</t>
        </is>
      </c>
      <c r="F16" s="15" t="inlineStr">
        <is>
          <t>10%</t>
        </is>
      </c>
      <c r="G16" s="15" t="inlineStr">
        <is>
          <t>10%</t>
        </is>
      </c>
      <c r="H16" s="16" t="inlineStr"/>
    </row>
    <row r="17" ht="28" customHeight="1">
      <c r="A17" s="13" t="inlineStr">
        <is>
          <t>Band B · People Manager · Mercer IPE</t>
        </is>
      </c>
      <c r="B17" s="15" t="inlineStr">
        <is>
          <t>38%</t>
        </is>
      </c>
      <c r="C17" s="15" t="inlineStr">
        <is>
          <t>19%</t>
        </is>
      </c>
      <c r="D17" s="15" t="inlineStr">
        <is>
          <t>9%</t>
        </is>
      </c>
      <c r="E17" s="15" t="inlineStr">
        <is>
          <t>15%</t>
        </is>
      </c>
      <c r="F17" s="15" t="inlineStr">
        <is>
          <t>10%</t>
        </is>
      </c>
      <c r="G17" s="15" t="inlineStr">
        <is>
          <t>9%</t>
        </is>
      </c>
      <c r="H17" s="16" t="inlineStr"/>
    </row>
    <row r="18" ht="28" customHeight="1">
      <c r="A18" s="13" t="inlineStr">
        <is>
          <t>Band B · People Manager · Public plans</t>
        </is>
      </c>
      <c r="B18" s="15" t="inlineStr">
        <is>
          <t>38%</t>
        </is>
      </c>
      <c r="C18" s="15" t="inlineStr">
        <is>
          <t>15%</t>
        </is>
      </c>
      <c r="D18" s="15" t="inlineStr">
        <is>
          <t>15%</t>
        </is>
      </c>
      <c r="E18" s="15" t="inlineStr">
        <is>
          <t>15%</t>
        </is>
      </c>
      <c r="F18" s="15" t="inlineStr">
        <is>
          <t>10%</t>
        </is>
      </c>
      <c r="G18" s="15" t="inlineStr">
        <is>
          <t>7%</t>
        </is>
      </c>
      <c r="H18" s="16" t="inlineStr"/>
    </row>
    <row r="19" ht="28" customHeight="1">
      <c r="A19" s="27" t="inlineStr">
        <is>
          <t>Band B · People Manager · IRIS default</t>
        </is>
      </c>
      <c r="B19" s="23" t="inlineStr">
        <is>
          <t>37%</t>
        </is>
      </c>
      <c r="C19" s="23" t="inlineStr">
        <is>
          <t>18%</t>
        </is>
      </c>
      <c r="D19" s="23" t="inlineStr">
        <is>
          <t>11%</t>
        </is>
      </c>
      <c r="E19" s="23" t="inlineStr">
        <is>
          <t>15%</t>
        </is>
      </c>
      <c r="F19" s="23" t="inlineStr">
        <is>
          <t>10%</t>
        </is>
      </c>
      <c r="G19" s="23" t="inlineStr">
        <is>
          <t>9%</t>
        </is>
      </c>
      <c r="H19" s="21" t="inlineStr">
        <is>
          <t>Average of the three, whole numbers</t>
        </is>
      </c>
    </row>
    <row r="20" ht="28" customHeight="1">
      <c r="A20" s="13" t="inlineStr">
        <is>
          <t>Player-Coach · B+ · Korn Ferry Hay</t>
        </is>
      </c>
      <c r="B20" s="15" t="inlineStr">
        <is>
          <t>44%</t>
        </is>
      </c>
      <c r="C20" s="15" t="inlineStr">
        <is>
          <t>20%</t>
        </is>
      </c>
      <c r="D20" s="15" t="inlineStr">
        <is>
          <t>8%</t>
        </is>
      </c>
      <c r="E20" s="15" t="inlineStr">
        <is>
          <t>10%</t>
        </is>
      </c>
      <c r="F20" s="15" t="inlineStr">
        <is>
          <t>10%</t>
        </is>
      </c>
      <c r="G20" s="15" t="inlineStr">
        <is>
          <t>8%</t>
        </is>
      </c>
      <c r="H20" s="16" t="inlineStr"/>
    </row>
    <row r="21" ht="15" customHeight="1">
      <c r="A21" s="13" t="inlineStr">
        <is>
          <t>Player-Coach · B+ · Mercer IPE</t>
        </is>
      </c>
      <c r="B21" s="15" t="inlineStr">
        <is>
          <t>45%</t>
        </is>
      </c>
      <c r="C21" s="15" t="inlineStr">
        <is>
          <t>18%</t>
        </is>
      </c>
      <c r="D21" s="15" t="inlineStr">
        <is>
          <t>8%</t>
        </is>
      </c>
      <c r="E21" s="15" t="inlineStr">
        <is>
          <t>10%</t>
        </is>
      </c>
      <c r="F21" s="15" t="inlineStr">
        <is>
          <t>10%</t>
        </is>
      </c>
      <c r="G21" s="15" t="inlineStr">
        <is>
          <t>8%</t>
        </is>
      </c>
      <c r="H21" s="16" t="inlineStr"/>
    </row>
    <row r="22" ht="15" customHeight="1">
      <c r="A22" s="13" t="inlineStr">
        <is>
          <t>Player-Coach · B+ · Public plans</t>
        </is>
      </c>
      <c r="B22" s="15" t="inlineStr">
        <is>
          <t>43%</t>
        </is>
      </c>
      <c r="C22" s="15" t="inlineStr">
        <is>
          <t>15%</t>
        </is>
      </c>
      <c r="D22" s="15" t="inlineStr">
        <is>
          <t>15%</t>
        </is>
      </c>
      <c r="E22" s="15" t="inlineStr">
        <is>
          <t>10%</t>
        </is>
      </c>
      <c r="F22" s="15" t="inlineStr">
        <is>
          <t>10%</t>
        </is>
      </c>
      <c r="G22" s="15" t="inlineStr">
        <is>
          <t>7%</t>
        </is>
      </c>
      <c r="H22" s="16" t="inlineStr"/>
    </row>
    <row r="23" ht="15" customHeight="1">
      <c r="A23" s="27" t="inlineStr">
        <is>
          <t>Player-Coach · B+ · IRIS default</t>
        </is>
      </c>
      <c r="B23" s="23" t="inlineStr">
        <is>
          <t>44%</t>
        </is>
      </c>
      <c r="C23" s="23" t="inlineStr">
        <is>
          <t>18%</t>
        </is>
      </c>
      <c r="D23" s="23" t="inlineStr">
        <is>
          <t>10%</t>
        </is>
      </c>
      <c r="E23" s="23" t="inlineStr">
        <is>
          <t>10%</t>
        </is>
      </c>
      <c r="F23" s="23" t="inlineStr">
        <is>
          <t>10%</t>
        </is>
      </c>
      <c r="G23" s="23" t="inlineStr">
        <is>
          <t>8%</t>
        </is>
      </c>
      <c r="H23" s="21" t="inlineStr">
        <is>
          <t>Average of the three, whole numbers</t>
        </is>
      </c>
    </row>
    <row r="24" ht="28" customHeight="1">
      <c r="A24" s="13" t="inlineStr">
        <is>
          <t>Band C · Principal specialist · Korn Ferry Hay</t>
        </is>
      </c>
      <c r="B24" s="15" t="inlineStr">
        <is>
          <t>55%</t>
        </is>
      </c>
      <c r="C24" s="15" t="inlineStr">
        <is>
          <t>20%</t>
        </is>
      </c>
      <c r="D24" s="15" t="inlineStr">
        <is>
          <t>8%</t>
        </is>
      </c>
      <c r="E24" s="15" t="inlineStr">
        <is>
          <t>5%</t>
        </is>
      </c>
      <c r="F24" s="15" t="inlineStr">
        <is>
          <t>5%</t>
        </is>
      </c>
      <c r="G24" s="15" t="inlineStr">
        <is>
          <t>8%</t>
        </is>
      </c>
      <c r="H24" s="16" t="inlineStr"/>
    </row>
    <row r="25" ht="28" customHeight="1">
      <c r="A25" s="13" t="inlineStr">
        <is>
          <t>Band C · Principal specialist · Mercer IPE</t>
        </is>
      </c>
      <c r="B25" s="15" t="inlineStr">
        <is>
          <t>55%</t>
        </is>
      </c>
      <c r="C25" s="15" t="inlineStr">
        <is>
          <t>18%</t>
        </is>
      </c>
      <c r="D25" s="15" t="inlineStr">
        <is>
          <t>8%</t>
        </is>
      </c>
      <c r="E25" s="15" t="inlineStr">
        <is>
          <t>5%</t>
        </is>
      </c>
      <c r="F25" s="15" t="inlineStr">
        <is>
          <t>5%</t>
        </is>
      </c>
      <c r="G25" s="15" t="inlineStr">
        <is>
          <t>8%</t>
        </is>
      </c>
      <c r="H25" s="16" t="inlineStr"/>
    </row>
    <row r="26" ht="28" customHeight="1">
      <c r="A26" s="13" t="inlineStr">
        <is>
          <t>Band C · Principal specialist · Public plans</t>
        </is>
      </c>
      <c r="B26" s="15" t="inlineStr">
        <is>
          <t>53%</t>
        </is>
      </c>
      <c r="C26" s="15" t="inlineStr">
        <is>
          <t>15%</t>
        </is>
      </c>
      <c r="D26" s="15" t="inlineStr">
        <is>
          <t>15%</t>
        </is>
      </c>
      <c r="E26" s="15" t="inlineStr">
        <is>
          <t>5%</t>
        </is>
      </c>
      <c r="F26" s="15" t="inlineStr">
        <is>
          <t>5%</t>
        </is>
      </c>
      <c r="G26" s="15" t="inlineStr">
        <is>
          <t>7%</t>
        </is>
      </c>
      <c r="H26" s="16" t="inlineStr"/>
    </row>
    <row r="27" ht="28" customHeight="1">
      <c r="A27" s="27" t="inlineStr">
        <is>
          <t>Band C · Principal specialist · IRIS default</t>
        </is>
      </c>
      <c r="B27" s="23" t="inlineStr">
        <is>
          <t>54%</t>
        </is>
      </c>
      <c r="C27" s="23" t="inlineStr">
        <is>
          <t>18%</t>
        </is>
      </c>
      <c r="D27" s="23" t="inlineStr">
        <is>
          <t>10%</t>
        </is>
      </c>
      <c r="E27" s="23" t="inlineStr">
        <is>
          <t>5%</t>
        </is>
      </c>
      <c r="F27" s="23" t="inlineStr">
        <is>
          <t>5%</t>
        </is>
      </c>
      <c r="G27" s="23" t="inlineStr">
        <is>
          <t>8%</t>
        </is>
      </c>
      <c r="H27" s="21" t="inlineStr">
        <is>
          <t>Average of the three, whole numbers</t>
        </is>
      </c>
    </row>
    <row r="28" ht="28" customHeight="1">
      <c r="A28" s="13" t="inlineStr">
        <is>
          <t>Band C · Head / manager · Korn Ferry Hay</t>
        </is>
      </c>
      <c r="B28" s="15" t="inlineStr">
        <is>
          <t>44%</t>
        </is>
      </c>
      <c r="C28" s="15" t="inlineStr">
        <is>
          <t>20%</t>
        </is>
      </c>
      <c r="D28" s="15" t="inlineStr">
        <is>
          <t>8%</t>
        </is>
      </c>
      <c r="E28" s="15" t="inlineStr">
        <is>
          <t>15%</t>
        </is>
      </c>
      <c r="F28" s="15" t="inlineStr">
        <is>
          <t>5%</t>
        </is>
      </c>
      <c r="G28" s="15" t="inlineStr">
        <is>
          <t>8%</t>
        </is>
      </c>
      <c r="H28" s="16" t="inlineStr"/>
    </row>
    <row r="29" ht="28" customHeight="1">
      <c r="A29" s="13" t="inlineStr">
        <is>
          <t>Band C · Head / manager · Mercer IPE</t>
        </is>
      </c>
      <c r="B29" s="15" t="inlineStr">
        <is>
          <t>43%</t>
        </is>
      </c>
      <c r="C29" s="15" t="inlineStr">
        <is>
          <t>19%</t>
        </is>
      </c>
      <c r="D29" s="15" t="inlineStr">
        <is>
          <t>9%</t>
        </is>
      </c>
      <c r="E29" s="15" t="inlineStr">
        <is>
          <t>15%</t>
        </is>
      </c>
      <c r="F29" s="15" t="inlineStr">
        <is>
          <t>5%</t>
        </is>
      </c>
      <c r="G29" s="15" t="inlineStr">
        <is>
          <t>9%</t>
        </is>
      </c>
      <c r="H29" s="16" t="inlineStr"/>
    </row>
    <row r="30" ht="28" customHeight="1">
      <c r="A30" s="13" t="inlineStr">
        <is>
          <t>Band C · Head / manager · Public plans</t>
        </is>
      </c>
      <c r="B30" s="15" t="inlineStr">
        <is>
          <t>43%</t>
        </is>
      </c>
      <c r="C30" s="15" t="inlineStr">
        <is>
          <t>15%</t>
        </is>
      </c>
      <c r="D30" s="15" t="inlineStr">
        <is>
          <t>15%</t>
        </is>
      </c>
      <c r="E30" s="15" t="inlineStr">
        <is>
          <t>15%</t>
        </is>
      </c>
      <c r="F30" s="15" t="inlineStr">
        <is>
          <t>5%</t>
        </is>
      </c>
      <c r="G30" s="15" t="inlineStr">
        <is>
          <t>7%</t>
        </is>
      </c>
      <c r="H30" s="16" t="inlineStr"/>
    </row>
    <row r="31" ht="28" customHeight="1">
      <c r="A31" s="27" t="inlineStr">
        <is>
          <t>Band C · Head / manager · IRIS default</t>
        </is>
      </c>
      <c r="B31" s="23" t="inlineStr">
        <is>
          <t>43%</t>
        </is>
      </c>
      <c r="C31" s="23" t="inlineStr">
        <is>
          <t>18%</t>
        </is>
      </c>
      <c r="D31" s="23" t="inlineStr">
        <is>
          <t>11%</t>
        </is>
      </c>
      <c r="E31" s="23" t="inlineStr">
        <is>
          <t>15%</t>
        </is>
      </c>
      <c r="F31" s="23" t="inlineStr">
        <is>
          <t>5%</t>
        </is>
      </c>
      <c r="G31" s="23" t="inlineStr">
        <is>
          <t>8%</t>
        </is>
      </c>
      <c r="H31" s="21" t="inlineStr">
        <is>
          <t>Average of the three, whole numbers</t>
        </is>
      </c>
    </row>
    <row r="32" ht="28" customHeight="1">
      <c r="A32" s="13" t="inlineStr">
        <is>
          <t>Player-Coach · C+ · Korn Ferry Hay</t>
        </is>
      </c>
      <c r="B32" s="15" t="inlineStr">
        <is>
          <t>38%</t>
        </is>
      </c>
      <c r="C32" s="15" t="inlineStr">
        <is>
          <t>21%</t>
        </is>
      </c>
      <c r="D32" s="15" t="inlineStr">
        <is>
          <t>8%</t>
        </is>
      </c>
      <c r="E32" s="15" t="inlineStr">
        <is>
          <t>20%</t>
        </is>
      </c>
      <c r="F32" s="15" t="inlineStr">
        <is>
          <t>5%</t>
        </is>
      </c>
      <c r="G32" s="15" t="inlineStr">
        <is>
          <t>8%</t>
        </is>
      </c>
      <c r="H32" s="16" t="inlineStr"/>
    </row>
    <row r="33" ht="15" customHeight="1">
      <c r="A33" s="13" t="inlineStr">
        <is>
          <t>Player-Coach · C+ · Mercer IPE</t>
        </is>
      </c>
      <c r="B33" s="15" t="inlineStr">
        <is>
          <t>37%</t>
        </is>
      </c>
      <c r="C33" s="15" t="inlineStr">
        <is>
          <t>19%</t>
        </is>
      </c>
      <c r="D33" s="15" t="inlineStr">
        <is>
          <t>9%</t>
        </is>
      </c>
      <c r="E33" s="15" t="inlineStr">
        <is>
          <t>20%</t>
        </is>
      </c>
      <c r="F33" s="15" t="inlineStr">
        <is>
          <t>5%</t>
        </is>
      </c>
      <c r="G33" s="15" t="inlineStr">
        <is>
          <t>9%</t>
        </is>
      </c>
      <c r="H33" s="16" t="inlineStr"/>
    </row>
    <row r="34" ht="15" customHeight="1">
      <c r="A34" s="13" t="inlineStr">
        <is>
          <t>Player-Coach · C+ · Public plans</t>
        </is>
      </c>
      <c r="B34" s="15" t="inlineStr">
        <is>
          <t>38%</t>
        </is>
      </c>
      <c r="C34" s="15" t="inlineStr">
        <is>
          <t>15%</t>
        </is>
      </c>
      <c r="D34" s="15" t="inlineStr">
        <is>
          <t>15%</t>
        </is>
      </c>
      <c r="E34" s="15" t="inlineStr">
        <is>
          <t>20%</t>
        </is>
      </c>
      <c r="F34" s="15" t="inlineStr">
        <is>
          <t>5%</t>
        </is>
      </c>
      <c r="G34" s="15" t="inlineStr">
        <is>
          <t>7%</t>
        </is>
      </c>
      <c r="H34" s="16" t="inlineStr"/>
    </row>
    <row r="35" ht="15" customHeight="1">
      <c r="A35" s="27" t="inlineStr">
        <is>
          <t>Player-Coach · C+ · IRIS default</t>
        </is>
      </c>
      <c r="B35" s="23" t="inlineStr">
        <is>
          <t>38%</t>
        </is>
      </c>
      <c r="C35" s="23" t="inlineStr">
        <is>
          <t>18%</t>
        </is>
      </c>
      <c r="D35" s="23" t="inlineStr">
        <is>
          <t>11%</t>
        </is>
      </c>
      <c r="E35" s="23" t="inlineStr">
        <is>
          <t>20%</t>
        </is>
      </c>
      <c r="F35" s="23" t="inlineStr">
        <is>
          <t>5%</t>
        </is>
      </c>
      <c r="G35" s="23" t="inlineStr">
        <is>
          <t>8%</t>
        </is>
      </c>
      <c r="H35" s="21" t="inlineStr">
        <is>
          <t>Average of the three, whole numbers</t>
        </is>
      </c>
    </row>
    <row r="36" ht="15" customHeight="1">
      <c r="A36" s="13" t="inlineStr">
        <is>
          <t>Bands D–E · Korn Ferry Hay</t>
        </is>
      </c>
      <c r="B36" s="15" t="inlineStr">
        <is>
          <t>36%</t>
        </is>
      </c>
      <c r="C36" s="15" t="inlineStr">
        <is>
          <t>22%</t>
        </is>
      </c>
      <c r="D36" s="15" t="inlineStr">
        <is>
          <t>9%</t>
        </is>
      </c>
      <c r="E36" s="15" t="inlineStr">
        <is>
          <t>20%</t>
        </is>
      </c>
      <c r="F36" s="15" t="inlineStr">
        <is>
          <t>5%</t>
        </is>
      </c>
      <c r="G36" s="15" t="inlineStr">
        <is>
          <t>9%</t>
        </is>
      </c>
      <c r="H36" s="16" t="inlineStr"/>
    </row>
    <row r="37" ht="15" customHeight="1">
      <c r="A37" s="13" t="inlineStr">
        <is>
          <t>Bands D–E · Mercer IPE</t>
        </is>
      </c>
      <c r="B37" s="15" t="inlineStr">
        <is>
          <t>35%</t>
        </is>
      </c>
      <c r="C37" s="15" t="inlineStr">
        <is>
          <t>20%</t>
        </is>
      </c>
      <c r="D37" s="15" t="inlineStr">
        <is>
          <t>10%</t>
        </is>
      </c>
      <c r="E37" s="15" t="inlineStr">
        <is>
          <t>20%</t>
        </is>
      </c>
      <c r="F37" s="15" t="inlineStr">
        <is>
          <t>5%</t>
        </is>
      </c>
      <c r="G37" s="15" t="inlineStr">
        <is>
          <t>10%</t>
        </is>
      </c>
      <c r="H37" s="16" t="inlineStr"/>
    </row>
    <row r="38" ht="15" customHeight="1">
      <c r="A38" s="13" t="inlineStr">
        <is>
          <t>Bands D–E · Public plans</t>
        </is>
      </c>
      <c r="B38" s="15" t="inlineStr">
        <is>
          <t>38%</t>
        </is>
      </c>
      <c r="C38" s="15" t="inlineStr">
        <is>
          <t>15%</t>
        </is>
      </c>
      <c r="D38" s="15" t="inlineStr">
        <is>
          <t>15%</t>
        </is>
      </c>
      <c r="E38" s="15" t="inlineStr">
        <is>
          <t>20%</t>
        </is>
      </c>
      <c r="F38" s="15" t="inlineStr">
        <is>
          <t>5%</t>
        </is>
      </c>
      <c r="G38" s="15" t="inlineStr">
        <is>
          <t>7%</t>
        </is>
      </c>
      <c r="H38" s="16" t="inlineStr"/>
    </row>
    <row r="39" ht="15" customHeight="1">
      <c r="A39" s="27" t="inlineStr">
        <is>
          <t>Bands D–E · IRIS default</t>
        </is>
      </c>
      <c r="B39" s="23" t="inlineStr">
        <is>
          <t>37%</t>
        </is>
      </c>
      <c r="C39" s="23" t="inlineStr">
        <is>
          <t>19%</t>
        </is>
      </c>
      <c r="D39" s="23" t="inlineStr">
        <is>
          <t>11%</t>
        </is>
      </c>
      <c r="E39" s="23" t="inlineStr">
        <is>
          <t>20%</t>
        </is>
      </c>
      <c r="F39" s="23" t="inlineStr">
        <is>
          <t>5%</t>
        </is>
      </c>
      <c r="G39" s="23" t="inlineStr">
        <is>
          <t>8%</t>
        </is>
      </c>
      <c r="H39" s="21" t="inlineStr">
        <is>
          <t>Average of the three, whole numbers</t>
        </is>
      </c>
    </row>
    <row r="40" ht="15" customHeight="1"/>
    <row r="41" ht="28" customHeight="1">
      <c r="A41" s="11" t="inlineStr">
        <is>
          <r>
            <rPr>
              <rFont val="Calibri"/>
              <b val="1"/>
              <i val="1"/>
              <color rgb="00595959"/>
              <sz val="10"/>
            </rPr>
            <t>Sources:</t>
          </r>
          <r>
            <rPr>
              <rFont val="Calibri"/>
              <i val="1"/>
              <color rgb="00595959"/>
              <sz val="10"/>
            </rPr>
            <t xml:space="preserve"> S46–S51 Korn Ferry Hay evaluations · S04, S52 Mercer IPE · S53–S57 NHS, UK NJC/PSC, GLPC, SJC and US OPM point-factor plans. Full links: source register, HR Super Master sheet 11 and Framework Master M16.</t>
          </r>
        </is>
      </c>
    </row>
    <row r="42" ht="20" customHeight="1">
      <c r="A42" s="6" t="inlineStr">
        <is>
          <t>0b. Mapping rules — the same for every source</t>
        </is>
      </c>
    </row>
    <row r="43" ht="15" customHeight="1">
      <c r="A43" s="12" t="inlineStr">
        <is>
          <t>IRIS factor</t>
        </is>
      </c>
      <c r="B43" s="210" t="n"/>
      <c r="C43" s="12" t="inlineStr">
        <is>
          <t>Taken from</t>
        </is>
      </c>
      <c r="D43" s="211" t="n"/>
      <c r="E43" s="211" t="n"/>
      <c r="F43" s="211" t="n"/>
      <c r="G43" s="211" t="n"/>
      <c r="H43" s="210" t="n"/>
    </row>
    <row r="44" ht="28" customHeight="1">
      <c r="A44" s="13" t="inlineStr">
        <is>
          <t>Experience &amp; Qualification</t>
        </is>
      </c>
      <c r="B44" s="210" t="n"/>
      <c r="C44" s="16" t="inlineStr">
        <is>
          <t>Held at the leadership's policy weight — 10% in Bands A–B, 5% in Bands C–E — and taken out of each method's knowledge factor first</t>
        </is>
      </c>
      <c r="D44" s="211" t="n"/>
      <c r="E44" s="211" t="n"/>
      <c r="F44" s="211" t="n"/>
      <c r="G44" s="211" t="n"/>
      <c r="H44" s="210" t="n"/>
    </row>
    <row r="45" ht="41" customHeight="1">
      <c r="A45" s="13" t="inlineStr">
        <is>
          <t>Leadership &amp; Strategy</t>
        </is>
      </c>
      <c r="B45" s="210" t="n"/>
      <c r="C45" s="16" t="inlineStr">
        <is>
          <r>
            <rPr>
              <rFont val="Calibri"/>
              <b val="1"/>
              <sz val="10"/>
            </rPr>
            <t>People leadership expected at the level:</t>
          </r>
          <r>
            <rPr>
              <rFont val="Calibri"/>
              <sz val="10"/>
            </rPr>
            <t xml:space="preserve"> 0% Band A, 5% experts, 10% B+, 15% managers and heads, 20% C+ and Bands D–E — taken from Hay know-how · managerial and human-relations know-how, Mercer IPE communication, or the plans' leadership and relationships factors</t>
          </r>
        </is>
      </c>
      <c r="D45" s="211" t="n"/>
      <c r="E45" s="211" t="n"/>
      <c r="F45" s="211" t="n"/>
      <c r="G45" s="211" t="n"/>
      <c r="H45" s="210" t="n"/>
    </row>
    <row r="46" ht="15" customHeight="1">
      <c r="A46" s="13" t="inlineStr">
        <is>
          <t>Complexity &amp; Expertise</t>
        </is>
      </c>
      <c r="B46" s="210" t="n"/>
      <c r="C46" s="16" t="inlineStr">
        <is>
          <t>The rest of the knowledge factor, plus 60% of problem solving / innovation · the thinking challenge</t>
        </is>
      </c>
      <c r="D46" s="211" t="n"/>
      <c r="E46" s="211" t="n"/>
      <c r="F46" s="211" t="n"/>
      <c r="G46" s="211" t="n"/>
      <c r="H46" s="210" t="n"/>
    </row>
    <row r="47" ht="28" customHeight="1">
      <c r="A47" s="13" t="inlineStr">
        <is>
          <t>Autonomy &amp; Decision</t>
        </is>
      </c>
      <c r="B47" s="210" t="n"/>
      <c r="C47" s="16" t="inlineStr">
        <is>
          <t>40% of problem solving / innovation · the thinking environment plus 40% of accountability / impact · freedom to act, Hay's heaviest element; the plans' own autonomy factor</t>
        </is>
      </c>
      <c r="D47" s="211" t="n"/>
      <c r="E47" s="211" t="n"/>
      <c r="F47" s="211" t="n"/>
      <c r="G47" s="211" t="n"/>
      <c r="H47" s="210" t="n"/>
    </row>
    <row r="48" ht="15" customHeight="1">
      <c r="A48" s="13" t="inlineStr">
        <is>
          <t>Accountability &amp; Impact</t>
        </is>
      </c>
      <c r="B48" s="210" t="n"/>
      <c r="C48" s="16" t="inlineStr">
        <is>
          <t>30% of accountability / impact — the area or magnitude of the job's scope; the plans' responsibility factors</t>
        </is>
      </c>
      <c r="D48" s="211" t="n"/>
      <c r="E48" s="211" t="n"/>
      <c r="F48" s="211" t="n"/>
      <c r="G48" s="211" t="n"/>
      <c r="H48" s="210" t="n"/>
    </row>
    <row r="49" ht="15" customHeight="1">
      <c r="A49" s="13" t="inlineStr">
        <is>
          <t>Business Impact</t>
        </is>
      </c>
      <c r="B49" s="210" t="n"/>
      <c r="C49" s="16" t="inlineStr">
        <is>
          <t>30% of accountability / impact — the nature of the job's impact on results; the plans' financial / consequences factor</t>
        </is>
      </c>
      <c r="D49" s="211" t="n"/>
      <c r="E49" s="211" t="n"/>
      <c r="F49" s="211" t="n"/>
      <c r="G49" s="211" t="n"/>
      <c r="H49" s="210" t="n"/>
    </row>
    <row r="50" ht="15" customHeight="1"/>
    <row r="51" ht="54" customHeight="1">
      <c r="A51" s="11" t="inlineStr">
        <is>
          <r>
            <rPr>
              <rFont val="Calibri"/>
              <b val="1"/>
              <i val="1"/>
              <color rgb="00595959"/>
              <sz val="10"/>
            </rPr>
            <t>Sources:</t>
          </r>
          <r>
            <rPr>
              <rFont val="Calibri"/>
              <i val="1"/>
              <color rgb="00595959"/>
              <sz val="10"/>
            </rPr>
            <t xml:space="preserve">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r>
        </is>
      </c>
    </row>
    <row r="52" ht="20" customHeight="1">
      <c r="A52" s="6" t="inlineStr">
        <is>
          <t>0c. Korn Ferry Hay — verified evaluations by level</t>
        </is>
      </c>
    </row>
    <row r="53" ht="28" customHeight="1">
      <c r="A53" s="11" t="inlineStr">
        <is>
          <t>Know-How / Problem Solving / Accountability points and shares. Canada's executive plan scores public-service jobs on the Hay guide charts, which makes these the best public evidence of Hay shares by level.</t>
        </is>
      </c>
    </row>
    <row r="54" ht="28" customHeight="1">
      <c r="A54" s="12" t="inlineStr">
        <is>
          <t>Job and level</t>
        </is>
      </c>
      <c r="B54" s="12" t="inlineStr">
        <is>
          <t>Know-How</t>
        </is>
      </c>
      <c r="C54" s="12" t="inlineStr">
        <is>
          <t>Problem Solving</t>
        </is>
      </c>
      <c r="D54" s="12" t="inlineStr">
        <is>
          <t>Accountability</t>
        </is>
      </c>
      <c r="E54" s="12" t="inlineStr">
        <is>
          <t>Shares KH / PS / AC</t>
        </is>
      </c>
      <c r="F54" s="240" t="inlineStr"/>
      <c r="G54" s="240" t="inlineStr"/>
      <c r="H54" s="12" t="inlineStr">
        <is>
          <t>Source</t>
        </is>
      </c>
    </row>
    <row r="55" ht="28" customHeight="1">
      <c r="A55" s="13" t="inlineStr">
        <is>
          <t>Junior · clerical typical profile</t>
        </is>
      </c>
      <c r="B55" s="15" t="inlineStr">
        <is>
          <t>—</t>
        </is>
      </c>
      <c r="C55" s="15" t="inlineStr">
        <is>
          <t>—</t>
        </is>
      </c>
      <c r="D55" s="15" t="inlineStr">
        <is>
          <t>—</t>
        </is>
      </c>
      <c r="E55" s="15" t="inlineStr">
        <is>
          <t>72.7 / 13.6 / 13.6</t>
        </is>
      </c>
      <c r="F55" s="16" t="inlineStr"/>
      <c r="G55" s="16" t="inlineStr"/>
      <c r="H55" s="16" t="inlineStr">
        <is>
          <t>Hay summary deck, typical profile 64/12/12 + 12% working conditions</t>
        </is>
      </c>
    </row>
    <row r="56" ht="28" customHeight="1">
      <c r="A56" s="13" t="inlineStr">
        <is>
          <t>Supervisor typical profile</t>
        </is>
      </c>
      <c r="B56" s="15" t="inlineStr">
        <is>
          <t>—</t>
        </is>
      </c>
      <c r="C56" s="15" t="inlineStr">
        <is>
          <t>—</t>
        </is>
      </c>
      <c r="D56" s="15" t="inlineStr">
        <is>
          <t>—</t>
        </is>
      </c>
      <c r="E56" s="15" t="inlineStr">
        <is>
          <t>47.4 / 20.6 / 32.0</t>
        </is>
      </c>
      <c r="F56" s="16" t="inlineStr"/>
      <c r="G56" s="16" t="inlineStr"/>
      <c r="H56" s="16" t="inlineStr">
        <is>
          <t>Hay summary deck, typical profile 46/20/31 + 3% working conditions</t>
        </is>
      </c>
    </row>
    <row r="57" ht="28" customHeight="1">
      <c r="A57" s="13" t="inlineStr">
        <is>
          <t>Professional · research scientist</t>
        </is>
      </c>
      <c r="B57" s="15" t="n">
        <v>460</v>
      </c>
      <c r="C57" s="15" t="n">
        <v>230</v>
      </c>
      <c r="D57" s="15" t="n">
        <v>132</v>
      </c>
      <c r="E57" s="15" t="inlineStr">
        <is>
          <t>56.0 / 28.0 / 16.1</t>
        </is>
      </c>
      <c r="F57" s="16" t="inlineStr"/>
      <c r="G57" s="16" t="inlineStr"/>
      <c r="H57" s="16" t="inlineStr">
        <is>
          <t>Hay summary deck</t>
        </is>
      </c>
    </row>
    <row r="58" ht="28" customHeight="1">
      <c r="A58" s="13" t="inlineStr">
        <is>
          <t>Manager · Regional Manager Finance &amp; Admin</t>
        </is>
      </c>
      <c r="B58" s="15" t="n">
        <v>460</v>
      </c>
      <c r="C58" s="15" t="n">
        <v>200</v>
      </c>
      <c r="D58" s="15" t="n">
        <v>230</v>
      </c>
      <c r="E58" s="15" t="inlineStr">
        <is>
          <t>51.7 / 22.5 / 25.8</t>
        </is>
      </c>
      <c r="F58" s="16" t="inlineStr"/>
      <c r="G58" s="16" t="inlineStr"/>
      <c r="H58" s="16" t="inlineStr">
        <is>
          <t>Canada TBS EX plan, 4-O-3</t>
        </is>
      </c>
    </row>
    <row r="59" ht="28" customHeight="1">
      <c r="A59" s="13" t="inlineStr">
        <is>
          <t>Director EX-1 · Director Financial Policies</t>
        </is>
      </c>
      <c r="B59" s="15" t="n">
        <v>460</v>
      </c>
      <c r="C59" s="15" t="n">
        <v>230</v>
      </c>
      <c r="D59" s="15" t="n">
        <v>264</v>
      </c>
      <c r="E59" s="15" t="inlineStr">
        <is>
          <t>48.2 / 24.1 / 27.7</t>
        </is>
      </c>
      <c r="F59" s="16" t="inlineStr"/>
      <c r="G59" s="16" t="inlineStr"/>
      <c r="H59" s="16" t="inlineStr">
        <is>
          <t>Canada TBS EX plan</t>
        </is>
      </c>
    </row>
    <row r="60" ht="28" customHeight="1">
      <c r="A60" s="13" t="inlineStr">
        <is>
          <t>Director EX-1 · Director Financial Management</t>
        </is>
      </c>
      <c r="B60" s="15" t="n">
        <v>528</v>
      </c>
      <c r="C60" s="15" t="n">
        <v>264</v>
      </c>
      <c r="D60" s="15" t="n">
        <v>264</v>
      </c>
      <c r="E60" s="15" t="inlineStr">
        <is>
          <t>50.0 / 25.0 / 25.0</t>
        </is>
      </c>
      <c r="F60" s="16" t="inlineStr"/>
      <c r="G60" s="16" t="inlineStr"/>
      <c r="H60" s="16" t="inlineStr">
        <is>
          <t>Canada TBS EX plan, 5-M-1</t>
        </is>
      </c>
    </row>
    <row r="61" ht="28" customHeight="1">
      <c r="A61" s="13" t="inlineStr">
        <is>
          <t>Director EX-1 · Regional Director</t>
        </is>
      </c>
      <c r="B61" s="15" t="n">
        <v>528</v>
      </c>
      <c r="C61" s="15" t="n">
        <v>264</v>
      </c>
      <c r="D61" s="15" t="n">
        <v>304</v>
      </c>
      <c r="E61" s="15" t="inlineStr">
        <is>
          <t>48.2 / 24.1 / 27.7</t>
        </is>
      </c>
      <c r="F61" s="16" t="inlineStr"/>
      <c r="G61" s="16" t="inlineStr"/>
      <c r="H61" s="16" t="inlineStr">
        <is>
          <t>Canada TBS EX plan, 5-A-1</t>
        </is>
      </c>
    </row>
    <row r="62" ht="28" customHeight="1">
      <c r="A62" s="13" t="inlineStr">
        <is>
          <t>Senior executive EX-2 · ADC Operations</t>
        </is>
      </c>
      <c r="B62" s="15" t="n">
        <v>608</v>
      </c>
      <c r="C62" s="15" t="n">
        <v>304</v>
      </c>
      <c r="D62" s="15" t="n">
        <v>350</v>
      </c>
      <c r="E62" s="15" t="inlineStr">
        <is>
          <t>48.2 / 24.1 / 27.7</t>
        </is>
      </c>
      <c r="F62" s="16" t="inlineStr"/>
      <c r="G62" s="16" t="inlineStr"/>
      <c r="H62" s="16" t="inlineStr">
        <is>
          <t>Canada TBS EX plan, 6-A-2</t>
        </is>
      </c>
    </row>
    <row r="63" ht="28" customHeight="1">
      <c r="A63" s="13" t="inlineStr">
        <is>
          <t>Senior executive EX-2 · DG Resource Management</t>
        </is>
      </c>
      <c r="B63" s="15" t="n">
        <v>608</v>
      </c>
      <c r="C63" s="15" t="n">
        <v>350</v>
      </c>
      <c r="D63" s="15" t="n">
        <v>350</v>
      </c>
      <c r="E63" s="15" t="inlineStr">
        <is>
          <t>46.5 / 26.8 / 26.8</t>
        </is>
      </c>
      <c r="F63" s="16" t="inlineStr"/>
      <c r="G63" s="16" t="inlineStr"/>
      <c r="H63" s="16" t="inlineStr">
        <is>
          <t>Canada TBS EX plan, 6-O-2</t>
        </is>
      </c>
    </row>
    <row r="64" ht="28" customHeight="1">
      <c r="A64" s="13" t="inlineStr">
        <is>
          <t>Executive EX-3 · DG Regional Operations</t>
        </is>
      </c>
      <c r="B64" s="15" t="n">
        <v>700</v>
      </c>
      <c r="C64" s="15" t="n">
        <v>400</v>
      </c>
      <c r="D64" s="15" t="n">
        <v>528</v>
      </c>
      <c r="E64" s="15" t="inlineStr">
        <is>
          <t>43.0 / 24.6 / 32.4</t>
        </is>
      </c>
      <c r="F64" s="16" t="inlineStr"/>
      <c r="G64" s="16" t="inlineStr"/>
      <c r="H64" s="16" t="inlineStr">
        <is>
          <t>Canada TBS EX plan, 7-A-2</t>
        </is>
      </c>
    </row>
    <row r="65" ht="15" customHeight="1"/>
    <row r="66" ht="15" customHeight="1">
      <c r="A66" s="11" t="inlineStr">
        <is>
          <r>
            <rPr>
              <rFont val="Calibri"/>
              <b val="1"/>
              <i val="1"/>
              <color rgb="00595959"/>
              <sz val="10"/>
            </rPr>
            <t>Sources:</t>
          </r>
          <r>
            <rPr>
              <rFont val="Calibri"/>
              <i val="1"/>
              <color rgb="00595959"/>
              <sz val="10"/>
            </rPr>
            <t xml:space="preserve"> S46, S47 Canada TBS Executive Group plans 2005 and 2022 · S48 Hay summary deck · S50 Western University Hay overview.</t>
          </r>
        </is>
      </c>
    </row>
    <row r="67" ht="20" customHeight="1">
      <c r="A67" s="6" t="inlineStr">
        <is>
          <t>0d. Mercer IPE — the published point table</t>
        </is>
      </c>
    </row>
    <row r="68" ht="28" customHeight="1">
      <c r="A68" s="11" t="inlineStr">
        <is>
          <t>Maximum points per factor are verified from the IPE v3.1 manual; the level rows apply that table to typical ratings for a company of IRIS's size, so they are illustrative. Impact's share grows with seniority and with company size.</t>
        </is>
      </c>
    </row>
    <row r="69" ht="28" customHeight="1">
      <c r="A69" s="12" t="inlineStr">
        <is>
          <t>Row</t>
        </is>
      </c>
      <c r="B69" s="12" t="inlineStr">
        <is>
          <t>Impact</t>
        </is>
      </c>
      <c r="C69" s="12" t="inlineStr">
        <is>
          <t>Communication</t>
        </is>
      </c>
      <c r="D69" s="12" t="inlineStr">
        <is>
          <t>Innovation</t>
        </is>
      </c>
      <c r="E69" s="12" t="inlineStr">
        <is>
          <t>Knowledge</t>
        </is>
      </c>
      <c r="F69" s="240" t="inlineStr"/>
      <c r="G69" s="240" t="inlineStr"/>
      <c r="H69" s="12" t="inlineStr">
        <is>
          <t>Shares</t>
        </is>
      </c>
    </row>
    <row r="70" ht="28" customHeight="1">
      <c r="A70" s="13" t="inlineStr">
        <is>
          <t>Maximum points per factor · Mercer IPE v3.1</t>
        </is>
      </c>
      <c r="B70" s="15" t="inlineStr">
        <is>
          <t>705</t>
        </is>
      </c>
      <c r="C70" s="15" t="inlineStr">
        <is>
          <t>115</t>
        </is>
      </c>
      <c r="D70" s="15" t="inlineStr">
        <is>
          <t>130</t>
        </is>
      </c>
      <c r="E70" s="15" t="inlineStr">
        <is>
          <t>260</t>
        </is>
      </c>
      <c r="F70" s="16" t="inlineStr"/>
      <c r="G70" s="16" t="inlineStr"/>
      <c r="H70" s="16" t="inlineStr">
        <is>
          <t>Impact 58.3% · Communication 9.5% · Innovation 10.7% · Knowledge 21.5% at the maximum</t>
        </is>
      </c>
    </row>
    <row r="71" ht="28" customHeight="1">
      <c r="A71" s="13" t="inlineStr">
        <is>
          <t>Junior · illustrative rating, organisation size 5</t>
        </is>
      </c>
      <c r="B71" s="15" t="inlineStr">
        <is>
          <t>25</t>
        </is>
      </c>
      <c r="C71" s="15" t="inlineStr">
        <is>
          <t>10</t>
        </is>
      </c>
      <c r="D71" s="15" t="inlineStr">
        <is>
          <t>25</t>
        </is>
      </c>
      <c r="E71" s="15" t="inlineStr">
        <is>
          <t>30</t>
        </is>
      </c>
      <c r="F71" s="16" t="inlineStr"/>
      <c r="G71" s="16" t="inlineStr"/>
      <c r="H71" s="16" t="inlineStr">
        <is>
          <t>27.8 / 11.1 / 27.8 / 33.3%</t>
        </is>
      </c>
    </row>
    <row r="72" ht="15" customHeight="1">
      <c r="A72" s="13" t="inlineStr">
        <is>
          <t>Professional · illustrative</t>
        </is>
      </c>
      <c r="B72" s="15" t="inlineStr">
        <is>
          <t>60</t>
        </is>
      </c>
      <c r="C72" s="15" t="inlineStr">
        <is>
          <t>40</t>
        </is>
      </c>
      <c r="D72" s="15" t="inlineStr">
        <is>
          <t>45</t>
        </is>
      </c>
      <c r="E72" s="15" t="inlineStr">
        <is>
          <t>90</t>
        </is>
      </c>
      <c r="F72" s="16" t="inlineStr"/>
      <c r="G72" s="16" t="inlineStr"/>
      <c r="H72" s="16" t="inlineStr">
        <is>
          <t>25.5 / 17.0 / 19.1 / 38.3%</t>
        </is>
      </c>
    </row>
    <row r="73" ht="15" customHeight="1">
      <c r="A73" s="13" t="inlineStr">
        <is>
          <t>Manager · illustrative</t>
        </is>
      </c>
      <c r="B73" s="15" t="inlineStr">
        <is>
          <t>131</t>
        </is>
      </c>
      <c r="C73" s="15" t="inlineStr">
        <is>
          <t>60</t>
        </is>
      </c>
      <c r="D73" s="15" t="inlineStr">
        <is>
          <t>75</t>
        </is>
      </c>
      <c r="E73" s="15" t="inlineStr">
        <is>
          <t>173</t>
        </is>
      </c>
      <c r="F73" s="16" t="inlineStr"/>
      <c r="G73" s="16" t="inlineStr"/>
      <c r="H73" s="16" t="inlineStr">
        <is>
          <t>29.8 / 13.7 / 17.1 / 39.4%</t>
        </is>
      </c>
    </row>
    <row r="74" ht="15" customHeight="1">
      <c r="A74" s="13" t="inlineStr">
        <is>
          <t>Executive · illustrative</t>
        </is>
      </c>
      <c r="B74" s="15" t="inlineStr">
        <is>
          <t>207</t>
        </is>
      </c>
      <c r="C74" s="15" t="inlineStr">
        <is>
          <t>100</t>
        </is>
      </c>
      <c r="D74" s="15" t="inlineStr">
        <is>
          <t>105</t>
        </is>
      </c>
      <c r="E74" s="15" t="inlineStr">
        <is>
          <t>218</t>
        </is>
      </c>
      <c r="F74" s="16" t="inlineStr"/>
      <c r="G74" s="16" t="inlineStr"/>
      <c r="H74" s="16" t="inlineStr">
        <is>
          <t>32.9 / 15.9 / 16.7 / 34.6%</t>
        </is>
      </c>
    </row>
    <row r="75" ht="15" customHeight="1"/>
    <row r="76" ht="15" customHeight="1">
      <c r="A76" s="11" t="inlineStr">
        <is>
          <r>
            <rPr>
              <rFont val="Calibri"/>
              <b val="1"/>
              <i val="1"/>
              <color rgb="00595959"/>
              <sz val="10"/>
            </rPr>
            <t>Sources:</t>
          </r>
          <r>
            <rPr>
              <rFont val="Calibri"/>
              <i val="1"/>
              <color rgb="00595959"/>
              <sz val="10"/>
            </rPr>
            <t xml:space="preserve"> S52 Mercer IPE manual and factor sheet, third-party copies · S04 Mercer IPE.</t>
          </r>
        </is>
      </c>
    </row>
    <row r="77" ht="20" customHeight="1">
      <c r="A77" s="6" t="inlineStr">
        <is>
          <t>1. Published point-factor plans — share of points by factor</t>
        </is>
      </c>
    </row>
    <row r="78" ht="28" customHeight="1">
      <c r="A78" s="11" t="inlineStr">
        <is>
          <t>Effort and working-conditions factors removed and the rest scaled to 100%. Major vendors — Korn Ferry Hay, Mercer IPE, WTW, Aon Radford — do not publish their factor weights, so public schemes with published points are the hard benchmark.</t>
        </is>
      </c>
    </row>
    <row r="79" ht="41" customHeight="1">
      <c r="A79" s="12" t="inlineStr">
        <is>
          <t>Plan</t>
        </is>
      </c>
      <c r="B79" s="12" t="inlineStr">
        <is>
          <t>Complexity &amp; Expertise</t>
        </is>
      </c>
      <c r="C79" s="12" t="inlineStr">
        <is>
          <t>Autonomy &amp; Decision</t>
        </is>
      </c>
      <c r="D79" s="12" t="inlineStr">
        <is>
          <t>Accountability &amp; Impact</t>
        </is>
      </c>
      <c r="E79" s="12" t="inlineStr">
        <is>
          <t>Leadership &amp; Strategy</t>
        </is>
      </c>
      <c r="F79" s="12" t="inlineStr">
        <is>
          <t>Business Impact</t>
        </is>
      </c>
      <c r="G79" s="12" t="inlineStr">
        <is>
          <t>Effort and conditions removed</t>
        </is>
      </c>
      <c r="H79" s="12" t="inlineStr">
        <is>
          <t>Source</t>
        </is>
      </c>
    </row>
    <row r="80" ht="41" customHeight="1">
      <c r="A80" s="13" t="inlineStr">
        <is>
          <t>NHS Agenda for Change Job Evaluation Scheme · 16 factors, 1,000 points</t>
        </is>
      </c>
      <c r="B80" s="15" t="inlineStr">
        <is>
          <t>40.0%</t>
        </is>
      </c>
      <c r="C80" s="15" t="inlineStr">
        <is>
          <t>6.7%</t>
        </is>
      </c>
      <c r="D80" s="15" t="inlineStr">
        <is>
          <t>20.0%</t>
        </is>
      </c>
      <c r="E80" s="15" t="inlineStr">
        <is>
          <t>26.7%</t>
        </is>
      </c>
      <c r="F80" s="15" t="inlineStr">
        <is>
          <t>6.7%</t>
        </is>
      </c>
      <c r="G80" s="15" t="inlineStr">
        <is>
          <t>10.0%</t>
        </is>
      </c>
      <c r="H80" s="16" t="inlineStr">
        <is>
          <t>NHS Job Evaluation Handbook, ch. 6 para 1.5 — nhsemployers.org/sites/default/files/pdf/22/165.pdf</t>
        </is>
      </c>
    </row>
    <row r="81" ht="54" customHeight="1">
      <c r="A81" s="13" t="inlineStr">
        <is>
          <t>UK local government 13-factor scheme · Police Staff Council version of the NJC scheme, 1,000 points</t>
        </is>
      </c>
      <c r="B81" s="15" t="inlineStr">
        <is>
          <t>38.3%</t>
        </is>
      </c>
      <c r="C81" s="15" t="inlineStr">
        <is>
          <t>13.0%</t>
        </is>
      </c>
      <c r="D81" s="15" t="inlineStr">
        <is>
          <t>19.5%</t>
        </is>
      </c>
      <c r="E81" s="15" t="inlineStr">
        <is>
          <t>19.5%</t>
        </is>
      </c>
      <c r="F81" s="15" t="inlineStr">
        <is>
          <t>9.8%</t>
        </is>
      </c>
      <c r="G81" s="15" t="inlineStr">
        <is>
          <t>20.0%</t>
        </is>
      </c>
      <c r="H81" s="16" t="inlineStr">
        <is>
          <t>PSC Handbook pp. 47–48 — lb2.local.gov.uk/sites/default/files/documents/police-staff-council-13-f-342.pdf · NJC's own table sits behind the LGA log-in · Exact for PSC; NJC assumed equal</t>
        </is>
      </c>
    </row>
    <row r="82" ht="41" customHeight="1">
      <c r="A82" s="13" t="inlineStr">
        <is>
          <t>Greater London Provincial Council scheme · 11 factors, 948 points</t>
        </is>
      </c>
      <c r="B82" s="15" t="inlineStr">
        <is>
          <t>45.0%</t>
        </is>
      </c>
      <c r="C82" s="15" t="inlineStr">
        <is>
          <t>12.1%</t>
        </is>
      </c>
      <c r="D82" s="15" t="inlineStr">
        <is>
          <t>6.0%</t>
        </is>
      </c>
      <c r="E82" s="15" t="inlineStr">
        <is>
          <t>29.7%</t>
        </is>
      </c>
      <c r="F82" s="15" t="inlineStr">
        <is>
          <t>7.2%</t>
        </is>
      </c>
      <c r="G82" s="15" t="inlineStr">
        <is>
          <t>12.7%</t>
        </is>
      </c>
      <c r="H82" s="16" t="inlineStr">
        <is>
          <t>GLPC points weighting — sirddinbych.gov.uk/en/documents/jobs-and-employees/my-employment/reorganisation-and-change/glpc-points-weighting.pdf</t>
        </is>
      </c>
    </row>
    <row r="83" ht="28" customHeight="1">
      <c r="A83" s="13" t="inlineStr">
        <is>
          <t>Scottish Joint Council scheme · 13 factors, 1,000 points</t>
        </is>
      </c>
      <c r="B83" s="15" t="inlineStr">
        <is>
          <t>38.3%</t>
        </is>
      </c>
      <c r="C83" s="15" t="inlineStr">
        <is>
          <t>13.0%</t>
        </is>
      </c>
      <c r="D83" s="15" t="inlineStr">
        <is>
          <t>19.5%</t>
        </is>
      </c>
      <c r="E83" s="15" t="inlineStr">
        <is>
          <t>19.5%</t>
        </is>
      </c>
      <c r="F83" s="15" t="inlineStr">
        <is>
          <t>9.8%</t>
        </is>
      </c>
      <c r="G83" s="15" t="inlineStr">
        <is>
          <t>20.0%</t>
        </is>
      </c>
      <c r="H83" s="16" t="inlineStr">
        <is>
          <t>Highland Council SJC scoring matrix — highland.gov.uk/download/downloads/id/3889/scoring_matrix.pdf</t>
        </is>
      </c>
    </row>
    <row r="84" ht="28" customHeight="1">
      <c r="A84" s="13" t="inlineStr">
        <is>
          <t>US OPM Factor Evaluation System · 9 factors, 4,480 points</t>
        </is>
      </c>
      <c r="B84" s="15" t="inlineStr">
        <is>
          <t>52.5%</t>
        </is>
      </c>
      <c r="C84" s="15" t="inlineStr">
        <is>
          <t>29.7%</t>
        </is>
      </c>
      <c r="D84" s="15" t="inlineStr">
        <is>
          <t>10.3%</t>
        </is>
      </c>
      <c r="E84" s="15" t="inlineStr">
        <is>
          <t>7.5%</t>
        </is>
      </c>
      <c r="F84" s="15" t="inlineStr">
        <is>
          <t>0.0%</t>
        </is>
      </c>
      <c r="G84" s="15" t="inlineStr">
        <is>
          <t>2.2%</t>
        </is>
      </c>
      <c r="H84" s="16" t="inlineStr">
        <is>
          <t>OPM Introduction to the Position Classification Standards, Appendix 3 — opm.gov/…/positionclassificationintro.pdf</t>
        </is>
      </c>
    </row>
    <row r="85" ht="15" customHeight="1">
      <c r="A85" s="13" t="inlineStr">
        <is>
          <t>Average of the five plans</t>
        </is>
      </c>
      <c r="B85" s="15" t="inlineStr">
        <is>
          <t>42.8%</t>
        </is>
      </c>
      <c r="C85" s="15" t="inlineStr">
        <is>
          <t>14.9%</t>
        </is>
      </c>
      <c r="D85" s="15" t="inlineStr">
        <is>
          <t>15.1%</t>
        </is>
      </c>
      <c r="E85" s="15" t="inlineStr">
        <is>
          <t>20.6%</t>
        </is>
      </c>
      <c r="F85" s="15" t="inlineStr">
        <is>
          <t>6.7%</t>
        </is>
      </c>
      <c r="G85" s="15" t="inlineStr"/>
      <c r="H85" s="16" t="inlineStr">
        <is>
          <r>
            <rPr>
              <rFont val="Calibri"/>
              <b val="1"/>
              <sz val="10"/>
            </rPr>
            <t>Experience as a separate factor:</t>
          </r>
          <r>
            <rPr>
              <rFont val="Calibri"/>
              <sz val="10"/>
            </rPr>
            <t xml:space="preserve"> none of the five</t>
          </r>
        </is>
      </c>
    </row>
    <row r="86" ht="15" customHeight="1">
      <c r="A86" s="13" t="inlineStr">
        <is>
          <t>Range</t>
        </is>
      </c>
      <c r="B86" s="15" t="inlineStr">
        <is>
          <t>38–52%</t>
        </is>
      </c>
      <c r="C86" s="15" t="inlineStr">
        <is>
          <t>7–30%</t>
        </is>
      </c>
      <c r="D86" s="15" t="inlineStr">
        <is>
          <t>6–20%</t>
        </is>
      </c>
      <c r="E86" s="15" t="inlineStr">
        <is>
          <t>8–30%</t>
        </is>
      </c>
      <c r="F86" s="15" t="inlineStr">
        <is>
          <t>0–10%</t>
        </is>
      </c>
      <c r="G86" s="15" t="inlineStr"/>
      <c r="H86" s="16" t="inlineStr"/>
    </row>
    <row r="87" ht="15" customHeight="1"/>
    <row r="88" ht="15" customHeight="1">
      <c r="A88" s="12" t="inlineStr">
        <is>
          <t>Plan</t>
        </is>
      </c>
      <c r="B88" s="12" t="inlineStr">
        <is>
          <t>How its factors were mapped to the IRIS factors</t>
        </is>
      </c>
      <c r="C88" s="211" t="n"/>
      <c r="D88" s="211" t="n"/>
      <c r="E88" s="211" t="n"/>
      <c r="F88" s="211" t="n"/>
      <c r="G88" s="211" t="n"/>
      <c r="H88" s="210" t="n"/>
    </row>
    <row r="89" ht="41" customHeight="1">
      <c r="A89" s="13" t="inlineStr">
        <is>
          <t>NHS Agenda for Change Job Evaluation Scheme · 16 factors, 1,000 points</t>
        </is>
      </c>
      <c r="B89" s="16" t="inlineStr">
        <is>
          <t>Knowledge, training &amp; experience 240 + analytical and physical skills 120 → Complexity; freedom to act 60; patient care, information, R&amp;D 180; communication, planning, HR, policy 240; financial &amp; physical resources 60</t>
        </is>
      </c>
      <c r="C89" s="211" t="n"/>
      <c r="D89" s="211" t="n"/>
      <c r="E89" s="211" t="n"/>
      <c r="F89" s="211" t="n"/>
      <c r="G89" s="211" t="n"/>
      <c r="H89" s="210" t="n"/>
    </row>
    <row r="90" ht="41" customHeight="1">
      <c r="A90" s="13" t="inlineStr">
        <is>
          <t>UK local government 13-factor scheme · Police Staff Council version of the NJC scheme, 1,000 points</t>
        </is>
      </c>
      <c r="B90" s="16" t="inlineStr">
        <is>
          <t>Knowledge 163 + mental and physical skills 143; initiative &amp; independence 104; responsibility for people and physical resources 156; interpersonal and supervision 156; financial resources 78</t>
        </is>
      </c>
      <c r="C90" s="211" t="n"/>
      <c r="D90" s="211" t="n"/>
      <c r="E90" s="211" t="n"/>
      <c r="F90" s="211" t="n"/>
      <c r="G90" s="211" t="n"/>
      <c r="H90" s="210" t="n"/>
    </row>
    <row r="91" ht="28" customHeight="1">
      <c r="A91" s="13" t="inlineStr">
        <is>
          <t>Greater London Provincial Council scheme · 11 factors, 948 points</t>
        </is>
      </c>
      <c r="B91" s="16" t="inlineStr">
        <is>
          <t>Knowledge &amp; skill 272 + creativity 100; discretion 100; resources 50; contacts and supervision 246; consequences 60</t>
        </is>
      </c>
      <c r="C91" s="211" t="n"/>
      <c r="D91" s="211" t="n"/>
      <c r="E91" s="211" t="n"/>
      <c r="F91" s="211" t="n"/>
      <c r="G91" s="211" t="n"/>
      <c r="H91" s="210" t="n"/>
    </row>
    <row r="92" ht="28" customHeight="1">
      <c r="A92" s="13" t="inlineStr">
        <is>
          <t>Scottish Joint Council scheme · 13 factors, 1,000 points</t>
        </is>
      </c>
      <c r="B92" s="16" t="inlineStr">
        <is>
          <t>Knowledge 163 + mental skills and physical co-ordination 143; initiative 104; services to others and resources 156; communication and employees 156; financial 78</t>
        </is>
      </c>
      <c r="C92" s="211" t="n"/>
      <c r="D92" s="211" t="n"/>
      <c r="E92" s="211" t="n"/>
      <c r="F92" s="211" t="n"/>
      <c r="G92" s="211" t="n"/>
      <c r="H92" s="210" t="n"/>
    </row>
    <row r="93" ht="28" customHeight="1">
      <c r="A93" s="13" t="inlineStr">
        <is>
          <t>US OPM Factor Evaluation System · 9 factors, 4,480 points</t>
        </is>
      </c>
      <c r="B93" s="16" t="inlineStr">
        <is>
          <t>Knowledge required 1,850 + complexity 450; supervisory controls and guidelines 1,300; scope &amp; effect 450; personal contacts and purpose 330</t>
        </is>
      </c>
      <c r="C93" s="211" t="n"/>
      <c r="D93" s="211" t="n"/>
      <c r="E93" s="211" t="n"/>
      <c r="F93" s="211" t="n"/>
      <c r="G93" s="211" t="n"/>
      <c r="H93" s="210" t="n"/>
    </row>
    <row r="94" ht="15" customHeight="1"/>
    <row r="95" ht="15" customHeight="1">
      <c r="A95" s="11" t="inlineStr">
        <is>
          <r>
            <rPr>
              <rFont val="Calibri"/>
              <b val="1"/>
              <i val="1"/>
              <color rgb="00595959"/>
              <sz val="10"/>
            </rPr>
            <t>Sources:</t>
          </r>
          <r>
            <rPr>
              <rFont val="Calibri"/>
              <i val="1"/>
              <color rgb="00595959"/>
              <sz val="10"/>
            </rPr>
            <t xml:space="preserve"> S53 NHS · S54 Police Staff Council / NJC · S55 GLPC · S56 SJC · S57 US OPM.</t>
          </r>
        </is>
      </c>
    </row>
    <row r="96" ht="20" customHeight="1">
      <c r="A96" s="6" t="inlineStr">
        <is>
          <t>2. How weights shift with seniority — the Korn Ferry Hay profile</t>
        </is>
      </c>
    </row>
    <row r="97" ht="28" customHeight="1">
      <c r="A97" s="11" t="inlineStr">
        <is>
          <t>Share of Hay points by job type. Secondary source, used to set the slope by level only; the direction matches the official Canada TBS guidance: operations and line roles score relatively high in Accountability, thinking roles in Problem Solving.</t>
        </is>
      </c>
    </row>
    <row r="98" ht="28" customHeight="1">
      <c r="A98" s="12" t="inlineStr">
        <is>
          <t>Job type</t>
        </is>
      </c>
      <c r="B98" s="12" t="inlineStr">
        <is>
          <t>Know-How</t>
        </is>
      </c>
      <c r="C98" s="12" t="inlineStr">
        <is>
          <t>Problem Solving</t>
        </is>
      </c>
      <c r="D98" s="12" t="inlineStr">
        <is>
          <t>Accountability</t>
        </is>
      </c>
      <c r="E98" s="240" t="inlineStr"/>
      <c r="F98" s="240" t="inlineStr"/>
      <c r="G98" s="240" t="inlineStr"/>
      <c r="H98" s="12" t="inlineStr">
        <is>
          <t>Read as</t>
        </is>
      </c>
    </row>
    <row r="99" ht="15" customHeight="1">
      <c r="A99" s="13" t="inlineStr">
        <is>
          <t>Clerical</t>
        </is>
      </c>
      <c r="B99" s="15" t="inlineStr">
        <is>
          <t>73%</t>
        </is>
      </c>
      <c r="C99" s="15" t="inlineStr">
        <is>
          <t>14%</t>
        </is>
      </c>
      <c r="D99" s="15" t="inlineStr">
        <is>
          <t>14%</t>
        </is>
      </c>
      <c r="E99" s="16" t="inlineStr"/>
      <c r="F99" s="16" t="inlineStr"/>
      <c r="G99" s="16" t="inlineStr"/>
      <c r="H99" s="16" t="inlineStr">
        <is>
          <r>
            <rPr>
              <rFont val="Calibri"/>
              <b val="1"/>
              <sz val="10"/>
            </rPr>
            <t>Junior:</t>
          </r>
          <r>
            <rPr>
              <rFont val="Calibri"/>
              <sz val="10"/>
            </rPr>
            <t xml:space="preserve"> the work itself is almost everything</t>
          </r>
        </is>
      </c>
    </row>
    <row r="100" ht="15" customHeight="1">
      <c r="A100" s="13" t="inlineStr">
        <is>
          <t>Trade / technical</t>
        </is>
      </c>
      <c r="B100" s="15" t="inlineStr">
        <is>
          <t>66%</t>
        </is>
      </c>
      <c r="C100" s="15" t="inlineStr">
        <is>
          <t>15%</t>
        </is>
      </c>
      <c r="D100" s="15" t="inlineStr">
        <is>
          <t>19%</t>
        </is>
      </c>
      <c r="E100" s="16" t="inlineStr"/>
      <c r="F100" s="16" t="inlineStr"/>
      <c r="G100" s="16" t="inlineStr"/>
      <c r="H100" s="16" t="inlineStr">
        <is>
          <r>
            <rPr>
              <rFont val="Calibri"/>
              <b val="1"/>
              <sz val="10"/>
            </rPr>
            <t>Junior:</t>
          </r>
          <r>
            <rPr>
              <rFont val="Calibri"/>
              <sz val="10"/>
            </rPr>
            <t xml:space="preserve"> mostly know-how</t>
          </r>
        </is>
      </c>
    </row>
    <row r="101" ht="15" customHeight="1">
      <c r="A101" s="13" t="inlineStr">
        <is>
          <t>Specialist · research scientist</t>
        </is>
      </c>
      <c r="B101" s="15" t="inlineStr">
        <is>
          <t>56%</t>
        </is>
      </c>
      <c r="C101" s="15" t="inlineStr">
        <is>
          <t>28%</t>
        </is>
      </c>
      <c r="D101" s="15" t="inlineStr">
        <is>
          <t>16%</t>
        </is>
      </c>
      <c r="E101" s="16" t="inlineStr"/>
      <c r="F101" s="16" t="inlineStr"/>
      <c r="G101" s="16" t="inlineStr"/>
      <c r="H101" s="16" t="inlineStr">
        <is>
          <r>
            <rPr>
              <rFont val="Calibri"/>
              <b val="1"/>
              <sz val="10"/>
            </rPr>
            <t>Expert:</t>
          </r>
          <r>
            <rPr>
              <rFont val="Calibri"/>
              <sz val="10"/>
            </rPr>
            <t xml:space="preserve"> know-how and problem solving</t>
          </r>
        </is>
      </c>
    </row>
    <row r="102" ht="15" customHeight="1">
      <c r="A102" s="13" t="inlineStr">
        <is>
          <t>'Level' profile · staff functions</t>
        </is>
      </c>
      <c r="B102" s="15" t="inlineStr">
        <is>
          <t>50%</t>
        </is>
      </c>
      <c r="C102" s="15" t="inlineStr">
        <is>
          <t>25%</t>
        </is>
      </c>
      <c r="D102" s="15" t="inlineStr">
        <is>
          <t>25%</t>
        </is>
      </c>
      <c r="E102" s="16" t="inlineStr"/>
      <c r="F102" s="16" t="inlineStr"/>
      <c r="G102" s="16" t="inlineStr"/>
      <c r="H102" s="16" t="inlineStr">
        <is>
          <r>
            <rPr>
              <rFont val="Calibri"/>
              <b val="1"/>
              <sz val="10"/>
            </rPr>
            <t>Professional:</t>
          </r>
          <r>
            <rPr>
              <rFont val="Calibri"/>
              <sz val="10"/>
            </rPr>
            <t xml:space="preserve"> balanced</t>
          </r>
        </is>
      </c>
    </row>
    <row r="103" ht="15" customHeight="1">
      <c r="A103" s="13" t="inlineStr">
        <is>
          <t>Supervisory / line manager</t>
        </is>
      </c>
      <c r="B103" s="15" t="inlineStr">
        <is>
          <t>47%</t>
        </is>
      </c>
      <c r="C103" s="15" t="inlineStr">
        <is>
          <t>21%</t>
        </is>
      </c>
      <c r="D103" s="15" t="inlineStr">
        <is>
          <t>32%</t>
        </is>
      </c>
      <c r="E103" s="16" t="inlineStr"/>
      <c r="F103" s="16" t="inlineStr"/>
      <c r="G103" s="16" t="inlineStr"/>
      <c r="H103" s="16" t="inlineStr">
        <is>
          <r>
            <rPr>
              <rFont val="Calibri"/>
              <b val="1"/>
              <sz val="10"/>
            </rPr>
            <t>Manager:</t>
          </r>
          <r>
            <rPr>
              <rFont val="Calibri"/>
              <sz val="10"/>
            </rPr>
            <t xml:space="preserve"> accountability rises to a third</t>
          </r>
        </is>
      </c>
    </row>
    <row r="104" ht="15" customHeight="1"/>
    <row r="105" ht="41" customHeight="1">
      <c r="A105" s="11" t="inlineStr">
        <is>
          <r>
            <rPr>
              <rFont val="Calibri"/>
              <b val="1"/>
              <i val="1"/>
              <color rgb="00595959"/>
              <sz val="10"/>
            </rPr>
            <t>Sources:</t>
          </r>
          <r>
            <rPr>
              <rFont val="Calibri"/>
              <i val="1"/>
              <color rgb="00595959"/>
              <sz val="10"/>
            </rPr>
            <t xml:space="preserve">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r>
        </is>
      </c>
    </row>
    <row r="106" ht="20" customHeight="1">
      <c r="A106" s="6" t="inlineStr">
        <is>
          <t>3. Experience &amp; Qualification — why it can be kept low</t>
        </is>
      </c>
    </row>
    <row r="107" ht="15" customHeight="1">
      <c r="A107" s="12" t="inlineStr">
        <is>
          <t>Method or study</t>
        </is>
      </c>
      <c r="B107" s="210" t="n"/>
      <c r="C107" s="12" t="inlineStr">
        <is>
          <t>What it says</t>
        </is>
      </c>
      <c r="D107" s="211" t="n"/>
      <c r="E107" s="211" t="n"/>
      <c r="F107" s="210" t="n"/>
      <c r="G107" s="12" t="inlineStr">
        <is>
          <t>Source</t>
        </is>
      </c>
      <c r="H107" s="210" t="n"/>
    </row>
    <row r="108" ht="41" customHeight="1">
      <c r="A108" s="13" t="inlineStr">
        <is>
          <t>Korn Ferry Hay</t>
        </is>
      </c>
      <c r="B108" s="210" t="n"/>
      <c r="C108" s="16" t="inlineStr">
        <is>
          <r>
            <rPr>
              <rFont val="Calibri"/>
              <b val="1"/>
              <sz val="10"/>
            </rPr>
            <t>Experience sits inside Know-How:</t>
          </r>
          <r>
            <rPr>
              <rFont val="Calibri"/>
              <sz val="10"/>
            </rPr>
            <t xml:space="preserve"> 'the sum total of every kind of knowledge and skill, however acquired' — no separate experience factor</t>
          </r>
        </is>
      </c>
      <c r="D108" s="211" t="n"/>
      <c r="E108" s="211" t="n"/>
      <c r="F108" s="210" t="n"/>
      <c r="G108" s="16" t="inlineStr">
        <is>
          <t>S05, S46, S49 · Canada TBS Executive Group plan; Lincolnshire CC Hay guide</t>
        </is>
      </c>
      <c r="H108" s="210" t="n"/>
    </row>
    <row r="109" ht="54" customHeight="1">
      <c r="A109" s="13" t="inlineStr">
        <is>
          <t>Mercer IPE</t>
        </is>
      </c>
      <c r="B109" s="210" t="n"/>
      <c r="C109" s="16" t="inlineStr">
        <is>
          <r>
            <rPr>
              <rFont val="Calibri"/>
              <b val="1"/>
              <sz val="10"/>
            </rPr>
            <t>Five factors:</t>
          </r>
          <r>
            <rPr>
              <rFont val="Calibri"/>
              <sz val="10"/>
            </rPr>
            <t xml:space="preserve"> Impact, Communication, Innovation, Knowledge, Risk. Knowledge 'may be acquired through formal education and/or work experience' — no separate experience factor</t>
          </r>
        </is>
      </c>
      <c r="D109" s="211" t="n"/>
      <c r="E109" s="211" t="n"/>
      <c r="F109" s="210" t="n"/>
      <c r="G109" s="16" t="inlineStr">
        <is>
          <t>S04, S52 · mercer.com/en-in · IPE factor sheet · third-party copy</t>
        </is>
      </c>
      <c r="H109" s="210" t="n"/>
    </row>
    <row r="110" ht="54" customHeight="1">
      <c r="A110" s="13" t="inlineStr">
        <is>
          <t>WTW Global Grading System</t>
        </is>
      </c>
      <c r="B110" s="210" t="n"/>
      <c r="C110" s="16" t="inlineStr">
        <is>
          <r>
            <rPr>
              <rFont val="Calibri"/>
              <b val="1"/>
              <sz val="10"/>
            </rPr>
            <t>Seven factors:</t>
          </r>
          <r>
            <rPr>
              <rFont val="Calibri"/>
              <sz val="10"/>
            </rPr>
            <t xml:space="preserve"> functional knowledge, business expertise, leadership, problem solving, nature of impact, area of impact, interpersonal skills — experience appears only in grade descriptors</t>
          </r>
        </is>
      </c>
      <c r="D110" s="211" t="n"/>
      <c r="E110" s="211" t="n"/>
      <c r="F110" s="210" t="n"/>
      <c r="G110" s="16" t="inlineStr">
        <is>
          <t>S07 · WTW report to the School Teachers' Review Body, p. 19 · assets.publishing.service.gov.uk</t>
        </is>
      </c>
      <c r="H110" s="210" t="n"/>
    </row>
    <row r="111" ht="28" customHeight="1">
      <c r="A111" s="13" t="inlineStr">
        <is>
          <t>Public point-factor plans above</t>
        </is>
      </c>
      <c r="B111" s="210" t="n"/>
      <c r="C111" s="16" t="inlineStr">
        <is>
          <t>Knowledge factors rate what the job requires, not the person's years; none scores tenure</t>
        </is>
      </c>
      <c r="D111" s="211" t="n"/>
      <c r="E111" s="211" t="n"/>
      <c r="F111" s="210" t="n"/>
      <c r="G111" s="16" t="inlineStr">
        <is>
          <t>S53–S57 · NHS, PSC/NJC, GLPC, SJC, OPM</t>
        </is>
      </c>
      <c r="H111" s="210" t="n"/>
    </row>
    <row r="112" ht="28" customHeight="1">
      <c r="A112" s="13" t="inlineStr">
        <is>
          <t>McKinsey, 2022</t>
        </is>
      </c>
      <c r="B112" s="210" t="n"/>
      <c r="C112" s="16" t="inlineStr">
        <is>
          <t>Hiring for skills is 'more than two times more predictive than hiring for work experience'</t>
        </is>
      </c>
      <c r="D112" s="211" t="n"/>
      <c r="E112" s="211" t="n"/>
      <c r="F112" s="210" t="n"/>
      <c r="G112" s="16" t="inlineStr">
        <is>
          <t>S58 · mckinsey.com — Taking a skills-based approach</t>
        </is>
      </c>
      <c r="H112" s="210" t="n"/>
    </row>
    <row r="113" ht="28" customHeight="1">
      <c r="A113" s="13" t="inlineStr">
        <is>
          <t>Deloitte Human Capital Trends, 2023</t>
        </is>
      </c>
      <c r="B113" s="210" t="n"/>
      <c r="C113" s="16" t="inlineStr">
        <is>
          <t>Promote and deploy on skills 'versus tenure, job history, or network'</t>
        </is>
      </c>
      <c r="D113" s="211" t="n"/>
      <c r="E113" s="211" t="n"/>
      <c r="F113" s="210" t="n"/>
      <c r="G113" s="16" t="inlineStr">
        <is>
          <t>S59 · deloitte.com/us/en/insights</t>
        </is>
      </c>
      <c r="H113" s="210" t="n"/>
    </row>
    <row r="114" ht="28" customHeight="1">
      <c r="A114" s="13" t="inlineStr">
        <is>
          <t>World Economic Forum, 2024</t>
        </is>
      </c>
      <c r="B114" s="210" t="n"/>
      <c r="C114" s="16" t="inlineStr">
        <is>
          <t>Rethink 'educational achievement and previous experience as proxies'</t>
        </is>
      </c>
      <c r="D114" s="211" t="n"/>
      <c r="E114" s="211" t="n"/>
      <c r="F114" s="210" t="n"/>
      <c r="G114" s="16" t="inlineStr">
        <is>
          <t>S60 · weforum.org — skills-first</t>
        </is>
      </c>
      <c r="H114" s="210" t="n"/>
    </row>
    <row r="115" ht="41" customHeight="1">
      <c r="A115" s="13" t="inlineStr">
        <is>
          <t>EY Future of Pay, India 2026</t>
        </is>
      </c>
      <c r="B115" s="210" t="n"/>
      <c r="C115" s="16" t="inlineStr">
        <is>
          <t>India pay moving 'away from tenure-based increases towards skills-led and performance-driven frameworks'</t>
        </is>
      </c>
      <c r="D115" s="211" t="n"/>
      <c r="E115" s="211" t="n"/>
      <c r="F115" s="210" t="n"/>
      <c r="G115" s="16" t="inlineStr">
        <is>
          <t>S61 · peoplematters.in, Feb 2026</t>
        </is>
      </c>
      <c r="H115" s="210" t="n"/>
    </row>
    <row r="116" ht="15" customHeight="1"/>
    <row r="117" ht="20" customHeight="1">
      <c r="A117" s="6" t="inlineStr">
        <is>
          <t>4. Business Impact — how the methods measure it</t>
        </is>
      </c>
    </row>
    <row r="118" ht="15" customHeight="1">
      <c r="A118" s="12" t="inlineStr">
        <is>
          <t>Method</t>
        </is>
      </c>
      <c r="B118" s="210" t="n"/>
      <c r="C118" s="12" t="inlineStr">
        <is>
          <t>How impact is measured</t>
        </is>
      </c>
      <c r="D118" s="211" t="n"/>
      <c r="E118" s="211" t="n"/>
      <c r="F118" s="211" t="n"/>
      <c r="G118" s="210" t="n"/>
      <c r="H118" s="12" t="inlineStr">
        <is>
          <t>Source</t>
        </is>
      </c>
    </row>
    <row r="119" ht="41" customHeight="1">
      <c r="A119" s="13" t="inlineStr">
        <is>
          <t>Korn Ferry Hay</t>
        </is>
      </c>
      <c r="B119" s="210" t="n"/>
      <c r="C119" s="16" t="inlineStr">
        <is>
          <t>Accountability = freedom to act + area / magnitude + nature of impact · remote → contributory → shared → prime; its share rises with seniority</t>
        </is>
      </c>
      <c r="D119" s="211" t="n"/>
      <c r="E119" s="211" t="n"/>
      <c r="F119" s="211" t="n"/>
      <c r="G119" s="210" t="n"/>
      <c r="H119" s="16" t="inlineStr">
        <is>
          <t>S05, S46</t>
        </is>
      </c>
    </row>
    <row r="120" ht="41" customHeight="1">
      <c r="A120" s="13" t="inlineStr">
        <is>
          <t>Mercer IPE</t>
        </is>
      </c>
      <c r="B120" s="210" t="n"/>
      <c r="C120" s="16" t="inlineStr">
        <is>
          <t>Impact = depth and breadth of influence on the organisation, scaled by organisation size; contribution rated limited → some → direct → significant → major</t>
        </is>
      </c>
      <c r="D120" s="211" t="n"/>
      <c r="E120" s="211" t="n"/>
      <c r="F120" s="211" t="n"/>
      <c r="G120" s="210" t="n"/>
      <c r="H120" s="16" t="inlineStr">
        <is>
          <t>S04, S52</t>
        </is>
      </c>
    </row>
    <row r="121" ht="28" customHeight="1">
      <c r="A121" s="13" t="inlineStr">
        <is>
          <t>WTW GGS</t>
        </is>
      </c>
      <c r="B121" s="210" t="n"/>
      <c r="C121" s="16" t="inlineStr">
        <is>
          <r>
            <rPr>
              <rFont val="Calibri"/>
              <b val="1"/>
              <sz val="10"/>
            </rPr>
            <t>Two impact factors:</t>
          </r>
          <r>
            <rPr>
              <rFont val="Calibri"/>
              <sz val="10"/>
            </rPr>
            <t xml:space="preserve"> nature of impact · how the job affects the business and area of impact · which part of the organisation</t>
          </r>
        </is>
      </c>
      <c r="D121" s="211" t="n"/>
      <c r="E121" s="211" t="n"/>
      <c r="F121" s="211" t="n"/>
      <c r="G121" s="210" t="n"/>
      <c r="H121" s="16" t="inlineStr">
        <is>
          <t>S07</t>
        </is>
      </c>
    </row>
    <row r="122" ht="28" customHeight="1">
      <c r="A122" s="13" t="inlineStr">
        <is>
          <t>Public point-factor plans</t>
        </is>
      </c>
      <c r="B122" s="210" t="n"/>
      <c r="C122" s="16" t="inlineStr">
        <is>
          <t>A separate financial / consequences factor carries 7–10% of points · mean 6.7%, OPM none</t>
        </is>
      </c>
      <c r="D122" s="211" t="n"/>
      <c r="E122" s="211" t="n"/>
      <c r="F122" s="211" t="n"/>
      <c r="G122" s="210" t="n"/>
      <c r="H122" s="16" t="inlineStr">
        <is>
          <t>S53–S57</t>
        </is>
      </c>
    </row>
    <row r="123" ht="15" customHeight="1"/>
    <row r="124" ht="20" customHeight="1">
      <c r="A124" s="6" t="inlineStr">
        <is>
          <t>5. IRIS defaults against the benchmark</t>
        </is>
      </c>
    </row>
    <row r="125" ht="67" customHeight="1">
      <c r="A125" s="11" t="inlineStr">
        <is>
          <r>
            <rPr>
              <rFont val="Calibri"/>
              <b val="1"/>
              <i val="1"/>
              <color rgb="00595959"/>
              <sz val="10"/>
            </rPr>
            <t>How IRIS sets its defaults:</t>
          </r>
          <r>
            <rPr>
              <rFont val="Calibri"/>
              <i val="1"/>
              <color rgb="00595959"/>
              <sz val="10"/>
            </rPr>
            <t xml:space="preserve">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r>
        </is>
      </c>
    </row>
    <row r="126" ht="41" customHeight="1">
      <c r="A126" s="12" t="inlineStr">
        <is>
          <t>Factor</t>
        </is>
      </c>
      <c r="B126" s="12" t="inlineStr">
        <is>
          <t>IRIS, average of 208 scored roles</t>
        </is>
      </c>
      <c r="C126" s="12" t="inlineStr">
        <is>
          <t>Plans' average</t>
        </is>
      </c>
      <c r="D126" s="12" t="inlineStr">
        <is>
          <t>Plans' range</t>
        </is>
      </c>
      <c r="E126" s="12" t="inlineStr">
        <is>
          <t>Result</t>
        </is>
      </c>
      <c r="F126" s="240" t="inlineStr"/>
      <c r="G126" s="240" t="inlineStr"/>
      <c r="H126" s="12" t="inlineStr">
        <is>
          <t>Why</t>
        </is>
      </c>
    </row>
    <row r="127" ht="28" customHeight="1">
      <c r="A127" s="13" t="inlineStr">
        <is>
          <t>Complexity &amp; Expertise</t>
        </is>
      </c>
      <c r="B127" s="15" t="inlineStr">
        <is>
          <t>52.4%</t>
        </is>
      </c>
      <c r="C127" s="15" t="inlineStr">
        <is>
          <t>42.8%</t>
        </is>
      </c>
      <c r="D127" s="15" t="inlineStr">
        <is>
          <t>38–52%</t>
        </is>
      </c>
      <c r="E127" s="15" t="inlineStr">
        <is>
          <t>Inside</t>
        </is>
      </c>
      <c r="F127" s="16" t="inlineStr"/>
      <c r="G127" s="16" t="inlineStr"/>
      <c r="H127" s="16" t="inlineStr">
        <is>
          <t>The job's knowledge and problem solving — the largest share, as in every plan</t>
        </is>
      </c>
    </row>
    <row r="128" ht="15" customHeight="1">
      <c r="A128" s="13" t="inlineStr">
        <is>
          <t>Autonomy &amp; Decision</t>
        </is>
      </c>
      <c r="B128" s="15" t="inlineStr">
        <is>
          <t>17.3%</t>
        </is>
      </c>
      <c r="C128" s="15" t="inlineStr">
        <is>
          <t>14.9%</t>
        </is>
      </c>
      <c r="D128" s="15" t="inlineStr">
        <is>
          <t>7–30%</t>
        </is>
      </c>
      <c r="E128" s="15" t="inlineStr">
        <is>
          <t>Inside</t>
        </is>
      </c>
      <c r="F128" s="16" t="inlineStr"/>
      <c r="G128" s="16" t="inlineStr"/>
      <c r="H128" s="16" t="inlineStr">
        <is>
          <t>Close to the plans' average</t>
        </is>
      </c>
    </row>
    <row r="129" ht="15" customHeight="1">
      <c r="A129" s="13" t="inlineStr">
        <is>
          <t>Accountability &amp; Impact</t>
        </is>
      </c>
      <c r="B129" s="15" t="inlineStr">
        <is>
          <t>9.4%</t>
        </is>
      </c>
      <c r="C129" s="15" t="inlineStr">
        <is>
          <t>15.1%</t>
        </is>
      </c>
      <c r="D129" s="15" t="inlineStr">
        <is>
          <t>6–20%</t>
        </is>
      </c>
      <c r="E129" s="15" t="inlineStr">
        <is>
          <t>Inside</t>
        </is>
      </c>
      <c r="F129" s="16" t="inlineStr"/>
      <c r="G129" s="16" t="inlineStr"/>
      <c r="H129" s="16" t="inlineStr">
        <is>
          <t>Close to the plans' average; rises with level</t>
        </is>
      </c>
    </row>
    <row r="130" ht="41" customHeight="1">
      <c r="A130" s="13" t="inlineStr">
        <is>
          <t>Leadership &amp; Strategy</t>
        </is>
      </c>
      <c r="B130" s="15" t="inlineStr">
        <is>
          <t>3.2%</t>
        </is>
      </c>
      <c r="C130" s="15" t="inlineStr">
        <is>
          <t>20.6%</t>
        </is>
      </c>
      <c r="D130" s="15" t="inlineStr">
        <is>
          <t>8–30%</t>
        </is>
      </c>
      <c r="E130" s="15" t="inlineStr">
        <is>
          <t>Below</t>
        </is>
      </c>
      <c r="F130" s="16" t="inlineStr"/>
      <c r="G130" s="16" t="inlineStr"/>
      <c r="H130" s="16" t="inlineStr">
        <is>
          <t>IRIS counts people leadership only, so individual contributors score 0–10%; managers and leaders 20–25%, inside the range</t>
        </is>
      </c>
    </row>
    <row r="131" ht="28" customHeight="1">
      <c r="A131" s="13" t="inlineStr">
        <is>
          <t>Business Impact</t>
        </is>
      </c>
      <c r="B131" s="15" t="inlineStr">
        <is>
          <t>7.9%</t>
        </is>
      </c>
      <c r="C131" s="15" t="inlineStr">
        <is>
          <t>6.7%</t>
        </is>
      </c>
      <c r="D131" s="15" t="inlineStr">
        <is>
          <t>0–10%</t>
        </is>
      </c>
      <c r="E131" s="15" t="inlineStr">
        <is>
          <t>Inside</t>
        </is>
      </c>
      <c r="F131" s="16" t="inlineStr"/>
      <c r="G131" s="16" t="inlineStr"/>
      <c r="H131" s="16" t="inlineStr">
        <is>
          <t>The nature-of-impact part of accountability, as in Hay and Mercer IPE; in line with the plans' financial factor</t>
        </is>
      </c>
    </row>
    <row r="132" ht="41" customHeight="1">
      <c r="A132" s="13" t="inlineStr">
        <is>
          <t>Experience &amp; Qualification</t>
        </is>
      </c>
      <c r="B132" s="15" t="inlineStr">
        <is>
          <t>9.8%</t>
        </is>
      </c>
      <c r="C132" s="15" t="inlineStr">
        <is>
          <t>—</t>
        </is>
      </c>
      <c r="D132" s="15" t="inlineStr">
        <is>
          <t>not a separate factor</t>
        </is>
      </c>
      <c r="E132" s="15" t="inlineStr">
        <is>
          <t>Policy</t>
        </is>
      </c>
      <c r="F132" s="16" t="inlineStr"/>
      <c r="G132" s="16" t="inlineStr"/>
      <c r="H132" s="16" t="inlineStr">
        <is>
          <r>
            <rPr>
              <rFont val="Calibri"/>
              <b val="1"/>
              <sz val="10"/>
            </rPr>
            <t>Leadership decision:</t>
          </r>
          <r>
            <rPr>
              <rFont val="Calibri"/>
              <sz val="10"/>
            </rPr>
            <t xml:space="preserve"> 10% in Bands A–B, 5% in Bands C–E — the lowest that still separates a fresher from an experienced hire</t>
          </r>
        </is>
      </c>
    </row>
    <row r="133" ht="15" customHeight="1"/>
    <row r="134" ht="15" customHeight="1">
      <c r="A134" s="11" t="inlineStr">
        <is>
          <t>The default weights by role group are on sheet 1c and the Weightage Matrix; each department's row there can be changed by its leaders.</t>
        </is>
      </c>
    </row>
    <row r="135" ht="28" customHeight="1">
      <c r="A135" s="12" t="inlineStr">
        <is>
          <t>Role group</t>
        </is>
      </c>
      <c r="B135" s="12" t="inlineStr">
        <is>
          <t>Complexity</t>
        </is>
      </c>
      <c r="C135" s="12" t="inlineStr">
        <is>
          <t>Autonomy</t>
        </is>
      </c>
      <c r="D135" s="12" t="inlineStr">
        <is>
          <t>Accountability</t>
        </is>
      </c>
      <c r="E135" s="12" t="inlineStr">
        <is>
          <t>Leadership</t>
        </is>
      </c>
      <c r="F135" s="12" t="inlineStr">
        <is>
          <t>Experience</t>
        </is>
      </c>
      <c r="G135" s="12" t="inlineStr">
        <is>
          <t>Business impact</t>
        </is>
      </c>
      <c r="H135" s="12" t="inlineStr">
        <is>
          <t>Why</t>
        </is>
      </c>
    </row>
    <row r="136" ht="80" customHeight="1">
      <c r="A136" s="13" t="inlineStr">
        <is>
          <t>Band A</t>
        </is>
      </c>
      <c r="B136" s="15" t="inlineStr">
        <is>
          <t>59%</t>
        </is>
      </c>
      <c r="C136" s="15" t="inlineStr">
        <is>
          <t>16%</t>
        </is>
      </c>
      <c r="D136" s="15" t="inlineStr">
        <is>
          <t>9%</t>
        </is>
      </c>
      <c r="E136" s="15" t="inlineStr">
        <is>
          <t>0%</t>
        </is>
      </c>
      <c r="F136" s="15" t="inlineStr">
        <is>
          <t>10%</t>
        </is>
      </c>
      <c r="G136" s="15" t="inlineStr">
        <is>
          <t>6%</t>
        </is>
      </c>
      <c r="H136" s="16" t="inlineStr">
        <is>
          <r>
            <rPr>
              <rFont val="Calibri"/>
              <b val="1"/>
              <sz val="10"/>
            </rPr>
            <t>Junior work is judged on the work itself:</t>
          </r>
          <r>
            <rPr>
              <rFont val="Calibri"/>
              <sz val="10"/>
            </rPr>
            <t xml:space="preserve"> Hay puts know-how at 73% for clerical jobs and Mercer IPE knowledge plus innovation at 61%; leadership is not expected. Sources: S46–S51 Korn Ferry Hay evaluations · S04, S52 Mercer IPE · S53–S57 NHS, UK NJC/PSC, GLPC, SJC and US OPM point-factor plans.</t>
          </r>
        </is>
      </c>
    </row>
    <row r="137" ht="67" customHeight="1">
      <c r="A137" s="13" t="inlineStr">
        <is>
          <t>Band B · IC / POD Lead</t>
        </is>
      </c>
      <c r="B137" s="15" t="inlineStr">
        <is>
          <t>51%</t>
        </is>
      </c>
      <c r="C137" s="15" t="inlineStr">
        <is>
          <t>17%</t>
        </is>
      </c>
      <c r="D137" s="15" t="inlineStr">
        <is>
          <t>10%</t>
        </is>
      </c>
      <c r="E137" s="15" t="inlineStr">
        <is>
          <t>5%</t>
        </is>
      </c>
      <c r="F137" s="15" t="inlineStr">
        <is>
          <t>10%</t>
        </is>
      </c>
      <c r="G137" s="15" t="inlineStr">
        <is>
          <t>7%</t>
        </is>
      </c>
      <c r="H137" s="16" t="inlineStr">
        <is>
          <r>
            <rPr>
              <rFont val="Calibri"/>
              <b val="1"/>
              <sz val="10"/>
            </rPr>
            <t>Professional and expert work:</t>
          </r>
          <r>
            <rPr>
              <rFont val="Calibri"/>
              <sz val="10"/>
            </rPr>
            <t xml:space="preserve"> the knowledge and problem solving the job needs lead, as in Hay's professional profile and Mercer IPE. Sources: S46–S51 Korn Ferry Hay evaluations · S04, S52 Mercer IPE · S53–S57 NHS, UK NJC/PSC, GLPC, SJC and US OPM point-factor plans.</t>
          </r>
        </is>
      </c>
    </row>
    <row r="138" ht="67" customHeight="1">
      <c r="A138" s="13" t="inlineStr">
        <is>
          <t>Band B · People Manager</t>
        </is>
      </c>
      <c r="B138" s="15" t="inlineStr">
        <is>
          <t>37%</t>
        </is>
      </c>
      <c r="C138" s="15" t="inlineStr">
        <is>
          <t>18%</t>
        </is>
      </c>
      <c r="D138" s="15" t="inlineStr">
        <is>
          <t>11%</t>
        </is>
      </c>
      <c r="E138" s="15" t="inlineStr">
        <is>
          <t>15%</t>
        </is>
      </c>
      <c r="F138" s="15" t="inlineStr">
        <is>
          <t>10%</t>
        </is>
      </c>
      <c r="G138" s="15" t="inlineStr">
        <is>
          <t>9%</t>
        </is>
      </c>
      <c r="H138" s="16" t="inlineStr">
        <is>
          <r>
            <rPr>
              <rFont val="Calibri"/>
              <b val="1"/>
              <sz val="10"/>
            </rPr>
            <t>Results come through a team:</t>
          </r>
          <r>
            <rPr>
              <rFont val="Calibri"/>
              <sz val="10"/>
            </rPr>
            <t xml:space="preserve"> leadership 15%, autonomy and accountability rise, as in Hay's supervisory profile, accountability 32%. Sources: S46–S51 Korn Ferry Hay evaluations · S04, S52 Mercer IPE · S53–S57 NHS, UK NJC/PSC, GLPC, SJC and US OPM point-factor plans.</t>
          </r>
        </is>
      </c>
    </row>
    <row r="139" ht="54" customHeight="1">
      <c r="A139" s="13" t="inlineStr">
        <is>
          <t>Band C · Principal specialist</t>
        </is>
      </c>
      <c r="B139" s="15" t="inlineStr">
        <is>
          <t>54%</t>
        </is>
      </c>
      <c r="C139" s="15" t="inlineStr">
        <is>
          <t>18%</t>
        </is>
      </c>
      <c r="D139" s="15" t="inlineStr">
        <is>
          <t>10%</t>
        </is>
      </c>
      <c r="E139" s="15" t="inlineStr">
        <is>
          <t>5%</t>
        </is>
      </c>
      <c r="F139" s="15" t="inlineStr">
        <is>
          <t>5%</t>
        </is>
      </c>
      <c r="G139" s="15" t="inlineStr">
        <is>
          <t>8%</t>
        </is>
      </c>
      <c r="H139" s="16" t="inlineStr">
        <is>
          <r>
            <rPr>
              <rFont val="Calibri"/>
              <b val="1"/>
              <sz val="10"/>
            </rPr>
            <t>Principal authority:</t>
          </r>
          <r>
            <rPr>
              <rFont val="Calibri"/>
              <sz val="10"/>
            </rPr>
            <t xml:space="preserve"> expertise still leads, as in Hay's 'level' profile 50 / 25 / 25; experience 5%. Sources: S46–S51 Korn Ferry Hay evaluations · S04, S52 Mercer IPE · S53–S57 NHS, UK NJC/PSC, GLPC, SJC and US OPM point-factor plans.</t>
          </r>
        </is>
      </c>
    </row>
    <row r="140" ht="67" customHeight="1">
      <c r="A140" s="13" t="inlineStr">
        <is>
          <t>Band C · Head / manager</t>
        </is>
      </c>
      <c r="B140" s="15" t="inlineStr">
        <is>
          <t>43%</t>
        </is>
      </c>
      <c r="C140" s="15" t="inlineStr">
        <is>
          <t>18%</t>
        </is>
      </c>
      <c r="D140" s="15" t="inlineStr">
        <is>
          <t>11%</t>
        </is>
      </c>
      <c r="E140" s="15" t="inlineStr">
        <is>
          <t>15%</t>
        </is>
      </c>
      <c r="F140" s="15" t="inlineStr">
        <is>
          <t>5%</t>
        </is>
      </c>
      <c r="G140" s="15" t="inlineStr">
        <is>
          <t>8%</t>
        </is>
      </c>
      <c r="H140"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41" ht="67" customHeight="1">
      <c r="A141" s="13" t="inlineStr">
        <is>
          <t>Bands D–E</t>
        </is>
      </c>
      <c r="B141" s="15" t="inlineStr">
        <is>
          <t>37%</t>
        </is>
      </c>
      <c r="C141" s="15" t="inlineStr">
        <is>
          <t>19%</t>
        </is>
      </c>
      <c r="D141" s="15" t="inlineStr">
        <is>
          <t>11%</t>
        </is>
      </c>
      <c r="E141" s="15" t="inlineStr">
        <is>
          <t>20%</t>
        </is>
      </c>
      <c r="F141" s="15" t="inlineStr">
        <is>
          <t>5%</t>
        </is>
      </c>
      <c r="G141" s="15" t="inlineStr">
        <is>
          <t>8%</t>
        </is>
      </c>
      <c r="H141" s="16" t="inlineStr">
        <is>
          <t>Business and enterprise leaders, as in Hay's EX-2 and EX-3 evaluations: leadership 20%, autonomy, accountability and impact 38%. Sources: S46–S51 Korn Ferry Hay evaluations · S04, S52 Mercer IPE · S53–S57 NHS, UK NJC/PSC, GLPC, SJC and US OPM point-factor plans.</t>
        </is>
      </c>
    </row>
    <row r="142" ht="54" customHeight="1">
      <c r="A142" s="13" t="inlineStr">
        <is>
          <t>Player-Coach · B+</t>
        </is>
      </c>
      <c r="B142" s="15" t="inlineStr">
        <is>
          <t>44%</t>
        </is>
      </c>
      <c r="C142" s="15" t="inlineStr">
        <is>
          <t>18%</t>
        </is>
      </c>
      <c r="D142" s="15" t="inlineStr">
        <is>
          <t>10%</t>
        </is>
      </c>
      <c r="E142" s="15" t="inlineStr">
        <is>
          <t>10%</t>
        </is>
      </c>
      <c r="F142" s="15" t="inlineStr">
        <is>
          <t>10%</t>
        </is>
      </c>
      <c r="G142" s="15" t="inlineStr">
        <is>
          <t>8%</t>
        </is>
      </c>
      <c r="H142" s="16" t="inlineStr">
        <is>
          <r>
            <rPr>
              <rFont val="Calibri"/>
              <b val="1"/>
              <sz val="10"/>
            </rPr>
            <t>Half expert, half leader:</t>
          </r>
          <r>
            <rPr>
              <rFont val="Calibri"/>
              <sz val="10"/>
            </rPr>
            <t xml:space="preserve"> between the Band B expert and manager rows. Sources: S46–S51 Korn Ferry Hay evaluations · S04, S52 Mercer IPE · S53–S57 NHS, UK NJC/PSC, GLPC, SJC and US OPM point-factor plans.</t>
          </r>
        </is>
      </c>
    </row>
    <row r="143" ht="54" customHeight="1">
      <c r="A143" s="13" t="inlineStr">
        <is>
          <t>Player-Coach · C+</t>
        </is>
      </c>
      <c r="B143" s="15" t="inlineStr">
        <is>
          <t>38%</t>
        </is>
      </c>
      <c r="C143" s="15" t="inlineStr">
        <is>
          <t>18%</t>
        </is>
      </c>
      <c r="D143" s="15" t="inlineStr">
        <is>
          <t>11%</t>
        </is>
      </c>
      <c r="E143" s="15" t="inlineStr">
        <is>
          <t>20%</t>
        </is>
      </c>
      <c r="F143" s="15" t="inlineStr">
        <is>
          <t>5%</t>
        </is>
      </c>
      <c r="G143" s="15" t="inlineStr">
        <is>
          <t>8%</t>
        </is>
      </c>
      <c r="H143" s="16" t="inlineStr">
        <is>
          <r>
            <rPr>
              <rFont val="Calibri"/>
              <b val="1"/>
              <sz val="10"/>
            </rPr>
            <t>Leads a function and still delivers personally:</t>
          </r>
          <r>
            <rPr>
              <rFont val="Calibri"/>
              <sz val="10"/>
            </rPr>
            <t xml:space="preserve"> between the Band C head and Bands D–E rows. Sources: S46–S51 Korn Ferry Hay evaluations · S04, S52 Mercer IPE · S53–S57 NHS, UK NJC/PSC, GLPC, SJC and US OPM point-factor plans.</t>
          </r>
        </is>
      </c>
    </row>
    <row r="144" ht="15" customHeight="1"/>
    <row r="145" ht="20" customHeight="1">
      <c r="A145" s="6" t="inlineStr">
        <is>
          <t>6. Titles — no Director, no Fellow</t>
        </is>
      </c>
    </row>
    <row r="146" ht="15" customHeight="1">
      <c r="A146" s="12" t="inlineStr">
        <is>
          <t>Decision</t>
        </is>
      </c>
      <c r="B146" s="210" t="n"/>
      <c r="C146" s="12" t="inlineStr">
        <is>
          <t>Why</t>
        </is>
      </c>
      <c r="D146" s="211" t="n"/>
      <c r="E146" s="211" t="n"/>
      <c r="F146" s="210" t="n"/>
      <c r="G146" s="12" t="inlineStr">
        <is>
          <t>Source</t>
        </is>
      </c>
      <c r="H146" s="210" t="n"/>
    </row>
    <row r="147" ht="119" customHeight="1">
      <c r="A147" s="13" t="inlineStr">
        <is>
          <t>No 'Director' title</t>
        </is>
      </c>
      <c r="B147" s="210" t="n"/>
      <c r="C147"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 Business Head'; market titles show 'Head of Function / AGM' and 'Senior Head / General Manager' where surveys say Director.</t>
        </is>
      </c>
      <c r="D147" s="211" t="n"/>
      <c r="E147" s="211" t="n"/>
      <c r="F147" s="210" t="n"/>
      <c r="G147" s="16" t="inlineStr">
        <is>
          <t>S63 iPleaders, Companies Act 2013 section 2, clause 34 · S64 Kaanoon practitioner Q&amp;A.</t>
        </is>
      </c>
      <c r="H147" s="210" t="n"/>
    </row>
    <row r="148" ht="145" customHeight="1">
      <c r="A148" s="13" t="inlineStr">
        <is>
          <t>No 'Fellow' title — two options for the heads</t>
        </is>
      </c>
      <c r="B148" s="210" t="n"/>
      <c r="C148"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48" s="211" t="n"/>
      <c r="E148" s="211" t="n"/>
      <c r="F148" s="210" t="n"/>
      <c r="G148" s="16" t="inlineStr">
        <is>
          <r>
            <rPr>
              <rFont val="Calibri"/>
              <b val="1"/>
              <sz val="10"/>
            </rPr>
            <t>Option A:</t>
          </r>
          <r>
            <rPr>
              <rFont val="Calibri"/>
              <sz val="10"/>
            </rPr>
            <t xml:space="preserve">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r>
        </is>
      </c>
      <c r="H148" s="210" t="n"/>
    </row>
    <row r="149" ht="15" customHeight="1"/>
    <row r="150" ht="20" customHeight="1">
      <c r="A150" s="6" t="inlineStr">
        <is>
          <t>7. Limits of the benchmark</t>
        </is>
      </c>
    </row>
    <row r="151" ht="15" customHeight="1">
      <c r="A151" s="208" t="inlineStr">
        <is>
          <t>• Vendor methods — Hay, Mercer IPE, WTW, Radford — keep their weights proprietary; their structure is public, their points are not.</t>
        </is>
      </c>
    </row>
    <row r="152" ht="15" customHeight="1">
      <c r="A152" s="208" t="inlineStr">
        <is>
          <t>• The plans are public-sector schemes with one weight set for every job; IRIS varies weights by level, following Hay's published direction.</t>
        </is>
      </c>
    </row>
    <row r="153" ht="41" customHeight="1">
      <c r="A153" s="208"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54" ht="15" customHeight="1">
      <c r="A154" s="208" t="inlineStr">
        <is>
          <r>
            <rPr>
              <rFont val="Calibri"/>
              <sz val="10"/>
            </rPr>
            <t xml:space="preserve">• </t>
          </r>
          <r>
            <rPr>
              <rFont val="Calibri"/>
              <b val="1"/>
              <sz val="10"/>
            </rPr>
            <t>The calibration panel tests the weights on its anchor roles:</t>
          </r>
          <r>
            <rPr>
              <rFont val="Calibri"/>
              <sz val="10"/>
            </rPr>
            <t xml:space="preserve"> if two raters and the model agree within one level for 80% of anchors, the weights are confirmed.</t>
          </r>
        </is>
      </c>
    </row>
    <row r="155" ht="15" customHeight="1">
      <c r="A155" s="11" t="inlineStr">
        <is>
          <r>
            <rPr>
              <rFont val="Calibri"/>
              <b val="1"/>
              <i val="1"/>
              <color rgb="00595959"/>
              <sz val="10"/>
            </rPr>
            <t>Full links:</t>
          </r>
          <r>
            <rPr>
              <rFont val="Calibri"/>
              <i val="1"/>
              <color rgb="00595959"/>
              <sz val="10"/>
            </rPr>
            <t xml:space="preserve"> source register, HR Super Master sheet 11 and Framework Master M16.</t>
          </r>
        </is>
      </c>
    </row>
  </sheetData>
  <mergeCells count="98">
    <mergeCell ref="A77:H77"/>
    <mergeCell ref="A107:B107"/>
    <mergeCell ref="A6:H6"/>
    <mergeCell ref="C46:H46"/>
    <mergeCell ref="G147:H147"/>
    <mergeCell ref="A66:H66"/>
    <mergeCell ref="C48:H48"/>
    <mergeCell ref="B90:H90"/>
    <mergeCell ref="C107:F107"/>
    <mergeCell ref="A3:H3"/>
    <mergeCell ref="G148:H148"/>
    <mergeCell ref="A95:H95"/>
    <mergeCell ref="G108:H108"/>
    <mergeCell ref="G114:H114"/>
    <mergeCell ref="A5:H5"/>
    <mergeCell ref="A150:H150"/>
    <mergeCell ref="G110:H110"/>
    <mergeCell ref="A97:H97"/>
    <mergeCell ref="A109:B109"/>
    <mergeCell ref="A106:H106"/>
    <mergeCell ref="G113:H113"/>
    <mergeCell ref="A134:H134"/>
    <mergeCell ref="A96:H96"/>
    <mergeCell ref="A152:H152"/>
    <mergeCell ref="A111:B111"/>
    <mergeCell ref="A48:B48"/>
    <mergeCell ref="A67:H67"/>
    <mergeCell ref="A51:H51"/>
    <mergeCell ref="A45:B45"/>
    <mergeCell ref="C43:H43"/>
    <mergeCell ref="B89:H89"/>
    <mergeCell ref="C111:F111"/>
    <mergeCell ref="A124:H124"/>
    <mergeCell ref="G112:H112"/>
    <mergeCell ref="A46:B46"/>
    <mergeCell ref="C118:G118"/>
    <mergeCell ref="A2:H2"/>
    <mergeCell ref="C147:F147"/>
    <mergeCell ref="A42:H42"/>
    <mergeCell ref="A151:H151"/>
    <mergeCell ref="C146:F146"/>
    <mergeCell ref="B88:H88"/>
    <mergeCell ref="A125:H125"/>
    <mergeCell ref="A115:B115"/>
    <mergeCell ref="C148:F148"/>
    <mergeCell ref="C110:F110"/>
    <mergeCell ref="G115:H115"/>
    <mergeCell ref="A49:B49"/>
    <mergeCell ref="B92:H92"/>
    <mergeCell ref="A119:B119"/>
    <mergeCell ref="A153:H153"/>
    <mergeCell ref="C121:G121"/>
    <mergeCell ref="A41:H41"/>
    <mergeCell ref="C108:F108"/>
    <mergeCell ref="A120:B120"/>
    <mergeCell ref="A145:H145"/>
    <mergeCell ref="A154:H154"/>
    <mergeCell ref="A113:B113"/>
    <mergeCell ref="C113:F113"/>
    <mergeCell ref="A76:H76"/>
    <mergeCell ref="C112:F112"/>
    <mergeCell ref="C109:F109"/>
    <mergeCell ref="C122:G122"/>
    <mergeCell ref="A53:H53"/>
    <mergeCell ref="A147:B147"/>
    <mergeCell ref="C114:F114"/>
    <mergeCell ref="A43:B43"/>
    <mergeCell ref="C45:H45"/>
    <mergeCell ref="A68:H68"/>
    <mergeCell ref="A117:H117"/>
    <mergeCell ref="C47:H47"/>
    <mergeCell ref="A148:B148"/>
    <mergeCell ref="C44:H44"/>
    <mergeCell ref="G107:H107"/>
    <mergeCell ref="A1:H1"/>
    <mergeCell ref="A110:B110"/>
    <mergeCell ref="A146:B146"/>
    <mergeCell ref="A78:H78"/>
    <mergeCell ref="A108:B108"/>
    <mergeCell ref="B91:H91"/>
    <mergeCell ref="G146:H146"/>
    <mergeCell ref="A118:B118"/>
    <mergeCell ref="B93:H93"/>
    <mergeCell ref="A105:H105"/>
    <mergeCell ref="A47:B47"/>
    <mergeCell ref="C120:G120"/>
    <mergeCell ref="C49:H49"/>
    <mergeCell ref="C119:G119"/>
    <mergeCell ref="A122:B122"/>
    <mergeCell ref="G109:H109"/>
    <mergeCell ref="A112:B112"/>
    <mergeCell ref="A121:B121"/>
    <mergeCell ref="A52:H52"/>
    <mergeCell ref="C115:F115"/>
    <mergeCell ref="A44:B44"/>
    <mergeCell ref="A155:H155"/>
    <mergeCell ref="G111:H111"/>
    <mergeCell ref="A114:B114"/>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BV221"/>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16" customWidth="1" min="4" max="4"/>
    <col width="7" customWidth="1" min="5" max="5"/>
    <col width="7" customWidth="1" min="6" max="6"/>
    <col width="12" customWidth="1" min="7" max="7"/>
    <col width="20" customWidth="1" min="8" max="8"/>
    <col width="26" customWidth="1" min="9" max="9"/>
    <col width="18" customWidth="1" min="10" max="10"/>
    <col width="24" customWidth="1" min="11" max="11"/>
    <col width="12" customWidth="1" min="12" max="12"/>
    <col width="8" customWidth="1" min="13" max="13"/>
    <col width="16" customWidth="1" min="14" max="14"/>
    <col width="6" customWidth="1" min="15" max="15"/>
    <col width="11" customWidth="1" min="16" max="16"/>
    <col width="10" customWidth="1" min="17" max="17"/>
    <col width="64" customWidth="1" min="18" max="18"/>
    <col width="46" customWidth="1" min="19" max="19"/>
    <col width="30" customWidth="1" min="20" max="20"/>
    <col width="44" customWidth="1" min="21" max="21"/>
    <col width="44" customWidth="1" min="22" max="22"/>
    <col width="60" customWidth="1" min="23" max="23"/>
    <col width="64" customWidth="1" min="24" max="24"/>
    <col width="30" customWidth="1" min="25" max="25"/>
    <col width="10" customWidth="1" min="26" max="26"/>
    <col width="12"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9" customWidth="1" min="44" max="44"/>
    <col width="8" customWidth="1" min="45" max="45"/>
    <col width="44" customWidth="1" min="46" max="46"/>
    <col width="42" customWidth="1" min="47" max="47"/>
    <col width="52" customWidth="1" min="48" max="48"/>
    <col width="58" customWidth="1" min="49" max="49"/>
    <col width="58" customWidth="1" min="50" max="50"/>
    <col width="58" customWidth="1" min="51" max="51"/>
    <col width="58" customWidth="1" min="52" max="52"/>
    <col width="58" customWidth="1" min="53" max="53"/>
    <col width="58" customWidth="1" min="54" max="54"/>
    <col width="34" customWidth="1" min="55" max="55"/>
    <col width="36" customWidth="1" min="56" max="56"/>
    <col width="46" customWidth="1" min="57" max="57"/>
    <col width="9" customWidth="1" min="58" max="58"/>
    <col width="30" customWidth="1" min="59" max="59"/>
    <col width="22" customWidth="1" min="60" max="60"/>
    <col width="11" customWidth="1" min="61" max="61"/>
    <col width="10" customWidth="1" min="62" max="62"/>
    <col width="10" customWidth="1" min="63" max="63"/>
    <col width="10" customWidth="1" min="64" max="64"/>
    <col width="8" customWidth="1" min="65" max="65"/>
    <col width="11" customWidth="1" min="66" max="66"/>
    <col width="26" customWidth="1" min="67" max="67"/>
    <col width="10" customWidth="1" min="68" max="68"/>
    <col width="9" customWidth="1" min="69" max="69"/>
    <col width="20" customWidth="1" min="70" max="70"/>
    <col width="9" customWidth="1" min="71" max="71"/>
    <col width="13" customWidth="1" min="72" max="72"/>
    <col width="11" customWidth="1" min="73" max="73"/>
    <col hidden="1" width="6" customWidth="1" min="74" max="74"/>
  </cols>
  <sheetData>
    <row r="1" ht="34" customHeight="1">
      <c r="A1" s="1" t="inlineStr">
        <is>
          <t>Talent Mapping — role, weightage, score → level, and the justification for every rating</t>
        </is>
      </c>
      <c r="AA1" s="243" t="inlineStr">
        <is>
          <t>◂ Contents</t>
        </is>
      </c>
    </row>
    <row r="2" ht="30" customHeight="1">
      <c r="A2" s="3" t="inlineStr">
        <is>
          <r>
            <rPr>
              <rFont val="Calibri"/>
              <b val="1"/>
              <i val="1"/>
              <color rgb="00404040"/>
              <sz val="10"/>
            </rPr>
            <t>Sheet 2 · Read left to right:</t>
          </r>
          <r>
            <rPr>
              <rFont val="Calibri"/>
              <i val="1"/>
              <color rgb="00404040"/>
              <sz val="10"/>
            </rPr>
            <t xml:space="preserve"> the person → their role before and after → what the role does · responsibilities and competencies required → six ratings × weights = points → the score and the level it points to → any rule that changed the level → why each rating was given · starting point, evidence, market standard → the data used. Ratings use the ladder scale: A1 = 1 … E2 = 12. Weights come live from the Weightage Matrix; points, score and indicated level recalculate when a leader edits it. Managers can overwrite the Business Impact rating, in yellow. Pay columns are left blank for HR.</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H4" s="65" t="inlineStr">
        <is>
          <t>Level up</t>
        </is>
      </c>
      <c r="I4" s="66" t="inlineStr">
        <is>
          <t>Level down — pay &amp; title protected</t>
        </is>
      </c>
      <c r="J4" s="67" t="inlineStr">
        <is>
          <t>Newly mapped</t>
        </is>
      </c>
      <c r="K4" s="68" t="inlineStr">
        <is>
          <t>Player-Coach · B+ · C+</t>
        </is>
      </c>
      <c r="L4" s="69" t="inlineStr">
        <is>
          <t>RED = critical input needed · could change or confirm the level</t>
        </is>
      </c>
      <c r="P4" s="71" t="inlineStr">
        <is>
          <t>YELLOW = to complete in validation</t>
        </is>
      </c>
    </row>
    <row r="5" ht="32" customHeight="1">
      <c r="A5" s="73" t="inlineStr">
        <is>
          <t>PERSON</t>
        </is>
      </c>
      <c r="H5" s="74" t="inlineStr">
        <is>
          <t>ROLE — BEFORE → AFTER</t>
        </is>
      </c>
      <c r="R5" s="76" t="inlineStr">
        <is>
          <t>ROLE PROFILE — what they do · role-holders' survey themes + catalogue</t>
        </is>
      </c>
      <c r="S5" s="77" t="inlineStr">
        <is>
          <t>BUSINESS IMPACT — what the person's role means for the business</t>
        </is>
      </c>
      <c r="U5" s="79" t="inlineStr">
        <is>
          <t>RECRUITMENT — REPLACEMENT PROFILE · to hire a like-for-like replacement</t>
        </is>
      </c>
      <c r="Y5" s="81" t="inlineStr">
        <is>
          <t>WEIGHTAGE — rating × weight = points · weights live from the Weightage Matrix</t>
        </is>
      </c>
      <c r="AT5" s="83" t="inlineStr">
        <is>
          <t>HOW THE SCORE BECOMES THE LEVEL</t>
        </is>
      </c>
      <c r="AW5" s="85" t="inlineStr">
        <is>
          <t>JUSTIFICATION FOR EACH RATING — start point, evidence, market standard</t>
        </is>
      </c>
      <c r="BC5" s="87" t="inlineStr">
        <is>
          <t>DATA SOURCES, INPUTS NEEDED &amp; MARKET STANDARD</t>
        </is>
      </c>
      <c r="BI5" s="89" t="inlineStr">
        <is>
          <t>PAY — set later from the pay survey · left blank</t>
        </is>
      </c>
      <c r="BN5" s="73" t="inlineStr">
        <is>
          <t>VALIDATION — manager &amp; HR</t>
        </is>
      </c>
    </row>
    <row r="6" ht="58" customHeight="1">
      <c r="A6" s="91" t="inlineStr">
        <is>
          <t>Emp ID</t>
        </is>
      </c>
      <c r="B6" s="92" t="inlineStr">
        <is>
          <t>Employee name</t>
        </is>
      </c>
      <c r="C6" s="92" t="inlineStr">
        <is>
          <t>Department</t>
        </is>
      </c>
      <c r="D6" s="92" t="inlineStr">
        <is>
          <t>Reporting manager</t>
        </is>
      </c>
      <c r="E6" s="92" t="inlineStr">
        <is>
          <t>Total exp. · yrs</t>
        </is>
      </c>
      <c r="F6" s="92" t="inlineStr">
        <is>
          <t>Exp. at IRIS · yrs</t>
        </is>
      </c>
      <c r="G6" s="92" t="inlineStr">
        <is>
          <t>Qualification</t>
        </is>
      </c>
      <c r="H6" s="93" t="inlineStr">
        <is>
          <t>Current designation</t>
        </is>
      </c>
      <c r="I6" s="12" t="inlineStr">
        <is>
          <t>Final designation</t>
        </is>
      </c>
      <c r="J6" s="12" t="inlineStr">
        <is>
          <t>Job family</t>
        </is>
      </c>
      <c r="K6" s="12" t="inlineStr">
        <is>
          <t>Sub-family · what they do</t>
        </is>
      </c>
      <c r="L6" s="12" t="inlineStr">
        <is>
          <t>Current level</t>
        </is>
      </c>
      <c r="M6" s="12" t="inlineStr">
        <is>
          <t>FINAL LEVEL</t>
        </is>
      </c>
      <c r="N6" s="12" t="inlineStr">
        <is>
          <t>Level title</t>
        </is>
      </c>
      <c r="O6" s="12" t="inlineStr">
        <is>
          <t>Band</t>
        </is>
      </c>
      <c r="P6" s="12" t="inlineStr">
        <is>
          <t>Track</t>
        </is>
      </c>
      <c r="Q6" s="12" t="inlineStr">
        <is>
          <t>Change vs current</t>
        </is>
      </c>
      <c r="R6" s="94" t="inlineStr">
        <is>
          <t>Role profile — what they do, responsibilities &amp; competencies required</t>
        </is>
      </c>
      <c r="S6" s="95" t="inlineStr">
        <is>
          <t>Business impact — from survey and data</t>
        </is>
      </c>
      <c r="T6" s="96" t="inlineStr">
        <is>
          <t>Business impact — from manager / head · to complete</t>
        </is>
      </c>
      <c r="U6" s="97" t="inlineStr">
        <is>
          <t>Replacement — what they do · simple</t>
        </is>
      </c>
      <c r="V6" s="98" t="inlineStr">
        <is>
          <t>Hire equivalent · external market</t>
        </is>
      </c>
      <c r="W6" s="98" t="inlineStr">
        <is>
          <t>Competencies &amp; skill level to hire for</t>
        </is>
      </c>
      <c r="X6" s="98" t="inlineStr">
        <is>
          <t>Interview questions for the perfect fit</t>
        </is>
      </c>
      <c r="Y6" s="99" t="inlineStr">
        <is>
          <t>Weight row — Weightage Matrix</t>
        </is>
      </c>
      <c r="Z6" s="100" t="inlineStr">
        <is>
          <t>Complexity rating</t>
        </is>
      </c>
      <c r="AA6" s="100" t="inlineStr">
        <is>
          <t>Complexity weight</t>
        </is>
      </c>
      <c r="AB6" s="100" t="inlineStr">
        <is>
          <t>Complexity points</t>
        </is>
      </c>
      <c r="AC6" s="100" t="inlineStr">
        <is>
          <t>Autonomy rating</t>
        </is>
      </c>
      <c r="AD6" s="100" t="inlineStr">
        <is>
          <t>Autonomy weight</t>
        </is>
      </c>
      <c r="AE6" s="100" t="inlineStr">
        <is>
          <t>Autonomy points</t>
        </is>
      </c>
      <c r="AF6" s="100" t="inlineStr">
        <is>
          <t>Accountab. rating</t>
        </is>
      </c>
      <c r="AG6" s="100" t="inlineStr">
        <is>
          <t>Accountab. weight</t>
        </is>
      </c>
      <c r="AH6" s="100" t="inlineStr">
        <is>
          <t>Accountab. points</t>
        </is>
      </c>
      <c r="AI6" s="100" t="inlineStr">
        <is>
          <t>Leadership rating</t>
        </is>
      </c>
      <c r="AJ6" s="100" t="inlineStr">
        <is>
          <t>Leadership weight</t>
        </is>
      </c>
      <c r="AK6" s="100" t="inlineStr">
        <is>
          <t>Leadership points</t>
        </is>
      </c>
      <c r="AL6" s="100" t="inlineStr">
        <is>
          <t>Exp + Qual rating</t>
        </is>
      </c>
      <c r="AM6" s="100" t="inlineStr">
        <is>
          <t>Exp + Qual weight</t>
        </is>
      </c>
      <c r="AN6" s="100" t="inlineStr">
        <is>
          <t>Exp + Qual points</t>
        </is>
      </c>
      <c r="AO6" s="100" t="inlineStr">
        <is>
          <t>Bus. Impact rating</t>
        </is>
      </c>
      <c r="AP6" s="100" t="inlineStr">
        <is>
          <t>Bus. Impact weight</t>
        </is>
      </c>
      <c r="AQ6" s="100" t="inlineStr">
        <is>
          <t>Bus. Impact points</t>
        </is>
      </c>
      <c r="AR6" s="100" t="inlineStr">
        <is>
          <t>WEIGHTED SCORE = Σ points</t>
        </is>
      </c>
      <c r="AS6" s="100" t="inlineStr">
        <is>
          <t>Level the score indicates</t>
        </is>
      </c>
      <c r="AT6" s="101" t="inlineStr">
        <is>
          <t>Why these weights</t>
        </is>
      </c>
      <c r="AU6" s="102" t="inlineStr">
        <is>
          <t>Calculation</t>
        </is>
      </c>
      <c r="AV6" s="102" t="inlineStr">
        <is>
          <t>Gates, limits &amp; Player-Coach transition steps applied — with the numbers</t>
        </is>
      </c>
      <c r="AW6" s="103" t="inlineStr">
        <is>
          <t>Complexity &amp; Expertise — justification</t>
        </is>
      </c>
      <c r="AX6" s="104" t="inlineStr">
        <is>
          <t>Autonomy &amp; Decision — justification</t>
        </is>
      </c>
      <c r="AY6" s="104" t="inlineStr">
        <is>
          <t>Accountability &amp; Impact — justification</t>
        </is>
      </c>
      <c r="AZ6" s="104" t="inlineStr">
        <is>
          <t>Leadership &amp; Strategy — justification</t>
        </is>
      </c>
      <c r="BA6" s="104" t="inlineStr">
        <is>
          <t>Experience &amp; Qualification — justification</t>
        </is>
      </c>
      <c r="BB6" s="104" t="inlineStr">
        <is>
          <t>Business Impact — justification</t>
        </is>
      </c>
      <c r="BC6" s="105" t="inlineStr">
        <is>
          <t>ADDITIONAL INPUTS NEEDED — what, and who provides it</t>
        </is>
      </c>
      <c r="BD6" s="106" t="inlineStr">
        <is>
          <t>Data used for this person</t>
        </is>
      </c>
      <c r="BE6" s="106" t="inlineStr">
        <is>
          <t>Market standard for this role and level</t>
        </is>
      </c>
      <c r="BF6" s="106" t="inlineStr">
        <is>
          <t>Confidence</t>
        </is>
      </c>
      <c r="BG6" s="106" t="inlineStr">
        <is>
          <t>Points to confirm</t>
        </is>
      </c>
      <c r="BH6" s="106" t="inlineStr">
        <is>
          <t>Player-Coach / calibration flag</t>
        </is>
      </c>
      <c r="BI6" s="107" t="inlineStr">
        <is>
          <t>Current fixed pay · annual CTC</t>
        </is>
      </c>
      <c r="BJ6" s="108" t="inlineStr">
        <is>
          <t>Proposed range — minimum</t>
        </is>
      </c>
      <c r="BK6" s="108" t="inlineStr">
        <is>
          <t>Proposed range — midpoint</t>
        </is>
      </c>
      <c r="BL6" s="108" t="inlineStr">
        <is>
          <t>Proposed range — maximum</t>
        </is>
      </c>
      <c r="BM6" s="108" t="inlineStr">
        <is>
          <t>Compa-ratio</t>
        </is>
      </c>
      <c r="BN6" s="91" t="inlineStr">
        <is>
          <t>Manager validation</t>
        </is>
      </c>
      <c r="BO6" s="92" t="inlineStr">
        <is>
          <t>Manager comment / proposed change</t>
        </is>
      </c>
      <c r="BP6" s="92" t="inlineStr">
        <is>
          <t>HR decision</t>
        </is>
      </c>
      <c r="BQ6" s="92" t="inlineStr">
        <is>
          <t>Approved level</t>
        </is>
      </c>
      <c r="BR6" s="92" t="inlineStr">
        <is>
          <t>Approved designation</t>
        </is>
      </c>
      <c r="BS6" s="92" t="inlineStr">
        <is>
          <t>Pay / title protection · Y/N</t>
        </is>
      </c>
      <c r="BT6" s="92" t="inlineStr">
        <is>
          <t>Reviewer</t>
        </is>
      </c>
      <c r="BU6" s="92" t="inlineStr">
        <is>
          <t>Decision date</t>
        </is>
      </c>
      <c r="BV6" s="92" t="inlineStr">
        <is>
          <t>Bus. Impact — model start</t>
        </is>
      </c>
    </row>
    <row r="7" ht="340" customHeight="1">
      <c r="A7" s="109" t="inlineStr">
        <is>
          <t>IRIS0391</t>
        </is>
      </c>
      <c r="B7" s="110" t="inlineStr">
        <is>
          <t>Anuradha RK</t>
        </is>
      </c>
      <c r="C7" s="111" t="inlineStr">
        <is>
          <t>CARBON Business Head</t>
        </is>
      </c>
      <c r="D7" s="111" t="inlineStr">
        <is>
          <t>Dixit Jasani</t>
        </is>
      </c>
      <c r="E7" s="112" t="n">
        <v>17.1</v>
      </c>
      <c r="F7" s="112" t="n">
        <v>16.4</v>
      </c>
      <c r="G7" s="111" t="inlineStr">
        <is>
          <t>MBA</t>
        </is>
      </c>
      <c r="H7" s="113" t="inlineStr">
        <is>
          <t>Business Head</t>
        </is>
      </c>
      <c r="I7" s="114" t="inlineStr">
        <is>
          <t>Business Head</t>
        </is>
      </c>
      <c r="J7" s="114" t="inlineStr">
        <is>
          <t>Executive Leadership</t>
        </is>
      </c>
      <c r="K7" s="114" t="inlineStr">
        <is>
          <t>Business &amp; Functional Leadership</t>
        </is>
      </c>
      <c r="L7" s="115" t="inlineStr">
        <is>
          <t>Not in current mapping files</t>
        </is>
      </c>
      <c r="M7" s="116" t="inlineStr">
        <is>
          <t>D2</t>
        </is>
      </c>
      <c r="N7" s="117" t="inlineStr">
        <is>
          <t>Vice President</t>
        </is>
      </c>
      <c r="O7" s="39" t="inlineStr">
        <is>
          <t>D</t>
        </is>
      </c>
      <c r="P7" s="114" t="inlineStr">
        <is>
          <t>People Manager</t>
        </is>
      </c>
      <c r="Q7" s="118" t="inlineStr">
        <is>
          <t>● Newly mapped</t>
        </is>
      </c>
      <c r="R7" s="119" t="inlineStr">
        <is>
          <r>
            <rPr>
              <rFont val="Calibri"/>
              <b val="1"/>
              <sz val="10"/>
            </rPr>
            <t>WHAT THE ROLE DOES:</t>
          </r>
          <r>
            <rPr>
              <rFont val="Calibri"/>
              <sz val="10"/>
            </rPr>
            <t xml:space="preserve"> Owns a business line or enterprise function end to end. At D2: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t>
          </r>
          <r>
            <rPr>
              <rFont val="Calibri"/>
              <b val="1"/>
              <sz val="10"/>
            </rPr>
            <t>DELIVERS:</t>
          </r>
          <r>
            <rPr>
              <rFont val="Calibri"/>
              <sz val="10"/>
            </rPr>
            <t xml:space="preserve"> Multi-business results
</t>
          </r>
          <r>
            <rPr>
              <rFont val="Calibri"/>
              <b val="1"/>
              <sz val="10"/>
            </rPr>
            <t>DECIDES ALONE:</t>
          </r>
          <r>
            <rPr>
              <rFont val="Calibri"/>
              <sz val="10"/>
            </rPr>
            <t xml:space="preserve"> Sets direction across business lines
</t>
          </r>
          <r>
            <rPr>
              <rFont val="Calibri"/>
              <b val="1"/>
              <sz val="10"/>
            </rPr>
            <t>SKILLS &amp; KNOWLEDGE · role-holders:</t>
          </r>
          <r>
            <rPr>
              <rFont val="Calibri"/>
              <sz val="10"/>
            </rPr>
            <t xml:space="preserve"> Product Management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4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3 holders, 0 answered the survey; sub-family 0 answered; catalogue RC-091</t>
          </r>
        </is>
      </c>
      <c r="S7" s="120"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9 direct reports.
Manager talent mapping — Latest rating: Not rated · manager · 9-Box Grid placement: Not placed · manager.</t>
          </r>
        </is>
      </c>
      <c r="T7" s="121" t="n"/>
      <c r="U7" s="122" t="inlineStr">
        <is>
          <r>
            <rPr>
              <rFont val="Calibri"/>
              <sz val="10"/>
            </rPr>
            <t xml:space="preserve">Business Head in CARBON Business Head · CARBON, D2 — People Manager.
</t>
          </r>
          <r>
            <rPr>
              <rFont val="Calibri"/>
              <b val="1"/>
              <sz val="10"/>
            </rPr>
            <t>The work:</t>
          </r>
          <r>
            <rPr>
              <rFont val="Calibri"/>
              <sz val="10"/>
            </rPr>
            <t xml:space="preserve"> Owns a business line or enterprise function end to end.
At this level the role owns several business lines or an executive-scope enterprise function.
</t>
          </r>
          <r>
            <rPr>
              <rFont val="Calibri"/>
              <b val="1"/>
              <sz val="10"/>
            </rPr>
            <t>Key responsibilities:</t>
          </r>
          <r>
            <rPr>
              <rFont val="Calibri"/>
              <sz val="10"/>
            </rPr>
            <t xml:space="preserve"> Owns a business line or enterprise function end to end; Portfolio-level strategic, financial and regulatory trade-offs; Multi-business results.
Leads 9 direct reports.</t>
          </r>
        </is>
      </c>
      <c r="V7" s="123" t="inlineStr">
        <is>
          <r>
            <rPr>
              <rFont val="Calibri"/>
              <b val="1"/>
              <sz val="10"/>
            </rPr>
            <t>Hire as:</t>
          </r>
          <r>
            <rPr>
              <rFont val="Calibri"/>
              <sz val="10"/>
            </rPr>
            <t xml:space="preserve"> Associate Vice President / Business Head — IRIS D2 Vice President · People Manager
</t>
          </r>
          <r>
            <rPr>
              <rFont val="Calibri"/>
              <b val="1"/>
              <sz val="10"/>
            </rPr>
            <t>Market level:</t>
          </r>
          <r>
            <rPr>
              <rFont val="Calibri"/>
              <sz val="10"/>
            </rPr>
            <t xml:space="preserve"> E3–E4 · SFIA 7 Set strategy
</t>
          </r>
          <r>
            <rPr>
              <rFont val="Calibri"/>
              <b val="1"/>
              <sz val="10"/>
            </rPr>
            <t>Experience:</t>
          </r>
          <r>
            <rPr>
              <rFont val="Calibri"/>
              <sz val="10"/>
            </rPr>
            <t xml:space="preserve"> 18–24 yrs · Education: Postgraduate / professional qualification
</t>
          </r>
          <r>
            <rPr>
              <rFont val="Calibri"/>
              <b val="1"/>
              <sz val="10"/>
            </rPr>
            <t>Team size at this level:</t>
          </r>
          <r>
            <rPr>
              <rFont val="Calibri"/>
              <sz val="10"/>
            </rPr>
            <t xml:space="preserve"> 5–8 AVPs / heads
</t>
          </r>
          <r>
            <rPr>
              <rFont val="Calibri"/>
              <b val="1"/>
              <sz val="10"/>
            </rPr>
            <t>Equivalent titles at peers:</t>
          </r>
          <r>
            <rPr>
              <rFont val="Calibri"/>
              <sz val="10"/>
            </rPr>
            <t xml:space="preserve"> IRIS Vs Market Benchmark — Aon Radford / Mercer executive codes – E3–E4 SVP · IRIS Vs Competitor Benchmark — regtech / SaaS executive titles – SVP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7" s="123"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Product Management
★ = must-have for the family. Scale: 1 Awareness · 2 Working · 3 Practitioner · 4 Advanced · 5 Expert.</t>
          </r>
        </is>
      </c>
      <c r="X7" s="123"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7" s="124" t="inlineStr">
        <is>
          <t>CARBON · CARBON Business Head · Bands D–E · Leadership</t>
        </is>
      </c>
      <c r="Z7" s="125" t="n">
        <v>9</v>
      </c>
      <c r="AA7" s="126">
        <f>IFERROR(INDEX(WM_C,MATCH($Y7,WM_KEY,0)),"")</f>
        <v>0.37</v>
      </c>
      <c r="AB7" s="127">
        <f>IF(Z7="","",Z7*AA7)</f>
        <v>3.33</v>
      </c>
      <c r="AC7" s="125" t="n">
        <v>9</v>
      </c>
      <c r="AD7" s="126">
        <f>IFERROR(INDEX(WM_AU,MATCH($Y7,WM_KEY,0)),"")</f>
        <v>0.19</v>
      </c>
      <c r="AE7" s="127">
        <f>IF(AC7="","",AC7*AD7)</f>
        <v>1.71</v>
      </c>
      <c r="AF7" s="125" t="n">
        <v>9</v>
      </c>
      <c r="AG7" s="126">
        <f>IFERROR(INDEX(WM_AC,MATCH($Y7,WM_KEY,0)),"")</f>
        <v>0.11</v>
      </c>
      <c r="AH7" s="127">
        <f>IF(AF7="","",AF7*AG7)</f>
        <v>0.99</v>
      </c>
      <c r="AI7" s="125" t="n">
        <v>9</v>
      </c>
      <c r="AJ7" s="126">
        <f>IFERROR(INDEX(WM_L,MATCH($Y7,WM_KEY,0)),"")</f>
        <v>0.2</v>
      </c>
      <c r="AK7" s="127">
        <f>IF(AI7="","",AI7*AJ7)</f>
        <v>1.8</v>
      </c>
      <c r="AL7" s="125" t="n">
        <v>9.5</v>
      </c>
      <c r="AM7" s="126">
        <f>IFERROR(INDEX(WM_E,MATCH($Y7,WM_KEY,0)),"")</f>
        <v>0.05</v>
      </c>
      <c r="AN7" s="127">
        <f>IF(AL7="","",AL7*AM7)</f>
        <v>0.475</v>
      </c>
      <c r="AO7" s="128" t="n">
        <v>9</v>
      </c>
      <c r="AP7" s="126">
        <f>IFERROR(INDEX(WM_BI,MATCH($Y7,WM_KEY,0)),"")</f>
        <v>0.08</v>
      </c>
      <c r="AQ7" s="127">
        <f>IF(AO7="","",AO7*AP7)</f>
        <v>0.72</v>
      </c>
      <c r="AR7" s="127">
        <f>IF(COUNT(AB7,AE7,AH7,AK7,AN7,AQ7)&lt;6,"",SUM(AB7,AE7,AH7,AK7,AN7,AQ7))</f>
        <v>9.025</v>
      </c>
      <c r="AS7" s="129" t="str">
        <f>IF(AR7="","",INDEX({"A1","A2","A3","B1","B2","B3","C1","C2","D1","D2","E1","E2"},MAX(1,MIN(12,ROUND(AR7,0)))))</f>
        <v>D1</v>
      </c>
      <c r="AT7" s="130"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7" s="131" t="inlineStr">
        <is>
          <r>
            <rPr>
              <rFont val="Calibri"/>
              <b val="1"/>
              <sz val="10"/>
            </rPr>
            <t>At build:</t>
          </r>
          <r>
            <rPr>
              <rFont val="Calibri"/>
              <sz val="10"/>
            </rPr>
            <t xml:space="preserve"> Complexity 3.33 + Autonomy 1.71 + Accountability 0.99 + Leadership 1.80 + Experience 0.48 + Business impact 0.72
= 9.03 points → nearest level 9 = D1
</t>
          </r>
          <r>
            <rPr>
              <rFont val="Calibri"/>
              <b val="1"/>
              <sz val="10"/>
            </rPr>
            <t>Final level:</t>
          </r>
          <r>
            <rPr>
              <rFont val="Calibri"/>
              <sz val="10"/>
            </rPr>
            <t xml:space="preserve"> D2 · a rule applied: see the next column</t>
          </r>
        </is>
      </c>
      <c r="AV7" s="131" t="inlineStr">
        <is>
          <r>
            <rPr>
              <rFont val="Calibri"/>
              <sz val="10"/>
            </rPr>
            <t xml:space="preserve">• </t>
          </r>
          <r>
            <rPr>
              <rFont val="Calibri"/>
              <b val="1"/>
              <sz val="10"/>
            </rPr>
            <t>Set at D2 by leadership decision · the model indicated D1:</t>
          </r>
          <r>
            <rPr>
              <rFont val="Calibri"/>
              <sz val="10"/>
            </rPr>
            <t xml:space="preserve"> Leadership structure: CARBON Business Head at D2.
</t>
          </r>
          <r>
            <rPr>
              <rFont val="Calibri"/>
              <b val="1"/>
              <sz val="10"/>
            </rPr>
            <t>Final level:</t>
          </r>
          <r>
            <rPr>
              <rFont val="Calibri"/>
              <sz val="10"/>
            </rPr>
            <t xml:space="preserve"> D2.</t>
          </r>
        </is>
      </c>
      <c r="AW7" s="132"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Competing strategic, financial and regulatory priorities</t>
          </r>
        </is>
      </c>
      <c r="AX7" s="133"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Sets business-line direction, pricing and investment</t>
          </r>
        </is>
      </c>
      <c r="AY7" s="133"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9 direct reports, 166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Business-line P&amp;L and market position</t>
          </r>
        </is>
      </c>
      <c r="AZ7" s="133" t="inlineStr">
        <is>
          <r>
            <rPr>
              <rFont val="Calibri"/>
              <color rgb="009C0006"/>
              <sz val="10"/>
            </rPr>
            <t xml:space="preserve">Rated 9 of 12
</t>
          </r>
          <r>
            <rPr>
              <rFont val="Calibri"/>
              <b val="1"/>
              <color rgb="009C0006"/>
              <sz val="10"/>
            </rPr>
            <t>Start:</t>
          </r>
          <r>
            <rPr>
              <rFont val="Calibri"/>
              <color rgb="009C0006"/>
              <sz val="10"/>
            </rPr>
            <t xml:space="preserve"> 9.0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9 direct reports · People Manager
</t>
          </r>
          <r>
            <rPr>
              <rFont val="Calibri"/>
              <b val="1"/>
              <color rgb="009C0006"/>
              <sz val="10"/>
            </rPr>
            <t>Market:</t>
          </r>
          <r>
            <rPr>
              <rFont val="Calibri"/>
              <color rgb="009C0006"/>
              <sz val="10"/>
            </rPr>
            <t xml:space="preserve"> D1 = Defines business strategy; builds the leadership bench</t>
          </r>
        </is>
      </c>
      <c r="BA7" s="134" t="inlineStr">
        <is>
          <r>
            <rPr>
              <rFont val="Calibri"/>
              <sz val="10"/>
            </rPr>
            <t xml:space="preserve">Rated 9.5 of 12 · between D1 and D2
</t>
          </r>
          <r>
            <rPr>
              <rFont val="Calibri"/>
              <b val="1"/>
              <sz val="10"/>
            </rPr>
            <t>Experience:</t>
          </r>
          <r>
            <rPr>
              <rFont val="Calibri"/>
              <sz val="10"/>
            </rPr>
            <t xml:space="preserve"> 17.1 yrs total · 0.7 before IRIS + 16.4 at IRIS = 8.9 on the experience scale
</t>
          </r>
          <r>
            <rPr>
              <rFont val="Calibri"/>
              <b val="1"/>
              <sz val="10"/>
            </rPr>
            <t>Qualification:</t>
          </r>
          <r>
            <rPr>
              <rFont val="Calibri"/>
              <sz val="10"/>
            </rPr>
            <t xml:space="preserve"> MBA · postgraduate, relevant to the work → +0.5</t>
          </r>
        </is>
      </c>
      <c r="BB7" s="134" t="inlineStr">
        <is>
          <r>
            <rPr>
              <rFont val="Calibri"/>
              <sz val="10"/>
            </rPr>
            <t xml:space="preserve">Rated 9 of 12 — a starting estimate.
</t>
          </r>
          <r>
            <rPr>
              <rFont val="Calibri"/>
              <b val="1"/>
              <sz val="10"/>
            </rPr>
            <t>Start:</t>
          </r>
          <r>
            <rPr>
              <rFont val="Calibri"/>
              <sz val="10"/>
            </rPr>
            <t xml:space="preserve"> 9,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D1 = Owns a business line's P&amp;L and growth, or a company-wide function</t>
          </r>
        </is>
      </c>
      <c r="BC7" s="135" t="inlineStr">
        <is>
          <t>• Survey response or KRAs describing the work · nothing on file — Employee + manager
• Resolve conflicting role records — Business head</t>
        </is>
      </c>
      <c r="BD7" s="136" t="inlineStr">
        <is>
          <t>✓ HRIS: 17.1 yrs, MBA, 9 direct reports
✗ Survey: no response
✗ KRAs: none on file
✓ Manager mapping: rating, 9-box
✗ Job description: not on file
✓ Validated inputs: Approved level: D1 → D2 · Leadership structure: CARBON Business Head at D2 · Leadership decision · HR review of 9 Oct 2026 · 2026-10-09</t>
        </is>
      </c>
      <c r="BE7" s="136"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BF7" s="136" t="inlineStr">
        <is>
          <t>Low</t>
        </is>
      </c>
      <c r="BG7" s="136" t="inlineStr">
        <is>
          <t>•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t>
        </is>
      </c>
      <c r="BH7" s="136" t="inlineStr"/>
      <c r="BI7" s="137" t="n"/>
      <c r="BJ7" s="138" t="n"/>
      <c r="BK7" s="138" t="n"/>
      <c r="BL7" s="138" t="n"/>
      <c r="BM7" s="138" t="n"/>
      <c r="BN7" s="139" t="n"/>
      <c r="BO7" s="121" t="n"/>
      <c r="BP7" s="121" t="n"/>
      <c r="BQ7" s="121" t="n"/>
      <c r="BR7" s="121" t="n"/>
      <c r="BS7" s="121" t="n"/>
      <c r="BT7" s="121" t="n"/>
      <c r="BU7" s="121" t="n"/>
      <c r="BV7" s="121" t="n">
        <v>9</v>
      </c>
    </row>
    <row r="8" ht="340" customHeight="1">
      <c r="A8" s="109" t="inlineStr">
        <is>
          <t>IRIS2478</t>
        </is>
      </c>
      <c r="B8" s="110" t="inlineStr">
        <is>
          <t>Dixit Jasani</t>
        </is>
      </c>
      <c r="C8" s="111" t="inlineStr">
        <is>
          <t>CRO - Carbon</t>
        </is>
      </c>
      <c r="D8" s="111" t="inlineStr">
        <is>
          <t>Balachandran K</t>
        </is>
      </c>
      <c r="E8" s="112" t="n">
        <v>27.9</v>
      </c>
      <c r="F8" s="112" t="n">
        <v>0.6</v>
      </c>
      <c r="G8" s="111" t="inlineStr">
        <is>
          <t>PGDM</t>
        </is>
      </c>
      <c r="H8" s="140" t="inlineStr">
        <is>
          <t>Chief Revenue Officer- Enterprise Division</t>
        </is>
      </c>
      <c r="I8" s="115" t="inlineStr">
        <is>
          <t>Chief Revenue Officer</t>
        </is>
      </c>
      <c r="J8" s="114" t="inlineStr">
        <is>
          <t>Executive Leadership</t>
        </is>
      </c>
      <c r="K8" s="114" t="inlineStr">
        <is>
          <t>Enterprise Leadership</t>
        </is>
      </c>
      <c r="L8" s="115" t="inlineStr">
        <is>
          <t>Not in current mapping files</t>
        </is>
      </c>
      <c r="M8" s="116" t="inlineStr">
        <is>
          <t>E1</t>
        </is>
      </c>
      <c r="N8" s="141" t="inlineStr">
        <is>
          <t>CXO / President</t>
        </is>
      </c>
      <c r="O8" s="42" t="inlineStr">
        <is>
          <t>E</t>
        </is>
      </c>
      <c r="P8" s="114" t="inlineStr">
        <is>
          <t>People Manager</t>
        </is>
      </c>
      <c r="Q8" s="118" t="inlineStr">
        <is>
          <t>● Newly mapped</t>
        </is>
      </c>
      <c r="R8" s="119" t="inlineStr">
        <is>
          <r>
            <rPr>
              <rFont val="Calibri"/>
              <b val="1"/>
              <sz val="10"/>
            </rPr>
            <t>WHAT THE ROLE DOES:</t>
          </r>
          <r>
            <rPr>
              <rFont val="Calibri"/>
              <sz val="10"/>
            </rPr>
            <t xml:space="preserve"> Sets enterprise strategy; leads the executive team. At E1: an enterprise-wide function.
</t>
          </r>
          <r>
            <rPr>
              <rFont val="Calibri"/>
              <b val="1"/>
              <sz val="10"/>
            </rPr>
            <t>KEY RESPONSIBILITIES:</t>
          </r>
          <r>
            <rPr>
              <rFont val="Calibri"/>
              <sz val="10"/>
            </rPr>
            <t xml:space="preserve"> Sets enterprise strategy; leads the executive team; Enterprise-level functional strategy; Enterprise-wide functional results
</t>
          </r>
          <r>
            <rPr>
              <rFont val="Calibri"/>
              <b val="1"/>
              <sz val="10"/>
            </rPr>
            <t>DELIVERS:</t>
          </r>
          <r>
            <rPr>
              <rFont val="Calibri"/>
              <sz val="10"/>
            </rPr>
            <t xml:space="preserve"> Enterprise-wide functional results
</t>
          </r>
          <r>
            <rPr>
              <rFont val="Calibri"/>
              <b val="1"/>
              <sz val="10"/>
            </rPr>
            <t>DECIDES ALONE:</t>
          </r>
          <r>
            <rPr>
              <rFont val="Calibri"/>
              <sz val="10"/>
            </rPr>
            <t xml:space="preserve"> Sets enterprise priorities for the function
</t>
          </r>
          <r>
            <rPr>
              <rFont val="Calibri"/>
              <b val="1"/>
              <sz val="10"/>
            </rPr>
            <t>SKILLS &amp; KNOWLEDGE · role-holders:</t>
          </r>
          <r>
            <rPr>
              <rFont val="Calibri"/>
              <sz val="10"/>
            </rPr>
            <t xml:space="preserve"> Management · Sales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5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4 holders, 0 answered the survey; sub-family 0 answered; catalogue RC-092</t>
          </r>
        </is>
      </c>
      <c r="S8" s="120"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1 direct report.
Manager talent mapping — Latest rating: Not rated · manager · 9-Box Grid placement: Not placed · manager.</t>
          </r>
        </is>
      </c>
      <c r="T8" s="121" t="n"/>
      <c r="U8" s="122" t="inlineStr">
        <is>
          <r>
            <rPr>
              <rFont val="Calibri"/>
              <sz val="10"/>
            </rPr>
            <t xml:space="preserve">Chief Revenue Officer in CRO - Carbon · CARBON, E1 — People Manager.
</t>
          </r>
          <r>
            <rPr>
              <rFont val="Calibri"/>
              <b val="1"/>
              <sz val="10"/>
            </rPr>
            <t>The work:</t>
          </r>
          <r>
            <rPr>
              <rFont val="Calibri"/>
              <sz val="10"/>
            </rPr>
            <t xml:space="preserve"> Sets enterprise strategy; leads the executive team.
At this level the role owns an enterprise-wide function.
</t>
          </r>
          <r>
            <rPr>
              <rFont val="Calibri"/>
              <b val="1"/>
              <sz val="10"/>
            </rPr>
            <t>Key responsibilities:</t>
          </r>
          <r>
            <rPr>
              <rFont val="Calibri"/>
              <sz val="10"/>
            </rPr>
            <t xml:space="preserve"> Sets enterprise strategy; leads the executive team; Enterprise-level functional strategy; Enterprise-wide functional results.
Leads 1 direct report.</t>
          </r>
        </is>
      </c>
      <c r="V8" s="123" t="inlineStr">
        <is>
          <r>
            <rPr>
              <rFont val="Calibri"/>
              <b val="1"/>
              <sz val="10"/>
            </rPr>
            <t>Hire as:</t>
          </r>
          <r>
            <rPr>
              <rFont val="Calibri"/>
              <sz val="10"/>
            </rPr>
            <t xml:space="preserve"> CXO · functional chief — IRIS E1 CXO / President · People Manager
</t>
          </r>
          <r>
            <rPr>
              <rFont val="Calibri"/>
              <b val="1"/>
              <sz val="10"/>
            </rPr>
            <t>Market level:</t>
          </r>
          <r>
            <rPr>
              <rFont val="Calibri"/>
              <sz val="10"/>
            </rPr>
            <t xml:space="preserve"> E5 · SFIA 7
</t>
          </r>
          <r>
            <rPr>
              <rFont val="Calibri"/>
              <b val="1"/>
              <sz val="10"/>
            </rPr>
            <t>Experience:</t>
          </r>
          <r>
            <rPr>
              <rFont val="Calibri"/>
              <sz val="10"/>
            </rPr>
            <t xml:space="preserve"> 20+ yrs · Education: Postgraduate / professional qualification
</t>
          </r>
          <r>
            <rPr>
              <rFont val="Calibri"/>
              <b val="1"/>
              <sz val="10"/>
            </rPr>
            <t>Team size at this level:</t>
          </r>
          <r>
            <rPr>
              <rFont val="Calibri"/>
              <sz val="10"/>
            </rPr>
            <t xml:space="preserve"> 5–8 function heads
</t>
          </r>
          <r>
            <rPr>
              <rFont val="Calibri"/>
              <b val="1"/>
              <sz val="10"/>
            </rPr>
            <t>Equivalent titles at peers:</t>
          </r>
          <r>
            <rPr>
              <rFont val="Calibri"/>
              <sz val="10"/>
            </rPr>
            <t xml:space="preserve"> IRIS Vs Market Benchmark — Aon Radford / Mercer executive codes – E5 C-level · functional · IRIS Vs Competitor Benchmark — regtech / SaaS executive titles – CTO · CFO · CRO · CCO · COO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8" s="123"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5 of 5 · Expert
 •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Management · Sales
★ = must-have for the family. Scale: 1 Awareness · 2 Working · 3 Practitioner · 4 Advanced · 5 Expert.</t>
          </r>
        </is>
      </c>
      <c r="X8" s="123"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8" s="124" t="inlineStr">
        <is>
          <t>CARBON · CRO - Carbon · Bands D–E · Leadership</t>
        </is>
      </c>
      <c r="Z8" s="125" t="n">
        <v>11</v>
      </c>
      <c r="AA8" s="126">
        <f>IFERROR(INDEX(WM_C,MATCH($Y8,WM_KEY,0)),"")</f>
        <v>0.37</v>
      </c>
      <c r="AB8" s="127">
        <f>IF(Z8="","",Z8*AA8)</f>
        <v>4.07</v>
      </c>
      <c r="AC8" s="125" t="n">
        <v>11</v>
      </c>
      <c r="AD8" s="126">
        <f>IFERROR(INDEX(WM_AU,MATCH($Y8,WM_KEY,0)),"")</f>
        <v>0.19</v>
      </c>
      <c r="AE8" s="127">
        <f>IF(AC8="","",AC8*AD8)</f>
        <v>2.09</v>
      </c>
      <c r="AF8" s="125" t="n">
        <v>11</v>
      </c>
      <c r="AG8" s="126">
        <f>IFERROR(INDEX(WM_AC,MATCH($Y8,WM_KEY,0)),"")</f>
        <v>0.11</v>
      </c>
      <c r="AH8" s="127">
        <f>IF(AF8="","",AF8*AG8)</f>
        <v>1.21</v>
      </c>
      <c r="AI8" s="125" t="n">
        <v>11</v>
      </c>
      <c r="AJ8" s="126">
        <f>IFERROR(INDEX(WM_L,MATCH($Y8,WM_KEY,0)),"")</f>
        <v>0.2</v>
      </c>
      <c r="AK8" s="127">
        <f>IF(AI8="","",AI8*AJ8)</f>
        <v>2.2</v>
      </c>
      <c r="AL8" s="125" t="n">
        <v>12</v>
      </c>
      <c r="AM8" s="126">
        <f>IFERROR(INDEX(WM_E,MATCH($Y8,WM_KEY,0)),"")</f>
        <v>0.05</v>
      </c>
      <c r="AN8" s="127">
        <f>IF(AL8="","",AL8*AM8)</f>
        <v>0.6</v>
      </c>
      <c r="AO8" s="128" t="n">
        <v>11</v>
      </c>
      <c r="AP8" s="126">
        <f>IFERROR(INDEX(WM_BI,MATCH($Y8,WM_KEY,0)),"")</f>
        <v>0.08</v>
      </c>
      <c r="AQ8" s="127">
        <f>IF(AO8="","",AO8*AP8)</f>
        <v>0.88</v>
      </c>
      <c r="AR8" s="127">
        <f>IF(COUNT(AB8,AE8,AH8,AK8,AN8,AQ8)&lt;6,"",SUM(AB8,AE8,AH8,AK8,AN8,AQ8))</f>
        <v>11.05</v>
      </c>
      <c r="AS8" s="129" t="str">
        <f>IF(AR8="","",INDEX({"A1","A2","A3","B1","B2","B3","C1","C2","D1","D2","E1","E2"},MAX(1,MIN(12,ROUND(AR8,0)))))</f>
        <v>E1</v>
      </c>
      <c r="AT8" s="130"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8" s="131" t="inlineStr">
        <is>
          <r>
            <rPr>
              <rFont val="Calibri"/>
              <b val="1"/>
              <sz val="10"/>
            </rPr>
            <t>At build:</t>
          </r>
          <r>
            <rPr>
              <rFont val="Calibri"/>
              <sz val="10"/>
            </rPr>
            <t xml:space="preserve"> Complexity 4.07 + Autonomy 2.09 + Accountability 1.21 + Leadership 2.20 + Experience 0.60 + Business impact 0.88
= 11.05 points → nearest level 11 = E1
</t>
          </r>
          <r>
            <rPr>
              <rFont val="Calibri"/>
              <b val="1"/>
              <sz val="10"/>
            </rPr>
            <t>Final level:</t>
          </r>
          <r>
            <rPr>
              <rFont val="Calibri"/>
              <sz val="10"/>
            </rPr>
            <t xml:space="preserve"> E1 · same as the score</t>
          </r>
        </is>
      </c>
      <c r="AV8" s="131" t="inlineStr">
        <is>
          <r>
            <rPr>
              <rFont val="Calibri"/>
              <b val="1"/>
              <sz val="10"/>
            </rPr>
            <t>No rule applied:</t>
          </r>
          <r>
            <rPr>
              <rFont val="Calibri"/>
              <sz val="10"/>
            </rPr>
            <t xml:space="preserve"> the score decides.</t>
          </r>
        </is>
      </c>
      <c r="AW8" s="132"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Enterprise-level functional strategy</t>
          </r>
        </is>
      </c>
      <c r="AX8" s="133" t="inlineStr">
        <is>
          <r>
            <rPr>
              <rFont val="Calibri"/>
              <color rgb="009C0006"/>
              <sz val="10"/>
            </rPr>
            <t xml:space="preserve">Rated 11 of 12
</t>
          </r>
          <r>
            <rPr>
              <rFont val="Calibri"/>
              <b val="1"/>
              <color rgb="009C0006"/>
              <sz val="10"/>
            </rPr>
            <t>Start:</t>
          </r>
          <r>
            <rPr>
              <rFont val="Calibri"/>
              <color rgb="009C0006"/>
              <sz val="10"/>
            </rPr>
            <t xml:space="preserve"> 11.0 · CXO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Sets enterprise priorities for the function</t>
          </r>
        </is>
      </c>
      <c r="AY8" s="133" t="inlineStr">
        <is>
          <r>
            <rPr>
              <rFont val="Calibri"/>
              <color rgb="009C0006"/>
              <sz val="10"/>
            </rPr>
            <t xml:space="preserve">Rated 11 of 12
</t>
          </r>
          <r>
            <rPr>
              <rFont val="Calibri"/>
              <b val="1"/>
              <color rgb="009C0006"/>
              <sz val="10"/>
            </rPr>
            <t>Start:</t>
          </r>
          <r>
            <rPr>
              <rFont val="Calibri"/>
              <color rgb="009C0006"/>
              <sz val="10"/>
            </rPr>
            <t xml:space="preserve"> 11.0 · CXO title; 1 direct report, 167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E1 = Enterprise-wide functional results</t>
          </r>
        </is>
      </c>
      <c r="AZ8" s="133" t="inlineStr">
        <is>
          <r>
            <rPr>
              <rFont val="Calibri"/>
              <color rgb="009C0006"/>
              <sz val="10"/>
            </rPr>
            <t xml:space="preserve">Rated 11 of 12
</t>
          </r>
          <r>
            <rPr>
              <rFont val="Calibri"/>
              <b val="1"/>
              <color rgb="009C0006"/>
              <sz val="10"/>
            </rPr>
            <t>Start:</t>
          </r>
          <r>
            <rPr>
              <rFont val="Calibri"/>
              <color rgb="009C0006"/>
              <sz val="10"/>
            </rPr>
            <t xml:space="preserve"> 11.0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 direct report · People Manager
</t>
          </r>
          <r>
            <rPr>
              <rFont val="Calibri"/>
              <b val="1"/>
              <color rgb="009C0006"/>
              <sz val="10"/>
            </rPr>
            <t>Market:</t>
          </r>
          <r>
            <rPr>
              <rFont val="Calibri"/>
              <color rgb="009C0006"/>
              <sz val="10"/>
            </rPr>
            <t xml:space="preserve"> E1 = Shapes enterprise strategy</t>
          </r>
        </is>
      </c>
      <c r="BA8" s="134" t="inlineStr">
        <is>
          <r>
            <rPr>
              <rFont val="Calibri"/>
              <sz val="10"/>
            </rPr>
            <t xml:space="preserve">Rated 12 of 12
</t>
          </r>
          <r>
            <rPr>
              <rFont val="Calibri"/>
              <b val="1"/>
              <sz val="10"/>
            </rPr>
            <t>Experience:</t>
          </r>
          <r>
            <rPr>
              <rFont val="Calibri"/>
              <sz val="10"/>
            </rPr>
            <t xml:space="preserve"> 27.9 yrs total · 27.3 before IRIS + 0.6 at IRIS = 12.0 on the experience scale
</t>
          </r>
          <r>
            <rPr>
              <rFont val="Calibri"/>
              <b val="1"/>
              <sz val="10"/>
            </rPr>
            <t>Qualification:</t>
          </r>
          <r>
            <rPr>
              <rFont val="Calibri"/>
              <sz val="10"/>
            </rPr>
            <t xml:space="preserve"> PGDM · postgraduate, relevant to the work → +0.5</t>
          </r>
        </is>
      </c>
      <c r="BB8" s="134" t="inlineStr">
        <is>
          <r>
            <rPr>
              <rFont val="Calibri"/>
              <sz val="10"/>
            </rPr>
            <t xml:space="preserve">Rated 11 of 12 — a starting estimate.
</t>
          </r>
          <r>
            <rPr>
              <rFont val="Calibri"/>
              <b val="1"/>
              <sz val="10"/>
            </rPr>
            <t>Start:</t>
          </r>
          <r>
            <rPr>
              <rFont val="Calibri"/>
              <sz val="10"/>
            </rPr>
            <t xml:space="preserve"> 11,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E1 = Shapes company-wide results through a function</t>
          </r>
        </is>
      </c>
      <c r="BC8" s="135" t="inlineStr">
        <is>
          <t>• Survey response or KRAs describing the work · nothing on file — Employee + manager
• Resolve conflicting role records — Business head</t>
        </is>
      </c>
      <c r="BD8" s="136" t="inlineStr">
        <is>
          <t>✓ HRIS: 27.9 yrs, PGDM, 1 direct report
✗ Survey: no response
✗ KRAs: none on file
✓ Manager mapping: rating, 9-box
✗ Job description: not on file</t>
        </is>
      </c>
      <c r="BE8" s="136"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BF8" s="136" t="inlineStr">
        <is>
          <t>Low</t>
        </is>
      </c>
      <c r="BG8" s="136" t="inlineStr">
        <is>
          <t>• CARBON Leadership Scorecard row 8 describes marketing/partnerships with no ARR ownership for Dixit, unlike the CRO designation. Confirm actual mandate and identity of the abbreviated reference
• No survey answers or KRA — the role factors rest on designation and reporting lines only</t>
        </is>
      </c>
      <c r="BH8" s="136" t="inlineStr"/>
      <c r="BI8" s="137" t="n"/>
      <c r="BJ8" s="138" t="n"/>
      <c r="BK8" s="138" t="n"/>
      <c r="BL8" s="138" t="n"/>
      <c r="BM8" s="138" t="n"/>
      <c r="BN8" s="139" t="n"/>
      <c r="BO8" s="121" t="n"/>
      <c r="BP8" s="121" t="n"/>
      <c r="BQ8" s="121" t="n"/>
      <c r="BR8" s="121" t="n"/>
      <c r="BS8" s="121" t="n"/>
      <c r="BT8" s="121" t="n"/>
      <c r="BU8" s="121" t="n"/>
      <c r="BV8" s="121" t="n">
        <v>11</v>
      </c>
    </row>
    <row r="9" ht="340" customHeight="1">
      <c r="A9" s="109" t="inlineStr">
        <is>
          <t>IRIS2359</t>
        </is>
      </c>
      <c r="B9" s="110" t="inlineStr">
        <is>
          <t>Suman Adhikary</t>
        </is>
      </c>
      <c r="C9" s="111" t="inlineStr">
        <is>
          <t>Customer Experience</t>
        </is>
      </c>
      <c r="D9" s="111" t="inlineStr">
        <is>
          <t>Anuradha RK</t>
        </is>
      </c>
      <c r="E9" s="112" t="n">
        <v>28.7</v>
      </c>
      <c r="F9" s="112" t="n">
        <v>1.5</v>
      </c>
      <c r="G9" s="111" t="inlineStr">
        <is>
          <t>B.E</t>
        </is>
      </c>
      <c r="H9" s="113" t="inlineStr">
        <is>
          <t>Senior Vice President - Customer Experience</t>
        </is>
      </c>
      <c r="I9" s="114" t="inlineStr">
        <is>
          <t>Senior Vice President – Customer Experience</t>
        </is>
      </c>
      <c r="J9" s="114" t="inlineStr">
        <is>
          <t>Executive Leadership</t>
        </is>
      </c>
      <c r="K9" s="114" t="inlineStr">
        <is>
          <t>Business &amp; Functional Leadership</t>
        </is>
      </c>
      <c r="L9" s="115" t="inlineStr">
        <is>
          <t>Not in current mapping files</t>
        </is>
      </c>
      <c r="M9" s="116" t="inlineStr">
        <is>
          <t>D1</t>
        </is>
      </c>
      <c r="N9" s="117" t="inlineStr">
        <is>
          <t>Associate Vice President / Business Head</t>
        </is>
      </c>
      <c r="O9" s="39" t="inlineStr">
        <is>
          <t>D</t>
        </is>
      </c>
      <c r="P9" s="114" t="inlineStr">
        <is>
          <t>People Manager</t>
        </is>
      </c>
      <c r="Q9" s="118" t="inlineStr">
        <is>
          <t>● Newly mapped</t>
        </is>
      </c>
      <c r="R9" s="119" t="inlineStr">
        <is>
          <r>
            <rPr>
              <rFont val="Calibri"/>
              <b val="1"/>
              <sz val="10"/>
            </rPr>
            <t>WHAT THE ROLE DOES:</t>
          </r>
          <r>
            <rPr>
              <rFont val="Calibri"/>
              <sz val="10"/>
            </rPr>
            <t xml:space="preserve"> Owns a business line or enterprise function end to end. At D1: a business line P&amp;L, region or enterprise function.
</t>
          </r>
          <r>
            <rPr>
              <rFont val="Calibri"/>
              <b val="1"/>
              <sz val="10"/>
            </rPr>
            <t>KEY RESPONSIBILITIES:</t>
          </r>
          <r>
            <rPr>
              <rFont val="Calibri"/>
              <sz val="10"/>
            </rPr>
            <t xml:space="preserve"> Owns a business line or enterprise function end to end; Competing strategic, financial and regulatory priorities; Business-line P&amp;L and market position
</t>
          </r>
          <r>
            <rPr>
              <rFont val="Calibri"/>
              <b val="1"/>
              <sz val="10"/>
            </rPr>
            <t>DELIVERS:</t>
          </r>
          <r>
            <rPr>
              <rFont val="Calibri"/>
              <sz val="10"/>
            </rPr>
            <t xml:space="preserve"> Business-line P&amp;L and market position
</t>
          </r>
          <r>
            <rPr>
              <rFont val="Calibri"/>
              <b val="1"/>
              <sz val="10"/>
            </rPr>
            <t>DECIDES ALONE:</t>
          </r>
          <r>
            <rPr>
              <rFont val="Calibri"/>
              <sz val="10"/>
            </rPr>
            <t xml:space="preserve"> Sets business-line direction, pricing and investment
</t>
          </r>
          <r>
            <rPr>
              <rFont val="Calibri"/>
              <b val="1"/>
              <sz val="10"/>
            </rPr>
            <t>SKILLS &amp; KNOWLEDGE · role-holders:</t>
          </r>
          <r>
            <rPr>
              <rFont val="Calibri"/>
              <sz val="10"/>
            </rPr>
            <t xml:space="preserve"> Product Management
COMPETENCIES REQUIRED — must-have ★: Strategic Thinking &amp; Business Acumen · People Leadership &amp; Mentoring
</t>
          </r>
          <r>
            <rPr>
              <rFont val="Calibri"/>
              <b val="1"/>
              <sz val="10"/>
            </rPr>
            <t>OTHER FUNCTIONAL COMPETENCIES:</t>
          </r>
          <r>
            <rPr>
              <rFont val="Calibri"/>
              <sz val="10"/>
            </rPr>
            <t xml:space="preserve"> Stakeholder &amp; Client Management · Product, Platform &amp; Domain Knowledge · Regulatory &amp; BFSI Domain · Communication &amp; Presentation
</t>
          </r>
          <r>
            <rPr>
              <rFont val="Calibri"/>
              <b val="1"/>
              <sz val="10"/>
            </rPr>
            <t>PROFICIENCY NEEDED AT THIS LEVEL:</t>
          </r>
          <r>
            <rPr>
              <rFont val="Calibri"/>
              <sz val="10"/>
            </rPr>
            <t xml:space="preserve"> Core 5 · Future-ready 4 · Functional 4 · Leadership 5
</t>
          </r>
          <r>
            <rPr>
              <rFont val="Calibri"/>
              <b val="1"/>
              <sz val="10"/>
            </rPr>
            <t>CREDENTIALS:</t>
          </r>
          <r>
            <rPr>
              <rFont val="Calibri"/>
              <sz val="10"/>
            </rPr>
            <t xml:space="preserve"> MBA / PGDM · preferred at C+
</t>
          </r>
          <r>
            <rPr>
              <rFont val="Calibri"/>
              <b val="1"/>
              <sz val="10"/>
            </rPr>
            <t>SOURCE:</t>
          </r>
          <r>
            <rPr>
              <rFont val="Calibri"/>
              <sz val="10"/>
            </rPr>
            <t xml:space="preserve"> Framework only · fewer than 3 answered — 2 holders, 0 answered the survey; sub-family 0 answered; catalogue RC-090</t>
          </r>
        </is>
      </c>
      <c r="S9" s="120" t="inlineStr">
        <is>
          <r>
            <rPr>
              <rFont val="Calibri"/>
              <b val="1"/>
              <sz val="10"/>
            </rPr>
            <t>What the role answers for:</t>
          </r>
          <r>
            <rPr>
              <rFont val="Calibri"/>
              <sz val="10"/>
            </rPr>
            <t xml:space="preserve"> Business-line P&amp;L and market position.
</t>
          </r>
          <r>
            <rPr>
              <rFont val="Calibri"/>
              <b val="1"/>
              <sz val="10"/>
            </rPr>
            <t>Accountability &amp; Impact rating:</t>
          </r>
          <r>
            <rPr>
              <rFont val="Calibri"/>
              <sz val="10"/>
            </rPr>
            <t xml:space="preserve"> 10 of 12 · D2-level impact.
Leads 8 direct reports.
From the survey and manager mapping — successor named: yes.
Manager talent mapping — Latest rating: Not rated · manager · 9-Box Grid placement: Underperformer / Exit Risk.</t>
          </r>
        </is>
      </c>
      <c r="T9" s="121" t="n"/>
      <c r="U9" s="122" t="inlineStr">
        <is>
          <r>
            <rPr>
              <rFont val="Calibri"/>
              <sz val="10"/>
            </rPr>
            <t xml:space="preserve">Senior Vice President – Customer Experience in Customer Experience · CARBON, D1 — People Manager.
</t>
          </r>
          <r>
            <rPr>
              <rFont val="Calibri"/>
              <b val="1"/>
              <sz val="10"/>
            </rPr>
            <t>The work:</t>
          </r>
          <r>
            <rPr>
              <rFont val="Calibri"/>
              <sz val="10"/>
            </rPr>
            <t xml:space="preserve"> Owns a business line or enterprise function end to end.
At this level the role owns a business line P&amp;L, region or enterprise function.
</t>
          </r>
          <r>
            <rPr>
              <rFont val="Calibri"/>
              <b val="1"/>
              <sz val="10"/>
            </rPr>
            <t>Key responsibilities:</t>
          </r>
          <r>
            <rPr>
              <rFont val="Calibri"/>
              <sz val="10"/>
            </rPr>
            <t xml:space="preserve"> Owns a business line or enterprise function end to end; Competing strategic, financial and regulatory priorities; Business-line P&amp;L and market position.
Leads 8 direct reports.</t>
          </r>
        </is>
      </c>
      <c r="V9" s="123" t="inlineStr">
        <is>
          <r>
            <rPr>
              <rFont val="Calibri"/>
              <b val="1"/>
              <sz val="10"/>
            </rPr>
            <t>Hire as:</t>
          </r>
          <r>
            <rPr>
              <rFont val="Calibri"/>
              <sz val="10"/>
            </rPr>
            <t xml:space="preserve"> Vice President / Senior Vice President / Senior Vice President — IRIS D1 Associate Vice President / Business Head · People Manager
</t>
          </r>
          <r>
            <rPr>
              <rFont val="Calibri"/>
              <b val="1"/>
              <sz val="10"/>
            </rPr>
            <t>Market level:</t>
          </r>
          <r>
            <rPr>
              <rFont val="Calibri"/>
              <sz val="10"/>
            </rPr>
            <t xml:space="preserve"> E1–E2 · SFIA 6–7
</t>
          </r>
          <r>
            <rPr>
              <rFont val="Calibri"/>
              <b val="1"/>
              <sz val="10"/>
            </rPr>
            <t>Experience:</t>
          </r>
          <r>
            <rPr>
              <rFont val="Calibri"/>
              <sz val="10"/>
            </rPr>
            <t xml:space="preserve"> 15–20 yrs · Education: Postgraduate / professional qualification
</t>
          </r>
          <r>
            <rPr>
              <rFont val="Calibri"/>
              <b val="1"/>
              <sz val="10"/>
            </rPr>
            <t>Team size at this level:</t>
          </r>
          <r>
            <rPr>
              <rFont val="Calibri"/>
              <sz val="10"/>
            </rPr>
            <t xml:space="preserve"> 5–8 heads
</t>
          </r>
          <r>
            <rPr>
              <rFont val="Calibri"/>
              <b val="1"/>
              <sz val="10"/>
            </rPr>
            <t>Equivalent titles at peers:</t>
          </r>
          <r>
            <rPr>
              <rFont val="Calibri"/>
              <sz val="10"/>
            </rPr>
            <t xml:space="preserve"> IRIS Vs Market Benchmark — Aon Radford / Mercer executive codes – E1–E2 VP / Business Head · IRIS Vs Competitor Benchmark — regtech / SaaS executive titles – General Manager / VP
</t>
          </r>
          <r>
            <rPr>
              <rFont val="Calibri"/>
              <b val="1"/>
              <sz val="10"/>
            </rPr>
            <t>Credentials:</t>
          </r>
          <r>
            <rPr>
              <rFont val="Calibri"/>
              <sz val="10"/>
            </rPr>
            <t xml:space="preserve"> MBA / PGDM · preferred at C+
</t>
          </r>
          <r>
            <rPr>
              <rFont val="Calibri"/>
              <b val="1"/>
              <sz val="10"/>
            </rPr>
            <t>Must already know:</t>
          </r>
          <r>
            <rPr>
              <rFont val="Calibri"/>
              <sz val="10"/>
            </rPr>
            <t xml:space="preserve"> Governance, risk and regulatory accountability</t>
          </r>
        </is>
      </c>
      <c r="W9" s="123" t="inlineStr">
        <is>
          <r>
            <rPr>
              <rFont val="Calibri"/>
              <sz val="10"/>
            </rPr>
            <t xml:space="preserve">FUNCTIONAL — skill level 4 of 5 · Advanced
 ★ Strategic Thinking &amp; Business Acumen: Shapes strategy, pricing or investment choices
 ★ People Leadership &amp; Mentoring: Leads leaders; builds succession
 •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
CORE — skill level 5 of 5 · Expert
 •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5 of 5 · Expert
 •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
</t>
          </r>
          <r>
            <rPr>
              <rFont val="Calibri"/>
              <b val="1"/>
              <sz val="10"/>
            </rPr>
            <t>SKILLS · from role-holders and HRIS:</t>
          </r>
          <r>
            <rPr>
              <rFont val="Calibri"/>
              <sz val="10"/>
            </rPr>
            <t xml:space="preserve"> Product Management
★ = must-have for the family. Scale: 1 Awareness · 2 Working · 3 Practitioner · 4 Advanced · 5 Expert.</t>
          </r>
        </is>
      </c>
      <c r="X9" s="123" t="inlineStr">
        <is>
          <r>
            <rPr>
              <rFont val="Calibri"/>
              <sz val="10"/>
            </rPr>
            <t xml:space="preserve">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t>
          </r>
          <r>
            <rPr>
              <rFont val="Calibri"/>
              <b val="1"/>
              <sz val="10"/>
            </rPr>
            <t>Fit check:</t>
          </r>
          <r>
            <rPr>
              <rFont val="Calibri"/>
              <sz val="10"/>
            </rPr>
            <t xml:space="preserve"> Why this role, why IRIS · regulatory reporting / XBRL / regtech, and what would you change in your first 90 days?</t>
          </r>
        </is>
      </c>
      <c r="Y9" s="124" t="inlineStr">
        <is>
          <t>CARBON · Customer Experience · Bands D–E · Leadership</t>
        </is>
      </c>
      <c r="Z9" s="125" t="n">
        <v>10</v>
      </c>
      <c r="AA9" s="126">
        <f>IFERROR(INDEX(WM_C,MATCH($Y9,WM_KEY,0)),"")</f>
        <v>0.37</v>
      </c>
      <c r="AB9" s="127">
        <f>IF(Z9="","",Z9*AA9)</f>
        <v>3.7</v>
      </c>
      <c r="AC9" s="125" t="n">
        <v>10</v>
      </c>
      <c r="AD9" s="126">
        <f>IFERROR(INDEX(WM_AU,MATCH($Y9,WM_KEY,0)),"")</f>
        <v>0.19</v>
      </c>
      <c r="AE9" s="127">
        <f>IF(AC9="","",AC9*AD9)</f>
        <v>1.9</v>
      </c>
      <c r="AF9" s="125" t="n">
        <v>10</v>
      </c>
      <c r="AG9" s="126">
        <f>IFERROR(INDEX(WM_AC,MATCH($Y9,WM_KEY,0)),"")</f>
        <v>0.11</v>
      </c>
      <c r="AH9" s="127">
        <f>IF(AF9="","",AF9*AG9)</f>
        <v>1.1</v>
      </c>
      <c r="AI9" s="125" t="n">
        <v>10</v>
      </c>
      <c r="AJ9" s="126">
        <f>IFERROR(INDEX(WM_L,MATCH($Y9,WM_KEY,0)),"")</f>
        <v>0.2</v>
      </c>
      <c r="AK9" s="127">
        <f>IF(AI9="","",AI9*AJ9)</f>
        <v>2</v>
      </c>
      <c r="AL9" s="125" t="n">
        <v>12</v>
      </c>
      <c r="AM9" s="126">
        <f>IFERROR(INDEX(WM_E,MATCH($Y9,WM_KEY,0)),"")</f>
        <v>0.05</v>
      </c>
      <c r="AN9" s="127">
        <f>IF(AL9="","",AL9*AM9)</f>
        <v>0.6</v>
      </c>
      <c r="AO9" s="128" t="n">
        <v>10</v>
      </c>
      <c r="AP9" s="126">
        <f>IFERROR(INDEX(WM_BI,MATCH($Y9,WM_KEY,0)),"")</f>
        <v>0.08</v>
      </c>
      <c r="AQ9" s="127">
        <f>IF(AO9="","",AO9*AP9)</f>
        <v>0.8</v>
      </c>
      <c r="AR9" s="127">
        <f>IF(COUNT(AB9,AE9,AH9,AK9,AN9,AQ9)&lt;6,"",SUM(AB9,AE9,AH9,AK9,AN9,AQ9))</f>
        <v>10.1</v>
      </c>
      <c r="AS9" s="129" t="str">
        <f>IF(AR9="","",INDEX({"A1","A2","A3","B1","B2","B3","C1","C2","D1","D2","E1","E2"},MAX(1,MIN(12,ROUND(AR9,0)))))</f>
        <v>D2</v>
      </c>
      <c r="AT9" s="130" t="inlineStr">
        <is>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t>
          </r>
        </is>
      </c>
      <c r="AU9" s="131" t="inlineStr">
        <is>
          <r>
            <rPr>
              <rFont val="Calibri"/>
              <b val="1"/>
              <sz val="10"/>
            </rPr>
            <t>At build:</t>
          </r>
          <r>
            <rPr>
              <rFont val="Calibri"/>
              <sz val="10"/>
            </rPr>
            <t xml:space="preserve"> Complexity 3.70 + Autonomy 1.90 + Accountability 1.10 + Leadership 2.00 + Experience 0.60 + Business impact 0.80
= 10.10 points → nearest level 10 = D2
</t>
          </r>
          <r>
            <rPr>
              <rFont val="Calibri"/>
              <b val="1"/>
              <sz val="10"/>
            </rPr>
            <t>Final level:</t>
          </r>
          <r>
            <rPr>
              <rFont val="Calibri"/>
              <sz val="10"/>
            </rPr>
            <t xml:space="preserve"> D1 · a rule applied: see the next column</t>
          </r>
        </is>
      </c>
      <c r="AV9" s="131" t="inlineStr">
        <is>
          <r>
            <rPr>
              <rFont val="Calibri"/>
              <sz val="10"/>
            </rPr>
            <t xml:space="preserve">• </t>
          </r>
          <r>
            <rPr>
              <rFont val="Calibri"/>
              <b val="1"/>
              <sz val="10"/>
            </rPr>
            <t>Set at D1 by leadership decision · the model indicated D2:</t>
          </r>
          <r>
            <rPr>
              <rFont val="Calibri"/>
              <sz val="10"/>
            </rPr>
            <t xml:space="preserve"> Leadership structure: one level below her manager, the CARBON Business Head.
</t>
          </r>
          <r>
            <rPr>
              <rFont val="Calibri"/>
              <b val="1"/>
              <sz val="10"/>
            </rPr>
            <t>Final level:</t>
          </r>
          <r>
            <rPr>
              <rFont val="Calibri"/>
              <sz val="10"/>
            </rPr>
            <t xml:space="preserve"> D1.</t>
          </r>
        </is>
      </c>
      <c r="AW9" s="132" t="inlineStr">
        <is>
          <r>
            <rPr>
              <rFont val="Calibri"/>
              <color rgb="009C0006"/>
              <sz val="10"/>
            </rPr>
            <t xml:space="preserve">Rated 10 of 12
</t>
          </r>
          <r>
            <rPr>
              <rFont val="Calibri"/>
              <b val="1"/>
              <color rgb="009C0006"/>
              <sz val="10"/>
            </rPr>
            <t>Start:</t>
          </r>
          <r>
            <rPr>
              <rFont val="Calibri"/>
              <color rgb="009C0006"/>
              <sz val="10"/>
            </rPr>
            <t xml:space="preserve"> 10.0 · vice president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Portfolio-level strategic, financial and regulatory trade-offs</t>
          </r>
        </is>
      </c>
      <c r="AX9" s="133" t="inlineStr">
        <is>
          <r>
            <rPr>
              <rFont val="Calibri"/>
              <color rgb="009C0006"/>
              <sz val="10"/>
            </rPr>
            <t xml:space="preserve">Rated 10 of 12
</t>
          </r>
          <r>
            <rPr>
              <rFont val="Calibri"/>
              <b val="1"/>
              <color rgb="009C0006"/>
              <sz val="10"/>
            </rPr>
            <t>Start:</t>
          </r>
          <r>
            <rPr>
              <rFont val="Calibri"/>
              <color rgb="009C0006"/>
              <sz val="10"/>
            </rPr>
            <t xml:space="preserve"> 10.0 · vice president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Sets direction across business lines</t>
          </r>
        </is>
      </c>
      <c r="AY9" s="133" t="inlineStr">
        <is>
          <r>
            <rPr>
              <rFont val="Calibri"/>
              <color rgb="009C0006"/>
              <sz val="10"/>
            </rPr>
            <t xml:space="preserve">Rated 10 of 12
</t>
          </r>
          <r>
            <rPr>
              <rFont val="Calibri"/>
              <b val="1"/>
              <color rgb="009C0006"/>
              <sz val="10"/>
            </rPr>
            <t>Start:</t>
          </r>
          <r>
            <rPr>
              <rFont val="Calibri"/>
              <color rgb="009C0006"/>
              <sz val="10"/>
            </rPr>
            <t xml:space="preserve"> 10.0 · vice president title; 8 direct reports, 121 people in the organisation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D2 = Multi-business results</t>
          </r>
        </is>
      </c>
      <c r="AZ9" s="133" t="inlineStr">
        <is>
          <r>
            <rPr>
              <rFont val="Calibri"/>
              <color rgb="009C0006"/>
              <sz val="10"/>
            </rPr>
            <t xml:space="preserve">Rated 10 of 12
</t>
          </r>
          <r>
            <rPr>
              <rFont val="Calibri"/>
              <b val="1"/>
              <color rgb="009C0006"/>
              <sz val="10"/>
            </rPr>
            <t>Start:</t>
          </r>
          <r>
            <rPr>
              <rFont val="Calibri"/>
              <color rgb="009C0006"/>
              <sz val="10"/>
            </rPr>
            <t xml:space="preserve"> 10.0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8 direct reports · People Manager
</t>
          </r>
          <r>
            <rPr>
              <rFont val="Calibri"/>
              <b val="1"/>
              <color rgb="009C0006"/>
              <sz val="10"/>
            </rPr>
            <t>Market:</t>
          </r>
          <r>
            <rPr>
              <rFont val="Calibri"/>
              <color rgb="009C0006"/>
              <sz val="10"/>
            </rPr>
            <t xml:space="preserve"> D2 = Builds the leadership team across businesses</t>
          </r>
        </is>
      </c>
      <c r="BA9" s="134" t="inlineStr">
        <is>
          <r>
            <rPr>
              <rFont val="Calibri"/>
              <sz val="10"/>
            </rPr>
            <t xml:space="preserve">Rated 12 of 12
</t>
          </r>
          <r>
            <rPr>
              <rFont val="Calibri"/>
              <b val="1"/>
              <sz val="10"/>
            </rPr>
            <t>Experience:</t>
          </r>
          <r>
            <rPr>
              <rFont val="Calibri"/>
              <sz val="10"/>
            </rPr>
            <t xml:space="preserve"> 28.7 yrs total · 27.2 before IRIS + 1.5 at IRIS = 12.0 on the experience scale
</t>
          </r>
          <r>
            <rPr>
              <rFont val="Calibri"/>
              <b val="1"/>
              <sz val="10"/>
            </rPr>
            <t>Qualification:</t>
          </r>
          <r>
            <rPr>
              <rFont val="Calibri"/>
              <sz val="10"/>
            </rPr>
            <t xml:space="preserve"> B.E · graduate → no change</t>
          </r>
        </is>
      </c>
      <c r="BB9" s="134" t="inlineStr">
        <is>
          <r>
            <rPr>
              <rFont val="Calibri"/>
              <sz val="10"/>
            </rPr>
            <t xml:space="preserve">Rated 10 of 12 — a starting estimate.
</t>
          </r>
          <r>
            <rPr>
              <rFont val="Calibri"/>
              <b val="1"/>
              <sz val="10"/>
            </rPr>
            <t>Start:</t>
          </r>
          <r>
            <rPr>
              <rFont val="Calibri"/>
              <sz val="10"/>
            </rPr>
            <t xml:space="preserve"> 10,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D2 = Owns the results of several business lines</t>
          </r>
        </is>
      </c>
      <c r="BC9" s="135" t="inlineStr">
        <is>
          <t>• Survey response or KRAs describing the work · nothing on file — Employee + manager
• Resolve conflicting role records — Business head</t>
        </is>
      </c>
      <c r="BD9" s="136" t="inlineStr">
        <is>
          <t>✓ HRIS: 28.7 yrs, B.E, 8 direct reports
✗ Survey: no response
✗ KRAs: none on file
✓ Manager mapping: rating, 9-box — filled from talent-mapping files: 9-box · CARBON grid
✗ Job description: not on file
✓ Validated inputs: Approved level: D2 → D1 · Leadership structure: one level below her manager, the CARBON Business Head · Leadership decision · HR review of 9 Oct 2026 · 2026-10-09</t>
        </is>
      </c>
      <c r="BE9" s="136" t="inlineStr">
        <is>
          <r>
            <rPr>
              <rFont val="Calibri"/>
              <b val="1"/>
              <sz val="10"/>
            </rPr>
            <t>Market level:</t>
          </r>
          <r>
            <rPr>
              <rFont val="Calibri"/>
              <sz val="10"/>
            </rPr>
            <t xml:space="preserve"> E1–E2 · SFIA 6–7
</t>
          </r>
          <r>
            <rPr>
              <rFont val="Calibri"/>
              <b val="1"/>
              <sz val="10"/>
            </rPr>
            <t>Typical title:</t>
          </r>
          <r>
            <rPr>
              <rFont val="Calibri"/>
              <sz val="10"/>
            </rPr>
            <t xml:space="preserve"> Vice President / Senior Vice President / Senior Vice President
</t>
          </r>
          <r>
            <rPr>
              <rFont val="Calibri"/>
              <b val="1"/>
              <sz val="10"/>
            </rPr>
            <t>At peers:</t>
          </r>
          <r>
            <rPr>
              <rFont val="Calibri"/>
              <sz val="10"/>
            </rPr>
            <t xml:space="preserve"> IRIS Vs Market Benchmark — Aon Radford / Mercer executive codes: E1–E2 VP / Business Head · IRIS Vs Competitor Benchmark — regtech / SaaS executive titles: General Manager / VP
</t>
          </r>
          <r>
            <rPr>
              <rFont val="Calibri"/>
              <b val="1"/>
              <sz val="10"/>
            </rPr>
            <t>Standard:</t>
          </r>
          <r>
            <rPr>
              <rFont val="Calibri"/>
              <sz val="10"/>
            </rPr>
            <t xml:space="preserve"> Aon Radford executive levels E1–E6; Mercer ET1–ET3</t>
          </r>
        </is>
      </c>
      <c r="BF9" s="136" t="inlineStr">
        <is>
          <t>Low</t>
        </is>
      </c>
      <c r="BG9" s="136" t="inlineStr">
        <is>
          <t>• CARBON Leadership Scorecard row 7 assigns services/customer-success revenue to Suman. Confirm identity, accountable functions and delegated resources/decision limits before choosing C2/C3/D1
• No survey answers or KRA — the role factors rest on designation and reporting lines only</t>
        </is>
      </c>
      <c r="BH9" s="136" t="inlineStr"/>
      <c r="BI9" s="137" t="n"/>
      <c r="BJ9" s="138" t="n"/>
      <c r="BK9" s="138" t="n"/>
      <c r="BL9" s="138" t="n"/>
      <c r="BM9" s="138" t="n"/>
      <c r="BN9" s="139" t="n"/>
      <c r="BO9" s="121" t="n"/>
      <c r="BP9" s="121" t="n"/>
      <c r="BQ9" s="121" t="n"/>
      <c r="BR9" s="121" t="n"/>
      <c r="BS9" s="121" t="n"/>
      <c r="BT9" s="121" t="n"/>
      <c r="BU9" s="121" t="n"/>
      <c r="BV9" s="121" t="n">
        <v>10</v>
      </c>
    </row>
    <row r="10" ht="340" customHeight="1">
      <c r="A10" s="109" t="inlineStr">
        <is>
          <t>IRIS0055</t>
        </is>
      </c>
      <c r="B10" s="110" t="inlineStr">
        <is>
          <t>Vijay Parulekar</t>
        </is>
      </c>
      <c r="C10" s="111" t="inlineStr">
        <is>
          <t>Digitizing</t>
        </is>
      </c>
      <c r="D10" s="111" t="inlineStr">
        <is>
          <t>K Ashok Kumar</t>
        </is>
      </c>
      <c r="E10" s="112" t="n">
        <v>26.4</v>
      </c>
      <c r="F10" s="112" t="n">
        <v>19.9</v>
      </c>
      <c r="G10" s="111" t="inlineStr">
        <is>
          <t>B.Com</t>
        </is>
      </c>
      <c r="H10" s="140" t="inlineStr">
        <is>
          <t>Head Image Processing</t>
        </is>
      </c>
      <c r="I10" s="115" t="inlineStr">
        <is>
          <t>Associate Head – Digitization</t>
        </is>
      </c>
      <c r="J10" s="114" t="inlineStr">
        <is>
          <t>Data Operations &amp; Digitization</t>
        </is>
      </c>
      <c r="K10" s="114" t="inlineStr">
        <is>
          <t>Digitization Leadership</t>
        </is>
      </c>
      <c r="L10" s="115" t="inlineStr">
        <is>
          <t>L7 – Head / Sr Director</t>
        </is>
      </c>
      <c r="M10" s="116" t="inlineStr">
        <is>
          <t>C1</t>
        </is>
      </c>
      <c r="N10" s="142" t="inlineStr">
        <is>
          <t>Associate Head</t>
        </is>
      </c>
      <c r="O10" s="33" t="inlineStr">
        <is>
          <t>C</t>
        </is>
      </c>
      <c r="P10" s="114" t="inlineStr">
        <is>
          <t>People Manager</t>
        </is>
      </c>
      <c r="Q10" s="143" t="inlineStr">
        <is>
          <t>▼ Down · protected</t>
        </is>
      </c>
      <c r="R10" s="119" t="inlineStr">
        <is>
          <r>
            <rPr>
              <rFont val="Calibri"/>
              <b val="1"/>
              <sz val="10"/>
            </rPr>
            <t>WHAT THE ROLE DOES:</t>
          </r>
          <r>
            <rPr>
              <rFont val="Calibri"/>
              <sz val="10"/>
            </rPr>
            <t xml:space="preserve"> Leads the data operations &amp; digitization function. At C1: a sub-function, or principal authority across products.
</t>
          </r>
          <r>
            <rPr>
              <rFont val="Calibri"/>
              <b val="1"/>
              <sz val="10"/>
            </rPr>
            <t>KEY RESPONSIBILITIES:</t>
          </r>
          <r>
            <rPr>
              <rFont val="Calibri"/>
              <sz val="10"/>
            </rPr>
            <t xml:space="preserve"> Leads the data operations &amp; digitization function;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only · fewer than 3 answered — 1 holder, 1 answered the survey; sub-family 1 answered; catalogue RC-045</t>
          </r>
        </is>
      </c>
      <c r="S10" s="120"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6 direct reports.
From the survey and manager mapping — critical role: yes; successor named: no.
Manager talent mapping — Latest rating: 4 · Potential: High · 9-Box Grid placement: Core Contributor.</t>
          </r>
        </is>
      </c>
      <c r="T10" s="121" t="n"/>
      <c r="U10" s="122" t="inlineStr">
        <is>
          <r>
            <rPr>
              <rFont val="Calibri"/>
              <sz val="10"/>
            </rPr>
            <t xml:space="preserve">Associate Head – Digitization in Digitizing · CARBON, C1 — People Manager.
</t>
          </r>
          <r>
            <rPr>
              <rFont val="Calibri"/>
              <b val="1"/>
              <sz val="10"/>
            </rPr>
            <t>The work:</t>
          </r>
          <r>
            <rPr>
              <rFont val="Calibri"/>
              <sz val="10"/>
            </rPr>
            <t xml:space="preserve"> Leads the data operations &amp; digitization function.
At this level the role owns a sub-function, or principal authority across products.
</t>
          </r>
          <r>
            <rPr>
              <rFont val="Calibri"/>
              <b val="1"/>
              <sz val="10"/>
            </rPr>
            <t>Key responsibilities:</t>
          </r>
          <r>
            <rPr>
              <rFont val="Calibri"/>
              <sz val="10"/>
            </rPr>
            <t xml:space="preserve"> Leads the data operations &amp; digitization function; Ambiguous, cross-product problems; Sub-function results or domain quality across products.
Leads 6 direct reports.</t>
          </r>
        </is>
      </c>
      <c r="V10" s="123"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 commerce preferred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Accenture Operations – L6 Senior Manager · IRIS Vs Competitor Benchmark — operations roles – Head of Delivery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0" s="123" t="inlineStr">
        <is>
          <r>
            <rPr>
              <rFont val="Calibri"/>
              <sz val="10"/>
            </rPr>
            <t xml:space="preserve">FUNCTIONAL — skill level 4 of 5 · Advanced
 ★ Advanced Excel &amp; Productivity Tools: Builds templates and automation used by the team
 ★ Process Improvement &amp; Quality Mindset: Redesigns team processes; reduces error rates measurably
 •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 = must-have for the family. Scale: 1 Awareness · 2 Working · 3 Practitioner · 4 Advanced · 5 Expert.</t>
          </r>
        </is>
      </c>
      <c r="X10" s="123" t="inlineStr">
        <is>
          <r>
            <rPr>
              <rFont val="Calibri"/>
              <sz val="10"/>
            </rPr>
            <t xml:space="preserve">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0" s="124" t="inlineStr">
        <is>
          <t>CARBON · Digitizing · Band C · Head / Manager</t>
        </is>
      </c>
      <c r="Z10" s="125" t="n">
        <v>7</v>
      </c>
      <c r="AA10" s="126">
        <f>IFERROR(INDEX(WM_C,MATCH($Y10,WM_KEY,0)),"")</f>
        <v>0.38</v>
      </c>
      <c r="AB10" s="127">
        <f>IF(Z10="","",Z10*AA10)</f>
        <v>2.66</v>
      </c>
      <c r="AC10" s="125" t="n">
        <v>7</v>
      </c>
      <c r="AD10" s="126">
        <f>IFERROR(INDEX(WM_AU,MATCH($Y10,WM_KEY,0)),"")</f>
        <v>0.18</v>
      </c>
      <c r="AE10" s="127">
        <f>IF(AC10="","",AC10*AD10)</f>
        <v>1.26</v>
      </c>
      <c r="AF10" s="125" t="n">
        <v>6.5</v>
      </c>
      <c r="AG10" s="126">
        <f>IFERROR(INDEX(WM_AC,MATCH($Y10,WM_KEY,0)),"")</f>
        <v>0.16</v>
      </c>
      <c r="AH10" s="127">
        <f>IF(AF10="","",AF10*AG10)</f>
        <v>1.04</v>
      </c>
      <c r="AI10" s="125" t="n">
        <v>6</v>
      </c>
      <c r="AJ10" s="126">
        <f>IFERROR(INDEX(WM_L,MATCH($Y10,WM_KEY,0)),"")</f>
        <v>0.15</v>
      </c>
      <c r="AK10" s="127">
        <f>IF(AI10="","",AI10*AJ10)</f>
        <v>0.9</v>
      </c>
      <c r="AL10" s="125" t="n">
        <v>11.5</v>
      </c>
      <c r="AM10" s="126">
        <f>IFERROR(INDEX(WM_E,MATCH($Y10,WM_KEY,0)),"")</f>
        <v>0.05</v>
      </c>
      <c r="AN10" s="127">
        <f>IF(AL10="","",AL10*AM10)</f>
        <v>0.575</v>
      </c>
      <c r="AO10" s="128" t="n">
        <v>7</v>
      </c>
      <c r="AP10" s="126">
        <f>IFERROR(INDEX(WM_BI,MATCH($Y10,WM_KEY,0)),"")</f>
        <v>0.08</v>
      </c>
      <c r="AQ10" s="127">
        <f>IF(AO10="","",AO10*AP10)</f>
        <v>0.56</v>
      </c>
      <c r="AR10" s="127">
        <f>IF(COUNT(AB10,AE10,AH10,AK10,AN10,AQ10)&lt;6,"",SUM(AB10,AE10,AH10,AK10,AN10,AQ10))</f>
        <v>6.995</v>
      </c>
      <c r="AS10" s="129" t="str">
        <f>IF(AR10="","",INDEX({"A1","A2","A3","B1","B2","B3","C1","C2","D1","D2","E1","E2"},MAX(1,MIN(12,ROUND(AR10,0)))))</f>
        <v>C1</v>
      </c>
      <c r="AT10" s="130" t="inlineStr">
        <is>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 s="131" t="inlineStr">
        <is>
          <r>
            <rPr>
              <rFont val="Calibri"/>
              <b val="1"/>
              <sz val="10"/>
            </rPr>
            <t>At build:</t>
          </r>
          <r>
            <rPr>
              <rFont val="Calibri"/>
              <sz val="10"/>
            </rPr>
            <t xml:space="preserve"> Complexity 2.66 + Autonomy 1.26 + Accountability 1.04 + Leadership 0.90 + Experience 0.58 + Business impact 0.56
= 7.00 points → nearest level 7 = C1
</t>
          </r>
          <r>
            <rPr>
              <rFont val="Calibri"/>
              <b val="1"/>
              <sz val="10"/>
            </rPr>
            <t>Final level:</t>
          </r>
          <r>
            <rPr>
              <rFont val="Calibri"/>
              <sz val="10"/>
            </rPr>
            <t xml:space="preserve"> C1 · same as the score</t>
          </r>
        </is>
      </c>
      <c r="AV10" s="131" t="inlineStr">
        <is>
          <r>
            <rPr>
              <rFont val="Calibri"/>
              <b val="1"/>
              <sz val="10"/>
            </rPr>
            <t>No rule applied:</t>
          </r>
          <r>
            <rPr>
              <rFont val="Calibri"/>
              <sz val="10"/>
            </rPr>
            <t xml:space="preserve"> the score decides.</t>
          </r>
        </is>
      </c>
      <c r="AW10" s="144" t="inlineStr">
        <is>
          <r>
            <rPr>
              <rFont val="Calibri"/>
              <sz val="10"/>
            </rPr>
            <t xml:space="preserve">Rated 7 of 12
</t>
          </r>
          <r>
            <rPr>
              <rFont val="Calibri"/>
              <b val="1"/>
              <sz val="10"/>
            </rPr>
            <t>Start:</t>
          </r>
          <r>
            <rPr>
              <rFont val="Calibri"/>
              <sz val="10"/>
            </rPr>
            <t xml:space="preserve"> 8.0 · head-of-function title
</t>
          </r>
          <r>
            <rPr>
              <rFont val="Calibri"/>
              <b val="1"/>
              <sz val="10"/>
            </rPr>
            <t>Evidence reads like B1:</t>
          </r>
          <r>
            <rPr>
              <rFont val="Calibri"/>
              <sz val="10"/>
            </rPr>
            <t xml:space="preserve"> Plans formatting deliveries across all markets and two teams; process improvement; InDesign demos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C1 = Ambiguous, cross-product problems</t>
          </r>
        </is>
      </c>
      <c r="AX10" s="134" t="inlineStr">
        <is>
          <r>
            <rPr>
              <rFont val="Calibri"/>
              <sz val="10"/>
            </rPr>
            <t xml:space="preserve">Rated 7 of 12
</t>
          </r>
          <r>
            <rPr>
              <rFont val="Calibri"/>
              <b val="1"/>
              <sz val="10"/>
            </rPr>
            <t>Start:</t>
          </r>
          <r>
            <rPr>
              <rFont val="Calibri"/>
              <sz val="10"/>
            </rPr>
            <t xml:space="preserve"> 8.0 · head-of-function title
</t>
          </r>
          <r>
            <rPr>
              <rFont val="Calibri"/>
              <b val="1"/>
              <sz val="10"/>
            </rPr>
            <t>Evidence reads like B2:</t>
          </r>
          <r>
            <rPr>
              <rFont val="Calibri"/>
              <sz val="10"/>
            </rPr>
            <t xml:space="preserve"> Allocates workload and priority files; operational decisions on routine work → moved down 1
</t>
          </r>
          <r>
            <rPr>
              <rFont val="Calibri"/>
              <b val="1"/>
              <sz val="10"/>
            </rPr>
            <t>Market:</t>
          </r>
          <r>
            <rPr>
              <rFont val="Calibri"/>
              <sz val="10"/>
            </rPr>
            <t xml:space="preserve"> C1 = Sets direction for a sub-function or domain</t>
          </r>
        </is>
      </c>
      <c r="AY10" s="134" t="inlineStr">
        <is>
          <r>
            <rPr>
              <rFont val="Calibri"/>
              <sz val="10"/>
            </rPr>
            <t xml:space="preserve">Rated 6.5 of 12 · between B3 and C1
</t>
          </r>
          <r>
            <rPr>
              <rFont val="Calibri"/>
              <b val="1"/>
              <sz val="10"/>
            </rPr>
            <t>Start:</t>
          </r>
          <r>
            <rPr>
              <rFont val="Calibri"/>
              <sz val="10"/>
            </rPr>
            <t xml:space="preserve"> 7.5 · head-of-function title; 6 direct reports, 32 people below, 4 of them lead teams
</t>
          </r>
          <r>
            <rPr>
              <rFont val="Calibri"/>
              <b val="1"/>
              <sz val="10"/>
            </rPr>
            <t>Evidence reads like B2:</t>
          </r>
          <r>
            <rPr>
              <rFont val="Calibri"/>
              <sz val="10"/>
            </rPr>
            <t xml:space="preserve"> Accountable for all work of the Carbon Formatting and RBI CMS team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B3 = Several teams or a practice · C1 = Sub-function results or domain quality across products</t>
          </r>
        </is>
      </c>
      <c r="AZ10" s="134" t="inlineStr">
        <is>
          <r>
            <rPr>
              <rFont val="Calibri"/>
              <sz val="10"/>
            </rPr>
            <t xml:space="preserve">Rated 6 of 12
</t>
          </r>
          <r>
            <rPr>
              <rFont val="Calibri"/>
              <b val="1"/>
              <sz val="10"/>
            </rPr>
            <t>Start:</t>
          </r>
          <r>
            <rPr>
              <rFont val="Calibri"/>
              <sz val="10"/>
            </rPr>
            <t xml:space="preserve"> 7.0
</t>
          </r>
          <r>
            <rPr>
              <rFont val="Calibri"/>
              <b val="1"/>
              <sz val="10"/>
            </rPr>
            <t>Evidence reads like B2:</t>
          </r>
          <r>
            <rPr>
              <rFont val="Calibri"/>
              <sz val="10"/>
            </rPr>
            <t xml:space="preserve"> Manages team with 6 reports: allocation, monitoring, guiding and training → moved down 1
</t>
          </r>
          <r>
            <rPr>
              <rFont val="Calibri"/>
              <b val="1"/>
              <sz val="10"/>
            </rPr>
            <t>Team:</t>
          </r>
          <r>
            <rPr>
              <rFont val="Calibri"/>
              <sz val="10"/>
            </rPr>
            <t xml:space="preserve"> 6 direct reports · People Manager
</t>
          </r>
          <r>
            <rPr>
              <rFont val="Calibri"/>
              <b val="1"/>
              <sz val="10"/>
            </rPr>
            <t>Market:</t>
          </r>
          <r>
            <rPr>
              <rFont val="Calibri"/>
              <sz val="10"/>
            </rPr>
            <t xml:space="preserve"> B3 = IC: leads a practice · People: team leads / managers report in</t>
          </r>
        </is>
      </c>
      <c r="BA10" s="134" t="inlineStr">
        <is>
          <r>
            <rPr>
              <rFont val="Calibri"/>
              <sz val="10"/>
            </rPr>
            <t xml:space="preserve">Rated 11.5 of 12 · between E1 and E2
</t>
          </r>
          <r>
            <rPr>
              <rFont val="Calibri"/>
              <b val="1"/>
              <sz val="10"/>
            </rPr>
            <t>Experience:</t>
          </r>
          <r>
            <rPr>
              <rFont val="Calibri"/>
              <sz val="10"/>
            </rPr>
            <t xml:space="preserve"> 26.4 yrs total · 6.5 before IRIS + 19.9 at IRIS = 11.6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C1 roles typically have 12–17 yrs · IRIS guide 10–14</t>
          </r>
        </is>
      </c>
      <c r="BB10" s="134" t="inlineStr">
        <is>
          <r>
            <rPr>
              <rFont val="Calibri"/>
              <sz val="10"/>
            </rPr>
            <t xml:space="preserve">Rated 7 of 12 — a starting estimate.
</t>
          </r>
          <r>
            <rPr>
              <rFont val="Calibri"/>
              <b val="1"/>
              <sz val="10"/>
            </rPr>
            <t>Start:</t>
          </r>
          <r>
            <rPr>
              <rFont val="Calibri"/>
              <sz val="10"/>
            </rPr>
            <t xml:space="preserve"> 6.5,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t>
          </r>
        </is>
      </c>
      <c r="BC10" s="145" t="inlineStr"/>
      <c r="BD10" s="136" t="inlineStr">
        <is>
          <t>✓ HRIS: 26.4 yrs, B.Com, 6 direct reports
✓ Survey: 20 of 20 questions answered
✓ KRAs: submitted, reported deliverables
✓ Manager mapping: rating, potential, 9-box
✗ Job description: not on file</t>
        </is>
      </c>
      <c r="BE10" s="136"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Accenture Operations – L6 Senior Manager · IRIS Vs Competitor Benchmark — operations roles: Head of Delivery
</t>
          </r>
          <r>
            <rPr>
              <rFont val="Calibri"/>
              <b val="1"/>
              <sz val="10"/>
            </rPr>
            <t>Typical experience:</t>
          </r>
          <r>
            <rPr>
              <rFont val="Calibri"/>
              <sz val="10"/>
            </rPr>
            <t xml:space="preserve"> 12–17 yrs · IRIS guide 10–14
</t>
          </r>
          <r>
            <rPr>
              <rFont val="Calibri"/>
              <b val="1"/>
              <sz val="10"/>
            </rPr>
            <t>Standard:</t>
          </r>
          <r>
            <rPr>
              <rFont val="Calibri"/>
              <sz val="10"/>
            </rPr>
            <t xml:space="preserve"> COPC CX Standard; ISO 9001</t>
          </r>
        </is>
      </c>
      <c r="BF10" s="136" t="inlineStr">
        <is>
          <t>High</t>
        </is>
      </c>
      <c r="BG10" s="136" t="inlineStr">
        <is>
          <t>• Work described is smaller than the current designation suggests — manager to confirm the actual role
• Final level C1 is below the current level · L7 ≈ C2 — manager to confirm the scope of the role; pay and title are protected for one cycle</t>
        </is>
      </c>
      <c r="BH10" s="136" t="inlineStr"/>
      <c r="BI10" s="137" t="n"/>
      <c r="BJ10" s="138" t="n"/>
      <c r="BK10" s="138" t="n"/>
      <c r="BL10" s="138" t="n"/>
      <c r="BM10" s="138" t="n"/>
      <c r="BN10" s="139" t="n"/>
      <c r="BO10" s="121" t="n"/>
      <c r="BP10" s="121" t="n"/>
      <c r="BQ10" s="121" t="n"/>
      <c r="BR10" s="121" t="n"/>
      <c r="BS10" s="121" t="n"/>
      <c r="BT10" s="121" t="n"/>
      <c r="BU10" s="121" t="n"/>
      <c r="BV10" s="121" t="n">
        <v>7</v>
      </c>
    </row>
    <row r="11" ht="340" customHeight="1">
      <c r="A11" s="109" t="inlineStr">
        <is>
          <t>IRIS0470</t>
        </is>
      </c>
      <c r="B11" s="110" t="inlineStr">
        <is>
          <t>Janardan Bale</t>
        </is>
      </c>
      <c r="C11" s="111" t="inlineStr">
        <is>
          <t>Digitizing</t>
        </is>
      </c>
      <c r="D11" s="111" t="inlineStr">
        <is>
          <t>Vijay Parulekar</t>
        </is>
      </c>
      <c r="E11" s="112" t="n">
        <v>18</v>
      </c>
      <c r="F11" s="112" t="n">
        <v>18</v>
      </c>
      <c r="G11" s="111" t="inlineStr">
        <is>
          <t>B.Com</t>
        </is>
      </c>
      <c r="H11" s="140" t="inlineStr">
        <is>
          <t>Image Processing Specialist</t>
        </is>
      </c>
      <c r="I11" s="115" t="inlineStr">
        <is>
          <t>Digitization Manager</t>
        </is>
      </c>
      <c r="J11" s="114" t="inlineStr">
        <is>
          <t>Data Operations &amp; Digitization</t>
        </is>
      </c>
      <c r="K11" s="114" t="inlineStr">
        <is>
          <t>Document Conversion, Formatting &amp; Web Publishing</t>
        </is>
      </c>
      <c r="L11" s="115" t="inlineStr">
        <is>
          <t>L3 – Professional / Associate</t>
        </is>
      </c>
      <c r="M11" s="116" t="inlineStr">
        <is>
          <t>B2</t>
        </is>
      </c>
      <c r="N11" s="21" t="inlineStr">
        <is>
          <t>Manager</t>
        </is>
      </c>
      <c r="O11" s="23" t="inlineStr">
        <is>
          <t>B</t>
        </is>
      </c>
      <c r="P11" s="114" t="inlineStr">
        <is>
          <t>People Manager</t>
        </is>
      </c>
      <c r="Q11" s="146" t="inlineStr">
        <is>
          <t>▲ Up</t>
        </is>
      </c>
      <c r="R11" s="119" t="inlineStr">
        <is>
          <r>
            <rPr>
              <rFont val="Calibri"/>
              <b val="1"/>
              <sz val="10"/>
            </rPr>
            <t>WHAT THE ROLE DOES:</t>
          </r>
          <r>
            <rPr>
              <rFont val="Calibri"/>
              <sz val="10"/>
            </rPr>
            <t xml:space="preserve"> 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
</t>
          </r>
          <r>
            <rPr>
              <rFont val="Calibri"/>
              <b val="1"/>
              <sz val="10"/>
            </rPr>
            <t>KEY RESPONSIBILITIES:</t>
          </r>
          <r>
            <rPr>
              <rFont val="Calibri"/>
              <sz val="10"/>
            </rPr>
            <t xml:space="preserve"> 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html · pdf · word · deliver · formatted · documents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am · accountable · accuracy · quality · every · formatting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formatting · independently · html · validate · allocate · cipc
</t>
          </r>
          <r>
            <rPr>
              <rFont val="Calibri"/>
              <b val="1"/>
              <sz val="10"/>
            </rPr>
            <t>SKILLS &amp; KNOWLEDGE · role-holders:</t>
          </r>
          <r>
            <rPr>
              <rFont val="Calibri"/>
              <sz val="10"/>
            </rPr>
            <t xml:space="preserve"> OCR/Image procesing · attention to detail · quality checking · Excel · timely delivery · HTML · Word · ABYYY Fine Reader
</t>
          </r>
          <r>
            <rPr>
              <rFont val="Calibri"/>
              <b val="1"/>
              <sz val="10"/>
            </rPr>
            <t>TOOLS &amp; SYSTEMS:</t>
          </r>
          <r>
            <rPr>
              <rFont val="Calibri"/>
              <sz val="10"/>
            </rPr>
            <t xml:space="preserve"> Excel · Office 365 word · Carbon applications · Abby FineReader · Web Expression HTML editor · DM · HTML Editor · US DM - Carbon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sub-family themes · 3+ answered — 2 holders, 2 answered the survey; sub-family 30 answered; catalogue RC-050</t>
          </r>
        </is>
      </c>
      <c r="S11"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T11" s="121" t="n"/>
      <c r="U11" s="122" t="inlineStr">
        <is>
          <r>
            <rPr>
              <rFont val="Calibri"/>
              <sz val="10"/>
            </rPr>
            <t xml:space="preserve">Digitization Manager in Digitizing · CARBON, B2 — People Manager.
</t>
          </r>
          <r>
            <rPr>
              <rFont val="Calibri"/>
              <b val="1"/>
              <sz val="10"/>
            </rPr>
            <t>The work:</t>
          </r>
          <r>
            <rPr>
              <rFont val="Calibri"/>
              <sz val="10"/>
            </rPr>
            <t xml:space="preserve"> Converts and formats documents into HTML/PDF/Word to filing or web standards, and publishes content · incl. RBI website.
At this level the role owns deep domain expertise, or one team.
</t>
          </r>
          <r>
            <rPr>
              <rFont val="Calibri"/>
              <b val="1"/>
              <sz val="10"/>
            </rPr>
            <t>Key responsibilities:</t>
          </r>
          <r>
            <rPr>
              <rFont val="Calibri"/>
              <sz val="10"/>
            </rPr>
            <t xml:space="preserve"> Converts and formats documents into HTML/PDF/Word to filing or web standards, and publishes content · incl. RBI website; Hardest problems in the domain; One team or a client portfolio.
</t>
          </r>
          <r>
            <rPr>
              <rFont val="Calibri"/>
              <b val="1"/>
              <sz val="10"/>
            </rPr>
            <t>Holders describe it with:</t>
          </r>
          <r>
            <rPr>
              <rFont val="Calibri"/>
              <sz val="10"/>
            </rPr>
            <t xml:space="preserve"> quality · document · formatting · html · accuracy · conversion.
Leads 6 direct reports.</t>
          </r>
        </is>
      </c>
      <c r="V11"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commerce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Accenture Operations – L8 Associate Manager · IRIS Vs Competitor Benchmark — operations roles – Operations Manager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1" s="123" t="inlineStr">
        <is>
          <r>
            <rPr>
              <rFont val="Calibri"/>
              <sz val="10"/>
            </rPr>
            <t xml:space="preserve">FUNCTIONAL — skill level 4 of 5 · Advanced
 ★ Advanced Excel &amp; Productivity Tools: Builds templates and automation used by the team
 ★ Process Improvement &amp; Quality Mindset: Redesigns team processes; reduces error rates measurably
 •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
★ = must-have for the family. Scale: 1 Awareness · 2 Working · 3 Practitioner · 4 Advanced · 5 Expert.</t>
          </r>
        </is>
      </c>
      <c r="X11" s="123" t="inlineStr">
        <is>
          <r>
            <rPr>
              <rFont val="Calibri"/>
              <sz val="10"/>
            </rPr>
            <t xml:space="preserve">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1" s="124" t="inlineStr">
        <is>
          <t>CARBON · Digitizing · Band B · People Manager</t>
        </is>
      </c>
      <c r="Z11" s="125" t="n">
        <v>3.5</v>
      </c>
      <c r="AA11" s="126">
        <f>IFERROR(INDEX(WM_C,MATCH($Y11,WM_KEY,0)),"")</f>
        <v>0.32</v>
      </c>
      <c r="AB11" s="127">
        <f>IF(Z11="","",Z11*AA11)</f>
        <v>1.12</v>
      </c>
      <c r="AC11" s="125" t="n">
        <v>4.5</v>
      </c>
      <c r="AD11" s="126">
        <f>IFERROR(INDEX(WM_AU,MATCH($Y11,WM_KEY,0)),"")</f>
        <v>0.18</v>
      </c>
      <c r="AE11" s="127">
        <f>IF(AC11="","",AC11*AD11)</f>
        <v>0.81</v>
      </c>
      <c r="AF11" s="125" t="n">
        <v>5</v>
      </c>
      <c r="AG11" s="126">
        <f>IFERROR(INDEX(WM_AC,MATCH($Y11,WM_KEY,0)),"")</f>
        <v>0.16</v>
      </c>
      <c r="AH11" s="127">
        <f>IF(AF11="","",AF11*AG11)</f>
        <v>0.8</v>
      </c>
      <c r="AI11" s="125" t="n">
        <v>5.5</v>
      </c>
      <c r="AJ11" s="126">
        <f>IFERROR(INDEX(WM_L,MATCH($Y11,WM_KEY,0)),"")</f>
        <v>0.15</v>
      </c>
      <c r="AK11" s="127">
        <f>IF(AI11="","",AI11*AJ11)</f>
        <v>0.825</v>
      </c>
      <c r="AL11" s="125" t="n">
        <v>9</v>
      </c>
      <c r="AM11" s="126">
        <f>IFERROR(INDEX(WM_E,MATCH($Y11,WM_KEY,0)),"")</f>
        <v>0.1</v>
      </c>
      <c r="AN11" s="127">
        <f>IF(AL11="","",AL11*AM11)</f>
        <v>0.9</v>
      </c>
      <c r="AO11" s="128" t="n">
        <v>5.5</v>
      </c>
      <c r="AP11" s="126">
        <f>IFERROR(INDEX(WM_BI,MATCH($Y11,WM_KEY,0)),"")</f>
        <v>0.09</v>
      </c>
      <c r="AQ11" s="127">
        <f>IF(AO11="","",AO11*AP11)</f>
        <v>0.495</v>
      </c>
      <c r="AR11" s="127">
        <f>IF(COUNT(AB11,AE11,AH11,AK11,AN11,AQ11)&lt;6,"",SUM(AB11,AE11,AH11,AK11,AN11,AQ11))</f>
        <v>4.95</v>
      </c>
      <c r="AS11" s="129" t="str">
        <f>IF(AR11="","",INDEX({"A1","A2","A3","B1","B2","B3","C1","C2","D1","D2","E1","E2"},MAX(1,MIN(12,ROUND(AR11,0)))))</f>
        <v>B2</v>
      </c>
      <c r="AT11"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 s="131" t="inlineStr">
        <is>
          <r>
            <rPr>
              <rFont val="Calibri"/>
              <b val="1"/>
              <sz val="10"/>
            </rPr>
            <t>At build:</t>
          </r>
          <r>
            <rPr>
              <rFont val="Calibri"/>
              <sz val="10"/>
            </rPr>
            <t xml:space="preserve"> Complexity 1.12 + Autonomy 0.81 + Accountability 0.80 + Leadership 0.82 + Experience 0.90 + Business impact 0.49
= 4.95 points → nearest level 5 = B2
</t>
          </r>
          <r>
            <rPr>
              <rFont val="Calibri"/>
              <b val="1"/>
              <sz val="10"/>
            </rPr>
            <t>Final level:</t>
          </r>
          <r>
            <rPr>
              <rFont val="Calibri"/>
              <sz val="10"/>
            </rPr>
            <t xml:space="preserve"> B2 · same as the score</t>
          </r>
        </is>
      </c>
      <c r="AV11" s="131" t="inlineStr">
        <is>
          <r>
            <rPr>
              <rFont val="Calibri"/>
              <b val="1"/>
              <sz val="10"/>
            </rPr>
            <t>No rule applied:</t>
          </r>
          <r>
            <rPr>
              <rFont val="Calibri"/>
              <sz val="10"/>
            </rPr>
            <t xml:space="preserve"> the score decides.</t>
          </r>
        </is>
      </c>
      <c r="AW11" s="144" t="inlineStr">
        <is>
          <r>
            <rPr>
              <rFont val="Calibri"/>
              <sz val="10"/>
            </rPr>
            <t xml:space="preserve">Rated 3.5 of 12 · between A3 and B1
</t>
          </r>
          <r>
            <rPr>
              <rFont val="Calibri"/>
              <b val="1"/>
              <sz val="10"/>
            </rPr>
            <t>Start:</t>
          </r>
          <r>
            <rPr>
              <rFont val="Calibri"/>
              <sz val="10"/>
            </rPr>
            <t xml:space="preserve"> 4.0 · senior practitioner title; reporting lines show a bigger role: 6 direct reports, 8 people below, 1 of them leads a team
</t>
          </r>
          <r>
            <rPr>
              <rFont val="Calibri"/>
              <b val="1"/>
              <sz val="10"/>
            </rPr>
            <t>Evidence reads like A3:</t>
          </r>
          <r>
            <rPr>
              <rFont val="Calibri"/>
              <sz val="10"/>
            </rPr>
            <t xml:space="preserve"> Go-to for US DM / HTML Editor: solves unsolved issues, QCs HMRC, CIPC, MCA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 · B1 = Domain specialist work</t>
          </r>
        </is>
      </c>
      <c r="AX11" s="134" t="inlineStr">
        <is>
          <r>
            <rPr>
              <rFont val="Calibri"/>
              <sz val="10"/>
            </rPr>
            <t xml:space="preserve">Rated 4.5 of 12 · between B1 and B2
</t>
          </r>
          <r>
            <rPr>
              <rFont val="Calibri"/>
              <b val="1"/>
              <sz val="10"/>
            </rPr>
            <t>Start:</t>
          </r>
          <r>
            <rPr>
              <rFont val="Calibri"/>
              <sz val="10"/>
            </rPr>
            <t xml:space="preserve"> 5.0 · senior practitioner title; reporting lines show a bigger role: 6 direct reports, 8 people below, 1 of them leads a team
</t>
          </r>
          <r>
            <rPr>
              <rFont val="Calibri"/>
              <b val="1"/>
              <sz val="10"/>
            </rPr>
            <t>Evidence reads like B1:</t>
          </r>
          <r>
            <rPr>
              <rFont val="Calibri"/>
              <sz val="10"/>
            </rPr>
            <t xml:space="preserve"> Allocates HMRC and CIPC documents among team members and delivers → moved down 0.5
</t>
          </r>
          <r>
            <rPr>
              <rFont val="Calibri"/>
              <b val="1"/>
              <sz val="10"/>
            </rPr>
            <t>Market:</t>
          </r>
          <r>
            <rPr>
              <rFont val="Calibri"/>
              <sz val="10"/>
            </rPr>
            <t xml:space="preserve"> B1 = Technical / QC / client calls for the domain · B2 = Allocates people and sets team priorities</t>
          </r>
        </is>
      </c>
      <c r="AY11" s="134" t="inlineStr">
        <is>
          <r>
            <rPr>
              <rFont val="Calibri"/>
              <sz val="10"/>
            </rPr>
            <t xml:space="preserve">Rated 5 of 12
</t>
          </r>
          <r>
            <rPr>
              <rFont val="Calibri"/>
              <b val="1"/>
              <sz val="10"/>
            </rPr>
            <t>Start:</t>
          </r>
          <r>
            <rPr>
              <rFont val="Calibri"/>
              <sz val="10"/>
            </rPr>
            <t xml:space="preserve"> 6.0 · senior practitioner title; 6 direct reports, 8 people below, 1 of them leads a team
</t>
          </r>
          <r>
            <rPr>
              <rFont val="Calibri"/>
              <b val="1"/>
              <sz val="10"/>
            </rPr>
            <t>Evidence reads like B1:</t>
          </r>
          <r>
            <rPr>
              <rFont val="Calibri"/>
              <sz val="10"/>
            </rPr>
            <t xml:space="preserve"> Leads US formatting team's output as team leader; own answer cites document confidentiality → moved down 1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B2 = One team or a client portfolio</t>
          </r>
        </is>
      </c>
      <c r="AZ11" s="134"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B2:</t>
          </r>
          <r>
            <rPr>
              <rFont val="Calibri"/>
              <sz val="10"/>
            </rPr>
            <t xml:space="preserve"> Team leader of US formatting team with 6 reports; trains new joiners → moved down 0.5
</t>
          </r>
          <r>
            <rPr>
              <rFont val="Calibri"/>
              <b val="1"/>
              <sz val="10"/>
            </rPr>
            <t>Team:</t>
          </r>
          <r>
            <rPr>
              <rFont val="Calibri"/>
              <sz val="10"/>
            </rPr>
            <t xml:space="preserve"> 6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11" s="134" t="inlineStr">
        <is>
          <r>
            <rPr>
              <rFont val="Calibri"/>
              <sz val="10"/>
            </rPr>
            <t xml:space="preserve">Rated 9 of 12
</t>
          </r>
          <r>
            <rPr>
              <rFont val="Calibri"/>
              <b val="1"/>
              <sz val="10"/>
            </rPr>
            <t>Experience:</t>
          </r>
          <r>
            <rPr>
              <rFont val="Calibri"/>
              <sz val="10"/>
            </rPr>
            <t xml:space="preserve"> 18.0 yrs total · 18.0 at IRIS; none recorded before IRIS = 9.1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B2 roles typically have 6–10 yrs · IRIS guide 6–9</t>
          </r>
        </is>
      </c>
      <c r="BB11"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1" s="135" t="inlineStr">
        <is>
          <t>• Confirm the reporting line — Manager</t>
        </is>
      </c>
      <c r="BD11" s="136" t="inlineStr">
        <is>
          <t>✓ HRIS: 18.0 yrs, B.Com, 6 direct reports
✓ Survey: 20 of 20 questions answered
✓ KRAs: submitted, reported deliverables
✓ Manager mapping: rating, potential, 9-box
✗ Job description: not on file</t>
        </is>
      </c>
      <c r="BE11"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Accenture Operations – L8 Associate Manager · IRIS Vs Competitor Benchmark — operations roles: Operations Manager
</t>
          </r>
          <r>
            <rPr>
              <rFont val="Calibri"/>
              <b val="1"/>
              <sz val="10"/>
            </rPr>
            <t>Typical experience:</t>
          </r>
          <r>
            <rPr>
              <rFont val="Calibri"/>
              <sz val="10"/>
            </rPr>
            <t xml:space="preserve"> 6–10 yrs · IRIS guide 6–9
</t>
          </r>
          <r>
            <rPr>
              <rFont val="Calibri"/>
              <b val="1"/>
              <sz val="10"/>
            </rPr>
            <t>Standard:</t>
          </r>
          <r>
            <rPr>
              <rFont val="Calibri"/>
              <sz val="10"/>
            </rPr>
            <t xml:space="preserve"> COPC CX Standard; ISO 9001</t>
          </r>
        </is>
      </c>
      <c r="BF11" s="136" t="inlineStr">
        <is>
          <t>Medium</t>
        </is>
      </c>
      <c r="BG11" s="136" t="inlineStr">
        <is>
          <t>• Reporting lines show a much bigger role than the designation suggests — confirm the mandate; the designation may need to change
• Final level B2 is 3 levels above the current level on record · L3 ≈ A2 — the record looks out of date; HR to confirm</t>
        </is>
      </c>
      <c r="BH11" s="136" t="inlineStr"/>
      <c r="BI11" s="137" t="n"/>
      <c r="BJ11" s="138" t="n"/>
      <c r="BK11" s="138" t="n"/>
      <c r="BL11" s="138" t="n"/>
      <c r="BM11" s="138" t="n"/>
      <c r="BN11" s="139" t="n"/>
      <c r="BO11" s="121" t="n"/>
      <c r="BP11" s="121" t="n"/>
      <c r="BQ11" s="121" t="n"/>
      <c r="BR11" s="121" t="n"/>
      <c r="BS11" s="121" t="n"/>
      <c r="BT11" s="121" t="n"/>
      <c r="BU11" s="121" t="n"/>
      <c r="BV11" s="121" t="n">
        <v>5.5</v>
      </c>
    </row>
    <row r="12" ht="340" customHeight="1">
      <c r="A12" s="109" t="inlineStr">
        <is>
          <t>IRIS1005</t>
        </is>
      </c>
      <c r="B12" s="110" t="inlineStr">
        <is>
          <t>Datta Hatagale</t>
        </is>
      </c>
      <c r="C12" s="111" t="inlineStr">
        <is>
          <t>Digitizing</t>
        </is>
      </c>
      <c r="D12" s="111" t="inlineStr">
        <is>
          <t>Vijay Parulekar</t>
        </is>
      </c>
      <c r="E12" s="112" t="n">
        <v>14.9</v>
      </c>
      <c r="F12" s="112" t="n">
        <v>14.9</v>
      </c>
      <c r="G12" s="111" t="inlineStr">
        <is>
          <t>BA</t>
        </is>
      </c>
      <c r="H12" s="140" t="inlineStr">
        <is>
          <t>Image Processing Specialist</t>
        </is>
      </c>
      <c r="I12" s="115" t="inlineStr">
        <is>
          <t>Customer Enablement Specialist – POD Lead</t>
        </is>
      </c>
      <c r="J12" s="114" t="inlineStr">
        <is>
          <t>Customer Success &amp; Support</t>
        </is>
      </c>
      <c r="K12" s="114" t="inlineStr">
        <is>
          <t>Customer Training &amp; Enablement</t>
        </is>
      </c>
      <c r="L12" s="115" t="inlineStr">
        <is>
          <t>L3 – Professional / Associate</t>
        </is>
      </c>
      <c r="M12" s="116" t="inlineStr">
        <is>
          <t>B1</t>
        </is>
      </c>
      <c r="N12" s="21" t="inlineStr">
        <is>
          <t>Specialist · POD Lead</t>
        </is>
      </c>
      <c r="O12" s="23" t="inlineStr">
        <is>
          <t>B</t>
        </is>
      </c>
      <c r="P12" s="114" t="inlineStr">
        <is>
          <t>POD Lead</t>
        </is>
      </c>
      <c r="Q12" s="146" t="inlineStr">
        <is>
          <t>▲ Up</t>
        </is>
      </c>
      <c r="R12" s="119" t="inlineStr">
        <is>
          <r>
            <rPr>
              <rFont val="Calibri"/>
              <b val="1"/>
              <sz val="10"/>
            </rPr>
            <t>WHAT THE ROLE DOES:</t>
          </r>
          <r>
            <rPr>
              <rFont val="Calibri"/>
              <sz val="10"/>
            </rPr>
            <t xml:space="preserve"> Trains clients and drives product adoption. At B1: a domain / module, or a small team.
</t>
          </r>
          <r>
            <rPr>
              <rFont val="Calibri"/>
              <b val="1"/>
              <sz val="10"/>
            </rPr>
            <t>KEY RESPONSIBILITIES:</t>
          </r>
          <r>
            <rPr>
              <rFont val="Calibri"/>
              <sz val="10"/>
            </rPr>
            <t xml:space="preserve"> Trains clients and drives product adoption; Domain specialist work; A domain or a small team
</t>
          </r>
          <r>
            <rPr>
              <rFont val="Calibri"/>
              <b val="1"/>
              <sz val="10"/>
            </rPr>
            <t>DELIVERS:</t>
          </r>
          <r>
            <rPr>
              <rFont val="Calibri"/>
              <sz val="10"/>
            </rPr>
            <t xml:space="preserve"> A domain or a small team
</t>
          </r>
          <r>
            <rPr>
              <rFont val="Calibri"/>
              <b val="1"/>
              <sz val="10"/>
            </rPr>
            <t>DECIDES ALONE:</t>
          </r>
          <r>
            <rPr>
              <rFont val="Calibri"/>
              <sz val="10"/>
            </rPr>
            <t xml:space="preserve"> Technical / QC / client calls for the domain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only · fewer than 3 answered — 1 holder, 1 answered the survey; sub-family 1 answered; catalogue RC-039</t>
          </r>
        </is>
      </c>
      <c r="S1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critical role: yes; successor named: no.
Manager talent mapping — Latest rating: 4 · Potential: High · 9-Box Grid placement: Core Contributor.</t>
          </r>
        </is>
      </c>
      <c r="T12" s="121" t="n"/>
      <c r="U12" s="122" t="inlineStr">
        <is>
          <r>
            <rPr>
              <rFont val="Calibri"/>
              <sz val="10"/>
            </rPr>
            <t xml:space="preserve">Customer Enablement Specialist – POD Lead in Digitizing · CARBON, B1 — POD Lead.
</t>
          </r>
          <r>
            <rPr>
              <rFont val="Calibri"/>
              <b val="1"/>
              <sz val="10"/>
            </rPr>
            <t>The work:</t>
          </r>
          <r>
            <rPr>
              <rFont val="Calibri"/>
              <sz val="10"/>
            </rPr>
            <t xml:space="preserve"> Trains clients and drives product adoption.
At this level the role owns a domain / module, or a small team.
</t>
          </r>
          <r>
            <rPr>
              <rFont val="Calibri"/>
              <b val="1"/>
              <sz val="10"/>
            </rPr>
            <t>Key responsibilities:</t>
          </r>
          <r>
            <rPr>
              <rFont val="Calibri"/>
              <sz val="10"/>
            </rPr>
            <t xml:space="preserve"> Trains clients and drives product adoption; Domain specialist work; A domain or a small team.
Leads 3 direct reports.</t>
          </r>
        </is>
      </c>
      <c r="V12" s="123" t="inlineStr">
        <is>
          <r>
            <rPr>
              <rFont val="Calibri"/>
              <b val="1"/>
              <sz val="10"/>
            </rPr>
            <t>Hire as:</t>
          </r>
          <r>
            <rPr>
              <rFont val="Calibri"/>
              <sz val="10"/>
            </rPr>
            <t xml:space="preserve"> Senior Executive / CSM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2"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 = must-have for the family. Scale: 1 Awareness · 2 Working · 3 Practitioner · 4 Advanced · 5 Expert.</t>
          </r>
        </is>
      </c>
      <c r="X12"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2" s="124" t="inlineStr">
        <is>
          <t>CARBON · Digitizing · Band B · Expert / POD Lead</t>
        </is>
      </c>
      <c r="Z12" s="125" t="n">
        <v>3</v>
      </c>
      <c r="AA12" s="126">
        <f>IFERROR(INDEX(WM_C,MATCH($Y12,WM_KEY,0)),"")</f>
        <v>0.46</v>
      </c>
      <c r="AB12" s="127">
        <f>IF(Z12="","",Z12*AA12)</f>
        <v>1.38</v>
      </c>
      <c r="AC12" s="125" t="n">
        <v>3</v>
      </c>
      <c r="AD12" s="126">
        <f>IFERROR(INDEX(WM_AU,MATCH($Y12,WM_KEY,0)),"")</f>
        <v>0.17</v>
      </c>
      <c r="AE12" s="127">
        <f>IF(AC12="","",AC12*AD12)</f>
        <v>0.51</v>
      </c>
      <c r="AF12" s="125" t="n">
        <v>3.5</v>
      </c>
      <c r="AG12" s="126">
        <f>IFERROR(INDEX(WM_AC,MATCH($Y12,WM_KEY,0)),"")</f>
        <v>0.15</v>
      </c>
      <c r="AH12" s="127">
        <f>IF(AF12="","",AF12*AG12)</f>
        <v>0.525</v>
      </c>
      <c r="AI12" s="125" t="n">
        <v>3.5</v>
      </c>
      <c r="AJ12" s="126">
        <f>IFERROR(INDEX(WM_L,MATCH($Y12,WM_KEY,0)),"")</f>
        <v>0.05</v>
      </c>
      <c r="AK12" s="127">
        <f>IF(AI12="","",AI12*AJ12)</f>
        <v>0.175</v>
      </c>
      <c r="AL12" s="125" t="n">
        <v>8</v>
      </c>
      <c r="AM12" s="126">
        <f>IFERROR(INDEX(WM_E,MATCH($Y12,WM_KEY,0)),"")</f>
        <v>0.1</v>
      </c>
      <c r="AN12" s="127">
        <f>IF(AL12="","",AL12*AM12)</f>
        <v>0.8</v>
      </c>
      <c r="AO12" s="128" t="n">
        <v>4</v>
      </c>
      <c r="AP12" s="126">
        <f>IFERROR(INDEX(WM_BI,MATCH($Y12,WM_KEY,0)),"")</f>
        <v>0.07</v>
      </c>
      <c r="AQ12" s="127">
        <f>IF(AO12="","",AO12*AP12)</f>
        <v>0.28</v>
      </c>
      <c r="AR12" s="127">
        <f>IF(COUNT(AB12,AE12,AH12,AK12,AN12,AQ12)&lt;6,"",SUM(AB12,AE12,AH12,AK12,AN12,AQ12))</f>
        <v>3.67</v>
      </c>
      <c r="AS12" s="129" t="str">
        <f>IF(AR12="","",INDEX({"A1","A2","A3","B1","B2","B3","C1","C2","D1","D2","E1","E2"},MAX(1,MIN(12,ROUND(AR12,0)))))</f>
        <v>B1</v>
      </c>
      <c r="AT12"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 s="131" t="inlineStr">
        <is>
          <r>
            <rPr>
              <rFont val="Calibri"/>
              <b val="1"/>
              <sz val="10"/>
            </rPr>
            <t>At build:</t>
          </r>
          <r>
            <rPr>
              <rFont val="Calibri"/>
              <sz val="10"/>
            </rPr>
            <t xml:space="preserve"> Complexity 1.38 + Autonomy 0.51 + Accountability 0.53 + Leadership 0.18 + Experience 0.80 + Business impact 0.28
= 3.67 points → nearest level 4 = B1
</t>
          </r>
          <r>
            <rPr>
              <rFont val="Calibri"/>
              <b val="1"/>
              <sz val="10"/>
            </rPr>
            <t>Final level:</t>
          </r>
          <r>
            <rPr>
              <rFont val="Calibri"/>
              <sz val="10"/>
            </rPr>
            <t xml:space="preserve"> B1 · same as the score</t>
          </r>
        </is>
      </c>
      <c r="AV12" s="131" t="inlineStr">
        <is>
          <r>
            <rPr>
              <rFont val="Calibri"/>
              <b val="1"/>
              <sz val="10"/>
            </rPr>
            <t>No rule applied:</t>
          </r>
          <r>
            <rPr>
              <rFont val="Calibri"/>
              <sz val="10"/>
            </rPr>
            <t xml:space="preserve"> the score decides.</t>
          </r>
        </is>
      </c>
      <c r="AW12"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12"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A3 = Technical / QC / client calls on own work</t>
          </r>
        </is>
      </c>
      <c r="AY12" s="134" t="inlineStr">
        <is>
          <r>
            <rPr>
              <rFont val="Calibri"/>
              <sz val="10"/>
            </rPr>
            <t xml:space="preserve">Rated 3.5 of 12 · between A3 and B1
</t>
          </r>
          <r>
            <rPr>
              <rFont val="Calibri"/>
              <b val="1"/>
              <sz val="10"/>
            </rPr>
            <t>Start:</t>
          </r>
          <r>
            <rPr>
              <rFont val="Calibri"/>
              <sz val="10"/>
            </rPr>
            <t xml:space="preserve"> 4.0 · senior practitioner title; 3 direct reports
</t>
          </r>
          <r>
            <rPr>
              <rFont val="Calibri"/>
              <b val="1"/>
              <sz val="10"/>
            </rPr>
            <t>Evidence:</t>
          </r>
          <r>
            <rPr>
              <rFont val="Calibri"/>
              <sz val="10"/>
            </rPr>
            <t xml:space="preserve"> rated like 8 colleagues in the same role and department · own answers too general to rate → moved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A module / process, or work with client or regulatory consequences · B1 = A domain or a small team</t>
          </r>
        </is>
      </c>
      <c r="AZ12" s="134" t="inlineStr">
        <is>
          <r>
            <rPr>
              <rFont val="Calibri"/>
              <sz val="10"/>
            </rPr>
            <t xml:space="preserve">Rated 3.5 of 12 · between A3 and B1
</t>
          </r>
          <r>
            <rPr>
              <rFont val="Calibri"/>
              <b val="1"/>
              <sz val="10"/>
            </rPr>
            <t>Start:</t>
          </r>
          <r>
            <rPr>
              <rFont val="Calibri"/>
              <sz val="10"/>
            </rPr>
            <t xml:space="preserve"> 4.0
</t>
          </r>
          <r>
            <rPr>
              <rFont val="Calibri"/>
              <b val="1"/>
              <sz val="10"/>
            </rPr>
            <t>Evidence:</t>
          </r>
          <r>
            <rPr>
              <rFont val="Calibri"/>
              <sz val="10"/>
            </rPr>
            <t xml:space="preserve"> rated like 8 colleagues in the same role and department · own answers too general to rate → moved −0.5
</t>
          </r>
          <r>
            <rPr>
              <rFont val="Calibri"/>
              <b val="1"/>
              <sz val="10"/>
            </rPr>
            <t>Team:</t>
          </r>
          <r>
            <rPr>
              <rFont val="Calibri"/>
              <sz val="10"/>
            </rPr>
            <t xml:space="preserve"> 3 direct reports · POD Lead
</t>
          </r>
          <r>
            <rPr>
              <rFont val="Calibri"/>
              <b val="1"/>
              <sz val="10"/>
            </rPr>
            <t>Market:</t>
          </r>
          <r>
            <rPr>
              <rFont val="Calibri"/>
              <sz val="10"/>
            </rPr>
            <t xml:space="preserve"> A3 = Not scored in Band A · B1 = IC: mentors and reviews · People: hands-on team lead of 3–5</t>
          </r>
        </is>
      </c>
      <c r="BA12" s="134" t="inlineStr">
        <is>
          <r>
            <rPr>
              <rFont val="Calibri"/>
              <sz val="10"/>
            </rPr>
            <t xml:space="preserve">Rated 8 of 12
</t>
          </r>
          <r>
            <rPr>
              <rFont val="Calibri"/>
              <b val="1"/>
              <sz val="10"/>
            </rPr>
            <t>Experience:</t>
          </r>
          <r>
            <rPr>
              <rFont val="Calibri"/>
              <sz val="10"/>
            </rPr>
            <t xml:space="preserve"> 14.9 yrs total · 14.9 at IRIS; none recorded before IRIS = 8.1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12"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2" s="145" t="inlineStr"/>
      <c r="BD12" s="136" t="inlineStr">
        <is>
          <t>✓ HRIS: 14.9 yrs, BA, 3 direct reports
✓ Survey: 20 of 20 questions answered
✓ KRAs: submitted, reported deliverables
✓ Manager mapping: rating, potential, 9-box
✗ Job description: not on file</t>
        </is>
      </c>
      <c r="BE12"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12" s="136" t="inlineStr">
        <is>
          <t>Low</t>
        </is>
      </c>
      <c r="BG12" s="136" t="inlineStr">
        <is>
          <t>• Survey answers are generic or do not match the role — not used as evidence; manager input needed</t>
        </is>
      </c>
      <c r="BH12" s="136" t="inlineStr"/>
      <c r="BI12" s="137" t="n"/>
      <c r="BJ12" s="138" t="n"/>
      <c r="BK12" s="138" t="n"/>
      <c r="BL12" s="138" t="n"/>
      <c r="BM12" s="138" t="n"/>
      <c r="BN12" s="139" t="n"/>
      <c r="BO12" s="121" t="n"/>
      <c r="BP12" s="121" t="n"/>
      <c r="BQ12" s="121" t="n"/>
      <c r="BR12" s="121" t="n"/>
      <c r="BS12" s="121" t="n"/>
      <c r="BT12" s="121" t="n"/>
      <c r="BU12" s="121" t="n"/>
      <c r="BV12" s="121" t="n">
        <v>4</v>
      </c>
    </row>
    <row r="13" ht="340" customHeight="1">
      <c r="A13" s="109" t="inlineStr">
        <is>
          <t>IRIS1204</t>
        </is>
      </c>
      <c r="B13" s="110" t="inlineStr">
        <is>
          <t>Dinesh Sharma</t>
        </is>
      </c>
      <c r="C13" s="111" t="inlineStr">
        <is>
          <t>Digitizing</t>
        </is>
      </c>
      <c r="D13" s="111" t="inlineStr">
        <is>
          <t>Vijay Parulekar</t>
        </is>
      </c>
      <c r="E13" s="112" t="n">
        <v>18</v>
      </c>
      <c r="F13" s="112" t="n">
        <v>18</v>
      </c>
      <c r="G13" s="111" t="inlineStr">
        <is>
          <t>B.Com</t>
        </is>
      </c>
      <c r="H13" s="140" t="inlineStr">
        <is>
          <t>Image Processing Specialist</t>
        </is>
      </c>
      <c r="I13" s="115" t="inlineStr">
        <is>
          <t>Team Lead – Digitization</t>
        </is>
      </c>
      <c r="J13" s="114" t="inlineStr">
        <is>
          <t>Data Operations &amp; Digitization</t>
        </is>
      </c>
      <c r="K13" s="114" t="inlineStr">
        <is>
          <t>Document Conversion, Formatting &amp; Web Publishing</t>
        </is>
      </c>
      <c r="L13" s="115" t="inlineStr">
        <is>
          <t>L3 – Professional / Associate</t>
        </is>
      </c>
      <c r="M13" s="116" t="inlineStr">
        <is>
          <t>B1</t>
        </is>
      </c>
      <c r="N13" s="21" t="inlineStr">
        <is>
          <t>Team Lead</t>
        </is>
      </c>
      <c r="O13" s="23" t="inlineStr">
        <is>
          <t>B</t>
        </is>
      </c>
      <c r="P13" s="114" t="inlineStr">
        <is>
          <t>People Manager</t>
        </is>
      </c>
      <c r="Q13" s="146" t="inlineStr">
        <is>
          <t>▲ Up</t>
        </is>
      </c>
      <c r="R13" s="119" t="inlineStr">
        <is>
          <r>
            <rPr>
              <rFont val="Calibri"/>
              <b val="1"/>
              <sz val="10"/>
            </rPr>
            <t>WHAT THE ROLE DOES:</t>
          </r>
          <r>
            <rPr>
              <rFont val="Calibri"/>
              <sz val="10"/>
            </rPr>
            <t xml:space="preserve"> Converts and formats documents into HTML/PDF/Word to filing or web standards, and publishes content · incl. RBI website. At B1: a domain / module, or a small team.
</t>
          </r>
          <r>
            <rPr>
              <rFont val="Calibri"/>
              <b val="1"/>
              <sz val="10"/>
            </rPr>
            <t>Common themes in sub-family holders, all levels' answers:</t>
          </r>
          <r>
            <rPr>
              <rFont val="Calibri"/>
              <sz val="10"/>
            </rPr>
            <t xml:space="preserve"> purpose · core · formatting · quality · rbi · website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Common themes in sub-family holders, all levels' answers:</t>
          </r>
          <r>
            <rPr>
              <rFont val="Calibri"/>
              <sz val="10"/>
            </rPr>
            <t xml:space="preserve"> quality · document · formatting · html · accuracy · conversion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html · pdf · word · deliver · formatted · documents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am · accountable · accuracy · quality · every · formatting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formatting · independently · html · validate · allocate · cipc
</t>
          </r>
          <r>
            <rPr>
              <rFont val="Calibri"/>
              <b val="1"/>
              <sz val="10"/>
            </rPr>
            <t>SKILLS &amp; KNOWLEDGE · role-holders:</t>
          </r>
          <r>
            <rPr>
              <rFont val="Calibri"/>
              <sz val="10"/>
            </rPr>
            <t xml:space="preserve"> OCR/Image procesing · attention to detail · quality checking · Excel · timely delivery · HTML · Word · ABYYY Fine Reader
</t>
          </r>
          <r>
            <rPr>
              <rFont val="Calibri"/>
              <b val="1"/>
              <sz val="10"/>
            </rPr>
            <t>TOOLS &amp; SYSTEMS:</t>
          </r>
          <r>
            <rPr>
              <rFont val="Calibri"/>
              <sz val="10"/>
            </rPr>
            <t xml:space="preserve"> Excel · Office 365 word · Carbon applications · Abby FineReader · Web Expression HTML editor · DM · HTML Editor · US DM - Carbon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sub-family themes · 3+ answered — 1 holder, 1 answered the survey; sub-family 30 answered; catalogue RC-049</t>
          </r>
        </is>
      </c>
      <c r="S1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T13" s="121" t="n"/>
      <c r="U13" s="122" t="inlineStr">
        <is>
          <r>
            <rPr>
              <rFont val="Calibri"/>
              <sz val="10"/>
            </rPr>
            <t xml:space="preserve">Team Lead – Digitization in Digitizing · CARBON, B1 — People Manager.
</t>
          </r>
          <r>
            <rPr>
              <rFont val="Calibri"/>
              <b val="1"/>
              <sz val="10"/>
            </rPr>
            <t>The work:</t>
          </r>
          <r>
            <rPr>
              <rFont val="Calibri"/>
              <sz val="10"/>
            </rPr>
            <t xml:space="preserve"> Converts and formats documents into HTML/PDF/Word to filing or web standards, and publishes content · incl. RBI website.
At this level the role owns a domain / module, or a small team.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Holders describe it with:</t>
          </r>
          <r>
            <rPr>
              <rFont val="Calibri"/>
              <sz val="10"/>
            </rPr>
            <t xml:space="preserve"> quality · document · formatting · html · accuracy · conversion.
Leads 4 direct reports.</t>
          </r>
        </is>
      </c>
      <c r="V13"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commerce preferred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Accenture Operations – L9 Team Lead · IRIS Vs Competitor Benchmark — operations roles – Team Lead / Quality Lead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3"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
★ = must-have for the family. Scale: 1 Awareness · 2 Working · 3 Practitioner · 4 Advanced · 5 Expert.</t>
          </r>
        </is>
      </c>
      <c r="X13"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3" s="124" t="inlineStr">
        <is>
          <t>CARBON · Digitizing · Band B · People Manager</t>
        </is>
      </c>
      <c r="Z13" s="125" t="n">
        <v>3</v>
      </c>
      <c r="AA13" s="126">
        <f>IFERROR(INDEX(WM_C,MATCH($Y13,WM_KEY,0)),"")</f>
        <v>0.32</v>
      </c>
      <c r="AB13" s="127">
        <f>IF(Z13="","",Z13*AA13)</f>
        <v>0.96</v>
      </c>
      <c r="AC13" s="125" t="n">
        <v>3.5</v>
      </c>
      <c r="AD13" s="126">
        <f>IFERROR(INDEX(WM_AU,MATCH($Y13,WM_KEY,0)),"")</f>
        <v>0.18</v>
      </c>
      <c r="AE13" s="127">
        <f>IF(AC13="","",AC13*AD13)</f>
        <v>0.63</v>
      </c>
      <c r="AF13" s="125" t="n">
        <v>3.5</v>
      </c>
      <c r="AG13" s="126">
        <f>IFERROR(INDEX(WM_AC,MATCH($Y13,WM_KEY,0)),"")</f>
        <v>0.16</v>
      </c>
      <c r="AH13" s="127">
        <f>IF(AF13="","",AF13*AG13)</f>
        <v>0.56</v>
      </c>
      <c r="AI13" s="125" t="n">
        <v>4</v>
      </c>
      <c r="AJ13" s="126">
        <f>IFERROR(INDEX(WM_L,MATCH($Y13,WM_KEY,0)),"")</f>
        <v>0.15</v>
      </c>
      <c r="AK13" s="127">
        <f>IF(AI13="","",AI13*AJ13)</f>
        <v>0.6</v>
      </c>
      <c r="AL13" s="125" t="n">
        <v>9</v>
      </c>
      <c r="AM13" s="126">
        <f>IFERROR(INDEX(WM_E,MATCH($Y13,WM_KEY,0)),"")</f>
        <v>0.1</v>
      </c>
      <c r="AN13" s="127">
        <f>IF(AL13="","",AL13*AM13)</f>
        <v>0.9</v>
      </c>
      <c r="AO13" s="128" t="n">
        <v>4</v>
      </c>
      <c r="AP13" s="126">
        <f>IFERROR(INDEX(WM_BI,MATCH($Y13,WM_KEY,0)),"")</f>
        <v>0.09</v>
      </c>
      <c r="AQ13" s="127">
        <f>IF(AO13="","",AO13*AP13)</f>
        <v>0.36</v>
      </c>
      <c r="AR13" s="127">
        <f>IF(COUNT(AB13,AE13,AH13,AK13,AN13,AQ13)&lt;6,"",SUM(AB13,AE13,AH13,AK13,AN13,AQ13))</f>
        <v>4.01</v>
      </c>
      <c r="AS13" s="129" t="str">
        <f>IF(AR13="","",INDEX({"A1","A2","A3","B1","B2","B3","C1","C2","D1","D2","E1","E2"},MAX(1,MIN(12,ROUND(AR13,0)))))</f>
        <v>B1</v>
      </c>
      <c r="AT13"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 s="131" t="inlineStr">
        <is>
          <r>
            <rPr>
              <rFont val="Calibri"/>
              <b val="1"/>
              <sz val="10"/>
            </rPr>
            <t>At build:</t>
          </r>
          <r>
            <rPr>
              <rFont val="Calibri"/>
              <sz val="10"/>
            </rPr>
            <t xml:space="preserve"> Complexity 0.96 + Autonomy 0.63 + Accountability 0.56 + Leadership 0.60 + Experience 0.90 + Business impact 0.36
= 4.01 points → nearest level 4 = B1
</t>
          </r>
          <r>
            <rPr>
              <rFont val="Calibri"/>
              <b val="1"/>
              <sz val="10"/>
            </rPr>
            <t>Final level:</t>
          </r>
          <r>
            <rPr>
              <rFont val="Calibri"/>
              <sz val="10"/>
            </rPr>
            <t xml:space="preserve"> B1 · same as the score</t>
          </r>
        </is>
      </c>
      <c r="AV13" s="131" t="inlineStr">
        <is>
          <r>
            <rPr>
              <rFont val="Calibri"/>
              <b val="1"/>
              <sz val="10"/>
            </rPr>
            <t>No rule applied:</t>
          </r>
          <r>
            <rPr>
              <rFont val="Calibri"/>
              <sz val="10"/>
            </rPr>
            <t xml:space="preserve"> the score decides.</t>
          </r>
        </is>
      </c>
      <c r="AW13"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Reviews client edit requests, resolves team doubts, formatting checks across ESEF, KVK, ESRS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13"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Decides to correct or reject client edit requests; manages task allocation → moved up 0.5
</t>
          </r>
          <r>
            <rPr>
              <rFont val="Calibri"/>
              <b val="1"/>
              <sz val="10"/>
            </rPr>
            <t>Market:</t>
          </r>
          <r>
            <rPr>
              <rFont val="Calibri"/>
              <sz val="10"/>
            </rPr>
            <t xml:space="preserve"> A3 = Technical / QC / client calls on own work · B1 = Technical / QC / client calls for the domain</t>
          </r>
        </is>
      </c>
      <c r="AY13" s="134" t="inlineStr">
        <is>
          <r>
            <rPr>
              <rFont val="Calibri"/>
              <sz val="10"/>
            </rPr>
            <t xml:space="preserve">Rated 3.5 of 12 · between A3 and B1
</t>
          </r>
          <r>
            <rPr>
              <rFont val="Calibri"/>
              <b val="1"/>
              <sz val="10"/>
            </rPr>
            <t>Start:</t>
          </r>
          <r>
            <rPr>
              <rFont val="Calibri"/>
              <sz val="10"/>
            </rPr>
            <t xml:space="preserve"> 4.0 · senior practitioner title; 4 direct reports, 6 people below, 1 of them leads a team
</t>
          </r>
          <r>
            <rPr>
              <rFont val="Calibri"/>
              <b val="1"/>
              <sz val="10"/>
            </rPr>
            <t>Evidence reads like A3:</t>
          </r>
          <r>
            <rPr>
              <rFont val="Calibri"/>
              <sz val="10"/>
            </rPr>
            <t xml:space="preserve"> States accountability for tasks handled; quality-checked files delivered to clients on time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A module / process, or work with client or regulatory consequences · B1 = A domain or a small team</t>
          </r>
        </is>
      </c>
      <c r="AZ13"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Team leadership, task allocation, doubt resolution; 4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13" s="134" t="inlineStr">
        <is>
          <r>
            <rPr>
              <rFont val="Calibri"/>
              <sz val="10"/>
            </rPr>
            <t xml:space="preserve">Rated 9 of 12
</t>
          </r>
          <r>
            <rPr>
              <rFont val="Calibri"/>
              <b val="1"/>
              <sz val="10"/>
            </rPr>
            <t>Experience:</t>
          </r>
          <r>
            <rPr>
              <rFont val="Calibri"/>
              <sz val="10"/>
            </rPr>
            <t xml:space="preserve"> 18.0 yrs total · 18.0 at IRIS; none recorded before IRIS = 9.1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3"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3" s="145" t="inlineStr"/>
      <c r="BD13" s="136" t="inlineStr">
        <is>
          <t>✓ HRIS: 18.0 yrs, B.Com, 4 direct reports
✓ Survey: 20 of 20 questions answered
✓ KRAs: submitted, reported deliverables
✓ Manager mapping: rating, potential, 9-box
✗ Job description: not on file</t>
        </is>
      </c>
      <c r="BE13" s="136"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BF13" s="136" t="inlineStr">
        <is>
          <t>Medium</t>
        </is>
      </c>
      <c r="BG13" s="136" t="inlineStr"/>
      <c r="BH13" s="136" t="inlineStr"/>
      <c r="BI13" s="137" t="n"/>
      <c r="BJ13" s="138" t="n"/>
      <c r="BK13" s="138" t="n"/>
      <c r="BL13" s="138" t="n"/>
      <c r="BM13" s="138" t="n"/>
      <c r="BN13" s="139" t="n"/>
      <c r="BO13" s="121" t="n"/>
      <c r="BP13" s="121" t="n"/>
      <c r="BQ13" s="121" t="n"/>
      <c r="BR13" s="121" t="n"/>
      <c r="BS13" s="121" t="n"/>
      <c r="BT13" s="121" t="n"/>
      <c r="BU13" s="121" t="n"/>
      <c r="BV13" s="121" t="n">
        <v>4</v>
      </c>
    </row>
    <row r="14" ht="340" customHeight="1">
      <c r="A14" s="109" t="inlineStr">
        <is>
          <t>IRIS0117</t>
        </is>
      </c>
      <c r="B14" s="110" t="inlineStr">
        <is>
          <t>Prajakta Mokal</t>
        </is>
      </c>
      <c r="C14" s="111" t="inlineStr">
        <is>
          <t>Digitizing</t>
        </is>
      </c>
      <c r="D14" s="111" t="inlineStr">
        <is>
          <t>Vijay Parulekar</t>
        </is>
      </c>
      <c r="E14" s="112" t="n">
        <v>19.5</v>
      </c>
      <c r="F14" s="112" t="n">
        <v>19.1</v>
      </c>
      <c r="G14" s="111" t="inlineStr">
        <is>
          <t>BA</t>
        </is>
      </c>
      <c r="H14" s="140" t="inlineStr">
        <is>
          <t>Image Processing Specialist</t>
        </is>
      </c>
      <c r="I14" s="115" t="inlineStr">
        <is>
          <t>Digitization Specialist – POD Lead</t>
        </is>
      </c>
      <c r="J14" s="114" t="inlineStr">
        <is>
          <t>Data Operations &amp; Digitization</t>
        </is>
      </c>
      <c r="K14" s="114" t="inlineStr">
        <is>
          <t>Document Conversion, Formatting &amp; Web Publishing</t>
        </is>
      </c>
      <c r="L14" s="115" t="inlineStr">
        <is>
          <t>L3 – Professional / Associate</t>
        </is>
      </c>
      <c r="M14" s="116" t="inlineStr">
        <is>
          <t>B1</t>
        </is>
      </c>
      <c r="N14" s="21" t="inlineStr">
        <is>
          <t>Specialist · POD Lead</t>
        </is>
      </c>
      <c r="O14" s="23" t="inlineStr">
        <is>
          <t>B</t>
        </is>
      </c>
      <c r="P14" s="114" t="inlineStr">
        <is>
          <t>POD Lead</t>
        </is>
      </c>
      <c r="Q14" s="146" t="inlineStr">
        <is>
          <t>▲ Up</t>
        </is>
      </c>
      <c r="R14" s="119" t="inlineStr">
        <is>
          <r>
            <rPr>
              <rFont val="Calibri"/>
              <b val="1"/>
              <sz val="10"/>
            </rPr>
            <t>WHAT THE ROLE DOES:</t>
          </r>
          <r>
            <rPr>
              <rFont val="Calibri"/>
              <sz val="10"/>
            </rPr>
            <t xml:space="preserve"> 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word · pdf · html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am · every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Carbon applications · Office 365 word · Excel · Abby FineReader · Web Expression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RC-048</t>
          </r>
        </is>
      </c>
      <c r="S1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T14" s="121" t="n"/>
      <c r="U14" s="122" t="inlineStr">
        <is>
          <r>
            <rPr>
              <rFont val="Calibri"/>
              <sz val="10"/>
            </rPr>
            <t xml:space="preserve">Digitization Specialist – POD Lead in Digitizing · CARBON, B1 — POD Lead.
</t>
          </r>
          <r>
            <rPr>
              <rFont val="Calibri"/>
              <b val="1"/>
              <sz val="10"/>
            </rPr>
            <t>The work:</t>
          </r>
          <r>
            <rPr>
              <rFont val="Calibri"/>
              <sz val="10"/>
            </rPr>
            <t xml:space="preserve"> Converts and formats documents into HTML/PDF/Word to filing or web standards, and publishes content · incl. RBI website.
At this level the role owns a domain / module, or a small team.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Holders describe it with:</t>
          </r>
          <r>
            <rPr>
              <rFont val="Calibri"/>
              <sz val="10"/>
            </rPr>
            <t xml:space="preserve"> files · quality · html · received · correctly · checking.
Leads 1 direct report.</t>
          </r>
        </is>
      </c>
      <c r="V14" s="123" t="inlineStr">
        <is>
          <r>
            <rPr>
              <rFont val="Calibri"/>
              <b val="1"/>
              <sz val="10"/>
            </rPr>
            <t>Hire as:</t>
          </r>
          <r>
            <rPr>
              <rFont val="Calibri"/>
              <sz val="10"/>
            </rPr>
            <t xml:space="preserve"> Specialist / QC Analyst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commerce preferred
</t>
          </r>
          <r>
            <rPr>
              <rFont val="Calibri"/>
              <b val="1"/>
              <sz val="10"/>
            </rPr>
            <t>Equivalent titles at peers:</t>
          </r>
          <r>
            <rPr>
              <rFont val="Calibri"/>
              <sz val="10"/>
            </rPr>
            <t xml:space="preserve"> Accenture Operations – L9 Team Lead · IRIS Vs Competitor Benchmark — operations roles – Team Lead / Quality Lead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4"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OCR/Image procesing
</t>
          </r>
          <r>
            <rPr>
              <rFont val="Calibri"/>
              <b val="1"/>
              <sz val="10"/>
            </rPr>
            <t>TOOLS:</t>
          </r>
          <r>
            <rPr>
              <rFont val="Calibri"/>
              <sz val="10"/>
            </rPr>
            <t xml:space="preserve"> Carbon applications · Office 365 word · Excel · Abby FineReader · Web Expression HTML Editor
★ = must-have for the family. Scale: 1 Awareness · 2 Working · 3 Practitioner · 4 Advanced · 5 Expert.</t>
          </r>
        </is>
      </c>
      <c r="X14"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4" s="124" t="inlineStr">
        <is>
          <t>CARBON · Digitizing · Band B · Expert / POD Lead</t>
        </is>
      </c>
      <c r="Z14" s="125" t="n">
        <v>3</v>
      </c>
      <c r="AA14" s="126">
        <f>IFERROR(INDEX(WM_C,MATCH($Y14,WM_KEY,0)),"")</f>
        <v>0.46</v>
      </c>
      <c r="AB14" s="127">
        <f>IF(Z14="","",Z14*AA14)</f>
        <v>1.38</v>
      </c>
      <c r="AC14" s="125" t="n">
        <v>3</v>
      </c>
      <c r="AD14" s="126">
        <f>IFERROR(INDEX(WM_AU,MATCH($Y14,WM_KEY,0)),"")</f>
        <v>0.17</v>
      </c>
      <c r="AE14" s="127">
        <f>IF(AC14="","",AC14*AD14)</f>
        <v>0.51</v>
      </c>
      <c r="AF14" s="125" t="n">
        <v>3</v>
      </c>
      <c r="AG14" s="126">
        <f>IFERROR(INDEX(WM_AC,MATCH($Y14,WM_KEY,0)),"")</f>
        <v>0.15</v>
      </c>
      <c r="AH14" s="127">
        <f>IF(AF14="","",AF14*AG14)</f>
        <v>0.45</v>
      </c>
      <c r="AI14" s="125" t="n">
        <v>3</v>
      </c>
      <c r="AJ14" s="126">
        <f>IFERROR(INDEX(WM_L,MATCH($Y14,WM_KEY,0)),"")</f>
        <v>0.05</v>
      </c>
      <c r="AK14" s="127">
        <f>IF(AI14="","",AI14*AJ14)</f>
        <v>0.15</v>
      </c>
      <c r="AL14" s="125" t="n">
        <v>9.5</v>
      </c>
      <c r="AM14" s="126">
        <f>IFERROR(INDEX(WM_E,MATCH($Y14,WM_KEY,0)),"")</f>
        <v>0.1</v>
      </c>
      <c r="AN14" s="127">
        <f>IF(AL14="","",AL14*AM14)</f>
        <v>0.95</v>
      </c>
      <c r="AO14" s="128" t="n">
        <v>3.5</v>
      </c>
      <c r="AP14" s="126">
        <f>IFERROR(INDEX(WM_BI,MATCH($Y14,WM_KEY,0)),"")</f>
        <v>0.07</v>
      </c>
      <c r="AQ14" s="127">
        <f>IF(AO14="","",AO14*AP14)</f>
        <v>0.245</v>
      </c>
      <c r="AR14" s="127">
        <f>IF(COUNT(AB14,AE14,AH14,AK14,AN14,AQ14)&lt;6,"",SUM(AB14,AE14,AH14,AK14,AN14,AQ14))</f>
        <v>3.685</v>
      </c>
      <c r="AS14" s="129" t="str">
        <f>IF(AR14="","",INDEX({"A1","A2","A3","B1","B2","B3","C1","C2","D1","D2","E1","E2"},MAX(1,MIN(12,ROUND(AR14,0)))))</f>
        <v>B1</v>
      </c>
      <c r="AT14"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 s="131" t="inlineStr">
        <is>
          <r>
            <rPr>
              <rFont val="Calibri"/>
              <b val="1"/>
              <sz val="10"/>
            </rPr>
            <t>At build:</t>
          </r>
          <r>
            <rPr>
              <rFont val="Calibri"/>
              <sz val="10"/>
            </rPr>
            <t xml:space="preserve"> Complexity 1.38 + Autonomy 0.51 + Accountability 0.45 + Leadership 0.15 + Experience 0.95 + Business impact 0.25
= 3.69 points → nearest level 4 = B1
</t>
          </r>
          <r>
            <rPr>
              <rFont val="Calibri"/>
              <b val="1"/>
              <sz val="10"/>
            </rPr>
            <t>Final level:</t>
          </r>
          <r>
            <rPr>
              <rFont val="Calibri"/>
              <sz val="10"/>
            </rPr>
            <t xml:space="preserve"> B1 · same as the score</t>
          </r>
        </is>
      </c>
      <c r="AV14" s="131" t="inlineStr">
        <is>
          <r>
            <rPr>
              <rFont val="Calibri"/>
              <b val="1"/>
              <sz val="10"/>
            </rPr>
            <t>No rule applied:</t>
          </r>
          <r>
            <rPr>
              <rFont val="Calibri"/>
              <sz val="10"/>
            </rPr>
            <t xml:space="preserve"> the score decides.</t>
          </r>
        </is>
      </c>
      <c r="AW14"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Checks received files, allocates by skill, OCR with AI app, QC, query solving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14"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Independent file allocation only in urgent or peak situations → matches the start
</t>
          </r>
          <r>
            <rPr>
              <rFont val="Calibri"/>
              <b val="1"/>
              <sz val="10"/>
            </rPr>
            <t>Market:</t>
          </r>
          <r>
            <rPr>
              <rFont val="Calibri"/>
              <sz val="10"/>
            </rPr>
            <t xml:space="preserve"> A3 = Technical / QC / client calls on own work</t>
          </r>
        </is>
      </c>
      <c r="AY14" s="134"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File allocation and on-time conversion and delivery process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A module / process, or work with client or regulatory consequences</t>
          </r>
        </is>
      </c>
      <c r="AZ14" s="134"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Assigns files to team members and solves queries; 1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14" s="134" t="inlineStr">
        <is>
          <r>
            <rPr>
              <rFont val="Calibri"/>
              <sz val="10"/>
            </rPr>
            <t xml:space="preserve">Rated 9.5 of 12 · between D1 and D2
</t>
          </r>
          <r>
            <rPr>
              <rFont val="Calibri"/>
              <b val="1"/>
              <sz val="10"/>
            </rPr>
            <t>Experience:</t>
          </r>
          <r>
            <rPr>
              <rFont val="Calibri"/>
              <sz val="10"/>
            </rPr>
            <t xml:space="preserve"> 19.5 yrs total · 0.4 before IRIS + 19.1 at IRIS = 9.6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14"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4" s="145" t="inlineStr"/>
      <c r="BD14" s="136" t="inlineStr">
        <is>
          <t>✓ HRIS: 19.5 yrs, BA, 1 direct report
✓ Survey: 20 of 20 questions answered
✓ KRAs: submitted, reported deliverables
✓ Manager mapping: rating, potential, 9-box
✗ Job description: not on file</t>
        </is>
      </c>
      <c r="BE14" s="136"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BF14" s="136" t="inlineStr">
        <is>
          <t>High</t>
        </is>
      </c>
      <c r="BG14" s="136" t="inlineStr"/>
      <c r="BH14" s="136" t="inlineStr"/>
      <c r="BI14" s="137" t="n"/>
      <c r="BJ14" s="138" t="n"/>
      <c r="BK14" s="138" t="n"/>
      <c r="BL14" s="138" t="n"/>
      <c r="BM14" s="138" t="n"/>
      <c r="BN14" s="139" t="n"/>
      <c r="BO14" s="121" t="n"/>
      <c r="BP14" s="121" t="n"/>
      <c r="BQ14" s="121" t="n"/>
      <c r="BR14" s="121" t="n"/>
      <c r="BS14" s="121" t="n"/>
      <c r="BT14" s="121" t="n"/>
      <c r="BU14" s="121" t="n"/>
      <c r="BV14" s="121" t="n">
        <v>3.5</v>
      </c>
    </row>
    <row r="15" ht="340" customHeight="1">
      <c r="A15" s="109" t="inlineStr">
        <is>
          <t>IRIS0171</t>
        </is>
      </c>
      <c r="B15" s="110" t="inlineStr">
        <is>
          <t>Ritesh Yeram</t>
        </is>
      </c>
      <c r="C15" s="111" t="inlineStr">
        <is>
          <t>Digitizing</t>
        </is>
      </c>
      <c r="D15" s="111" t="inlineStr">
        <is>
          <t>Dinesh Sharma</t>
        </is>
      </c>
      <c r="E15" s="112" t="n">
        <v>20.7</v>
      </c>
      <c r="F15" s="112" t="n">
        <v>18.7</v>
      </c>
      <c r="G15" s="111" t="inlineStr">
        <is>
          <t>Undergraduate</t>
        </is>
      </c>
      <c r="H15" s="140" t="inlineStr">
        <is>
          <t>Image Processing Specialist</t>
        </is>
      </c>
      <c r="I15" s="115" t="inlineStr">
        <is>
          <t>Digitization Specialist – POD Lead</t>
        </is>
      </c>
      <c r="J15" s="114" t="inlineStr">
        <is>
          <t>Data Operations &amp; Digitization</t>
        </is>
      </c>
      <c r="K15" s="114" t="inlineStr">
        <is>
          <t>Document Conversion, Formatting &amp; Web Publishing</t>
        </is>
      </c>
      <c r="L15" s="115" t="inlineStr">
        <is>
          <t>L3 – Professional / Associate</t>
        </is>
      </c>
      <c r="M15" s="116" t="inlineStr">
        <is>
          <t>B1</t>
        </is>
      </c>
      <c r="N15" s="21" t="inlineStr">
        <is>
          <t>Specialist · POD Lead</t>
        </is>
      </c>
      <c r="O15" s="23" t="inlineStr">
        <is>
          <t>B</t>
        </is>
      </c>
      <c r="P15" s="114" t="inlineStr">
        <is>
          <t>POD Lead</t>
        </is>
      </c>
      <c r="Q15" s="146" t="inlineStr">
        <is>
          <t>▲ Up</t>
        </is>
      </c>
      <c r="R15" s="119" t="inlineStr">
        <is>
          <r>
            <rPr>
              <rFont val="Calibri"/>
              <b val="1"/>
              <sz val="10"/>
            </rPr>
            <t>WHAT THE ROLE DOES:</t>
          </r>
          <r>
            <rPr>
              <rFont val="Calibri"/>
              <sz val="10"/>
            </rPr>
            <t xml:space="preserve"> 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word · pdf · html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am · every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Carbon applications · Office 365 word · Excel · Abby FineReader · Web Expression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RC-048</t>
          </r>
        </is>
      </c>
      <c r="S1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T15" s="121" t="n"/>
      <c r="U15" s="122" t="inlineStr">
        <is>
          <r>
            <rPr>
              <rFont val="Calibri"/>
              <sz val="10"/>
            </rPr>
            <t xml:space="preserve">Digitization Specialist – POD Lead in Digitizing · CARBON, B1 — POD Lead.
</t>
          </r>
          <r>
            <rPr>
              <rFont val="Calibri"/>
              <b val="1"/>
              <sz val="10"/>
            </rPr>
            <t>The work:</t>
          </r>
          <r>
            <rPr>
              <rFont val="Calibri"/>
              <sz val="10"/>
            </rPr>
            <t xml:space="preserve"> Converts and formats documents into HTML/PDF/Word to filing or web standards, and publishes content · incl. RBI website.
At this level the role owns a domain / module, or a small team.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Holders describe it with:</t>
          </r>
          <r>
            <rPr>
              <rFont val="Calibri"/>
              <sz val="10"/>
            </rPr>
            <t xml:space="preserve"> files · quality · html · received · correctly · checking.
Leads 2 direct reports.</t>
          </r>
        </is>
      </c>
      <c r="V15" s="123" t="inlineStr">
        <is>
          <r>
            <rPr>
              <rFont val="Calibri"/>
              <b val="1"/>
              <sz val="10"/>
            </rPr>
            <t>Hire as:</t>
          </r>
          <r>
            <rPr>
              <rFont val="Calibri"/>
              <sz val="10"/>
            </rPr>
            <t xml:space="preserve"> Specialist / QC Analyst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commerce preferred
</t>
          </r>
          <r>
            <rPr>
              <rFont val="Calibri"/>
              <b val="1"/>
              <sz val="10"/>
            </rPr>
            <t>Equivalent titles at peers:</t>
          </r>
          <r>
            <rPr>
              <rFont val="Calibri"/>
              <sz val="10"/>
            </rPr>
            <t xml:space="preserve"> Accenture Operations – L9 Team Lead · IRIS Vs Competitor Benchmark — operations roles – Team Lead / Quality Lead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5"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OCR/Image procesing
</t>
          </r>
          <r>
            <rPr>
              <rFont val="Calibri"/>
              <b val="1"/>
              <sz val="10"/>
            </rPr>
            <t>TOOLS:</t>
          </r>
          <r>
            <rPr>
              <rFont val="Calibri"/>
              <sz val="10"/>
            </rPr>
            <t xml:space="preserve"> Carbon applications · Office 365 word · Excel · Abby FineReader · Web Expression HTML Editor
★ = must-have for the family. Scale: 1 Awareness · 2 Working · 3 Practitioner · 4 Advanced · 5 Expert.</t>
          </r>
        </is>
      </c>
      <c r="X15"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 s="124" t="inlineStr">
        <is>
          <t>CARBON · Digitizing · Band B · Expert / POD Lead</t>
        </is>
      </c>
      <c r="Z15" s="125" t="n">
        <v>3</v>
      </c>
      <c r="AA15" s="126">
        <f>IFERROR(INDEX(WM_C,MATCH($Y15,WM_KEY,0)),"")</f>
        <v>0.46</v>
      </c>
      <c r="AB15" s="127">
        <f>IF(Z15="","",Z15*AA15)</f>
        <v>1.38</v>
      </c>
      <c r="AC15" s="125" t="n">
        <v>2.5</v>
      </c>
      <c r="AD15" s="126">
        <f>IFERROR(INDEX(WM_AU,MATCH($Y15,WM_KEY,0)),"")</f>
        <v>0.17</v>
      </c>
      <c r="AE15" s="127">
        <f>IF(AC15="","",AC15*AD15)</f>
        <v>0.425</v>
      </c>
      <c r="AF15" s="125" t="n">
        <v>3.5</v>
      </c>
      <c r="AG15" s="126">
        <f>IFERROR(INDEX(WM_AC,MATCH($Y15,WM_KEY,0)),"")</f>
        <v>0.15</v>
      </c>
      <c r="AH15" s="127">
        <f>IF(AF15="","",AF15*AG15)</f>
        <v>0.525</v>
      </c>
      <c r="AI15" s="125" t="n">
        <v>3.5</v>
      </c>
      <c r="AJ15" s="126">
        <f>IFERROR(INDEX(WM_L,MATCH($Y15,WM_KEY,0)),"")</f>
        <v>0.05</v>
      </c>
      <c r="AK15" s="127">
        <f>IF(AI15="","",AI15*AJ15)</f>
        <v>0.175</v>
      </c>
      <c r="AL15" s="125" t="n">
        <v>9.5</v>
      </c>
      <c r="AM15" s="126">
        <f>IFERROR(INDEX(WM_E,MATCH($Y15,WM_KEY,0)),"")</f>
        <v>0.1</v>
      </c>
      <c r="AN15" s="127">
        <f>IF(AL15="","",AL15*AM15)</f>
        <v>0.95</v>
      </c>
      <c r="AO15" s="128" t="n">
        <v>4</v>
      </c>
      <c r="AP15" s="126">
        <f>IFERROR(INDEX(WM_BI,MATCH($Y15,WM_KEY,0)),"")</f>
        <v>0.07</v>
      </c>
      <c r="AQ15" s="127">
        <f>IF(AO15="","",AO15*AP15)</f>
        <v>0.28</v>
      </c>
      <c r="AR15" s="127">
        <f>IF(COUNT(AB15,AE15,AH15,AK15,AN15,AQ15)&lt;6,"",SUM(AB15,AE15,AH15,AK15,AN15,AQ15))</f>
        <v>3.735</v>
      </c>
      <c r="AS15" s="129" t="str">
        <f>IF(AR15="","",INDEX({"A1","A2","A3","B1","B2","B3","C1","C2","D1","D2","E1","E2"},MAX(1,MIN(12,ROUND(AR15,0)))))</f>
        <v>B1</v>
      </c>
      <c r="AT15"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5" s="131" t="inlineStr">
        <is>
          <r>
            <rPr>
              <rFont val="Calibri"/>
              <b val="1"/>
              <sz val="10"/>
            </rPr>
            <t>At build:</t>
          </r>
          <r>
            <rPr>
              <rFont val="Calibri"/>
              <sz val="10"/>
            </rPr>
            <t xml:space="preserve"> Complexity 1.38 + Autonomy 0.43 + Accountability 0.53 + Leadership 0.18 + Experience 0.95 + Business impact 0.28
= 3.74 points → nearest level 4 = B1
</t>
          </r>
          <r>
            <rPr>
              <rFont val="Calibri"/>
              <b val="1"/>
              <sz val="10"/>
            </rPr>
            <t>Final level:</t>
          </r>
          <r>
            <rPr>
              <rFont val="Calibri"/>
              <sz val="10"/>
            </rPr>
            <t xml:space="preserve"> B1 · same as the score</t>
          </r>
        </is>
      </c>
      <c r="AV15" s="131" t="inlineStr">
        <is>
          <r>
            <rPr>
              <rFont val="Calibri"/>
              <b val="1"/>
              <sz val="10"/>
            </rPr>
            <t>No rule applied:</t>
          </r>
          <r>
            <rPr>
              <rFont val="Calibri"/>
              <sz val="10"/>
            </rPr>
            <t xml:space="preserve"> the score decides.</t>
          </r>
        </is>
      </c>
      <c r="AW15"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QCs received files, solves formatting queries, HTML conversion and HTML QC across HMRC/CIPC/MCA/ESMA jobs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15"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States 'Not applicable' for independent decisions; only routine file allocation shown → moved down 0.5
</t>
          </r>
          <r>
            <rPr>
              <rFont val="Calibri"/>
              <b val="1"/>
              <sz val="10"/>
            </rPr>
            <t>Market:</t>
          </r>
          <r>
            <rPr>
              <rFont val="Calibri"/>
              <sz val="10"/>
            </rPr>
            <t xml:space="preserve"> A2 = Chooses own approach within standards · A3 = Technical / QC / client calls on own work</t>
          </r>
        </is>
      </c>
      <c r="AY15" s="134" t="inlineStr">
        <is>
          <r>
            <rPr>
              <rFont val="Calibri"/>
              <sz val="10"/>
            </rPr>
            <t xml:space="preserve">Rated 3.5 of 12 · between A3 and B1
</t>
          </r>
          <r>
            <rPr>
              <rFont val="Calibri"/>
              <b val="1"/>
              <sz val="10"/>
            </rPr>
            <t>Start:</t>
          </r>
          <r>
            <rPr>
              <rFont val="Calibri"/>
              <sz val="10"/>
            </rPr>
            <t xml:space="preserve"> 4.0 · senior practitioner title; 2 direct reports
</t>
          </r>
          <r>
            <rPr>
              <rFont val="Calibri"/>
              <b val="1"/>
              <sz val="10"/>
            </rPr>
            <t>Evidence reads like A3:</t>
          </r>
          <r>
            <rPr>
              <rFont val="Calibri"/>
              <sz val="10"/>
            </rPr>
            <t xml:space="preserve"> Assigns files, ensures timely delivery and QC of conversions before handover to services team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A module / process, or work with client or regulatory consequences · B1 = A domain or a small team</t>
          </r>
        </is>
      </c>
      <c r="AZ15"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Allocates files and resolves formatting queries for others;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15" s="134" t="inlineStr">
        <is>
          <r>
            <rPr>
              <rFont val="Calibri"/>
              <sz val="10"/>
            </rPr>
            <t xml:space="preserve">Rated 9.5 of 12 · between D1 and D2
</t>
          </r>
          <r>
            <rPr>
              <rFont val="Calibri"/>
              <b val="1"/>
              <sz val="10"/>
            </rPr>
            <t>Experience:</t>
          </r>
          <r>
            <rPr>
              <rFont val="Calibri"/>
              <sz val="10"/>
            </rPr>
            <t xml:space="preserve"> 20.7 yrs total · 2.0 before IRIS + 18.7 at IRIS = 9.9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B1 roles typically have 4–8 yrs · IRIS guide 4–7</t>
          </r>
        </is>
      </c>
      <c r="BB15"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5" s="145" t="inlineStr"/>
      <c r="BD15" s="136" t="inlineStr">
        <is>
          <t>✓ HRIS: 20.7 yrs, Undergraduate, 2 direct reports
✓ Survey: 19 of 20 questions answered
✓ KRAs: submitted, reported deliverables
✓ Manager mapping: rating, potential, 9-box
✗ Job description: not on file</t>
        </is>
      </c>
      <c r="BE15" s="136"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BF15" s="136" t="inlineStr">
        <is>
          <t>Medium</t>
        </is>
      </c>
      <c r="BG15" s="136" t="inlineStr"/>
      <c r="BH15" s="136" t="inlineStr"/>
      <c r="BI15" s="137" t="n"/>
      <c r="BJ15" s="138" t="n"/>
      <c r="BK15" s="138" t="n"/>
      <c r="BL15" s="138" t="n"/>
      <c r="BM15" s="138" t="n"/>
      <c r="BN15" s="139" t="n"/>
      <c r="BO15" s="121" t="n"/>
      <c r="BP15" s="121" t="n"/>
      <c r="BQ15" s="121" t="n"/>
      <c r="BR15" s="121" t="n"/>
      <c r="BS15" s="121" t="n"/>
      <c r="BT15" s="121" t="n"/>
      <c r="BU15" s="121" t="n"/>
      <c r="BV15" s="121" t="n">
        <v>4</v>
      </c>
    </row>
    <row r="16" ht="340" customHeight="1">
      <c r="A16" s="109" t="inlineStr">
        <is>
          <t>IRIS1210</t>
        </is>
      </c>
      <c r="B16" s="110" t="inlineStr">
        <is>
          <t>Tejas Kat</t>
        </is>
      </c>
      <c r="C16" s="111" t="inlineStr">
        <is>
          <t>Digitizing</t>
        </is>
      </c>
      <c r="D16" s="111" t="inlineStr">
        <is>
          <t>Janardan Bale</t>
        </is>
      </c>
      <c r="E16" s="112" t="n">
        <v>17.4</v>
      </c>
      <c r="F16" s="112" t="n">
        <v>16.4</v>
      </c>
      <c r="G16" s="111" t="inlineStr">
        <is>
          <t>Undergraduate</t>
        </is>
      </c>
      <c r="H16" s="140" t="inlineStr">
        <is>
          <t>Image Processing Specialist</t>
        </is>
      </c>
      <c r="I16" s="115" t="inlineStr">
        <is>
          <t>Digitization Specialist – POD Lead</t>
        </is>
      </c>
      <c r="J16" s="114" t="inlineStr">
        <is>
          <t>Data Operations &amp; Digitization</t>
        </is>
      </c>
      <c r="K16" s="114" t="inlineStr">
        <is>
          <t>Document Conversion, Formatting &amp; Web Publishing</t>
        </is>
      </c>
      <c r="L16" s="115" t="inlineStr">
        <is>
          <t>L3 – Professional / Associate</t>
        </is>
      </c>
      <c r="M16" s="116" t="inlineStr">
        <is>
          <t>B1</t>
        </is>
      </c>
      <c r="N16" s="21" t="inlineStr">
        <is>
          <t>Specialist · POD Lead</t>
        </is>
      </c>
      <c r="O16" s="23" t="inlineStr">
        <is>
          <t>B</t>
        </is>
      </c>
      <c r="P16" s="114" t="inlineStr">
        <is>
          <t>POD Lead</t>
        </is>
      </c>
      <c r="Q16" s="146" t="inlineStr">
        <is>
          <t>▲ Up</t>
        </is>
      </c>
      <c r="R16" s="119" t="inlineStr">
        <is>
          <r>
            <rPr>
              <rFont val="Calibri"/>
              <b val="1"/>
              <sz val="10"/>
            </rPr>
            <t>WHAT THE ROLE DOES:</t>
          </r>
          <r>
            <rPr>
              <rFont val="Calibri"/>
              <sz val="10"/>
            </rPr>
            <t xml:space="preserve"> 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word · pdf · html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accountable · am · every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Carbon applications · Office 365 word · Excel · Abby FineReader · Web Expression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RC-048</t>
          </r>
        </is>
      </c>
      <c r="S16"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T16" s="121" t="n"/>
      <c r="U16" s="122" t="inlineStr">
        <is>
          <r>
            <rPr>
              <rFont val="Calibri"/>
              <sz val="10"/>
            </rPr>
            <t xml:space="preserve">Digitization Specialist – POD Lead in Digitizing · CARBON, B1 — POD Lead.
</t>
          </r>
          <r>
            <rPr>
              <rFont val="Calibri"/>
              <b val="1"/>
              <sz val="10"/>
            </rPr>
            <t>The work:</t>
          </r>
          <r>
            <rPr>
              <rFont val="Calibri"/>
              <sz val="10"/>
            </rPr>
            <t xml:space="preserve"> Converts and formats documents into HTML/PDF/Word to filing or web standards, and publishes content · incl. RBI website.
At this level the role owns a domain / module, or a small team.
</t>
          </r>
          <r>
            <rPr>
              <rFont val="Calibri"/>
              <b val="1"/>
              <sz val="10"/>
            </rPr>
            <t>Key responsibilities:</t>
          </r>
          <r>
            <rPr>
              <rFont val="Calibri"/>
              <sz val="10"/>
            </rPr>
            <t xml:space="preserve"> Converts and formats documents into HTML/PDF/Word to filing or web standards, and publishes content · incl. RBI website; Domain specialist work; A domain or a small team.
</t>
          </r>
          <r>
            <rPr>
              <rFont val="Calibri"/>
              <b val="1"/>
              <sz val="10"/>
            </rPr>
            <t>Holders describe it with:</t>
          </r>
          <r>
            <rPr>
              <rFont val="Calibri"/>
              <sz val="10"/>
            </rPr>
            <t xml:space="preserve"> files · quality · html · received · correctly · checking.
Leads 2 direct reports.</t>
          </r>
        </is>
      </c>
      <c r="V16" s="123" t="inlineStr">
        <is>
          <r>
            <rPr>
              <rFont val="Calibri"/>
              <b val="1"/>
              <sz val="10"/>
            </rPr>
            <t>Hire as:</t>
          </r>
          <r>
            <rPr>
              <rFont val="Calibri"/>
              <sz val="10"/>
            </rPr>
            <t xml:space="preserve"> Specialist / QC Analyst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 commerce preferred
</t>
          </r>
          <r>
            <rPr>
              <rFont val="Calibri"/>
              <b val="1"/>
              <sz val="10"/>
            </rPr>
            <t>Equivalent titles at peers:</t>
          </r>
          <r>
            <rPr>
              <rFont val="Calibri"/>
              <sz val="10"/>
            </rPr>
            <t xml:space="preserve"> Accenture Operations – L9 Team Lead · IRIS Vs Competitor Benchmark — operations roles – Team Lead / Quality Lead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6"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OCR/Image procesing
</t>
          </r>
          <r>
            <rPr>
              <rFont val="Calibri"/>
              <b val="1"/>
              <sz val="10"/>
            </rPr>
            <t>TOOLS:</t>
          </r>
          <r>
            <rPr>
              <rFont val="Calibri"/>
              <sz val="10"/>
            </rPr>
            <t xml:space="preserve"> Carbon applications · Office 365 word · Excel · Abby FineReader · Web Expression HTML Editor
★ = must-have for the family. Scale: 1 Awareness · 2 Working · 3 Practitioner · 4 Advanced · 5 Expert.</t>
          </r>
        </is>
      </c>
      <c r="X16"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 s="124" t="inlineStr">
        <is>
          <t>CARBON · Digitizing · Band B · Expert / POD Lead</t>
        </is>
      </c>
      <c r="Z16" s="125" t="n">
        <v>3</v>
      </c>
      <c r="AA16" s="126">
        <f>IFERROR(INDEX(WM_C,MATCH($Y16,WM_KEY,0)),"")</f>
        <v>0.46</v>
      </c>
      <c r="AB16" s="127">
        <f>IF(Z16="","",Z16*AA16)</f>
        <v>1.38</v>
      </c>
      <c r="AC16" s="125" t="n">
        <v>3</v>
      </c>
      <c r="AD16" s="126">
        <f>IFERROR(INDEX(WM_AU,MATCH($Y16,WM_KEY,0)),"")</f>
        <v>0.17</v>
      </c>
      <c r="AE16" s="127">
        <f>IF(AC16="","",AC16*AD16)</f>
        <v>0.51</v>
      </c>
      <c r="AF16" s="125" t="n">
        <v>3.5</v>
      </c>
      <c r="AG16" s="126">
        <f>IFERROR(INDEX(WM_AC,MATCH($Y16,WM_KEY,0)),"")</f>
        <v>0.15</v>
      </c>
      <c r="AH16" s="127">
        <f>IF(AF16="","",AF16*AG16)</f>
        <v>0.525</v>
      </c>
      <c r="AI16" s="125" t="n">
        <v>3.5</v>
      </c>
      <c r="AJ16" s="126">
        <f>IFERROR(INDEX(WM_L,MATCH($Y16,WM_KEY,0)),"")</f>
        <v>0.05</v>
      </c>
      <c r="AK16" s="127">
        <f>IF(AI16="","",AI16*AJ16)</f>
        <v>0.175</v>
      </c>
      <c r="AL16" s="125" t="n">
        <v>8.5</v>
      </c>
      <c r="AM16" s="126">
        <f>IFERROR(INDEX(WM_E,MATCH($Y16,WM_KEY,0)),"")</f>
        <v>0.1</v>
      </c>
      <c r="AN16" s="127">
        <f>IF(AL16="","",AL16*AM16)</f>
        <v>0.85</v>
      </c>
      <c r="AO16" s="128" t="n">
        <v>4</v>
      </c>
      <c r="AP16" s="126">
        <f>IFERROR(INDEX(WM_BI,MATCH($Y16,WM_KEY,0)),"")</f>
        <v>0.07</v>
      </c>
      <c r="AQ16" s="127">
        <f>IF(AO16="","",AO16*AP16)</f>
        <v>0.28</v>
      </c>
      <c r="AR16" s="127">
        <f>IF(COUNT(AB16,AE16,AH16,AK16,AN16,AQ16)&lt;6,"",SUM(AB16,AE16,AH16,AK16,AN16,AQ16))</f>
        <v>3.72</v>
      </c>
      <c r="AS16" s="129" t="str">
        <f>IF(AR16="","",INDEX({"A1","A2","A3","B1","B2","B3","C1","C2","D1","D2","E1","E2"},MAX(1,MIN(12,ROUND(AR16,0)))))</f>
        <v>B1</v>
      </c>
      <c r="AT16"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6" s="131" t="inlineStr">
        <is>
          <r>
            <rPr>
              <rFont val="Calibri"/>
              <b val="1"/>
              <sz val="10"/>
            </rPr>
            <t>At build:</t>
          </r>
          <r>
            <rPr>
              <rFont val="Calibri"/>
              <sz val="10"/>
            </rPr>
            <t xml:space="preserve"> Complexity 1.38 + Autonomy 0.51 + Accountability 0.53 + Leadership 0.18 + Experience 0.85 + Business impact 0.28
= 3.72 points → nearest level 4 = B1
</t>
          </r>
          <r>
            <rPr>
              <rFont val="Calibri"/>
              <b val="1"/>
              <sz val="10"/>
            </rPr>
            <t>Final level:</t>
          </r>
          <r>
            <rPr>
              <rFont val="Calibri"/>
              <sz val="10"/>
            </rPr>
            <t xml:space="preserve"> B1 · same as the score</t>
          </r>
        </is>
      </c>
      <c r="AV16" s="131" t="inlineStr">
        <is>
          <r>
            <rPr>
              <rFont val="Calibri"/>
              <b val="1"/>
              <sz val="10"/>
            </rPr>
            <t>No rule applied:</t>
          </r>
          <r>
            <rPr>
              <rFont val="Calibri"/>
              <sz val="10"/>
            </rPr>
            <t xml:space="preserve"> the score decides.</t>
          </r>
        </is>
      </c>
      <c r="AW16"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Document quality checks, query solving and CIPC/MCA HTML conversion across UK, CIPC, ESMA work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16"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Allocates UK/CIPC/ESMA files; says takes decisions without asking manager when needed → matches the start
</t>
          </r>
          <r>
            <rPr>
              <rFont val="Calibri"/>
              <b val="1"/>
              <sz val="10"/>
            </rPr>
            <t>Market:</t>
          </r>
          <r>
            <rPr>
              <rFont val="Calibri"/>
              <sz val="10"/>
            </rPr>
            <t xml:space="preserve"> A3 = Technical / QC / client calls on own work</t>
          </r>
        </is>
      </c>
      <c r="AY16" s="134" t="inlineStr">
        <is>
          <r>
            <rPr>
              <rFont val="Calibri"/>
              <sz val="10"/>
            </rPr>
            <t xml:space="preserve">Rated 3.5 of 12 · between A3 and B1
</t>
          </r>
          <r>
            <rPr>
              <rFont val="Calibri"/>
              <b val="1"/>
              <sz val="10"/>
            </rPr>
            <t>Start:</t>
          </r>
          <r>
            <rPr>
              <rFont val="Calibri"/>
              <sz val="10"/>
            </rPr>
            <t xml:space="preserve"> 4.0 · senior practitioner title; 2 direct reports
</t>
          </r>
          <r>
            <rPr>
              <rFont val="Calibri"/>
              <b val="1"/>
              <sz val="10"/>
            </rPr>
            <t>Evidence reads like A3:</t>
          </r>
          <r>
            <rPr>
              <rFont val="Calibri"/>
              <sz val="10"/>
            </rPr>
            <t xml:space="preserve"> Allocation, QC and on-time completion of formatting/conversion files sent on to services teams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A module / process, or work with client or regulatory consequences · B1 = A domain or a small team</t>
          </r>
        </is>
      </c>
      <c r="AZ16"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Allocates work and solves queries for the team;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16" s="134" t="inlineStr">
        <is>
          <r>
            <rPr>
              <rFont val="Calibri"/>
              <sz val="10"/>
            </rPr>
            <t xml:space="preserve">Rated 8.5 of 12 · between C2 and D1
</t>
          </r>
          <r>
            <rPr>
              <rFont val="Calibri"/>
              <b val="1"/>
              <sz val="10"/>
            </rPr>
            <t>Experience:</t>
          </r>
          <r>
            <rPr>
              <rFont val="Calibri"/>
              <sz val="10"/>
            </rPr>
            <t xml:space="preserve"> 17.4 yrs total · 1.0 before IRIS + 16.4 at IRIS = 9.0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B1 roles typically have 4–8 yrs · IRIS guide 4–7</t>
          </r>
        </is>
      </c>
      <c r="BB16"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6" s="145" t="inlineStr"/>
      <c r="BD16" s="136" t="inlineStr">
        <is>
          <t>✓ HRIS: 17.4 yrs, Undergraduate, 2 direct reports
✓ Survey: 20 of 20 questions answered
✓ KRAs: submitted, reported deliverables
✓ Manager mapping: rating, potential, 9-box
✗ Job description: not on file</t>
        </is>
      </c>
      <c r="BE16" s="136"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BF16" s="136" t="inlineStr">
        <is>
          <t>High</t>
        </is>
      </c>
      <c r="BG16" s="136" t="inlineStr"/>
      <c r="BH16" s="136" t="inlineStr"/>
      <c r="BI16" s="137" t="n"/>
      <c r="BJ16" s="138" t="n"/>
      <c r="BK16" s="138" t="n"/>
      <c r="BL16" s="138" t="n"/>
      <c r="BM16" s="138" t="n"/>
      <c r="BN16" s="139" t="n"/>
      <c r="BO16" s="121" t="n"/>
      <c r="BP16" s="121" t="n"/>
      <c r="BQ16" s="121" t="n"/>
      <c r="BR16" s="121" t="n"/>
      <c r="BS16" s="121" t="n"/>
      <c r="BT16" s="121" t="n"/>
      <c r="BU16" s="121" t="n"/>
      <c r="BV16" s="121" t="n">
        <v>4</v>
      </c>
    </row>
    <row r="17" ht="340" customHeight="1">
      <c r="A17" s="109" t="inlineStr">
        <is>
          <t>IRISC238</t>
        </is>
      </c>
      <c r="B17" s="110" t="inlineStr">
        <is>
          <t>Aishwarya Chaulkar</t>
        </is>
      </c>
      <c r="C17" s="111" t="inlineStr">
        <is>
          <t>Digitizing</t>
        </is>
      </c>
      <c r="D17" s="111" t="inlineStr">
        <is>
          <t>Datta Hatagale</t>
        </is>
      </c>
      <c r="E17" s="112" t="n">
        <v>3.9</v>
      </c>
      <c r="F17" s="112" t="n">
        <v>3.9</v>
      </c>
      <c r="G17" s="111" t="inlineStr">
        <is>
          <t>B.Com</t>
        </is>
      </c>
      <c r="H17" s="140" t="inlineStr">
        <is>
          <t>Consultant</t>
        </is>
      </c>
      <c r="I17" s="115" t="inlineStr">
        <is>
          <t>Senior Digitization Associate</t>
        </is>
      </c>
      <c r="J17" s="114" t="inlineStr">
        <is>
          <t>Data Operations &amp; Digitization</t>
        </is>
      </c>
      <c r="K17" s="114" t="inlineStr">
        <is>
          <t>Document Conversion, Formatting &amp; Web Publishing</t>
        </is>
      </c>
      <c r="L17" s="115" t="inlineStr">
        <is>
          <t>L3 – Professional / Associate</t>
        </is>
      </c>
      <c r="M17" s="116" t="inlineStr">
        <is>
          <t>A3</t>
        </is>
      </c>
      <c r="N17" s="147" t="inlineStr">
        <is>
          <t>Senior Associate</t>
        </is>
      </c>
      <c r="O17" s="26" t="inlineStr">
        <is>
          <t>A</t>
        </is>
      </c>
      <c r="P17" s="114" t="inlineStr">
        <is>
          <t>IC</t>
        </is>
      </c>
      <c r="Q17" s="146" t="inlineStr">
        <is>
          <t>▲ Up</t>
        </is>
      </c>
      <c r="R17"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High · 9-Box Grid placement: Core Contributor.</t>
          </r>
        </is>
      </c>
      <c r="T17" s="121" t="n"/>
      <c r="U17"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7"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7"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7"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 s="124" t="inlineStr">
        <is>
          <t>CARBON · Digitizing · Band A · Early career</t>
        </is>
      </c>
      <c r="Z17" s="125" t="n">
        <v>2.5</v>
      </c>
      <c r="AA17" s="126">
        <f>IFERROR(INDEX(WM_C,MATCH($Y17,WM_KEY,0)),"")</f>
        <v>0.54</v>
      </c>
      <c r="AB17" s="127">
        <f>IF(Z17="","",Z17*AA17)</f>
        <v>1.35</v>
      </c>
      <c r="AC17" s="125" t="n">
        <v>2.5</v>
      </c>
      <c r="AD17" s="126">
        <f>IFERROR(INDEX(WM_AU,MATCH($Y17,WM_KEY,0)),"")</f>
        <v>0.16</v>
      </c>
      <c r="AE17" s="127">
        <f>IF(AC17="","",AC17*AD17)</f>
        <v>0.4</v>
      </c>
      <c r="AF17" s="125" t="n">
        <v>2</v>
      </c>
      <c r="AG17" s="126">
        <f>IFERROR(INDEX(WM_AC,MATCH($Y17,WM_KEY,0)),"")</f>
        <v>0.14</v>
      </c>
      <c r="AH17" s="127">
        <f>IF(AF17="","",AF17*AG17)</f>
        <v>0.28</v>
      </c>
      <c r="AI17" s="125" t="n">
        <v>2</v>
      </c>
      <c r="AJ17" s="126">
        <f>IFERROR(INDEX(WM_L,MATCH($Y17,WM_KEY,0)),"")</f>
        <v>0</v>
      </c>
      <c r="AK17" s="127">
        <f>IF(AI17="","",AI17*AJ17)</f>
        <v>0</v>
      </c>
      <c r="AL17" s="125" t="n">
        <v>3.5</v>
      </c>
      <c r="AM17" s="126">
        <f>IFERROR(INDEX(WM_E,MATCH($Y17,WM_KEY,0)),"")</f>
        <v>0.1</v>
      </c>
      <c r="AN17" s="127">
        <f>IF(AL17="","",AL17*AM17)</f>
        <v>0.35</v>
      </c>
      <c r="AO17" s="128" t="n">
        <v>2.5</v>
      </c>
      <c r="AP17" s="126">
        <f>IFERROR(INDEX(WM_BI,MATCH($Y17,WM_KEY,0)),"")</f>
        <v>0.06</v>
      </c>
      <c r="AQ17" s="127">
        <f>IF(AO17="","",AO17*AP17)</f>
        <v>0.15</v>
      </c>
      <c r="AR17" s="127">
        <f>IF(COUNT(AB17,AE17,AH17,AK17,AN17,AQ17)&lt;6,"",SUM(AB17,AE17,AH17,AK17,AN17,AQ17))</f>
        <v>2.53</v>
      </c>
      <c r="AS17" s="129" t="str">
        <f>IF(AR17="","",INDEX({"A1","A2","A3","B1","B2","B3","C1","C2","D1","D2","E1","E2"},MAX(1,MIN(12,ROUND(AR17,0)))))</f>
        <v>A3</v>
      </c>
      <c r="AT1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7" s="131" t="inlineStr">
        <is>
          <r>
            <rPr>
              <rFont val="Calibri"/>
              <b val="1"/>
              <sz val="10"/>
            </rPr>
            <t>At build:</t>
          </r>
          <r>
            <rPr>
              <rFont val="Calibri"/>
              <sz val="10"/>
            </rPr>
            <t xml:space="preserve"> Complexity 1.35 + Autonomy 0.40 + Accountability 0.28 + Leadership 0.00 + Experience 0.35 + Business impact 0.15
= 2.53 points → nearest level 3 = A3
</t>
          </r>
          <r>
            <rPr>
              <rFont val="Calibri"/>
              <b val="1"/>
              <sz val="10"/>
            </rPr>
            <t>Final level:</t>
          </r>
          <r>
            <rPr>
              <rFont val="Calibri"/>
              <sz val="10"/>
            </rPr>
            <t xml:space="preserve"> A3 · same as the score</t>
          </r>
        </is>
      </c>
      <c r="AV17" s="131" t="inlineStr">
        <is>
          <r>
            <rPr>
              <rFont val="Calibri"/>
              <b val="1"/>
              <sz val="10"/>
            </rPr>
            <t>No rule applied:</t>
          </r>
          <r>
            <rPr>
              <rFont val="Calibri"/>
              <sz val="10"/>
            </rPr>
            <t xml:space="preserve"> the score decides.</t>
          </r>
        </is>
      </c>
      <c r="AW1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ESMA allocation, query solving and ESEF QC across EU DM, CIPC, MCA, UK → moved up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 · A3 = Varied and non-standard work; handles exceptions</t>
          </r>
        </is>
      </c>
      <c r="AX1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Takes ESMA edit decisions on own files → moved up 0.5
</t>
          </r>
          <r>
            <rPr>
              <rFont val="Calibri"/>
              <b val="1"/>
              <sz val="10"/>
            </rPr>
            <t>Market:</t>
          </r>
          <r>
            <rPr>
              <rFont val="Calibri"/>
              <sz val="10"/>
            </rPr>
            <t xml:space="preserve"> A2 = Chooses own approach within standards · A3 = Technical / QC / client calls on own work</t>
          </r>
        </is>
      </c>
      <c r="AY1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own work; errors cause rework and delays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17"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Allocates ESMA files and solves queries; no formal reports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7" s="134" t="inlineStr">
        <is>
          <r>
            <rPr>
              <rFont val="Calibri"/>
              <sz val="10"/>
            </rPr>
            <t xml:space="preserve">Rated 3.5 of 12 · between A3 and B1
</t>
          </r>
          <r>
            <rPr>
              <rFont val="Calibri"/>
              <b val="1"/>
              <sz val="10"/>
            </rPr>
            <t>Experience:</t>
          </r>
          <r>
            <rPr>
              <rFont val="Calibri"/>
              <sz val="10"/>
            </rPr>
            <t xml:space="preserve"> 3.9 yrs total · 3.9 at IRIS; none recorded before IRIS = 3.4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7"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7" s="135" t="inlineStr">
        <is>
          <t>• Confirm the reporting line — Manager</t>
        </is>
      </c>
      <c r="BD17" s="136" t="inlineStr">
        <is>
          <t>✓ HRIS: 3.9 yrs, B.Com, 0 direct reports
✓ Survey: 20 of 20 questions answered
✓ KRAs: submitted, reported deliverables
✓ Manager mapping: rating, potential, 9-box
✗ Job description: not on file</t>
        </is>
      </c>
      <c r="BE1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7" s="136" t="inlineStr">
        <is>
          <t>Medium</t>
        </is>
      </c>
      <c r="BG17" s="136" t="inlineStr">
        <is>
          <r>
            <rPr>
              <rFont val="Calibri"/>
              <sz val="10"/>
            </rPr>
            <t xml:space="preserve">• Describes leading or allocating work to a team but has no formal reports in the Employee Master — confirm; may be a POD Lead / Team Lead
• </t>
          </r>
          <r>
            <rPr>
              <rFont val="Calibri"/>
              <b val="1"/>
              <sz val="10"/>
            </rPr>
            <t>Close call:</t>
          </r>
          <r>
            <rPr>
              <rFont val="Calibri"/>
              <sz val="10"/>
            </rPr>
            <t xml:space="preserve"> score 2.53 is within 0.05 of a rounding point and the score decided the level — calibrate against peers before confirming</t>
          </r>
        </is>
      </c>
      <c r="BH17" s="143" t="inlineStr">
        <is>
          <t>Close call</t>
        </is>
      </c>
      <c r="BI17" s="137" t="n"/>
      <c r="BJ17" s="138" t="n"/>
      <c r="BK17" s="138" t="n"/>
      <c r="BL17" s="138" t="n"/>
      <c r="BM17" s="138" t="n"/>
      <c r="BN17" s="139" t="n"/>
      <c r="BO17" s="121" t="n"/>
      <c r="BP17" s="121" t="n"/>
      <c r="BQ17" s="121" t="n"/>
      <c r="BR17" s="121" t="n"/>
      <c r="BS17" s="121" t="n"/>
      <c r="BT17" s="121" t="n"/>
      <c r="BU17" s="121" t="n"/>
      <c r="BV17" s="121" t="n">
        <v>2.5</v>
      </c>
    </row>
    <row r="18" ht="340" customHeight="1">
      <c r="A18" s="109" t="inlineStr">
        <is>
          <t>IRISC286</t>
        </is>
      </c>
      <c r="B18" s="110" t="inlineStr">
        <is>
          <t>Bhavesh Gusain</t>
        </is>
      </c>
      <c r="C18" s="111" t="inlineStr">
        <is>
          <t>Digitizing</t>
        </is>
      </c>
      <c r="D18" s="111" t="inlineStr">
        <is>
          <t>Janardan Bale</t>
        </is>
      </c>
      <c r="E18" s="112" t="n">
        <v>2.6</v>
      </c>
      <c r="F18" s="112" t="n">
        <v>2.6</v>
      </c>
      <c r="G18" s="111" t="inlineStr">
        <is>
          <t>B.Com</t>
        </is>
      </c>
      <c r="H18" s="140" t="inlineStr">
        <is>
          <t>Consultant</t>
        </is>
      </c>
      <c r="I18" s="115" t="inlineStr">
        <is>
          <t>Senior Digitization Associate</t>
        </is>
      </c>
      <c r="J18" s="114" t="inlineStr">
        <is>
          <t>Data Operations &amp; Digitization</t>
        </is>
      </c>
      <c r="K18" s="114" t="inlineStr">
        <is>
          <t>Document Conversion, Formatting &amp; Web Publishing</t>
        </is>
      </c>
      <c r="L18" s="115" t="inlineStr">
        <is>
          <t>L3 – Professional / Associate</t>
        </is>
      </c>
      <c r="M18" s="116" t="inlineStr">
        <is>
          <t>A3</t>
        </is>
      </c>
      <c r="N18" s="147" t="inlineStr">
        <is>
          <t>Senior Associate</t>
        </is>
      </c>
      <c r="O18" s="26" t="inlineStr">
        <is>
          <t>A</t>
        </is>
      </c>
      <c r="P18" s="114" t="inlineStr">
        <is>
          <t>IC</t>
        </is>
      </c>
      <c r="Q18" s="146" t="inlineStr">
        <is>
          <t>▲ Up</t>
        </is>
      </c>
      <c r="R18"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18" s="121" t="n"/>
      <c r="U18"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8"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8"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8"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 s="124" t="inlineStr">
        <is>
          <t>CARBON · Digitizing · Band A · Early career</t>
        </is>
      </c>
      <c r="Z18" s="125" t="n">
        <v>2</v>
      </c>
      <c r="AA18" s="126">
        <f>IFERROR(INDEX(WM_C,MATCH($Y18,WM_KEY,0)),"")</f>
        <v>0.54</v>
      </c>
      <c r="AB18" s="127">
        <f>IF(Z18="","",Z18*AA18)</f>
        <v>1.08</v>
      </c>
      <c r="AC18" s="125" t="n">
        <v>2</v>
      </c>
      <c r="AD18" s="126">
        <f>IFERROR(INDEX(WM_AU,MATCH($Y18,WM_KEY,0)),"")</f>
        <v>0.16</v>
      </c>
      <c r="AE18" s="127">
        <f>IF(AC18="","",AC18*AD18)</f>
        <v>0.32</v>
      </c>
      <c r="AF18" s="125" t="n">
        <v>2</v>
      </c>
      <c r="AG18" s="126">
        <f>IFERROR(INDEX(WM_AC,MATCH($Y18,WM_KEY,0)),"")</f>
        <v>0.14</v>
      </c>
      <c r="AH18" s="127">
        <f>IF(AF18="","",AF18*AG18)</f>
        <v>0.28</v>
      </c>
      <c r="AI18" s="125" t="n">
        <v>1</v>
      </c>
      <c r="AJ18" s="126">
        <f>IFERROR(INDEX(WM_L,MATCH($Y18,WM_KEY,0)),"")</f>
        <v>0</v>
      </c>
      <c r="AK18" s="127">
        <f>IF(AI18="","",AI18*AJ18)</f>
        <v>0</v>
      </c>
      <c r="AL18" s="125" t="n">
        <v>3</v>
      </c>
      <c r="AM18" s="126">
        <f>IFERROR(INDEX(WM_E,MATCH($Y18,WM_KEY,0)),"")</f>
        <v>0.1</v>
      </c>
      <c r="AN18" s="127">
        <f>IF(AL18="","",AL18*AM18)</f>
        <v>0.3</v>
      </c>
      <c r="AO18" s="128" t="n">
        <v>2.5</v>
      </c>
      <c r="AP18" s="126">
        <f>IFERROR(INDEX(WM_BI,MATCH($Y18,WM_KEY,0)),"")</f>
        <v>0.06</v>
      </c>
      <c r="AQ18" s="127">
        <f>IF(AO18="","",AO18*AP18)</f>
        <v>0.15</v>
      </c>
      <c r="AR18" s="127">
        <f>IF(COUNT(AB18,AE18,AH18,AK18,AN18,AQ18)&lt;6,"",SUM(AB18,AE18,AH18,AK18,AN18,AQ18))</f>
        <v>2.13</v>
      </c>
      <c r="AS18" s="129" t="str">
        <f>IF(AR18="","",INDEX({"A1","A2","A3","B1","B2","B3","C1","C2","D1","D2","E1","E2"},MAX(1,MIN(12,ROUND(AR18,0)))))</f>
        <v>A2</v>
      </c>
      <c r="AT1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8" s="131" t="inlineStr">
        <is>
          <r>
            <rPr>
              <rFont val="Calibri"/>
              <b val="1"/>
              <sz val="10"/>
            </rPr>
            <t>At build:</t>
          </r>
          <r>
            <rPr>
              <rFont val="Calibri"/>
              <sz val="10"/>
            </rPr>
            <t xml:space="preserve"> Complexity 1.08 + Autonomy 0.32 + Accountability 0.28 + Leadership 0.00 + Experience 0.30 + Business impact 0.15
= 2.13 points → nearest level 2 = A2
</t>
          </r>
          <r>
            <rPr>
              <rFont val="Calibri"/>
              <b val="1"/>
              <sz val="10"/>
            </rPr>
            <t>Final level:</t>
          </r>
          <r>
            <rPr>
              <rFont val="Calibri"/>
              <sz val="10"/>
            </rPr>
            <t xml:space="preserve"> A3 · a rule applied: see the next column</t>
          </r>
        </is>
      </c>
      <c r="AV18" s="131" t="inlineStr">
        <is>
          <r>
            <rPr>
              <rFont val="Calibri"/>
              <sz val="10"/>
            </rPr>
            <t xml:space="preserve">•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AW18"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Word formatting, HTML / PDF conversion and QC for US SEC, US DM, UK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1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Market:</t>
          </r>
          <r>
            <rPr>
              <rFont val="Calibri"/>
              <sz val="10"/>
            </rPr>
            <t xml:space="preserve"> A2 = Chooses own approach within standards</t>
          </r>
        </is>
      </c>
      <c r="AY1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on-time delivery of own formatted and converted documents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1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8" s="134" t="inlineStr">
        <is>
          <r>
            <rPr>
              <rFont val="Calibri"/>
              <sz val="10"/>
            </rPr>
            <t xml:space="preserve">Rated 3 of 12
</t>
          </r>
          <r>
            <rPr>
              <rFont val="Calibri"/>
              <b val="1"/>
              <sz val="10"/>
            </rPr>
            <t>Experience:</t>
          </r>
          <r>
            <rPr>
              <rFont val="Calibri"/>
              <sz val="10"/>
            </rPr>
            <t xml:space="preserve"> 2.6 yrs total · 2.6 at IRIS; none recorded before IRIS = 2.8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8"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8" s="145" t="inlineStr"/>
      <c r="BD18" s="136" t="inlineStr">
        <is>
          <t>✓ HRIS: 2.6 yrs, B.Com, 0 direct reports
✓ Survey: 20 of 20 questions answered
✓ KRAs: submitted, reported deliverables
✓ Manager mapping: rating, potential, 9-box
✗ Job description: not on file</t>
        </is>
      </c>
      <c r="BE1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8" s="136" t="inlineStr">
        <is>
          <t>Medium</t>
        </is>
      </c>
      <c r="BG18" s="136" t="inlineStr"/>
      <c r="BH18" s="136" t="inlineStr"/>
      <c r="BI18" s="137" t="n"/>
      <c r="BJ18" s="138" t="n"/>
      <c r="BK18" s="138" t="n"/>
      <c r="BL18" s="138" t="n"/>
      <c r="BM18" s="138" t="n"/>
      <c r="BN18" s="139" t="n"/>
      <c r="BO18" s="121" t="n"/>
      <c r="BP18" s="121" t="n"/>
      <c r="BQ18" s="121" t="n"/>
      <c r="BR18" s="121" t="n"/>
      <c r="BS18" s="121" t="n"/>
      <c r="BT18" s="121" t="n"/>
      <c r="BU18" s="121" t="n"/>
      <c r="BV18" s="121" t="n">
        <v>2.5</v>
      </c>
    </row>
    <row r="19" ht="340" customHeight="1">
      <c r="A19" s="109" t="inlineStr">
        <is>
          <t>IRISC237</t>
        </is>
      </c>
      <c r="B19" s="110" t="inlineStr">
        <is>
          <t>Deepak Nirmal</t>
        </is>
      </c>
      <c r="C19" s="111" t="inlineStr">
        <is>
          <t>Digitizing</t>
        </is>
      </c>
      <c r="D19" s="111" t="inlineStr">
        <is>
          <t>Janardan Bale</t>
        </is>
      </c>
      <c r="E19" s="112" t="n">
        <v>11</v>
      </c>
      <c r="F19" s="112" t="n">
        <v>4</v>
      </c>
      <c r="G19" s="111" t="inlineStr">
        <is>
          <t>Undergraduate</t>
        </is>
      </c>
      <c r="H19" s="140" t="inlineStr">
        <is>
          <t>Consultant</t>
        </is>
      </c>
      <c r="I19" s="115" t="inlineStr">
        <is>
          <t>Senior Digitization Associate</t>
        </is>
      </c>
      <c r="J19" s="114" t="inlineStr">
        <is>
          <t>Data Operations &amp; Digitization</t>
        </is>
      </c>
      <c r="K19" s="114" t="inlineStr">
        <is>
          <t>Document Conversion, Formatting &amp; Web Publishing</t>
        </is>
      </c>
      <c r="L19" s="115" t="inlineStr">
        <is>
          <t>L3 – Professional / Associate</t>
        </is>
      </c>
      <c r="M19" s="116" t="inlineStr">
        <is>
          <t>A3</t>
        </is>
      </c>
      <c r="N19" s="147" t="inlineStr">
        <is>
          <t>Senior Associate</t>
        </is>
      </c>
      <c r="O19" s="26" t="inlineStr">
        <is>
          <t>A</t>
        </is>
      </c>
      <c r="P19" s="114" t="inlineStr">
        <is>
          <t>IC</t>
        </is>
      </c>
      <c r="Q19" s="146" t="inlineStr">
        <is>
          <t>▲ Up</t>
        </is>
      </c>
      <c r="R19"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1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19" s="121" t="n"/>
      <c r="U19"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19"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19"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19"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 s="124" t="inlineStr">
        <is>
          <t>CARBON · Digitizing · Band A · Early career</t>
        </is>
      </c>
      <c r="Z19" s="125" t="n">
        <v>2</v>
      </c>
      <c r="AA19" s="126">
        <f>IFERROR(INDEX(WM_C,MATCH($Y19,WM_KEY,0)),"")</f>
        <v>0.54</v>
      </c>
      <c r="AB19" s="127">
        <f>IF(Z19="","",Z19*AA19)</f>
        <v>1.08</v>
      </c>
      <c r="AC19" s="125" t="n">
        <v>2</v>
      </c>
      <c r="AD19" s="126">
        <f>IFERROR(INDEX(WM_AU,MATCH($Y19,WM_KEY,0)),"")</f>
        <v>0.16</v>
      </c>
      <c r="AE19" s="127">
        <f>IF(AC19="","",AC19*AD19)</f>
        <v>0.32</v>
      </c>
      <c r="AF19" s="125" t="n">
        <v>2</v>
      </c>
      <c r="AG19" s="126">
        <f>IFERROR(INDEX(WM_AC,MATCH($Y19,WM_KEY,0)),"")</f>
        <v>0.14</v>
      </c>
      <c r="AH19" s="127">
        <f>IF(AF19="","",AF19*AG19)</f>
        <v>0.28</v>
      </c>
      <c r="AI19" s="125" t="n">
        <v>1</v>
      </c>
      <c r="AJ19" s="126">
        <f>IFERROR(INDEX(WM_L,MATCH($Y19,WM_KEY,0)),"")</f>
        <v>0</v>
      </c>
      <c r="AK19" s="127">
        <f>IF(AI19="","",AI19*AJ19)</f>
        <v>0</v>
      </c>
      <c r="AL19" s="125" t="n">
        <v>6</v>
      </c>
      <c r="AM19" s="126">
        <f>IFERROR(INDEX(WM_E,MATCH($Y19,WM_KEY,0)),"")</f>
        <v>0.1</v>
      </c>
      <c r="AN19" s="127">
        <f>IF(AL19="","",AL19*AM19)</f>
        <v>0.6</v>
      </c>
      <c r="AO19" s="128" t="n">
        <v>2.5</v>
      </c>
      <c r="AP19" s="126">
        <f>IFERROR(INDEX(WM_BI,MATCH($Y19,WM_KEY,0)),"")</f>
        <v>0.06</v>
      </c>
      <c r="AQ19" s="127">
        <f>IF(AO19="","",AO19*AP19)</f>
        <v>0.15</v>
      </c>
      <c r="AR19" s="127">
        <f>IF(COUNT(AB19,AE19,AH19,AK19,AN19,AQ19)&lt;6,"",SUM(AB19,AE19,AH19,AK19,AN19,AQ19))</f>
        <v>2.43</v>
      </c>
      <c r="AS19" s="129" t="str">
        <f>IF(AR19="","",INDEX({"A1","A2","A3","B1","B2","B3","C1","C2","D1","D2","E1","E2"},MAX(1,MIN(12,ROUND(AR19,0)))))</f>
        <v>A2</v>
      </c>
      <c r="AT1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9" s="131" t="inlineStr">
        <is>
          <r>
            <rPr>
              <rFont val="Calibri"/>
              <b val="1"/>
              <sz val="10"/>
            </rPr>
            <t>At build:</t>
          </r>
          <r>
            <rPr>
              <rFont val="Calibri"/>
              <sz val="10"/>
            </rPr>
            <t xml:space="preserve"> Complexity 1.08 + Autonomy 0.32 + Accountability 0.28 + Leadership 0.00 + Experience 0.60 + Business impact 0.15
= 2.43 points → nearest level 2 = A2
</t>
          </r>
          <r>
            <rPr>
              <rFont val="Calibri"/>
              <b val="1"/>
              <sz val="10"/>
            </rPr>
            <t>Final level:</t>
          </r>
          <r>
            <rPr>
              <rFont val="Calibri"/>
              <sz val="10"/>
            </rPr>
            <t xml:space="preserve"> A3 · a rule applied: see the next column</t>
          </r>
        </is>
      </c>
      <c r="AV19" s="131" t="inlineStr">
        <is>
          <r>
            <rPr>
              <rFont val="Calibri"/>
              <sz val="10"/>
            </rPr>
            <t xml:space="preserve">• </t>
          </r>
          <r>
            <rPr>
              <rFont val="Calibri"/>
              <b val="1"/>
              <sz val="10"/>
            </rPr>
            <t>Raised to A3:</t>
          </r>
          <r>
            <rPr>
              <rFont val="Calibri"/>
              <sz val="10"/>
            </rPr>
            <t xml:space="preserve"> 11 years' experience is 2 years or more.
</t>
          </r>
          <r>
            <rPr>
              <rFont val="Calibri"/>
              <b val="1"/>
              <sz val="10"/>
            </rPr>
            <t>Final level:</t>
          </r>
          <r>
            <rPr>
              <rFont val="Calibri"/>
              <sz val="10"/>
            </rPr>
            <t xml:space="preserve"> A3.</t>
          </r>
        </is>
      </c>
      <c r="AW19"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1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Handles US SEC formatting and CIPC conversions independently; follows guidelines → matches the start
</t>
          </r>
          <r>
            <rPr>
              <rFont val="Calibri"/>
              <b val="1"/>
              <sz val="10"/>
            </rPr>
            <t>Market:</t>
          </r>
          <r>
            <rPr>
              <rFont val="Calibri"/>
              <sz val="10"/>
            </rPr>
            <t xml:space="preserve"> A2 = Chooses own approach within standards</t>
          </r>
        </is>
      </c>
      <c r="AY1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quality of own formatting and conversion work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19"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 s="134" t="inlineStr">
        <is>
          <r>
            <rPr>
              <rFont val="Calibri"/>
              <sz val="10"/>
            </rPr>
            <t xml:space="preserve">Rated 6 of 12
</t>
          </r>
          <r>
            <rPr>
              <rFont val="Calibri"/>
              <b val="1"/>
              <sz val="10"/>
            </rPr>
            <t>Experience:</t>
          </r>
          <r>
            <rPr>
              <rFont val="Calibri"/>
              <sz val="10"/>
            </rPr>
            <t xml:space="preserve"> 11.0 yrs total · 7.0 before IRIS + 4.0 at IRIS = 6.5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19"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9" s="145" t="inlineStr"/>
      <c r="BD19" s="136" t="inlineStr">
        <is>
          <t>✓ HRIS: 11.0 yrs, Undergraduate, 0 direct reports
✓ Survey: 20 of 20 questions answered
✓ KRAs: submitted, reported deliverables
✓ Manager mapping: rating, potential, 9-box
✗ Job description: not on file</t>
        </is>
      </c>
      <c r="BE1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19" s="136" t="inlineStr">
        <is>
          <t>High</t>
        </is>
      </c>
      <c r="BG19" s="136" t="inlineStr">
        <is>
          <t>• 11.0 yrs of experience in a role that reads as Band A work — a career-path question for the manager: can the role be widened · Specialist, B1 or is it correctly sized?</t>
        </is>
      </c>
      <c r="BH19" s="136" t="inlineStr"/>
      <c r="BI19" s="137" t="n"/>
      <c r="BJ19" s="138" t="n"/>
      <c r="BK19" s="138" t="n"/>
      <c r="BL19" s="138" t="n"/>
      <c r="BM19" s="138" t="n"/>
      <c r="BN19" s="139" t="n"/>
      <c r="BO19" s="121" t="n"/>
      <c r="BP19" s="121" t="n"/>
      <c r="BQ19" s="121" t="n"/>
      <c r="BR19" s="121" t="n"/>
      <c r="BS19" s="121" t="n"/>
      <c r="BT19" s="121" t="n"/>
      <c r="BU19" s="121" t="n"/>
      <c r="BV19" s="121" t="n">
        <v>2.5</v>
      </c>
    </row>
    <row r="20" ht="340" customHeight="1">
      <c r="A20" s="109" t="inlineStr">
        <is>
          <t>IRISC224</t>
        </is>
      </c>
      <c r="B20" s="110" t="inlineStr">
        <is>
          <t>Dhanraj Patil</t>
        </is>
      </c>
      <c r="C20" s="111" t="inlineStr">
        <is>
          <t>Digitizing</t>
        </is>
      </c>
      <c r="D20" s="111" t="inlineStr">
        <is>
          <t>Tejas Kat</t>
        </is>
      </c>
      <c r="E20" s="112" t="n">
        <v>13.1</v>
      </c>
      <c r="F20" s="112" t="n">
        <v>4.6</v>
      </c>
      <c r="G20" s="111" t="inlineStr">
        <is>
          <t>B.Com</t>
        </is>
      </c>
      <c r="H20" s="140" t="inlineStr">
        <is>
          <t>Consultant</t>
        </is>
      </c>
      <c r="I20" s="115" t="inlineStr">
        <is>
          <t>Senior Digitization Associate</t>
        </is>
      </c>
      <c r="J20" s="114" t="inlineStr">
        <is>
          <t>Data Operations &amp; Digitization</t>
        </is>
      </c>
      <c r="K20" s="114" t="inlineStr">
        <is>
          <t>Document Conversion, Formatting &amp; Web Publishing</t>
        </is>
      </c>
      <c r="L20" s="115" t="inlineStr">
        <is>
          <t>L3 – Professional / Associate</t>
        </is>
      </c>
      <c r="M20" s="116" t="inlineStr">
        <is>
          <t>A3</t>
        </is>
      </c>
      <c r="N20" s="147" t="inlineStr">
        <is>
          <t>Senior Associate</t>
        </is>
      </c>
      <c r="O20" s="26" t="inlineStr">
        <is>
          <t>A</t>
        </is>
      </c>
      <c r="P20" s="114" t="inlineStr">
        <is>
          <t>IC</t>
        </is>
      </c>
      <c r="Q20" s="146" t="inlineStr">
        <is>
          <t>▲ Up</t>
        </is>
      </c>
      <c r="R20"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0" s="121" t="n"/>
      <c r="U20"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0"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0"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0"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 s="124" t="inlineStr">
        <is>
          <t>CARBON · Digitizing · Band A · Early career</t>
        </is>
      </c>
      <c r="Z20" s="125" t="n">
        <v>2</v>
      </c>
      <c r="AA20" s="126">
        <f>IFERROR(INDEX(WM_C,MATCH($Y20,WM_KEY,0)),"")</f>
        <v>0.54</v>
      </c>
      <c r="AB20" s="127">
        <f>IF(Z20="","",Z20*AA20)</f>
        <v>1.08</v>
      </c>
      <c r="AC20" s="125" t="n">
        <v>1.5</v>
      </c>
      <c r="AD20" s="126">
        <f>IFERROR(INDEX(WM_AU,MATCH($Y20,WM_KEY,0)),"")</f>
        <v>0.16</v>
      </c>
      <c r="AE20" s="127">
        <f>IF(AC20="","",AC20*AD20)</f>
        <v>0.24</v>
      </c>
      <c r="AF20" s="125" t="n">
        <v>2</v>
      </c>
      <c r="AG20" s="126">
        <f>IFERROR(INDEX(WM_AC,MATCH($Y20,WM_KEY,0)),"")</f>
        <v>0.14</v>
      </c>
      <c r="AH20" s="127">
        <f>IF(AF20="","",AF20*AG20)</f>
        <v>0.28</v>
      </c>
      <c r="AI20" s="125" t="n">
        <v>1</v>
      </c>
      <c r="AJ20" s="126">
        <f>IFERROR(INDEX(WM_L,MATCH($Y20,WM_KEY,0)),"")</f>
        <v>0</v>
      </c>
      <c r="AK20" s="127">
        <f>IF(AI20="","",AI20*AJ20)</f>
        <v>0</v>
      </c>
      <c r="AL20" s="125" t="n">
        <v>7.5</v>
      </c>
      <c r="AM20" s="126">
        <f>IFERROR(INDEX(WM_E,MATCH($Y20,WM_KEY,0)),"")</f>
        <v>0.1</v>
      </c>
      <c r="AN20" s="127">
        <f>IF(AL20="","",AL20*AM20)</f>
        <v>0.75</v>
      </c>
      <c r="AO20" s="128" t="n">
        <v>2.5</v>
      </c>
      <c r="AP20" s="126">
        <f>IFERROR(INDEX(WM_BI,MATCH($Y20,WM_KEY,0)),"")</f>
        <v>0.06</v>
      </c>
      <c r="AQ20" s="127">
        <f>IF(AO20="","",AO20*AP20)</f>
        <v>0.15</v>
      </c>
      <c r="AR20" s="127">
        <f>IF(COUNT(AB20,AE20,AH20,AK20,AN20,AQ20)&lt;6,"",SUM(AB20,AE20,AH20,AK20,AN20,AQ20))</f>
        <v>2.5</v>
      </c>
      <c r="AS20" s="129" t="str">
        <f>IF(AR20="","",INDEX({"A1","A2","A3","B1","B2","B3","C1","C2","D1","D2","E1","E2"},MAX(1,MIN(12,ROUND(AR20,0)))))</f>
        <v>A3</v>
      </c>
      <c r="AT2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0" s="131" t="inlineStr">
        <is>
          <r>
            <rPr>
              <rFont val="Calibri"/>
              <b val="1"/>
              <sz val="10"/>
            </rPr>
            <t>At build:</t>
          </r>
          <r>
            <rPr>
              <rFont val="Calibri"/>
              <sz val="10"/>
            </rPr>
            <t xml:space="preserve"> Complexity 1.08 + Autonomy 0.24 + Accountability 0.28 + Leadership 0.00 + Experience 0.75 + Business impact 0.15
= 2.50 points → nearest level 3 = A3
</t>
          </r>
          <r>
            <rPr>
              <rFont val="Calibri"/>
              <b val="1"/>
              <sz val="10"/>
            </rPr>
            <t>Final level:</t>
          </r>
          <r>
            <rPr>
              <rFont val="Calibri"/>
              <sz val="10"/>
            </rPr>
            <t xml:space="preserve"> A3 · same as the score</t>
          </r>
        </is>
      </c>
      <c r="AV20" s="131" t="inlineStr">
        <is>
          <r>
            <rPr>
              <rFont val="Calibri"/>
              <b val="1"/>
              <sz val="10"/>
            </rPr>
            <t>No rule applied:</t>
          </r>
          <r>
            <rPr>
              <rFont val="Calibri"/>
              <sz val="10"/>
            </rPr>
            <t xml:space="preserve"> the score decides.</t>
          </r>
        </is>
      </c>
      <c r="AW2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EU DM formatting plus HMRC, CIPC, MCA conversions using different tools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0" s="134"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'N A' for independent decisions; follows guidelines → moved down 0.5
</t>
          </r>
          <r>
            <rPr>
              <rFont val="Calibri"/>
              <b val="1"/>
              <sz val="10"/>
            </rPr>
            <t>Market:</t>
          </r>
          <r>
            <rPr>
              <rFont val="Calibri"/>
              <sz val="10"/>
            </rPr>
            <t xml:space="preserve"> A1 = Needs approval / close guidance · A2 = Chooses own approach within standards</t>
          </r>
        </is>
      </c>
      <c r="AY2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work; files move on to QC, tagging or service teams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 s="134" t="inlineStr">
        <is>
          <r>
            <rPr>
              <rFont val="Calibri"/>
              <sz val="10"/>
            </rPr>
            <t xml:space="preserve">Rated 7.5 of 12 · between C1 and C2
</t>
          </r>
          <r>
            <rPr>
              <rFont val="Calibri"/>
              <b val="1"/>
              <sz val="10"/>
            </rPr>
            <t>Experience:</t>
          </r>
          <r>
            <rPr>
              <rFont val="Calibri"/>
              <sz val="10"/>
            </rPr>
            <t xml:space="preserve"> 13.1 yrs total · 8.5 before IRIS + 4.6 at IRIS = 7.4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0"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 s="145" t="inlineStr"/>
      <c r="BD20" s="136" t="inlineStr">
        <is>
          <t>✓ HRIS: 13.1 yrs, B.Com, 0 direct reports
✓ Survey: 20 of 20 questions answered
✓ KRAs: submitted, reported deliverables
✓ Manager mapping: rating, potential, 9-box
✗ Job description: not on file</t>
        </is>
      </c>
      <c r="BE20"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0" s="136" t="inlineStr">
        <is>
          <t>High</t>
        </is>
      </c>
      <c r="BG20" s="136" t="inlineStr">
        <is>
          <r>
            <rPr>
              <rFont val="Calibri"/>
              <sz val="10"/>
            </rPr>
            <t xml:space="preserve">• 13.1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2.50 is within 0.05 of a rounding point and the score decided the level — calibrate against peers before confirming</t>
          </r>
        </is>
      </c>
      <c r="BH20" s="143" t="inlineStr">
        <is>
          <t>Close call</t>
        </is>
      </c>
      <c r="BI20" s="137" t="n"/>
      <c r="BJ20" s="138" t="n"/>
      <c r="BK20" s="138" t="n"/>
      <c r="BL20" s="138" t="n"/>
      <c r="BM20" s="138" t="n"/>
      <c r="BN20" s="139" t="n"/>
      <c r="BO20" s="121" t="n"/>
      <c r="BP20" s="121" t="n"/>
      <c r="BQ20" s="121" t="n"/>
      <c r="BR20" s="121" t="n"/>
      <c r="BS20" s="121" t="n"/>
      <c r="BT20" s="121" t="n"/>
      <c r="BU20" s="121" t="n"/>
      <c r="BV20" s="121" t="n">
        <v>2.5</v>
      </c>
    </row>
    <row r="21" ht="340" customHeight="1">
      <c r="A21" s="109" t="inlineStr">
        <is>
          <t>IRISC287</t>
        </is>
      </c>
      <c r="B21" s="110" t="inlineStr">
        <is>
          <t>Farina Pathan</t>
        </is>
      </c>
      <c r="C21" s="111" t="inlineStr">
        <is>
          <t>Digitizing</t>
        </is>
      </c>
      <c r="D21" s="111" t="inlineStr">
        <is>
          <t>Dinesh Sharma</t>
        </is>
      </c>
      <c r="E21" s="112" t="n">
        <v>2.6</v>
      </c>
      <c r="F21" s="112" t="n">
        <v>2.6</v>
      </c>
      <c r="G21" s="111" t="inlineStr">
        <is>
          <t>B.Com</t>
        </is>
      </c>
      <c r="H21" s="140" t="inlineStr">
        <is>
          <t>Consultant</t>
        </is>
      </c>
      <c r="I21" s="115" t="inlineStr">
        <is>
          <t>Senior Digitization Associate</t>
        </is>
      </c>
      <c r="J21" s="114" t="inlineStr">
        <is>
          <t>Data Operations &amp; Digitization</t>
        </is>
      </c>
      <c r="K21" s="114" t="inlineStr">
        <is>
          <t>Document Conversion, Formatting &amp; Web Publishing</t>
        </is>
      </c>
      <c r="L21" s="115" t="inlineStr">
        <is>
          <t>L3 – Professional / Associate</t>
        </is>
      </c>
      <c r="M21" s="116" t="inlineStr">
        <is>
          <t>A3</t>
        </is>
      </c>
      <c r="N21" s="147" t="inlineStr">
        <is>
          <t>Senior Associate</t>
        </is>
      </c>
      <c r="O21" s="26" t="inlineStr">
        <is>
          <t>A</t>
        </is>
      </c>
      <c r="P21" s="114" t="inlineStr">
        <is>
          <t>IC</t>
        </is>
      </c>
      <c r="Q21" s="146" t="inlineStr">
        <is>
          <t>▲ Up</t>
        </is>
      </c>
      <c r="R21"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1" s="121" t="n"/>
      <c r="U21"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1"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1"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1"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 s="124" t="inlineStr">
        <is>
          <t>CARBON · Digitizing · Band A · Early career</t>
        </is>
      </c>
      <c r="Z21" s="125" t="n">
        <v>2</v>
      </c>
      <c r="AA21" s="126">
        <f>IFERROR(INDEX(WM_C,MATCH($Y21,WM_KEY,0)),"")</f>
        <v>0.54</v>
      </c>
      <c r="AB21" s="127">
        <f>IF(Z21="","",Z21*AA21)</f>
        <v>1.08</v>
      </c>
      <c r="AC21" s="125" t="n">
        <v>1.5</v>
      </c>
      <c r="AD21" s="126">
        <f>IFERROR(INDEX(WM_AU,MATCH($Y21,WM_KEY,0)),"")</f>
        <v>0.16</v>
      </c>
      <c r="AE21" s="127">
        <f>IF(AC21="","",AC21*AD21)</f>
        <v>0.24</v>
      </c>
      <c r="AF21" s="125" t="n">
        <v>2</v>
      </c>
      <c r="AG21" s="126">
        <f>IFERROR(INDEX(WM_AC,MATCH($Y21,WM_KEY,0)),"")</f>
        <v>0.14</v>
      </c>
      <c r="AH21" s="127">
        <f>IF(AF21="","",AF21*AG21)</f>
        <v>0.28</v>
      </c>
      <c r="AI21" s="125" t="n">
        <v>1</v>
      </c>
      <c r="AJ21" s="126">
        <f>IFERROR(INDEX(WM_L,MATCH($Y21,WM_KEY,0)),"")</f>
        <v>0</v>
      </c>
      <c r="AK21" s="127">
        <f>IF(AI21="","",AI21*AJ21)</f>
        <v>0</v>
      </c>
      <c r="AL21" s="125" t="n">
        <v>3</v>
      </c>
      <c r="AM21" s="126">
        <f>IFERROR(INDEX(WM_E,MATCH($Y21,WM_KEY,0)),"")</f>
        <v>0.1</v>
      </c>
      <c r="AN21" s="127">
        <f>IF(AL21="","",AL21*AM21)</f>
        <v>0.3</v>
      </c>
      <c r="AO21" s="128" t="n">
        <v>2.5</v>
      </c>
      <c r="AP21" s="126">
        <f>IFERROR(INDEX(WM_BI,MATCH($Y21,WM_KEY,0)),"")</f>
        <v>0.06</v>
      </c>
      <c r="AQ21" s="127">
        <f>IF(AO21="","",AO21*AP21)</f>
        <v>0.15</v>
      </c>
      <c r="AR21" s="127">
        <f>IF(COUNT(AB21,AE21,AH21,AK21,AN21,AQ21)&lt;6,"",SUM(AB21,AE21,AH21,AK21,AN21,AQ21))</f>
        <v>2.05</v>
      </c>
      <c r="AS21" s="129" t="str">
        <f>IF(AR21="","",INDEX({"A1","A2","A3","B1","B2","B3","C1","C2","D1","D2","E1","E2"},MAX(1,MIN(12,ROUND(AR21,0)))))</f>
        <v>A2</v>
      </c>
      <c r="AT2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1" s="131" t="inlineStr">
        <is>
          <r>
            <rPr>
              <rFont val="Calibri"/>
              <b val="1"/>
              <sz val="10"/>
            </rPr>
            <t>At build:</t>
          </r>
          <r>
            <rPr>
              <rFont val="Calibri"/>
              <sz val="10"/>
            </rPr>
            <t xml:space="preserve"> Complexity 1.08 + Autonomy 0.24 + Accountability 0.28 + Leadership 0.00 + Experience 0.30 + Business impact 0.15
= 2.05 points → nearest level 2 = A2
</t>
          </r>
          <r>
            <rPr>
              <rFont val="Calibri"/>
              <b val="1"/>
              <sz val="10"/>
            </rPr>
            <t>Final level:</t>
          </r>
          <r>
            <rPr>
              <rFont val="Calibri"/>
              <sz val="10"/>
            </rPr>
            <t xml:space="preserve"> A3 · a rule applied: see the next column</t>
          </r>
        </is>
      </c>
      <c r="AV21" s="131" t="inlineStr">
        <is>
          <r>
            <rPr>
              <rFont val="Calibri"/>
              <sz val="10"/>
            </rPr>
            <t xml:space="preserve">•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AW2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Formatting checks, OCR and HTML conversion for ESEF, EU DM, KVK, CIPC, MCA, HMRC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1" s="134"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'Not applicable'; completed work handed to a senior → moved down 0.5
</t>
          </r>
          <r>
            <rPr>
              <rFont val="Calibri"/>
              <b val="1"/>
              <sz val="10"/>
            </rPr>
            <t>Market:</t>
          </r>
          <r>
            <rPr>
              <rFont val="Calibri"/>
              <sz val="10"/>
            </rPr>
            <t xml:space="preserve"> A1 = Needs approval / close guidance · A2 = Chooses own approach within standards</t>
          </r>
        </is>
      </c>
      <c r="AY2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QC and timely delivery of documents personally processed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1"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 s="134" t="inlineStr">
        <is>
          <r>
            <rPr>
              <rFont val="Calibri"/>
              <sz val="10"/>
            </rPr>
            <t xml:space="preserve">Rated 3 of 12
</t>
          </r>
          <r>
            <rPr>
              <rFont val="Calibri"/>
              <b val="1"/>
              <sz val="10"/>
            </rPr>
            <t>Experience:</t>
          </r>
          <r>
            <rPr>
              <rFont val="Calibri"/>
              <sz val="10"/>
            </rPr>
            <t xml:space="preserve"> 2.6 yrs total · 2.6 at IRIS; none recorded before IRIS = 2.8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1"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 s="145" t="inlineStr"/>
      <c r="BD21" s="136" t="inlineStr">
        <is>
          <t>✓ HRIS: 2.6 yrs, B.Com, 0 direct reports
✓ Survey: 19 of 20 questions answered
✓ KRAs: submitted, reported deliverables
✓ Manager mapping: rating, potential, 9-box
✗ Job description: not on file</t>
        </is>
      </c>
      <c r="BE21"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1" s="136" t="inlineStr">
        <is>
          <t>Medium</t>
        </is>
      </c>
      <c r="BG21" s="136" t="inlineStr"/>
      <c r="BH21" s="136" t="inlineStr"/>
      <c r="BI21" s="137" t="n"/>
      <c r="BJ21" s="138" t="n"/>
      <c r="BK21" s="138" t="n"/>
      <c r="BL21" s="138" t="n"/>
      <c r="BM21" s="138" t="n"/>
      <c r="BN21" s="139" t="n"/>
      <c r="BO21" s="121" t="n"/>
      <c r="BP21" s="121" t="n"/>
      <c r="BQ21" s="121" t="n"/>
      <c r="BR21" s="121" t="n"/>
      <c r="BS21" s="121" t="n"/>
      <c r="BT21" s="121" t="n"/>
      <c r="BU21" s="121" t="n"/>
      <c r="BV21" s="121" t="n">
        <v>2.5</v>
      </c>
    </row>
    <row r="22" ht="340" customHeight="1">
      <c r="A22" s="109" t="inlineStr">
        <is>
          <t>IRISC325</t>
        </is>
      </c>
      <c r="B22" s="110" t="inlineStr">
        <is>
          <t>Gaurav Yashwant Chaulkar</t>
        </is>
      </c>
      <c r="C22" s="111" t="inlineStr">
        <is>
          <t>Digitizing</t>
        </is>
      </c>
      <c r="D22" s="111" t="inlineStr">
        <is>
          <t>Janardan Bale</t>
        </is>
      </c>
      <c r="E22" s="112" t="n">
        <v>3</v>
      </c>
      <c r="F22" s="112" t="n">
        <v>0.8</v>
      </c>
      <c r="G22" s="111" t="inlineStr">
        <is>
          <t>Diploma Electronic Mechanic</t>
        </is>
      </c>
      <c r="H22" s="140" t="inlineStr">
        <is>
          <t>Consultant</t>
        </is>
      </c>
      <c r="I22" s="115" t="inlineStr">
        <is>
          <t>Senior Digitization Associate</t>
        </is>
      </c>
      <c r="J22" s="114" t="inlineStr">
        <is>
          <t>Data Operations &amp; Digitization</t>
        </is>
      </c>
      <c r="K22" s="114" t="inlineStr">
        <is>
          <t>Document Conversion, Formatting &amp; Web Publishing</t>
        </is>
      </c>
      <c r="L22" s="115" t="inlineStr">
        <is>
          <t>L3 – Professional / Associate</t>
        </is>
      </c>
      <c r="M22" s="116" t="inlineStr">
        <is>
          <t>A3</t>
        </is>
      </c>
      <c r="N22" s="147" t="inlineStr">
        <is>
          <t>Senior Associate</t>
        </is>
      </c>
      <c r="O22" s="26" t="inlineStr">
        <is>
          <t>A</t>
        </is>
      </c>
      <c r="P22" s="114" t="inlineStr">
        <is>
          <t>IC</t>
        </is>
      </c>
      <c r="Q22" s="146" t="inlineStr">
        <is>
          <t>▲ Up</t>
        </is>
      </c>
      <c r="R22"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2" s="121" t="n"/>
      <c r="U22"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2"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2"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2"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2" s="124" t="inlineStr">
        <is>
          <t>CARBON · Digitizing · Band A · Early career</t>
        </is>
      </c>
      <c r="Z22" s="125" t="n">
        <v>2</v>
      </c>
      <c r="AA22" s="126">
        <f>IFERROR(INDEX(WM_C,MATCH($Y22,WM_KEY,0)),"")</f>
        <v>0.54</v>
      </c>
      <c r="AB22" s="127">
        <f>IF(Z22="","",Z22*AA22)</f>
        <v>1.08</v>
      </c>
      <c r="AC22" s="125" t="n">
        <v>2</v>
      </c>
      <c r="AD22" s="126">
        <f>IFERROR(INDEX(WM_AU,MATCH($Y22,WM_KEY,0)),"")</f>
        <v>0.16</v>
      </c>
      <c r="AE22" s="127">
        <f>IF(AC22="","",AC22*AD22)</f>
        <v>0.32</v>
      </c>
      <c r="AF22" s="125" t="n">
        <v>2</v>
      </c>
      <c r="AG22" s="126">
        <f>IFERROR(INDEX(WM_AC,MATCH($Y22,WM_KEY,0)),"")</f>
        <v>0.14</v>
      </c>
      <c r="AH22" s="127">
        <f>IF(AF22="","",AF22*AG22)</f>
        <v>0.28</v>
      </c>
      <c r="AI22" s="125" t="n">
        <v>1</v>
      </c>
      <c r="AJ22" s="126">
        <f>IFERROR(INDEX(WM_L,MATCH($Y22,WM_KEY,0)),"")</f>
        <v>0</v>
      </c>
      <c r="AK22" s="127">
        <f>IF(AI22="","",AI22*AJ22)</f>
        <v>0</v>
      </c>
      <c r="AL22" s="125" t="n">
        <v>2.5</v>
      </c>
      <c r="AM22" s="126">
        <f>IFERROR(INDEX(WM_E,MATCH($Y22,WM_KEY,0)),"")</f>
        <v>0.1</v>
      </c>
      <c r="AN22" s="127">
        <f>IF(AL22="","",AL22*AM22)</f>
        <v>0.25</v>
      </c>
      <c r="AO22" s="128" t="n">
        <v>2.5</v>
      </c>
      <c r="AP22" s="126">
        <f>IFERROR(INDEX(WM_BI,MATCH($Y22,WM_KEY,0)),"")</f>
        <v>0.06</v>
      </c>
      <c r="AQ22" s="127">
        <f>IF(AO22="","",AO22*AP22)</f>
        <v>0.15</v>
      </c>
      <c r="AR22" s="127">
        <f>IF(COUNT(AB22,AE22,AH22,AK22,AN22,AQ22)&lt;6,"",SUM(AB22,AE22,AH22,AK22,AN22,AQ22))</f>
        <v>2.08</v>
      </c>
      <c r="AS22" s="129" t="str">
        <f>IF(AR22="","",INDEX({"A1","A2","A3","B1","B2","B3","C1","C2","D1","D2","E1","E2"},MAX(1,MIN(12,ROUND(AR22,0)))))</f>
        <v>A2</v>
      </c>
      <c r="AT2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2" s="131" t="inlineStr">
        <is>
          <r>
            <rPr>
              <rFont val="Calibri"/>
              <b val="1"/>
              <sz val="10"/>
            </rPr>
            <t>At build:</t>
          </r>
          <r>
            <rPr>
              <rFont val="Calibri"/>
              <sz val="10"/>
            </rPr>
            <t xml:space="preserve"> Complexity 1.08 + Autonomy 0.32 + Accountability 0.28 + Leadership 0.00 + Experience 0.25 + Business impact 0.15
= 2.08 points → nearest level 2 = A2
</t>
          </r>
          <r>
            <rPr>
              <rFont val="Calibri"/>
              <b val="1"/>
              <sz val="10"/>
            </rPr>
            <t>Final level:</t>
          </r>
          <r>
            <rPr>
              <rFont val="Calibri"/>
              <sz val="10"/>
            </rPr>
            <t xml:space="preserve"> A3 · a rule applied: see the next column</t>
          </r>
        </is>
      </c>
      <c r="AV22" s="131" t="inlineStr">
        <is>
          <r>
            <rPr>
              <rFont val="Calibri"/>
              <sz val="10"/>
            </rPr>
            <t xml:space="preserve">•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AW2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2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2" s="134" t="inlineStr">
        <is>
          <r>
            <rPr>
              <rFont val="Calibri"/>
              <sz val="10"/>
            </rPr>
            <t xml:space="preserve">Rated 2.5 of 12 · between A2 and A3
</t>
          </r>
          <r>
            <rPr>
              <rFont val="Calibri"/>
              <b val="1"/>
              <sz val="10"/>
            </rPr>
            <t>Experience:</t>
          </r>
          <r>
            <rPr>
              <rFont val="Calibri"/>
              <sz val="10"/>
            </rPr>
            <t xml:space="preserve"> 3.0 yrs total · 2.2 before IRIS + 0.8 at IRIS = 3.0 on the experience scale
</t>
          </r>
          <r>
            <rPr>
              <rFont val="Calibri"/>
              <b val="1"/>
              <sz val="10"/>
            </rPr>
            <t>Qualification:</t>
          </r>
          <r>
            <rPr>
              <rFont val="Calibri"/>
              <sz val="10"/>
            </rPr>
            <t xml:space="preserve"> Diploma Electronic Mechanic · below graduate → −0.5
</t>
          </r>
          <r>
            <rPr>
              <rFont val="Calibri"/>
              <b val="1"/>
              <sz val="10"/>
            </rPr>
            <t>Market:</t>
          </r>
          <r>
            <rPr>
              <rFont val="Calibri"/>
              <sz val="10"/>
            </rPr>
            <t xml:space="preserve"> A3 roles typically have 2–5 yrs · IRIS guide 2–4</t>
          </r>
        </is>
      </c>
      <c r="BB22"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2" s="145" t="inlineStr"/>
      <c r="BD22" s="136" t="inlineStr">
        <is>
          <t>✓ HRIS: 3.0 yrs, Diploma Electronic Mechanic, 0 direct reports
✓ Survey: 19 of 20 questions answered
✓ KRAs: submitted, reported deliverables
✓ Manager mapping: rating, potential, 9-box
✗ Job description: not on file</t>
        </is>
      </c>
      <c r="BE22"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2" s="136" t="inlineStr">
        <is>
          <t>Low</t>
        </is>
      </c>
      <c r="BG22" s="136" t="inlineStr">
        <is>
          <t>• Survey answers are generic or do not match the role — not used as evidence; manager input needed</t>
        </is>
      </c>
      <c r="BH22" s="136" t="inlineStr"/>
      <c r="BI22" s="137" t="n"/>
      <c r="BJ22" s="138" t="n"/>
      <c r="BK22" s="138" t="n"/>
      <c r="BL22" s="138" t="n"/>
      <c r="BM22" s="138" t="n"/>
      <c r="BN22" s="139" t="n"/>
      <c r="BO22" s="121" t="n"/>
      <c r="BP22" s="121" t="n"/>
      <c r="BQ22" s="121" t="n"/>
      <c r="BR22" s="121" t="n"/>
      <c r="BS22" s="121" t="n"/>
      <c r="BT22" s="121" t="n"/>
      <c r="BU22" s="121" t="n"/>
      <c r="BV22" s="121" t="n">
        <v>2.5</v>
      </c>
    </row>
    <row r="23" ht="340" customHeight="1">
      <c r="A23" s="109" t="inlineStr">
        <is>
          <t>IRIS1205</t>
        </is>
      </c>
      <c r="B23" s="110" t="inlineStr">
        <is>
          <t>Justeen Koola</t>
        </is>
      </c>
      <c r="C23" s="111" t="inlineStr">
        <is>
          <t>Digitizing</t>
        </is>
      </c>
      <c r="D23" s="111" t="inlineStr">
        <is>
          <t>Ritesh Yeram</t>
        </is>
      </c>
      <c r="E23" s="112" t="n">
        <v>18.9</v>
      </c>
      <c r="F23" s="112" t="n">
        <v>17.9</v>
      </c>
      <c r="G23" s="111" t="inlineStr">
        <is>
          <t>Undergraduate</t>
        </is>
      </c>
      <c r="H23" s="140" t="inlineStr">
        <is>
          <t>Image Processing Specialist</t>
        </is>
      </c>
      <c r="I23" s="115" t="inlineStr">
        <is>
          <t>Senior Digitization Associate</t>
        </is>
      </c>
      <c r="J23" s="114" t="inlineStr">
        <is>
          <t>Data Operations &amp; Digitization</t>
        </is>
      </c>
      <c r="K23" s="114" t="inlineStr">
        <is>
          <t>Document Conversion, Formatting &amp; Web Publishing</t>
        </is>
      </c>
      <c r="L23" s="115" t="inlineStr">
        <is>
          <t>L3 – Professional / Associate</t>
        </is>
      </c>
      <c r="M23" s="116" t="inlineStr">
        <is>
          <t>A3</t>
        </is>
      </c>
      <c r="N23" s="147" t="inlineStr">
        <is>
          <t>Senior Associate</t>
        </is>
      </c>
      <c r="O23" s="26" t="inlineStr">
        <is>
          <t>A</t>
        </is>
      </c>
      <c r="P23" s="114" t="inlineStr">
        <is>
          <t>IC</t>
        </is>
      </c>
      <c r="Q23" s="146" t="inlineStr">
        <is>
          <t>▲ Up</t>
        </is>
      </c>
      <c r="R23"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3" s="121" t="n"/>
      <c r="U23"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3"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3"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3"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3" s="124" t="inlineStr">
        <is>
          <t>CARBON · Digitizing · Band A · Early career</t>
        </is>
      </c>
      <c r="Z23" s="125" t="n">
        <v>2.5</v>
      </c>
      <c r="AA23" s="126">
        <f>IFERROR(INDEX(WM_C,MATCH($Y23,WM_KEY,0)),"")</f>
        <v>0.54</v>
      </c>
      <c r="AB23" s="127">
        <f>IF(Z23="","",Z23*AA23)</f>
        <v>1.35</v>
      </c>
      <c r="AC23" s="125" t="n">
        <v>2.5</v>
      </c>
      <c r="AD23" s="126">
        <f>IFERROR(INDEX(WM_AU,MATCH($Y23,WM_KEY,0)),"")</f>
        <v>0.16</v>
      </c>
      <c r="AE23" s="127">
        <f>IF(AC23="","",AC23*AD23)</f>
        <v>0.4</v>
      </c>
      <c r="AF23" s="125" t="n">
        <v>2.5</v>
      </c>
      <c r="AG23" s="126">
        <f>IFERROR(INDEX(WM_AC,MATCH($Y23,WM_KEY,0)),"")</f>
        <v>0.14</v>
      </c>
      <c r="AH23" s="127">
        <f>IF(AF23="","",AF23*AG23)</f>
        <v>0.35</v>
      </c>
      <c r="AI23" s="125" t="n">
        <v>1.5</v>
      </c>
      <c r="AJ23" s="126">
        <f>IFERROR(INDEX(WM_L,MATCH($Y23,WM_KEY,0)),"")</f>
        <v>0</v>
      </c>
      <c r="AK23" s="127">
        <f>IF(AI23="","",AI23*AJ23)</f>
        <v>0</v>
      </c>
      <c r="AL23" s="125" t="n">
        <v>9</v>
      </c>
      <c r="AM23" s="126">
        <f>IFERROR(INDEX(WM_E,MATCH($Y23,WM_KEY,0)),"")</f>
        <v>0.1</v>
      </c>
      <c r="AN23" s="127">
        <f>IF(AL23="","",AL23*AM23)</f>
        <v>0.9</v>
      </c>
      <c r="AO23" s="128" t="n">
        <v>3</v>
      </c>
      <c r="AP23" s="126">
        <f>IFERROR(INDEX(WM_BI,MATCH($Y23,WM_KEY,0)),"")</f>
        <v>0.06</v>
      </c>
      <c r="AQ23" s="127">
        <f>IF(AO23="","",AO23*AP23)</f>
        <v>0.18</v>
      </c>
      <c r="AR23" s="127">
        <f>IF(COUNT(AB23,AE23,AH23,AK23,AN23,AQ23)&lt;6,"",SUM(AB23,AE23,AH23,AK23,AN23,AQ23))</f>
        <v>3.18</v>
      </c>
      <c r="AS23" s="129" t="str">
        <f>IF(AR23="","",INDEX({"A1","A2","A3","B1","B2","B3","C1","C2","D1","D2","E1","E2"},MAX(1,MIN(12,ROUND(AR23,0)))))</f>
        <v>A3</v>
      </c>
      <c r="AT23"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3" s="131" t="inlineStr">
        <is>
          <r>
            <rPr>
              <rFont val="Calibri"/>
              <b val="1"/>
              <sz val="10"/>
            </rPr>
            <t>At build:</t>
          </r>
          <r>
            <rPr>
              <rFont val="Calibri"/>
              <sz val="10"/>
            </rPr>
            <t xml:space="preserve"> Complexity 1.35 + Autonomy 0.40 + Accountability 0.35 + Leadership 0.00 + Experience 0.90 + Business impact 0.18
= 3.18 points → nearest level 3 = A3
</t>
          </r>
          <r>
            <rPr>
              <rFont val="Calibri"/>
              <b val="1"/>
              <sz val="10"/>
            </rPr>
            <t>Final level:</t>
          </r>
          <r>
            <rPr>
              <rFont val="Calibri"/>
              <sz val="10"/>
            </rPr>
            <t xml:space="preserve"> A3 · same as the score</t>
          </r>
        </is>
      </c>
      <c r="AV23" s="131" t="inlineStr">
        <is>
          <r>
            <rPr>
              <rFont val="Calibri"/>
              <b val="1"/>
              <sz val="10"/>
            </rPr>
            <t>No rule applied:</t>
          </r>
          <r>
            <rPr>
              <rFont val="Calibri"/>
              <sz val="10"/>
            </rPr>
            <t xml:space="preserve"> the score decides.</t>
          </r>
        </is>
      </c>
      <c r="AW23"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HMRC and CIPC HTML conversion, DM / ESEF formatting and review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 · A3 = Varied and non-standard work; handles exceptions</t>
          </r>
        </is>
      </c>
      <c r="AX23"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A1:</t>
          </r>
          <r>
            <rPr>
              <rFont val="Calibri"/>
              <sz val="10"/>
            </rPr>
            <t xml:space="preserve"> States 'Not Applicable' for independent decisions → moved down 0.5
</t>
          </r>
          <r>
            <rPr>
              <rFont val="Calibri"/>
              <b val="1"/>
              <sz val="10"/>
            </rPr>
            <t>Market:</t>
          </r>
          <r>
            <rPr>
              <rFont val="Calibri"/>
              <sz val="10"/>
            </rPr>
            <t xml:space="preserve"> A2 = Chooses own approach within standards · A3 = Technical / QC / client calls on own work</t>
          </r>
        </is>
      </c>
      <c r="AY23"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files delivered on the given date → moved down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 · A3 = A module / process, or work with client or regulatory consequences</t>
          </r>
        </is>
      </c>
      <c r="AZ23"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Mentions team collaboration only; no guidance of others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3" s="134" t="inlineStr">
        <is>
          <r>
            <rPr>
              <rFont val="Calibri"/>
              <sz val="10"/>
            </rPr>
            <t xml:space="preserve">Rated 9 of 12
</t>
          </r>
          <r>
            <rPr>
              <rFont val="Calibri"/>
              <b val="1"/>
              <sz val="10"/>
            </rPr>
            <t>Experience:</t>
          </r>
          <r>
            <rPr>
              <rFont val="Calibri"/>
              <sz val="10"/>
            </rPr>
            <t xml:space="preserve"> 18.9 yrs total · 1.0 before IRIS + 17.9 at IRIS = 9.4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23"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3" s="145" t="inlineStr"/>
      <c r="BD23" s="136" t="inlineStr">
        <is>
          <t>✓ HRIS: 18.9 yrs, Undergraduate, 0 direct reports
✓ Survey: 19 of 20 questions answered
✓ KRAs: submitted, reported deliverables
✓ Manager mapping: rating, potential, 9-box
✗ Job description: not on file</t>
        </is>
      </c>
      <c r="BE23"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3" s="136" t="inlineStr">
        <is>
          <t>Medium</t>
        </is>
      </c>
      <c r="BG23" s="136" t="inlineStr">
        <is>
          <t>• Work described is smaller than the current designation suggests — manager to confirm the actual role
• 18.9 yrs of experience in a role that reads as Band A work — a career-path question for the manager: can the role be widened · Specialist, B1 or is it correctly sized?</t>
        </is>
      </c>
      <c r="BH23" s="136" t="inlineStr"/>
      <c r="BI23" s="137" t="n"/>
      <c r="BJ23" s="138" t="n"/>
      <c r="BK23" s="138" t="n"/>
      <c r="BL23" s="138" t="n"/>
      <c r="BM23" s="138" t="n"/>
      <c r="BN23" s="139" t="n"/>
      <c r="BO23" s="121" t="n"/>
      <c r="BP23" s="121" t="n"/>
      <c r="BQ23" s="121" t="n"/>
      <c r="BR23" s="121" t="n"/>
      <c r="BS23" s="121" t="n"/>
      <c r="BT23" s="121" t="n"/>
      <c r="BU23" s="121" t="n"/>
      <c r="BV23" s="121" t="n">
        <v>3</v>
      </c>
    </row>
    <row r="24" ht="340" customHeight="1">
      <c r="A24" s="109" t="inlineStr">
        <is>
          <t>IRISC316</t>
        </is>
      </c>
      <c r="B24" s="110" t="inlineStr">
        <is>
          <t>Samiksha Ramdas Bhabal</t>
        </is>
      </c>
      <c r="C24" s="111" t="inlineStr">
        <is>
          <t>Digitizing</t>
        </is>
      </c>
      <c r="D24" s="111" t="inlineStr">
        <is>
          <t>Janardan Bale</t>
        </is>
      </c>
      <c r="E24" s="112" t="n">
        <v>3.1</v>
      </c>
      <c r="F24" s="112" t="n">
        <v>1.1</v>
      </c>
      <c r="G24" s="111" t="inlineStr">
        <is>
          <t>B.Com</t>
        </is>
      </c>
      <c r="H24" s="140" t="inlineStr">
        <is>
          <t>Consultant</t>
        </is>
      </c>
      <c r="I24" s="115" t="inlineStr">
        <is>
          <t>Senior Digitization Associate</t>
        </is>
      </c>
      <c r="J24" s="114" t="inlineStr">
        <is>
          <t>Data Operations &amp; Digitization</t>
        </is>
      </c>
      <c r="K24" s="114" t="inlineStr">
        <is>
          <t>Document Conversion, Formatting &amp; Web Publishing</t>
        </is>
      </c>
      <c r="L24" s="115" t="inlineStr">
        <is>
          <t>L3 – Professional / Associate</t>
        </is>
      </c>
      <c r="M24" s="116" t="inlineStr">
        <is>
          <t>A3</t>
        </is>
      </c>
      <c r="N24" s="147" t="inlineStr">
        <is>
          <t>Senior Associate</t>
        </is>
      </c>
      <c r="O24" s="26" t="inlineStr">
        <is>
          <t>A</t>
        </is>
      </c>
      <c r="P24" s="114" t="inlineStr">
        <is>
          <t>IC</t>
        </is>
      </c>
      <c r="Q24" s="146" t="inlineStr">
        <is>
          <t>▲ Up</t>
        </is>
      </c>
      <c r="R24"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4" s="121" t="n"/>
      <c r="U24"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4"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4"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4"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4" s="124" t="inlineStr">
        <is>
          <t>CARBON · Digitizing · Band A · Early career</t>
        </is>
      </c>
      <c r="Z24" s="125" t="n">
        <v>2</v>
      </c>
      <c r="AA24" s="126">
        <f>IFERROR(INDEX(WM_C,MATCH($Y24,WM_KEY,0)),"")</f>
        <v>0.54</v>
      </c>
      <c r="AB24" s="127">
        <f>IF(Z24="","",Z24*AA24)</f>
        <v>1.08</v>
      </c>
      <c r="AC24" s="125" t="n">
        <v>1.5</v>
      </c>
      <c r="AD24" s="126">
        <f>IFERROR(INDEX(WM_AU,MATCH($Y24,WM_KEY,0)),"")</f>
        <v>0.16</v>
      </c>
      <c r="AE24" s="127">
        <f>IF(AC24="","",AC24*AD24)</f>
        <v>0.24</v>
      </c>
      <c r="AF24" s="125" t="n">
        <v>2</v>
      </c>
      <c r="AG24" s="126">
        <f>IFERROR(INDEX(WM_AC,MATCH($Y24,WM_KEY,0)),"")</f>
        <v>0.14</v>
      </c>
      <c r="AH24" s="127">
        <f>IF(AF24="","",AF24*AG24)</f>
        <v>0.28</v>
      </c>
      <c r="AI24" s="125" t="n">
        <v>1</v>
      </c>
      <c r="AJ24" s="126">
        <f>IFERROR(INDEX(WM_L,MATCH($Y24,WM_KEY,0)),"")</f>
        <v>0</v>
      </c>
      <c r="AK24" s="127">
        <f>IF(AI24="","",AI24*AJ24)</f>
        <v>0</v>
      </c>
      <c r="AL24" s="125" t="n">
        <v>3</v>
      </c>
      <c r="AM24" s="126">
        <f>IFERROR(INDEX(WM_E,MATCH($Y24,WM_KEY,0)),"")</f>
        <v>0.1</v>
      </c>
      <c r="AN24" s="127">
        <f>IF(AL24="","",AL24*AM24)</f>
        <v>0.3</v>
      </c>
      <c r="AO24" s="128" t="n">
        <v>2.5</v>
      </c>
      <c r="AP24" s="126">
        <f>IFERROR(INDEX(WM_BI,MATCH($Y24,WM_KEY,0)),"")</f>
        <v>0.06</v>
      </c>
      <c r="AQ24" s="127">
        <f>IF(AO24="","",AO24*AP24)</f>
        <v>0.15</v>
      </c>
      <c r="AR24" s="127">
        <f>IF(COUNT(AB24,AE24,AH24,AK24,AN24,AQ24)&lt;6,"",SUM(AB24,AE24,AH24,AK24,AN24,AQ24))</f>
        <v>2.05</v>
      </c>
      <c r="AS24" s="129" t="str">
        <f>IF(AR24="","",INDEX({"A1","A2","A3","B1","B2","B3","C1","C2","D1","D2","E1","E2"},MAX(1,MIN(12,ROUND(AR24,0)))))</f>
        <v>A2</v>
      </c>
      <c r="AT24"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4" s="131" t="inlineStr">
        <is>
          <r>
            <rPr>
              <rFont val="Calibri"/>
              <b val="1"/>
              <sz val="10"/>
            </rPr>
            <t>At build:</t>
          </r>
          <r>
            <rPr>
              <rFont val="Calibri"/>
              <sz val="10"/>
            </rPr>
            <t xml:space="preserve"> Complexity 1.08 + Autonomy 0.24 + Accountability 0.28 + Leadership 0.00 + Experience 0.30 + Business impact 0.15
= 2.05 points → nearest level 2 = A2
</t>
          </r>
          <r>
            <rPr>
              <rFont val="Calibri"/>
              <b val="1"/>
              <sz val="10"/>
            </rPr>
            <t>Final level:</t>
          </r>
          <r>
            <rPr>
              <rFont val="Calibri"/>
              <sz val="10"/>
            </rPr>
            <t xml:space="preserve"> A3 · a rule applied: see the next column</t>
          </r>
        </is>
      </c>
      <c r="AV24" s="131" t="inlineStr">
        <is>
          <r>
            <rPr>
              <rFont val="Calibri"/>
              <sz val="10"/>
            </rPr>
            <t xml:space="preserve">•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AW2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4" s="134"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'not applicable'; work goes to review → moved down 0.5
</t>
          </r>
          <r>
            <rPr>
              <rFont val="Calibri"/>
              <b val="1"/>
              <sz val="10"/>
            </rPr>
            <t>Market:</t>
          </r>
          <r>
            <rPr>
              <rFont val="Calibri"/>
              <sz val="10"/>
            </rPr>
            <t xml:space="preserve"> A1 = Needs approval / close guidance · A2 = Chooses own approach within standards</t>
          </r>
        </is>
      </c>
      <c r="AY2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timely delivery of assigned formatting work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4"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4" s="134" t="inlineStr">
        <is>
          <r>
            <rPr>
              <rFont val="Calibri"/>
              <sz val="10"/>
            </rPr>
            <t xml:space="preserve">Rated 3 of 12
</t>
          </r>
          <r>
            <rPr>
              <rFont val="Calibri"/>
              <b val="1"/>
              <sz val="10"/>
            </rPr>
            <t>Experience:</t>
          </r>
          <r>
            <rPr>
              <rFont val="Calibri"/>
              <sz val="10"/>
            </rPr>
            <t xml:space="preserve"> 3.1 yrs total · 2.0 before IRIS + 1.1 at IRIS = 3.0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4"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4" s="145" t="inlineStr"/>
      <c r="BD24" s="136" t="inlineStr">
        <is>
          <t>✓ HRIS: 3.1 yrs, B.Com, 0 direct reports
✓ Survey: 19 of 20 questions answered
✓ KRAs: submitted, reported deliverables
✓ Manager mapping: rating, potential, 9-box
✗ Job description: not on file</t>
        </is>
      </c>
      <c r="BE24"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4" s="136" t="inlineStr">
        <is>
          <t>Medium</t>
        </is>
      </c>
      <c r="BG24" s="136" t="inlineStr"/>
      <c r="BH24" s="136" t="inlineStr"/>
      <c r="BI24" s="137" t="n"/>
      <c r="BJ24" s="138" t="n"/>
      <c r="BK24" s="138" t="n"/>
      <c r="BL24" s="138" t="n"/>
      <c r="BM24" s="138" t="n"/>
      <c r="BN24" s="139" t="n"/>
      <c r="BO24" s="121" t="n"/>
      <c r="BP24" s="121" t="n"/>
      <c r="BQ24" s="121" t="n"/>
      <c r="BR24" s="121" t="n"/>
      <c r="BS24" s="121" t="n"/>
      <c r="BT24" s="121" t="n"/>
      <c r="BU24" s="121" t="n"/>
      <c r="BV24" s="121" t="n">
        <v>2.5</v>
      </c>
    </row>
    <row r="25" ht="340" customHeight="1">
      <c r="A25" s="109" t="inlineStr">
        <is>
          <t>IRISC301</t>
        </is>
      </c>
      <c r="B25" s="110" t="inlineStr">
        <is>
          <t>Saurav Nirmal</t>
        </is>
      </c>
      <c r="C25" s="111" t="inlineStr">
        <is>
          <t>Digitizing</t>
        </is>
      </c>
      <c r="D25" s="111" t="inlineStr">
        <is>
          <t>Vijay Parulekar</t>
        </is>
      </c>
      <c r="E25" s="112" t="n">
        <v>2.7</v>
      </c>
      <c r="F25" s="112" t="n">
        <v>1.7</v>
      </c>
      <c r="G25" s="111" t="inlineStr">
        <is>
          <t>B.Com</t>
        </is>
      </c>
      <c r="H25" s="140" t="inlineStr">
        <is>
          <t>Consultant</t>
        </is>
      </c>
      <c r="I25" s="115" t="inlineStr">
        <is>
          <t>Senior Digitization Associate</t>
        </is>
      </c>
      <c r="J25" s="114" t="inlineStr">
        <is>
          <t>Data Operations &amp; Digitization</t>
        </is>
      </c>
      <c r="K25" s="114" t="inlineStr">
        <is>
          <t>Document Conversion, Formatting &amp; Web Publishing</t>
        </is>
      </c>
      <c r="L25" s="115" t="inlineStr">
        <is>
          <t>L3 – Professional / Associate</t>
        </is>
      </c>
      <c r="M25" s="116" t="inlineStr">
        <is>
          <t>A3</t>
        </is>
      </c>
      <c r="N25" s="147" t="inlineStr">
        <is>
          <t>Senior Associate</t>
        </is>
      </c>
      <c r="O25" s="26" t="inlineStr">
        <is>
          <t>A</t>
        </is>
      </c>
      <c r="P25" s="114" t="inlineStr">
        <is>
          <t>IC</t>
        </is>
      </c>
      <c r="Q25" s="146" t="inlineStr">
        <is>
          <t>▲ Up</t>
        </is>
      </c>
      <c r="R25"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no;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5" s="121" t="n"/>
      <c r="U25"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5"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5"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5"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5" s="124" t="inlineStr">
        <is>
          <t>CARBON · Digitizing · Band A · Early career</t>
        </is>
      </c>
      <c r="Z25" s="125" t="n">
        <v>2</v>
      </c>
      <c r="AA25" s="126">
        <f>IFERROR(INDEX(WM_C,MATCH($Y25,WM_KEY,0)),"")</f>
        <v>0.54</v>
      </c>
      <c r="AB25" s="127">
        <f>IF(Z25="","",Z25*AA25)</f>
        <v>1.08</v>
      </c>
      <c r="AC25" s="125" t="n">
        <v>2</v>
      </c>
      <c r="AD25" s="126">
        <f>IFERROR(INDEX(WM_AU,MATCH($Y25,WM_KEY,0)),"")</f>
        <v>0.16</v>
      </c>
      <c r="AE25" s="127">
        <f>IF(AC25="","",AC25*AD25)</f>
        <v>0.32</v>
      </c>
      <c r="AF25" s="125" t="n">
        <v>2</v>
      </c>
      <c r="AG25" s="126">
        <f>IFERROR(INDEX(WM_AC,MATCH($Y25,WM_KEY,0)),"")</f>
        <v>0.14</v>
      </c>
      <c r="AH25" s="127">
        <f>IF(AF25="","",AF25*AG25)</f>
        <v>0.28</v>
      </c>
      <c r="AI25" s="125" t="n">
        <v>1</v>
      </c>
      <c r="AJ25" s="126">
        <f>IFERROR(INDEX(WM_L,MATCH($Y25,WM_KEY,0)),"")</f>
        <v>0</v>
      </c>
      <c r="AK25" s="127">
        <f>IF(AI25="","",AI25*AJ25)</f>
        <v>0</v>
      </c>
      <c r="AL25" s="125" t="n">
        <v>3</v>
      </c>
      <c r="AM25" s="126">
        <f>IFERROR(INDEX(WM_E,MATCH($Y25,WM_KEY,0)),"")</f>
        <v>0.1</v>
      </c>
      <c r="AN25" s="127">
        <f>IF(AL25="","",AL25*AM25)</f>
        <v>0.3</v>
      </c>
      <c r="AO25" s="128" t="n">
        <v>2.5</v>
      </c>
      <c r="AP25" s="126">
        <f>IFERROR(INDEX(WM_BI,MATCH($Y25,WM_KEY,0)),"")</f>
        <v>0.06</v>
      </c>
      <c r="AQ25" s="127">
        <f>IF(AO25="","",AO25*AP25)</f>
        <v>0.15</v>
      </c>
      <c r="AR25" s="127">
        <f>IF(COUNT(AB25,AE25,AH25,AK25,AN25,AQ25)&lt;6,"",SUM(AB25,AE25,AH25,AK25,AN25,AQ25))</f>
        <v>2.13</v>
      </c>
      <c r="AS25" s="129" t="str">
        <f>IF(AR25="","",INDEX({"A1","A2","A3","B1","B2","B3","C1","C2","D1","D2","E1","E2"},MAX(1,MIN(12,ROUND(AR25,0)))))</f>
        <v>A2</v>
      </c>
      <c r="AT25"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5" s="131" t="inlineStr">
        <is>
          <r>
            <rPr>
              <rFont val="Calibri"/>
              <b val="1"/>
              <sz val="10"/>
            </rPr>
            <t>At build:</t>
          </r>
          <r>
            <rPr>
              <rFont val="Calibri"/>
              <sz val="10"/>
            </rPr>
            <t xml:space="preserve"> Complexity 1.08 + Autonomy 0.32 + Accountability 0.28 + Leadership 0.00 + Experience 0.30 + Business impact 0.15
= 2.13 points → nearest level 2 = A2
</t>
          </r>
          <r>
            <rPr>
              <rFont val="Calibri"/>
              <b val="1"/>
              <sz val="10"/>
            </rPr>
            <t>Final level:</t>
          </r>
          <r>
            <rPr>
              <rFont val="Calibri"/>
              <sz val="10"/>
            </rPr>
            <t xml:space="preserve"> A3 · a rule applied: see the next column</t>
          </r>
        </is>
      </c>
      <c r="AV25" s="131" t="inlineStr">
        <is>
          <r>
            <rPr>
              <rFont val="Calibri"/>
              <sz val="10"/>
            </rPr>
            <t xml:space="preserve">•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AW25"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2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5" s="134" t="inlineStr">
        <is>
          <r>
            <rPr>
              <rFont val="Calibri"/>
              <sz val="10"/>
            </rPr>
            <t xml:space="preserve">Rated 3 of 12
</t>
          </r>
          <r>
            <rPr>
              <rFont val="Calibri"/>
              <b val="1"/>
              <sz val="10"/>
            </rPr>
            <t>Experience:</t>
          </r>
          <r>
            <rPr>
              <rFont val="Calibri"/>
              <sz val="10"/>
            </rPr>
            <t xml:space="preserve"> 2.7 yrs total · 1.0 before IRIS + 1.7 at IRIS = 2.9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5"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5" s="145" t="inlineStr"/>
      <c r="BD25" s="136" t="inlineStr">
        <is>
          <t>✓ HRIS: 2.7 yrs, B.Com, 0 direct reports
✓ Survey: 20 of 20 questions answered
✓ KRAs: submitted, reported deliverables
✓ Manager mapping: rating, potential, 9-box
✗ Job description: not on file</t>
        </is>
      </c>
      <c r="BE25"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5" s="136" t="inlineStr">
        <is>
          <t>Low</t>
        </is>
      </c>
      <c r="BG25" s="136" t="inlineStr">
        <is>
          <t>• Survey answers are generic or do not match the role — not used as evidence; manager input needed</t>
        </is>
      </c>
      <c r="BH25" s="136" t="inlineStr"/>
      <c r="BI25" s="137" t="n"/>
      <c r="BJ25" s="138" t="n"/>
      <c r="BK25" s="138" t="n"/>
      <c r="BL25" s="138" t="n"/>
      <c r="BM25" s="138" t="n"/>
      <c r="BN25" s="139" t="n"/>
      <c r="BO25" s="121" t="n"/>
      <c r="BP25" s="121" t="n"/>
      <c r="BQ25" s="121" t="n"/>
      <c r="BR25" s="121" t="n"/>
      <c r="BS25" s="121" t="n"/>
      <c r="BT25" s="121" t="n"/>
      <c r="BU25" s="121" t="n"/>
      <c r="BV25" s="121" t="n">
        <v>2.5</v>
      </c>
    </row>
    <row r="26" ht="340" customHeight="1">
      <c r="A26" s="109" t="inlineStr">
        <is>
          <t>IRISC225</t>
        </is>
      </c>
      <c r="B26" s="110" t="inlineStr">
        <is>
          <t>Shravan Ghadi</t>
        </is>
      </c>
      <c r="C26" s="111" t="inlineStr">
        <is>
          <t>Digitizing</t>
        </is>
      </c>
      <c r="D26" s="111" t="inlineStr">
        <is>
          <t>Datta Hatagale</t>
        </is>
      </c>
      <c r="E26" s="112" t="n">
        <v>4.5</v>
      </c>
      <c r="F26" s="112" t="n">
        <v>4.5</v>
      </c>
      <c r="G26" s="111" t="inlineStr">
        <is>
          <t>Undergraduate</t>
        </is>
      </c>
      <c r="H26" s="140" t="inlineStr">
        <is>
          <t>Consultant</t>
        </is>
      </c>
      <c r="I26" s="115" t="inlineStr">
        <is>
          <t>Senior Digitization Associate</t>
        </is>
      </c>
      <c r="J26" s="114" t="inlineStr">
        <is>
          <t>Data Operations &amp; Digitization</t>
        </is>
      </c>
      <c r="K26" s="114" t="inlineStr">
        <is>
          <t>Document Conversion, Formatting &amp; Web Publishing</t>
        </is>
      </c>
      <c r="L26" s="115" t="inlineStr">
        <is>
          <t>L3 – Professional / Associate</t>
        </is>
      </c>
      <c r="M26" s="116" t="inlineStr">
        <is>
          <t>A3</t>
        </is>
      </c>
      <c r="N26" s="147" t="inlineStr">
        <is>
          <t>Senior Associate</t>
        </is>
      </c>
      <c r="O26" s="26" t="inlineStr">
        <is>
          <t>A</t>
        </is>
      </c>
      <c r="P26" s="114" t="inlineStr">
        <is>
          <t>IC</t>
        </is>
      </c>
      <c r="Q26" s="146" t="inlineStr">
        <is>
          <t>▲ Up</t>
        </is>
      </c>
      <c r="R26"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6" s="121" t="n"/>
      <c r="U26"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6"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6"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6"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6" s="124" t="inlineStr">
        <is>
          <t>CARBON · Digitizing · Band A · Early career</t>
        </is>
      </c>
      <c r="Z26" s="125" t="n">
        <v>2</v>
      </c>
      <c r="AA26" s="126">
        <f>IFERROR(INDEX(WM_C,MATCH($Y26,WM_KEY,0)),"")</f>
        <v>0.54</v>
      </c>
      <c r="AB26" s="127">
        <f>IF(Z26="","",Z26*AA26)</f>
        <v>1.08</v>
      </c>
      <c r="AC26" s="125" t="n">
        <v>2</v>
      </c>
      <c r="AD26" s="126">
        <f>IFERROR(INDEX(WM_AU,MATCH($Y26,WM_KEY,0)),"")</f>
        <v>0.16</v>
      </c>
      <c r="AE26" s="127">
        <f>IF(AC26="","",AC26*AD26)</f>
        <v>0.32</v>
      </c>
      <c r="AF26" s="125" t="n">
        <v>2</v>
      </c>
      <c r="AG26" s="126">
        <f>IFERROR(INDEX(WM_AC,MATCH($Y26,WM_KEY,0)),"")</f>
        <v>0.14</v>
      </c>
      <c r="AH26" s="127">
        <f>IF(AF26="","",AF26*AG26)</f>
        <v>0.28</v>
      </c>
      <c r="AI26" s="125" t="n">
        <v>1</v>
      </c>
      <c r="AJ26" s="126">
        <f>IFERROR(INDEX(WM_L,MATCH($Y26,WM_KEY,0)),"")</f>
        <v>0</v>
      </c>
      <c r="AK26" s="127">
        <f>IF(AI26="","",AI26*AJ26)</f>
        <v>0</v>
      </c>
      <c r="AL26" s="125" t="n">
        <v>3</v>
      </c>
      <c r="AM26" s="126">
        <f>IFERROR(INDEX(WM_E,MATCH($Y26,WM_KEY,0)),"")</f>
        <v>0.1</v>
      </c>
      <c r="AN26" s="127">
        <f>IF(AL26="","",AL26*AM26)</f>
        <v>0.3</v>
      </c>
      <c r="AO26" s="128" t="n">
        <v>2.5</v>
      </c>
      <c r="AP26" s="126">
        <f>IFERROR(INDEX(WM_BI,MATCH($Y26,WM_KEY,0)),"")</f>
        <v>0.06</v>
      </c>
      <c r="AQ26" s="127">
        <f>IF(AO26="","",AO26*AP26)</f>
        <v>0.15</v>
      </c>
      <c r="AR26" s="127">
        <f>IF(COUNT(AB26,AE26,AH26,AK26,AN26,AQ26)&lt;6,"",SUM(AB26,AE26,AH26,AK26,AN26,AQ26))</f>
        <v>2.13</v>
      </c>
      <c r="AS26" s="129" t="str">
        <f>IF(AR26="","",INDEX({"A1","A2","A3","B1","B2","B3","C1","C2","D1","D2","E1","E2"},MAX(1,MIN(12,ROUND(AR26,0)))))</f>
        <v>A2</v>
      </c>
      <c r="AT26"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6" s="131" t="inlineStr">
        <is>
          <r>
            <rPr>
              <rFont val="Calibri"/>
              <b val="1"/>
              <sz val="10"/>
            </rPr>
            <t>At build:</t>
          </r>
          <r>
            <rPr>
              <rFont val="Calibri"/>
              <sz val="10"/>
            </rPr>
            <t xml:space="preserve"> Complexity 1.08 + Autonomy 0.32 + Accountability 0.28 + Leadership 0.00 + Experience 0.30 + Business impact 0.15
= 2.13 points → nearest level 2 = A2
</t>
          </r>
          <r>
            <rPr>
              <rFont val="Calibri"/>
              <b val="1"/>
              <sz val="10"/>
            </rPr>
            <t>Final level:</t>
          </r>
          <r>
            <rPr>
              <rFont val="Calibri"/>
              <sz val="10"/>
            </rPr>
            <t xml:space="preserve"> A3 · a rule applied: see the next column</t>
          </r>
        </is>
      </c>
      <c r="AV26" s="131" t="inlineStr">
        <is>
          <r>
            <rPr>
              <rFont val="Calibri"/>
              <sz val="10"/>
            </rPr>
            <t xml:space="preserve">•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AW26"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2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6" s="134" t="inlineStr">
        <is>
          <r>
            <rPr>
              <rFont val="Calibri"/>
              <sz val="10"/>
            </rPr>
            <t xml:space="preserve">Rated 3 of 12
</t>
          </r>
          <r>
            <rPr>
              <rFont val="Calibri"/>
              <b val="1"/>
              <sz val="10"/>
            </rPr>
            <t>Experience:</t>
          </r>
          <r>
            <rPr>
              <rFont val="Calibri"/>
              <sz val="10"/>
            </rPr>
            <t xml:space="preserve"> 4.5 yrs total · 4.5 at IRIS; none recorded before IRIS = 3.6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A3 roles typically have 2–5 yrs · IRIS guide 2–4</t>
          </r>
        </is>
      </c>
      <c r="BB26"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6" s="145" t="inlineStr"/>
      <c r="BD26" s="136" t="inlineStr">
        <is>
          <t>✓ HRIS: 4.5 yrs, Undergraduate, 0 direct reports
✓ Survey: 19 of 20 questions answered
✓ KRAs: submitted, reported deliverables
✓ Manager mapping: rating, potential, 9-box
✗ Job description: not on file</t>
        </is>
      </c>
      <c r="BE26"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6" s="136" t="inlineStr">
        <is>
          <t>Low</t>
        </is>
      </c>
      <c r="BG26" s="136" t="inlineStr">
        <is>
          <t>• Survey answers are generic or do not match the role — not used as evidence; manager input needed</t>
        </is>
      </c>
      <c r="BH26" s="136" t="inlineStr"/>
      <c r="BI26" s="137" t="n"/>
      <c r="BJ26" s="138" t="n"/>
      <c r="BK26" s="138" t="n"/>
      <c r="BL26" s="138" t="n"/>
      <c r="BM26" s="138" t="n"/>
      <c r="BN26" s="139" t="n"/>
      <c r="BO26" s="121" t="n"/>
      <c r="BP26" s="121" t="n"/>
      <c r="BQ26" s="121" t="n"/>
      <c r="BR26" s="121" t="n"/>
      <c r="BS26" s="121" t="n"/>
      <c r="BT26" s="121" t="n"/>
      <c r="BU26" s="121" t="n"/>
      <c r="BV26" s="121" t="n">
        <v>2.5</v>
      </c>
    </row>
    <row r="27" ht="340" customHeight="1">
      <c r="A27" s="109" t="inlineStr">
        <is>
          <t>IRISC271</t>
        </is>
      </c>
      <c r="B27" s="110" t="inlineStr">
        <is>
          <t>Siddhesh Manjrekar</t>
        </is>
      </c>
      <c r="C27" s="111" t="inlineStr">
        <is>
          <t>Digitizing</t>
        </is>
      </c>
      <c r="D27" s="111" t="inlineStr">
        <is>
          <t>Datta Hatagale</t>
        </is>
      </c>
      <c r="E27" s="112" t="n">
        <v>3.5</v>
      </c>
      <c r="F27" s="112" t="n">
        <v>3.1</v>
      </c>
      <c r="G27" s="111" t="inlineStr">
        <is>
          <t>BMS</t>
        </is>
      </c>
      <c r="H27" s="140" t="inlineStr">
        <is>
          <t>Consultant</t>
        </is>
      </c>
      <c r="I27" s="115" t="inlineStr">
        <is>
          <t>Senior Digitization Associate</t>
        </is>
      </c>
      <c r="J27" s="114" t="inlineStr">
        <is>
          <t>Data Operations &amp; Digitization</t>
        </is>
      </c>
      <c r="K27" s="114" t="inlineStr">
        <is>
          <t>Document Conversion, Formatting &amp; Web Publishing</t>
        </is>
      </c>
      <c r="L27" s="115" t="inlineStr">
        <is>
          <t>L3 – Professional / Associate</t>
        </is>
      </c>
      <c r="M27" s="116" t="inlineStr">
        <is>
          <t>A3</t>
        </is>
      </c>
      <c r="N27" s="147" t="inlineStr">
        <is>
          <t>Senior Associate</t>
        </is>
      </c>
      <c r="O27" s="26" t="inlineStr">
        <is>
          <t>A</t>
        </is>
      </c>
      <c r="P27" s="114" t="inlineStr">
        <is>
          <t>IC</t>
        </is>
      </c>
      <c r="Q27" s="146" t="inlineStr">
        <is>
          <t>▲ Up</t>
        </is>
      </c>
      <c r="R27"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7" s="121" t="n"/>
      <c r="U27"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7"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7"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7"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7" s="124" t="inlineStr">
        <is>
          <t>CARBON · Digitizing · Band A · Early career</t>
        </is>
      </c>
      <c r="Z27" s="125" t="n">
        <v>2</v>
      </c>
      <c r="AA27" s="126">
        <f>IFERROR(INDEX(WM_C,MATCH($Y27,WM_KEY,0)),"")</f>
        <v>0.54</v>
      </c>
      <c r="AB27" s="127">
        <f>IF(Z27="","",Z27*AA27)</f>
        <v>1.08</v>
      </c>
      <c r="AC27" s="125" t="n">
        <v>2</v>
      </c>
      <c r="AD27" s="126">
        <f>IFERROR(INDEX(WM_AU,MATCH($Y27,WM_KEY,0)),"")</f>
        <v>0.16</v>
      </c>
      <c r="AE27" s="127">
        <f>IF(AC27="","",AC27*AD27)</f>
        <v>0.32</v>
      </c>
      <c r="AF27" s="125" t="n">
        <v>2</v>
      </c>
      <c r="AG27" s="126">
        <f>IFERROR(INDEX(WM_AC,MATCH($Y27,WM_KEY,0)),"")</f>
        <v>0.14</v>
      </c>
      <c r="AH27" s="127">
        <f>IF(AF27="","",AF27*AG27)</f>
        <v>0.28</v>
      </c>
      <c r="AI27" s="125" t="n">
        <v>1</v>
      </c>
      <c r="AJ27" s="126">
        <f>IFERROR(INDEX(WM_L,MATCH($Y27,WM_KEY,0)),"")</f>
        <v>0</v>
      </c>
      <c r="AK27" s="127">
        <f>IF(AI27="","",AI27*AJ27)</f>
        <v>0</v>
      </c>
      <c r="AL27" s="125" t="n">
        <v>3</v>
      </c>
      <c r="AM27" s="126">
        <f>IFERROR(INDEX(WM_E,MATCH($Y27,WM_KEY,0)),"")</f>
        <v>0.1</v>
      </c>
      <c r="AN27" s="127">
        <f>IF(AL27="","",AL27*AM27)</f>
        <v>0.3</v>
      </c>
      <c r="AO27" s="128" t="n">
        <v>2.5</v>
      </c>
      <c r="AP27" s="126">
        <f>IFERROR(INDEX(WM_BI,MATCH($Y27,WM_KEY,0)),"")</f>
        <v>0.06</v>
      </c>
      <c r="AQ27" s="127">
        <f>IF(AO27="","",AO27*AP27)</f>
        <v>0.15</v>
      </c>
      <c r="AR27" s="127">
        <f>IF(COUNT(AB27,AE27,AH27,AK27,AN27,AQ27)&lt;6,"",SUM(AB27,AE27,AH27,AK27,AN27,AQ27))</f>
        <v>2.13</v>
      </c>
      <c r="AS27" s="129" t="str">
        <f>IF(AR27="","",INDEX({"A1","A2","A3","B1","B2","B3","C1","C2","D1","D2","E1","E2"},MAX(1,MIN(12,ROUND(AR27,0)))))</f>
        <v>A2</v>
      </c>
      <c r="AT2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7" s="131" t="inlineStr">
        <is>
          <r>
            <rPr>
              <rFont val="Calibri"/>
              <b val="1"/>
              <sz val="10"/>
            </rPr>
            <t>At build:</t>
          </r>
          <r>
            <rPr>
              <rFont val="Calibri"/>
              <sz val="10"/>
            </rPr>
            <t xml:space="preserve"> Complexity 1.08 + Autonomy 0.32 + Accountability 0.28 + Leadership 0.00 + Experience 0.30 + Business impact 0.15
= 2.13 points → nearest level 2 = A2
</t>
          </r>
          <r>
            <rPr>
              <rFont val="Calibri"/>
              <b val="1"/>
              <sz val="10"/>
            </rPr>
            <t>Final level:</t>
          </r>
          <r>
            <rPr>
              <rFont val="Calibri"/>
              <sz val="10"/>
            </rPr>
            <t xml:space="preserve"> A3 · a rule applied: see the next column</t>
          </r>
        </is>
      </c>
      <c r="AV27" s="131" t="inlineStr">
        <is>
          <r>
            <rPr>
              <rFont val="Calibri"/>
              <sz val="10"/>
            </rPr>
            <t xml:space="preserve">•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AW27"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2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2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7" s="134" t="inlineStr">
        <is>
          <r>
            <rPr>
              <rFont val="Calibri"/>
              <sz val="10"/>
            </rPr>
            <t xml:space="preserve">Rated 3 of 12
</t>
          </r>
          <r>
            <rPr>
              <rFont val="Calibri"/>
              <b val="1"/>
              <sz val="10"/>
            </rPr>
            <t>Experience:</t>
          </r>
          <r>
            <rPr>
              <rFont val="Calibri"/>
              <sz val="10"/>
            </rPr>
            <t xml:space="preserve"> 3.5 yrs total · 0.4 before IRIS + 3.1 at IRIS = 3.2 on the experience scale
</t>
          </r>
          <r>
            <rPr>
              <rFont val="Calibri"/>
              <b val="1"/>
              <sz val="10"/>
            </rPr>
            <t>Qualification:</t>
          </r>
          <r>
            <rPr>
              <rFont val="Calibri"/>
              <sz val="10"/>
            </rPr>
            <t xml:space="preserve"> BMS · graduate, relevant to the work → no change
</t>
          </r>
          <r>
            <rPr>
              <rFont val="Calibri"/>
              <b val="1"/>
              <sz val="10"/>
            </rPr>
            <t>Market:</t>
          </r>
          <r>
            <rPr>
              <rFont val="Calibri"/>
              <sz val="10"/>
            </rPr>
            <t xml:space="preserve"> A3 roles typically have 2–5 yrs · IRIS guide 2–4</t>
          </r>
        </is>
      </c>
      <c r="BB27"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7" s="145" t="inlineStr"/>
      <c r="BD27" s="136" t="inlineStr">
        <is>
          <t>✓ HRIS: 3.5 yrs, BMS, 0 direct reports
✓ Survey: 20 of 20 questions answered
✓ KRAs: submitted, reported deliverables
✓ Manager mapping: rating, potential, 9-box
✗ Job description: not on file</t>
        </is>
      </c>
      <c r="BE2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7" s="136" t="inlineStr">
        <is>
          <t>Low</t>
        </is>
      </c>
      <c r="BG27" s="136" t="inlineStr">
        <is>
          <t>• Survey answers are generic or do not match the role — not used as evidence; manager input needed</t>
        </is>
      </c>
      <c r="BH27" s="136" t="inlineStr"/>
      <c r="BI27" s="137" t="n"/>
      <c r="BJ27" s="138" t="n"/>
      <c r="BK27" s="138" t="n"/>
      <c r="BL27" s="138" t="n"/>
      <c r="BM27" s="138" t="n"/>
      <c r="BN27" s="139" t="n"/>
      <c r="BO27" s="121" t="n"/>
      <c r="BP27" s="121" t="n"/>
      <c r="BQ27" s="121" t="n"/>
      <c r="BR27" s="121" t="n"/>
      <c r="BS27" s="121" t="n"/>
      <c r="BT27" s="121" t="n"/>
      <c r="BU27" s="121" t="n"/>
      <c r="BV27" s="121" t="n">
        <v>2.5</v>
      </c>
    </row>
    <row r="28" ht="340" customHeight="1">
      <c r="A28" s="109" t="inlineStr">
        <is>
          <t>IRISC173</t>
        </is>
      </c>
      <c r="B28" s="110" t="inlineStr">
        <is>
          <t>Snehal Kardekar</t>
        </is>
      </c>
      <c r="C28" s="111" t="inlineStr">
        <is>
          <t>Digitizing</t>
        </is>
      </c>
      <c r="D28" s="111" t="inlineStr">
        <is>
          <t>Tejas Kat</t>
        </is>
      </c>
      <c r="E28" s="112" t="n">
        <v>13.2</v>
      </c>
      <c r="F28" s="112" t="n">
        <v>6.2</v>
      </c>
      <c r="G28" s="111" t="inlineStr">
        <is>
          <t>BA</t>
        </is>
      </c>
      <c r="H28" s="140" t="inlineStr">
        <is>
          <t>Consultant</t>
        </is>
      </c>
      <c r="I28" s="115" t="inlineStr">
        <is>
          <t>Senior Digitization Associate</t>
        </is>
      </c>
      <c r="J28" s="114" t="inlineStr">
        <is>
          <t>Data Operations &amp; Digitization</t>
        </is>
      </c>
      <c r="K28" s="114" t="inlineStr">
        <is>
          <t>Document Conversion, Formatting &amp; Web Publishing</t>
        </is>
      </c>
      <c r="L28" s="115" t="inlineStr">
        <is>
          <t>L3 – Professional / Associate</t>
        </is>
      </c>
      <c r="M28" s="116" t="inlineStr">
        <is>
          <t>A3</t>
        </is>
      </c>
      <c r="N28" s="147" t="inlineStr">
        <is>
          <t>Senior Associate</t>
        </is>
      </c>
      <c r="O28" s="26" t="inlineStr">
        <is>
          <t>A</t>
        </is>
      </c>
      <c r="P28" s="114" t="inlineStr">
        <is>
          <t>IC</t>
        </is>
      </c>
      <c r="Q28" s="146" t="inlineStr">
        <is>
          <t>▲ Up</t>
        </is>
      </c>
      <c r="R28"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8" s="121" t="n"/>
      <c r="U28"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8"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8"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8"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8" s="124" t="inlineStr">
        <is>
          <t>CARBON · Digitizing · Band A · Early career</t>
        </is>
      </c>
      <c r="Z28" s="125" t="n">
        <v>2.5</v>
      </c>
      <c r="AA28" s="126">
        <f>IFERROR(INDEX(WM_C,MATCH($Y28,WM_KEY,0)),"")</f>
        <v>0.54</v>
      </c>
      <c r="AB28" s="127">
        <f>IF(Z28="","",Z28*AA28)</f>
        <v>1.35</v>
      </c>
      <c r="AC28" s="125" t="n">
        <v>2</v>
      </c>
      <c r="AD28" s="126">
        <f>IFERROR(INDEX(WM_AU,MATCH($Y28,WM_KEY,0)),"")</f>
        <v>0.16</v>
      </c>
      <c r="AE28" s="127">
        <f>IF(AC28="","",AC28*AD28)</f>
        <v>0.32</v>
      </c>
      <c r="AF28" s="125" t="n">
        <v>2</v>
      </c>
      <c r="AG28" s="126">
        <f>IFERROR(INDEX(WM_AC,MATCH($Y28,WM_KEY,0)),"")</f>
        <v>0.14</v>
      </c>
      <c r="AH28" s="127">
        <f>IF(AF28="","",AF28*AG28)</f>
        <v>0.28</v>
      </c>
      <c r="AI28" s="125" t="n">
        <v>2</v>
      </c>
      <c r="AJ28" s="126">
        <f>IFERROR(INDEX(WM_L,MATCH($Y28,WM_KEY,0)),"")</f>
        <v>0</v>
      </c>
      <c r="AK28" s="127">
        <f>IF(AI28="","",AI28*AJ28)</f>
        <v>0</v>
      </c>
      <c r="AL28" s="125" t="n">
        <v>7.5</v>
      </c>
      <c r="AM28" s="126">
        <f>IFERROR(INDEX(WM_E,MATCH($Y28,WM_KEY,0)),"")</f>
        <v>0.1</v>
      </c>
      <c r="AN28" s="127">
        <f>IF(AL28="","",AL28*AM28)</f>
        <v>0.75</v>
      </c>
      <c r="AO28" s="128" t="n">
        <v>2.5</v>
      </c>
      <c r="AP28" s="126">
        <f>IFERROR(INDEX(WM_BI,MATCH($Y28,WM_KEY,0)),"")</f>
        <v>0.06</v>
      </c>
      <c r="AQ28" s="127">
        <f>IF(AO28="","",AO28*AP28)</f>
        <v>0.15</v>
      </c>
      <c r="AR28" s="127">
        <f>IF(COUNT(AB28,AE28,AH28,AK28,AN28,AQ28)&lt;6,"",SUM(AB28,AE28,AH28,AK28,AN28,AQ28))</f>
        <v>2.85</v>
      </c>
      <c r="AS28" s="129" t="str">
        <f>IF(AR28="","",INDEX({"A1","A2","A3","B1","B2","B3","C1","C2","D1","D2","E1","E2"},MAX(1,MIN(12,ROUND(AR28,0)))))</f>
        <v>A3</v>
      </c>
      <c r="AT2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8" s="131" t="inlineStr">
        <is>
          <r>
            <rPr>
              <rFont val="Calibri"/>
              <b val="1"/>
              <sz val="10"/>
            </rPr>
            <t>At build:</t>
          </r>
          <r>
            <rPr>
              <rFont val="Calibri"/>
              <sz val="10"/>
            </rPr>
            <t xml:space="preserve"> Complexity 1.35 + Autonomy 0.32 + Accountability 0.28 + Leadership 0.00 + Experience 0.75 + Business impact 0.15
= 2.85 points → nearest level 3 = A3
</t>
          </r>
          <r>
            <rPr>
              <rFont val="Calibri"/>
              <b val="1"/>
              <sz val="10"/>
            </rPr>
            <t>Final level:</t>
          </r>
          <r>
            <rPr>
              <rFont val="Calibri"/>
              <sz val="10"/>
            </rPr>
            <t xml:space="preserve"> A3 · same as the score</t>
          </r>
        </is>
      </c>
      <c r="AV28" s="131" t="inlineStr">
        <is>
          <r>
            <rPr>
              <rFont val="Calibri"/>
              <b val="1"/>
              <sz val="10"/>
            </rPr>
            <t>No rule applied:</t>
          </r>
          <r>
            <rPr>
              <rFont val="Calibri"/>
              <sz val="10"/>
            </rPr>
            <t xml:space="preserve"> the score decides.</t>
          </r>
        </is>
      </c>
      <c r="AW28"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QC of converted files across Carbon markets, ESMA QC; trains teammates → moved up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 · A3 = Varied and non-standard work; handles exceptions</t>
          </r>
        </is>
      </c>
      <c r="AX2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'Not applicable'; QC and corrections are routine calls → matches the start
</t>
          </r>
          <r>
            <rPr>
              <rFont val="Calibri"/>
              <b val="1"/>
              <sz val="10"/>
            </rPr>
            <t>Market:</t>
          </r>
          <r>
            <rPr>
              <rFont val="Calibri"/>
              <sz val="10"/>
            </rPr>
            <t xml:space="preserve"> A2 = Chooses own approach within standards</t>
          </r>
        </is>
      </c>
      <c r="AY2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28"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Lists training teammates as a main responsibility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8" s="134" t="inlineStr">
        <is>
          <r>
            <rPr>
              <rFont val="Calibri"/>
              <sz val="10"/>
            </rPr>
            <t xml:space="preserve">Rated 7.5 of 12 · between C1 and C2
</t>
          </r>
          <r>
            <rPr>
              <rFont val="Calibri"/>
              <b val="1"/>
              <sz val="10"/>
            </rPr>
            <t>Experience:</t>
          </r>
          <r>
            <rPr>
              <rFont val="Calibri"/>
              <sz val="10"/>
            </rPr>
            <t xml:space="preserve"> 13.2 yrs total · 7.0 before IRIS + 6.2 at IRIS = 7.5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A3 roles typically have 2–5 yrs · IRIS guide 2–4</t>
          </r>
        </is>
      </c>
      <c r="BB28"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8" s="145" t="inlineStr"/>
      <c r="BD28" s="136" t="inlineStr">
        <is>
          <t>✓ HRIS: 13.2 yrs, BA, 0 direct reports
✓ Survey: 19 of 20 questions answered
✓ KRAs: submitted, reported deliverables
✓ Manager mapping: rating, potential, 9-box
✗ Job description: not on file</t>
        </is>
      </c>
      <c r="BE2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8" s="136" t="inlineStr">
        <is>
          <t>Medium</t>
        </is>
      </c>
      <c r="BG28" s="136" t="inlineStr">
        <is>
          <t>• 13.2 yrs of experience in a role that reads as Band A work — a career-path question for the manager: can the role be widened · Specialist, B1 or is it correctly sized?</t>
        </is>
      </c>
      <c r="BH28" s="136" t="inlineStr"/>
      <c r="BI28" s="137" t="n"/>
      <c r="BJ28" s="138" t="n"/>
      <c r="BK28" s="138" t="n"/>
      <c r="BL28" s="138" t="n"/>
      <c r="BM28" s="138" t="n"/>
      <c r="BN28" s="139" t="n"/>
      <c r="BO28" s="121" t="n"/>
      <c r="BP28" s="121" t="n"/>
      <c r="BQ28" s="121" t="n"/>
      <c r="BR28" s="121" t="n"/>
      <c r="BS28" s="121" t="n"/>
      <c r="BT28" s="121" t="n"/>
      <c r="BU28" s="121" t="n"/>
      <c r="BV28" s="121" t="n">
        <v>2.5</v>
      </c>
    </row>
    <row r="29" ht="340" customHeight="1">
      <c r="A29" s="109" t="inlineStr">
        <is>
          <t>IRIS1774</t>
        </is>
      </c>
      <c r="B29" s="110" t="inlineStr">
        <is>
          <t>Tabassum Ali</t>
        </is>
      </c>
      <c r="C29" s="111" t="inlineStr">
        <is>
          <t>Digitizing</t>
        </is>
      </c>
      <c r="D29" s="111" t="inlineStr">
        <is>
          <t>Ritesh Yeram</t>
        </is>
      </c>
      <c r="E29" s="112" t="n">
        <v>9.4</v>
      </c>
      <c r="F29" s="112" t="n">
        <v>7.5</v>
      </c>
      <c r="G29" s="111" t="inlineStr">
        <is>
          <t>B.Com</t>
        </is>
      </c>
      <c r="H29" s="140" t="inlineStr">
        <is>
          <t>Image Processing Specialist</t>
        </is>
      </c>
      <c r="I29" s="115" t="inlineStr">
        <is>
          <t>Senior Digitization Associate</t>
        </is>
      </c>
      <c r="J29" s="114" t="inlineStr">
        <is>
          <t>Data Operations &amp; Digitization</t>
        </is>
      </c>
      <c r="K29" s="114" t="inlineStr">
        <is>
          <t>Document Conversion, Formatting &amp; Web Publishing</t>
        </is>
      </c>
      <c r="L29" s="115" t="inlineStr">
        <is>
          <t>L3 – Professional / Associate</t>
        </is>
      </c>
      <c r="M29" s="116" t="inlineStr">
        <is>
          <t>A3</t>
        </is>
      </c>
      <c r="N29" s="147" t="inlineStr">
        <is>
          <t>Senior Associate</t>
        </is>
      </c>
      <c r="O29" s="26" t="inlineStr">
        <is>
          <t>A</t>
        </is>
      </c>
      <c r="P29" s="114" t="inlineStr">
        <is>
          <t>IC</t>
        </is>
      </c>
      <c r="Q29" s="146" t="inlineStr">
        <is>
          <t>▲ Up</t>
        </is>
      </c>
      <c r="R29"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2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29" s="121" t="n"/>
      <c r="U29"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29"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29"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29"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9" s="124" t="inlineStr">
        <is>
          <t>CARBON · Digitizing · Band A · Early career</t>
        </is>
      </c>
      <c r="Z29" s="125" t="n">
        <v>3</v>
      </c>
      <c r="AA29" s="126">
        <f>IFERROR(INDEX(WM_C,MATCH($Y29,WM_KEY,0)),"")</f>
        <v>0.54</v>
      </c>
      <c r="AB29" s="127">
        <f>IF(Z29="","",Z29*AA29)</f>
        <v>1.62</v>
      </c>
      <c r="AC29" s="125" t="n">
        <v>3</v>
      </c>
      <c r="AD29" s="126">
        <f>IFERROR(INDEX(WM_AU,MATCH($Y29,WM_KEY,0)),"")</f>
        <v>0.16</v>
      </c>
      <c r="AE29" s="127">
        <f>IF(AC29="","",AC29*AD29)</f>
        <v>0.48</v>
      </c>
      <c r="AF29" s="125" t="n">
        <v>2.5</v>
      </c>
      <c r="AG29" s="126">
        <f>IFERROR(INDEX(WM_AC,MATCH($Y29,WM_KEY,0)),"")</f>
        <v>0.14</v>
      </c>
      <c r="AH29" s="127">
        <f>IF(AF29="","",AF29*AG29)</f>
        <v>0.35</v>
      </c>
      <c r="AI29" s="125" t="n">
        <v>1.5</v>
      </c>
      <c r="AJ29" s="126">
        <f>IFERROR(INDEX(WM_L,MATCH($Y29,WM_KEY,0)),"")</f>
        <v>0</v>
      </c>
      <c r="AK29" s="127">
        <f>IF(AI29="","",AI29*AJ29)</f>
        <v>0</v>
      </c>
      <c r="AL29" s="125" t="n">
        <v>6</v>
      </c>
      <c r="AM29" s="126">
        <f>IFERROR(INDEX(WM_E,MATCH($Y29,WM_KEY,0)),"")</f>
        <v>0.1</v>
      </c>
      <c r="AN29" s="127">
        <f>IF(AL29="","",AL29*AM29)</f>
        <v>0.6</v>
      </c>
      <c r="AO29" s="128" t="n">
        <v>3</v>
      </c>
      <c r="AP29" s="126">
        <f>IFERROR(INDEX(WM_BI,MATCH($Y29,WM_KEY,0)),"")</f>
        <v>0.06</v>
      </c>
      <c r="AQ29" s="127">
        <f>IF(AO29="","",AO29*AP29)</f>
        <v>0.18</v>
      </c>
      <c r="AR29" s="127">
        <f>IF(COUNT(AB29,AE29,AH29,AK29,AN29,AQ29)&lt;6,"",SUM(AB29,AE29,AH29,AK29,AN29,AQ29))</f>
        <v>3.23</v>
      </c>
      <c r="AS29" s="129" t="str">
        <f>IF(AR29="","",INDEX({"A1","A2","A3","B1","B2","B3","C1","C2","D1","D2","E1","E2"},MAX(1,MIN(12,ROUND(AR29,0)))))</f>
        <v>A3</v>
      </c>
      <c r="AT2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29" s="131" t="inlineStr">
        <is>
          <r>
            <rPr>
              <rFont val="Calibri"/>
              <b val="1"/>
              <sz val="10"/>
            </rPr>
            <t>At build:</t>
          </r>
          <r>
            <rPr>
              <rFont val="Calibri"/>
              <sz val="10"/>
            </rPr>
            <t xml:space="preserve"> Complexity 1.62 + Autonomy 0.48 + Accountability 0.35 + Leadership 0.00 + Experience 0.60 + Business impact 0.18
= 3.23 points → nearest level 3 = A3
</t>
          </r>
          <r>
            <rPr>
              <rFont val="Calibri"/>
              <b val="1"/>
              <sz val="10"/>
            </rPr>
            <t>Final level:</t>
          </r>
          <r>
            <rPr>
              <rFont val="Calibri"/>
              <sz val="10"/>
            </rPr>
            <t xml:space="preserve"> A3 · same as the score</t>
          </r>
        </is>
      </c>
      <c r="AV29" s="131" t="inlineStr">
        <is>
          <r>
            <rPr>
              <rFont val="Calibri"/>
              <b val="1"/>
              <sz val="10"/>
            </rPr>
            <t>No rule applied:</t>
          </r>
          <r>
            <rPr>
              <rFont val="Calibri"/>
              <sz val="10"/>
            </rPr>
            <t xml:space="preserve"> the score decides.</t>
          </r>
        </is>
      </c>
      <c r="AW29"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no usable answers of their own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A3 = Varied and non-standard work; handles exceptions</t>
          </r>
        </is>
      </c>
      <c r="AX29"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no usable answers of their own → no change
</t>
          </r>
          <r>
            <rPr>
              <rFont val="Calibri"/>
              <b val="1"/>
              <sz val="10"/>
            </rPr>
            <t>Market:</t>
          </r>
          <r>
            <rPr>
              <rFont val="Calibri"/>
              <sz val="10"/>
            </rPr>
            <t xml:space="preserve"> A3 = Technical / QC / client calls on own work</t>
          </r>
        </is>
      </c>
      <c r="AY29"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t>
          </r>
          <r>
            <rPr>
              <rFont val="Calibri"/>
              <sz val="10"/>
            </rPr>
            <t xml:space="preserve"> rated like 8 colleagues in the same role and department · no usable answers of their own → moved −0.5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 · A3 = A module / process, or work with client or regulatory consequences</t>
          </r>
        </is>
      </c>
      <c r="AZ29"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8 colleagues in the same role and department · no usable answers of their own → moved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9" s="134" t="inlineStr">
        <is>
          <r>
            <rPr>
              <rFont val="Calibri"/>
              <sz val="10"/>
            </rPr>
            <t xml:space="preserve">Rated 6 of 12
</t>
          </r>
          <r>
            <rPr>
              <rFont val="Calibri"/>
              <b val="1"/>
              <sz val="10"/>
            </rPr>
            <t>Experience:</t>
          </r>
          <r>
            <rPr>
              <rFont val="Calibri"/>
              <sz val="10"/>
            </rPr>
            <t xml:space="preserve"> 9.4 yrs total · 1.9 before IRIS + 7.5 at IRIS = 5.8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29"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9" s="145" t="inlineStr"/>
      <c r="BD29" s="136" t="inlineStr">
        <is>
          <t>✓ HRIS: 9.4 yrs, B.Com, 0 direct reports
✗ Survey: no response
✓ KRAs: submitted
✓ Manager mapping: rating, potential, 9-box
✗ Job description: not on file</t>
        </is>
      </c>
      <c r="BE2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29" s="136" t="inlineStr">
        <is>
          <t>Low</t>
        </is>
      </c>
      <c r="BG29" s="136" t="inlineStr">
        <is>
          <t>• No survey answers or KRA — the role factors rest on designation and reporting lines only
• 9.4 yrs of experience in a role that reads as Band A work — a career-path question for the manager: can the role be widened · Specialist, B1 or is it correctly sized?</t>
        </is>
      </c>
      <c r="BH29" s="136" t="inlineStr"/>
      <c r="BI29" s="137" t="n"/>
      <c r="BJ29" s="138" t="n"/>
      <c r="BK29" s="138" t="n"/>
      <c r="BL29" s="138" t="n"/>
      <c r="BM29" s="138" t="n"/>
      <c r="BN29" s="139" t="n"/>
      <c r="BO29" s="121" t="n"/>
      <c r="BP29" s="121" t="n"/>
      <c r="BQ29" s="121" t="n"/>
      <c r="BR29" s="121" t="n"/>
      <c r="BS29" s="121" t="n"/>
      <c r="BT29" s="121" t="n"/>
      <c r="BU29" s="121" t="n"/>
      <c r="BV29" s="121" t="n">
        <v>3</v>
      </c>
    </row>
    <row r="30" ht="340" customHeight="1">
      <c r="A30" s="109" t="inlineStr">
        <is>
          <t>IRISC131</t>
        </is>
      </c>
      <c r="B30" s="110" t="inlineStr">
        <is>
          <t>Vanita Gaikwad</t>
        </is>
      </c>
      <c r="C30" s="111" t="inlineStr">
        <is>
          <t>Digitizing</t>
        </is>
      </c>
      <c r="D30" s="111" t="inlineStr">
        <is>
          <t>Prajakta Mokal</t>
        </is>
      </c>
      <c r="E30" s="112" t="n">
        <v>7.9</v>
      </c>
      <c r="F30" s="112" t="n">
        <v>7.9</v>
      </c>
      <c r="G30" s="111" t="inlineStr">
        <is>
          <t>BA</t>
        </is>
      </c>
      <c r="H30" s="140" t="inlineStr">
        <is>
          <t>Consultant</t>
        </is>
      </c>
      <c r="I30" s="115" t="inlineStr">
        <is>
          <t>Senior Digitization Associate</t>
        </is>
      </c>
      <c r="J30" s="114" t="inlineStr">
        <is>
          <t>Data Operations &amp; Digitization</t>
        </is>
      </c>
      <c r="K30" s="114" t="inlineStr">
        <is>
          <t>Document Conversion, Formatting &amp; Web Publishing</t>
        </is>
      </c>
      <c r="L30" s="115" t="inlineStr">
        <is>
          <t>L3 – Professional / Associate</t>
        </is>
      </c>
      <c r="M30" s="116" t="inlineStr">
        <is>
          <t>A3</t>
        </is>
      </c>
      <c r="N30" s="147" t="inlineStr">
        <is>
          <t>Senior Associate</t>
        </is>
      </c>
      <c r="O30" s="26" t="inlineStr">
        <is>
          <t>A</t>
        </is>
      </c>
      <c r="P30" s="114" t="inlineStr">
        <is>
          <t>IC</t>
        </is>
      </c>
      <c r="Q30" s="146" t="inlineStr">
        <is>
          <t>▲ Up</t>
        </is>
      </c>
      <c r="R30" s="119" t="inlineStr">
        <is>
          <r>
            <rPr>
              <rFont val="Calibri"/>
              <b val="1"/>
              <sz val="10"/>
            </rPr>
            <t>WHAT THE ROLE DOES:</t>
          </r>
          <r>
            <rPr>
              <rFont val="Calibri"/>
              <sz val="10"/>
            </rPr>
            <t xml:space="preserve"> 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html · pdf · word · documents · deliver · formatted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am · accuracy · quality · timely · every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formatting · validate · check · handle · independently · html
</t>
          </r>
          <r>
            <rPr>
              <rFont val="Calibri"/>
              <b val="1"/>
              <sz val="10"/>
            </rPr>
            <t>SKILLS &amp; KNOWLEDGE · role-holders:</t>
          </r>
          <r>
            <rPr>
              <rFont val="Calibri"/>
              <sz val="10"/>
            </rPr>
            <t xml:space="preserve"> OCR/Image procesing · attention to detail · Excel · quality checking · HTML · timely delivery · OCR · Word
</t>
          </r>
          <r>
            <rPr>
              <rFont val="Calibri"/>
              <b val="1"/>
              <sz val="10"/>
            </rPr>
            <t>TOOLS &amp; SYSTEMS:</t>
          </r>
          <r>
            <rPr>
              <rFont val="Calibri"/>
              <sz val="10"/>
            </rPr>
            <t xml:space="preserve"> Excel · Office 365 word · Abby FineReader · Carbon applications · DM · Web Expression HTML editor · Web Expression · HTML Editor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20 holders, 19 answered the survey; sub-family 30 answered; catalogue RC-047</t>
          </r>
        </is>
      </c>
      <c r="S3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T30" s="121" t="n"/>
      <c r="U30" s="122" t="inlineStr">
        <is>
          <r>
            <rPr>
              <rFont val="Calibri"/>
              <sz val="10"/>
            </rPr>
            <t xml:space="preserve">Senior Digitization Associate in Digitizing · CARBON, A3 — IC.
</t>
          </r>
          <r>
            <rPr>
              <rFont val="Calibri"/>
              <b val="1"/>
              <sz val="10"/>
            </rPr>
            <t>The work:</t>
          </r>
          <r>
            <rPr>
              <rFont val="Calibri"/>
              <sz val="10"/>
            </rPr>
            <t xml:space="preserve"> Converts and formats documents into HTML/PDF/Word to filing or web standards, and publishes content · incl. RBI website.
At this level the role owns varied work; reviews juniors; go-to for a process.
</t>
          </r>
          <r>
            <rPr>
              <rFont val="Calibri"/>
              <b val="1"/>
              <sz val="10"/>
            </rPr>
            <t>Key responsibilities:</t>
          </r>
          <r>
            <rPr>
              <rFont val="Calibri"/>
              <sz val="10"/>
            </rPr>
            <t xml:space="preserve"> Converts and formats documents into HTML/PDF/Word to filing or web standards, and publishes content · incl. RBI website; Varied and non-standard work; handles exceptions; A module / process, or work with client or regulatory consequences.
</t>
          </r>
          <r>
            <rPr>
              <rFont val="Calibri"/>
              <b val="1"/>
              <sz val="10"/>
            </rPr>
            <t>Holders describe it with:</t>
          </r>
          <r>
            <rPr>
              <rFont val="Calibri"/>
              <sz val="10"/>
            </rPr>
            <t xml:space="preserve"> document · quality · formatting · accuracy · checks · conversion.</t>
          </r>
        </is>
      </c>
      <c r="V30" s="123" t="inlineStr">
        <is>
          <r>
            <rPr>
              <rFont val="Calibri"/>
              <b val="1"/>
              <sz val="10"/>
            </rPr>
            <t>Hire as:</t>
          </r>
          <r>
            <rPr>
              <rFont val="Calibri"/>
              <sz val="10"/>
            </rPr>
            <t xml:space="preserve">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commerce preferred
</t>
          </r>
          <r>
            <rPr>
              <rFont val="Calibri"/>
              <b val="1"/>
              <sz val="10"/>
            </rPr>
            <t>Equivalent titles at peers:</t>
          </r>
          <r>
            <rPr>
              <rFont val="Calibri"/>
              <sz val="10"/>
            </rPr>
            <t xml:space="preserve"> DataTracks – Senior Associate · 2–5 yrs · Accenture Operations – L10 Senior Analyst · IRIS Vs Competitor Benchmark — operations roles – Senior Processor / QC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30" s="123" t="inlineStr">
        <is>
          <r>
            <rPr>
              <rFont val="Calibri"/>
              <sz val="10"/>
            </rPr>
            <t xml:space="preserve">FUNCTIONAL — skill level 3 of 5 · Practitioner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
★ = must-have for the family. Scale: 1 Awareness · 2 Working · 3 Practitioner · 4 Advanced · 5 Expert.</t>
          </r>
        </is>
      </c>
      <c r="X30" s="123" t="inlineStr">
        <is>
          <r>
            <rPr>
              <rFont val="Calibri"/>
              <sz val="10"/>
            </rPr>
            <t xml:space="preserve">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0" s="124" t="inlineStr">
        <is>
          <t>CARBON · Digitizing · Band A · Early career</t>
        </is>
      </c>
      <c r="Z30" s="125" t="n">
        <v>2</v>
      </c>
      <c r="AA30" s="126">
        <f>IFERROR(INDEX(WM_C,MATCH($Y30,WM_KEY,0)),"")</f>
        <v>0.54</v>
      </c>
      <c r="AB30" s="127">
        <f>IF(Z30="","",Z30*AA30)</f>
        <v>1.08</v>
      </c>
      <c r="AC30" s="125" t="n">
        <v>2</v>
      </c>
      <c r="AD30" s="126">
        <f>IFERROR(INDEX(WM_AU,MATCH($Y30,WM_KEY,0)),"")</f>
        <v>0.16</v>
      </c>
      <c r="AE30" s="127">
        <f>IF(AC30="","",AC30*AD30)</f>
        <v>0.32</v>
      </c>
      <c r="AF30" s="125" t="n">
        <v>2</v>
      </c>
      <c r="AG30" s="126">
        <f>IFERROR(INDEX(WM_AC,MATCH($Y30,WM_KEY,0)),"")</f>
        <v>0.14</v>
      </c>
      <c r="AH30" s="127">
        <f>IF(AF30="","",AF30*AG30)</f>
        <v>0.28</v>
      </c>
      <c r="AI30" s="125" t="n">
        <v>1</v>
      </c>
      <c r="AJ30" s="126">
        <f>IFERROR(INDEX(WM_L,MATCH($Y30,WM_KEY,0)),"")</f>
        <v>0</v>
      </c>
      <c r="AK30" s="127">
        <f>IF(AI30="","",AI30*AJ30)</f>
        <v>0</v>
      </c>
      <c r="AL30" s="125" t="n">
        <v>5</v>
      </c>
      <c r="AM30" s="126">
        <f>IFERROR(INDEX(WM_E,MATCH($Y30,WM_KEY,0)),"")</f>
        <v>0.1</v>
      </c>
      <c r="AN30" s="127">
        <f>IF(AL30="","",AL30*AM30)</f>
        <v>0.5</v>
      </c>
      <c r="AO30" s="128" t="n">
        <v>2.5</v>
      </c>
      <c r="AP30" s="126">
        <f>IFERROR(INDEX(WM_BI,MATCH($Y30,WM_KEY,0)),"")</f>
        <v>0.06</v>
      </c>
      <c r="AQ30" s="127">
        <f>IF(AO30="","",AO30*AP30)</f>
        <v>0.15</v>
      </c>
      <c r="AR30" s="127">
        <f>IF(COUNT(AB30,AE30,AH30,AK30,AN30,AQ30)&lt;6,"",SUM(AB30,AE30,AH30,AK30,AN30,AQ30))</f>
        <v>2.33</v>
      </c>
      <c r="AS30" s="129" t="str">
        <f>IF(AR30="","",INDEX({"A1","A2","A3","B1","B2","B3","C1","C2","D1","D2","E1","E2"},MAX(1,MIN(12,ROUND(AR30,0)))))</f>
        <v>A2</v>
      </c>
      <c r="AT3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30" s="131" t="inlineStr">
        <is>
          <r>
            <rPr>
              <rFont val="Calibri"/>
              <b val="1"/>
              <sz val="10"/>
            </rPr>
            <t>At build:</t>
          </r>
          <r>
            <rPr>
              <rFont val="Calibri"/>
              <sz val="10"/>
            </rPr>
            <t xml:space="preserve"> Complexity 1.08 + Autonomy 0.32 + Accountability 0.28 + Leadership 0.00 + Experience 0.50 + Business impact 0.15
= 2.33 points → nearest level 2 = A2
</t>
          </r>
          <r>
            <rPr>
              <rFont val="Calibri"/>
              <b val="1"/>
              <sz val="10"/>
            </rPr>
            <t>Final level:</t>
          </r>
          <r>
            <rPr>
              <rFont val="Calibri"/>
              <sz val="10"/>
            </rPr>
            <t xml:space="preserve"> A3 · a rule applied: see the next column</t>
          </r>
        </is>
      </c>
      <c r="AV30" s="131" t="inlineStr">
        <is>
          <r>
            <rPr>
              <rFont val="Calibri"/>
              <sz val="10"/>
            </rPr>
            <t xml:space="preserve">• </t>
          </r>
          <r>
            <rPr>
              <rFont val="Calibri"/>
              <b val="1"/>
              <sz val="10"/>
            </rPr>
            <t>Raised to A3:</t>
          </r>
          <r>
            <rPr>
              <rFont val="Calibri"/>
              <sz val="10"/>
            </rPr>
            <t xml:space="preserve"> 7.9 years' experience is 2 years or more.
</t>
          </r>
          <r>
            <rPr>
              <rFont val="Calibri"/>
              <b val="1"/>
              <sz val="10"/>
            </rPr>
            <t>Final level:</t>
          </r>
          <r>
            <rPr>
              <rFont val="Calibri"/>
              <sz val="10"/>
            </rPr>
            <t xml:space="preserve"> A3.</t>
          </r>
        </is>
      </c>
      <c r="AW3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3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3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3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0" s="134" t="inlineStr">
        <is>
          <r>
            <rPr>
              <rFont val="Calibri"/>
              <sz val="10"/>
            </rPr>
            <t xml:space="preserve">Rated 5 of 12
</t>
          </r>
          <r>
            <rPr>
              <rFont val="Calibri"/>
              <b val="1"/>
              <sz val="10"/>
            </rPr>
            <t>Experience:</t>
          </r>
          <r>
            <rPr>
              <rFont val="Calibri"/>
              <sz val="10"/>
            </rPr>
            <t xml:space="preserve"> 7.9 yrs total · 7.9 at IRIS; none recorded before IRIS = 5.2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BA · graduate → no change
</t>
          </r>
          <r>
            <rPr>
              <rFont val="Calibri"/>
              <b val="1"/>
              <sz val="10"/>
            </rPr>
            <t>Market:</t>
          </r>
          <r>
            <rPr>
              <rFont val="Calibri"/>
              <sz val="10"/>
            </rPr>
            <t xml:space="preserve"> A3 roles typically have 2–5 yrs · IRIS guide 2–4</t>
          </r>
        </is>
      </c>
      <c r="BB30"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0" s="135" t="inlineStr">
        <is>
          <t>• Correct the experience record — HR</t>
        </is>
      </c>
      <c r="BD30" s="136" t="inlineStr">
        <is>
          <t>✓ HRIS: 7.9 yrs, BA, 0 direct reports
✓ Survey: 19 of 20 questions answered
✓ KRAs: submitted, reported deliverables
✓ Manager mapping: rating, potential, 9-box
✗ Job description: not on file</t>
        </is>
      </c>
      <c r="BE30"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BF30" s="136" t="inlineStr">
        <is>
          <t>Low</t>
        </is>
      </c>
      <c r="BG30" s="136" t="inlineStr">
        <is>
          <t>• Experience on record · 7.9 yrs looks incomplete — experience before IRIS appears to be missing; HR to confirm
• Survey answers are generic or do not match the role — not used as evidence; manager input needed</t>
        </is>
      </c>
      <c r="BH30" s="136" t="inlineStr"/>
      <c r="BI30" s="137" t="n"/>
      <c r="BJ30" s="138" t="n"/>
      <c r="BK30" s="138" t="n"/>
      <c r="BL30" s="138" t="n"/>
      <c r="BM30" s="138" t="n"/>
      <c r="BN30" s="139" t="n"/>
      <c r="BO30" s="121" t="n"/>
      <c r="BP30" s="121" t="n"/>
      <c r="BQ30" s="121" t="n"/>
      <c r="BR30" s="121" t="n"/>
      <c r="BS30" s="121" t="n"/>
      <c r="BT30" s="121" t="n"/>
      <c r="BU30" s="121" t="n"/>
      <c r="BV30" s="121" t="n">
        <v>2.5</v>
      </c>
    </row>
    <row r="31" ht="340" customHeight="1">
      <c r="A31" s="109" t="inlineStr">
        <is>
          <t>IRISC332</t>
        </is>
      </c>
      <c r="B31" s="110" t="inlineStr">
        <is>
          <t>Aditya Kumar Diwakar</t>
        </is>
      </c>
      <c r="C31" s="111" t="inlineStr">
        <is>
          <t>Digitizing</t>
        </is>
      </c>
      <c r="D31" s="111" t="inlineStr">
        <is>
          <t>Dinesh Sharma</t>
        </is>
      </c>
      <c r="E31" s="112" t="n">
        <v>0.7</v>
      </c>
      <c r="F31" s="112" t="n">
        <v>0.7</v>
      </c>
      <c r="G31" s="111" t="inlineStr">
        <is>
          <t>Undergraduate</t>
        </is>
      </c>
      <c r="H31" s="140" t="inlineStr">
        <is>
          <t>Consultant</t>
        </is>
      </c>
      <c r="I31" s="115" t="inlineStr">
        <is>
          <t>Digitization Associate</t>
        </is>
      </c>
      <c r="J31" s="114" t="inlineStr">
        <is>
          <t>Data Operations &amp; Digitization</t>
        </is>
      </c>
      <c r="K31" s="114" t="inlineStr">
        <is>
          <t>Document Conversion, Formatting &amp; Web Publishing</t>
        </is>
      </c>
      <c r="L31" s="114" t="inlineStr">
        <is>
          <t>L3 – Professional / Associate</t>
        </is>
      </c>
      <c r="M31" s="148" t="inlineStr">
        <is>
          <t>A2</t>
        </is>
      </c>
      <c r="N31" s="147" t="inlineStr">
        <is>
          <t>Associate</t>
        </is>
      </c>
      <c r="O31" s="26" t="inlineStr">
        <is>
          <t>A</t>
        </is>
      </c>
      <c r="P31" s="114" t="inlineStr">
        <is>
          <t>IC</t>
        </is>
      </c>
      <c r="Q31" s="149" t="inlineStr">
        <is>
          <t>• Same level</t>
        </is>
      </c>
      <c r="R31" s="119" t="inlineStr">
        <is>
          <r>
            <rPr>
              <rFont val="Calibri"/>
              <b val="1"/>
              <sz val="10"/>
            </rPr>
            <t>WHAT THE ROLE DOES:</t>
          </r>
          <r>
            <rPr>
              <rFont val="Calibri"/>
              <sz val="10"/>
            </rPr>
            <t xml:space="preserve"> 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formatted · documents · html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am · accountable · every · formatting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Office 365 word · Excel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RC-046</t>
          </r>
        </is>
      </c>
      <c r="S31"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T31" s="121" t="n"/>
      <c r="U31" s="122" t="inlineStr">
        <is>
          <r>
            <rPr>
              <rFont val="Calibri"/>
              <sz val="10"/>
            </rPr>
            <t xml:space="preserve">Digitization Associate in Digitizing · CARBON, A2 — IC.
</t>
          </r>
          <r>
            <rPr>
              <rFont val="Calibri"/>
              <b val="1"/>
              <sz val="10"/>
            </rPr>
            <t>The work:</t>
          </r>
          <r>
            <rPr>
              <rFont val="Calibri"/>
              <sz val="10"/>
            </rPr>
            <t xml:space="preserve"> Converts and formats documents into HTML/PDF/Word to filing or web standards, and publishes content · incl. RBI website.
At this level the role owns standard work delivered independently.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Holders describe it with:</t>
          </r>
          <r>
            <rPr>
              <rFont val="Calibri"/>
              <sz val="10"/>
            </rPr>
            <t xml:space="preserve"> formatting · quality · review · data · checking · document.</t>
          </r>
        </is>
      </c>
      <c r="V31" s="123" t="inlineStr">
        <is>
          <r>
            <rPr>
              <rFont val="Calibri"/>
              <b val="1"/>
              <sz val="10"/>
            </rPr>
            <t>Hire as:</t>
          </r>
          <r>
            <rPr>
              <rFont val="Calibri"/>
              <sz val="10"/>
            </rPr>
            <t xml:space="preserve"> Associate / Processor / Senior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commerce preferred
</t>
          </r>
          <r>
            <rPr>
              <rFont val="Calibri"/>
              <b val="1"/>
              <sz val="10"/>
            </rPr>
            <t>Equivalent titles at peers:</t>
          </r>
          <r>
            <rPr>
              <rFont val="Calibri"/>
              <sz val="10"/>
            </rPr>
            <t xml:space="preserve"> DataTracks – Associate · Accenture Operations – L11 Analyst · IRIS Vs Competitor Benchmark — operations roles – Processor / Agent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31" s="123" t="inlineStr">
        <is>
          <r>
            <rPr>
              <rFont val="Calibri"/>
              <sz val="10"/>
            </rPr>
            <t xml:space="preserve">FUNCTIONAL — skill level 2 of 5 · Working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t>
          </r>
          <r>
            <rPr>
              <rFont val="Calibri"/>
              <b val="1"/>
              <sz val="10"/>
            </rPr>
            <t>TOOLS:</t>
          </r>
          <r>
            <rPr>
              <rFont val="Calibri"/>
              <sz val="10"/>
            </rPr>
            <t xml:space="preserve"> Office 365 word · Excel
★ = must-have for the family. Scale: 1 Awareness · 2 Working · 3 Practitioner · 4 Advanced · 5 Expert.</t>
          </r>
        </is>
      </c>
      <c r="X31" s="123" t="inlineStr">
        <is>
          <r>
            <rPr>
              <rFont val="Calibri"/>
              <sz val="10"/>
            </rPr>
            <t xml:space="preserve">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1" s="124" t="inlineStr">
        <is>
          <t>CARBON · Digitizing · Band A · Early career</t>
        </is>
      </c>
      <c r="Z31" s="125" t="n">
        <v>2</v>
      </c>
      <c r="AA31" s="126">
        <f>IFERROR(INDEX(WM_C,MATCH($Y31,WM_KEY,0)),"")</f>
        <v>0.54</v>
      </c>
      <c r="AB31" s="127">
        <f>IF(Z31="","",Z31*AA31)</f>
        <v>1.08</v>
      </c>
      <c r="AC31" s="125" t="n">
        <v>2</v>
      </c>
      <c r="AD31" s="126">
        <f>IFERROR(INDEX(WM_AU,MATCH($Y31,WM_KEY,0)),"")</f>
        <v>0.16</v>
      </c>
      <c r="AE31" s="127">
        <f>IF(AC31="","",AC31*AD31)</f>
        <v>0.32</v>
      </c>
      <c r="AF31" s="125" t="n">
        <v>2</v>
      </c>
      <c r="AG31" s="126">
        <f>IFERROR(INDEX(WM_AC,MATCH($Y31,WM_KEY,0)),"")</f>
        <v>0.14</v>
      </c>
      <c r="AH31" s="127">
        <f>IF(AF31="","",AF31*AG31)</f>
        <v>0.28</v>
      </c>
      <c r="AI31" s="125" t="n">
        <v>1</v>
      </c>
      <c r="AJ31" s="126">
        <f>IFERROR(INDEX(WM_L,MATCH($Y31,WM_KEY,0)),"")</f>
        <v>0</v>
      </c>
      <c r="AK31" s="127">
        <f>IF(AI31="","",AI31*AJ31)</f>
        <v>0</v>
      </c>
      <c r="AL31" s="125" t="n">
        <v>1</v>
      </c>
      <c r="AM31" s="126">
        <f>IFERROR(INDEX(WM_E,MATCH($Y31,WM_KEY,0)),"")</f>
        <v>0.1</v>
      </c>
      <c r="AN31" s="127">
        <f>IF(AL31="","",AL31*AM31)</f>
        <v>0.1</v>
      </c>
      <c r="AO31" s="128" t="n">
        <v>2.5</v>
      </c>
      <c r="AP31" s="126">
        <f>IFERROR(INDEX(WM_BI,MATCH($Y31,WM_KEY,0)),"")</f>
        <v>0.06</v>
      </c>
      <c r="AQ31" s="127">
        <f>IF(AO31="","",AO31*AP31)</f>
        <v>0.15</v>
      </c>
      <c r="AR31" s="127">
        <f>IF(COUNT(AB31,AE31,AH31,AK31,AN31,AQ31)&lt;6,"",SUM(AB31,AE31,AH31,AK31,AN31,AQ31))</f>
        <v>1.93</v>
      </c>
      <c r="AS31" s="129" t="str">
        <f>IF(AR31="","",INDEX({"A1","A2","A3","B1","B2","B3","C1","C2","D1","D2","E1","E2"},MAX(1,MIN(12,ROUND(AR31,0)))))</f>
        <v>A2</v>
      </c>
      <c r="AT3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31" s="131" t="inlineStr">
        <is>
          <r>
            <rPr>
              <rFont val="Calibri"/>
              <b val="1"/>
              <sz val="10"/>
            </rPr>
            <t>At build:</t>
          </r>
          <r>
            <rPr>
              <rFont val="Calibri"/>
              <sz val="10"/>
            </rPr>
            <t xml:space="preserve"> Complexity 1.08 + Autonomy 0.32 + Accountability 0.28 + Leadership 0.00 + Experience 0.10 + Business impact 0.15
= 1.93 points → nearest level 2 = A2
</t>
          </r>
          <r>
            <rPr>
              <rFont val="Calibri"/>
              <b val="1"/>
              <sz val="10"/>
            </rPr>
            <t>Final level:</t>
          </r>
          <r>
            <rPr>
              <rFont val="Calibri"/>
              <sz val="10"/>
            </rPr>
            <t xml:space="preserve"> A2 · same as the score</t>
          </r>
        </is>
      </c>
      <c r="AV31" s="131" t="inlineStr">
        <is>
          <r>
            <rPr>
              <rFont val="Calibri"/>
              <b val="1"/>
              <sz val="10"/>
            </rPr>
            <t>No rule applied:</t>
          </r>
          <r>
            <rPr>
              <rFont val="Calibri"/>
              <sz val="10"/>
            </rPr>
            <t xml:space="preserve"> the score decides.</t>
          </r>
        </is>
      </c>
      <c r="AW3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3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3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31"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1" s="134" t="inlineStr">
        <is>
          <r>
            <rPr>
              <rFont val="Calibri"/>
              <sz val="10"/>
            </rPr>
            <t xml:space="preserve">Rated 1 of 12
</t>
          </r>
          <r>
            <rPr>
              <rFont val="Calibri"/>
              <b val="1"/>
              <sz val="10"/>
            </rPr>
            <t>Experience:</t>
          </r>
          <r>
            <rPr>
              <rFont val="Calibri"/>
              <sz val="10"/>
            </rPr>
            <t xml:space="preserve"> 0.7 yrs total · 0.7 at IRIS; none recorded before IRIS = 1.7 on the experience scale
</t>
          </r>
          <r>
            <rPr>
              <rFont val="Calibri"/>
              <b val="1"/>
              <sz val="10"/>
            </rPr>
            <t>Qualification:</t>
          </r>
          <r>
            <rPr>
              <rFont val="Calibri"/>
              <sz val="10"/>
            </rPr>
            <t xml:space="preserve"> Undergraduate · below graduate → −0.5
</t>
          </r>
          <r>
            <rPr>
              <rFont val="Calibri"/>
              <b val="1"/>
              <sz val="10"/>
            </rPr>
            <t>Market:</t>
          </r>
          <r>
            <rPr>
              <rFont val="Calibri"/>
              <sz val="10"/>
            </rPr>
            <t xml:space="preserve"> A2 roles typically have 0–3 yrs · IRIS guide 0–2</t>
          </r>
        </is>
      </c>
      <c r="BB31"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1" s="145" t="inlineStr"/>
      <c r="BD31" s="136" t="inlineStr">
        <is>
          <t>✓ HRIS: 0.7 yrs, Undergraduate, 0 direct reports
✓ Survey: 18 of 20 questions answered
✓ KRAs: submitted, reported deliverables
✓ Manager mapping: rating, potential, 9-box
✗ Job description: not on file</t>
        </is>
      </c>
      <c r="BE31"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BF31" s="136" t="inlineStr">
        <is>
          <t>Low</t>
        </is>
      </c>
      <c r="BG31" s="136" t="inlineStr">
        <is>
          <t>• Survey answers are generic or do not match the role — not used as evidence; manager input needed</t>
        </is>
      </c>
      <c r="BH31" s="136" t="inlineStr"/>
      <c r="BI31" s="137" t="n"/>
      <c r="BJ31" s="138" t="n"/>
      <c r="BK31" s="138" t="n"/>
      <c r="BL31" s="138" t="n"/>
      <c r="BM31" s="138" t="n"/>
      <c r="BN31" s="139" t="n"/>
      <c r="BO31" s="121" t="n"/>
      <c r="BP31" s="121" t="n"/>
      <c r="BQ31" s="121" t="n"/>
      <c r="BR31" s="121" t="n"/>
      <c r="BS31" s="121" t="n"/>
      <c r="BT31" s="121" t="n"/>
      <c r="BU31" s="121" t="n"/>
      <c r="BV31" s="121" t="n">
        <v>2.5</v>
      </c>
    </row>
    <row r="32" ht="340" customHeight="1">
      <c r="A32" s="109" t="inlineStr">
        <is>
          <t>IRISC324</t>
        </is>
      </c>
      <c r="B32" s="110" t="inlineStr">
        <is>
          <t>Kajal Srivastava</t>
        </is>
      </c>
      <c r="C32" s="111" t="inlineStr">
        <is>
          <t>Digitizing</t>
        </is>
      </c>
      <c r="D32" s="111" t="inlineStr">
        <is>
          <t>Dinesh Sharma</t>
        </is>
      </c>
      <c r="E32" s="112" t="n">
        <v>1.3</v>
      </c>
      <c r="F32" s="112" t="n">
        <v>0.8</v>
      </c>
      <c r="G32" s="111" t="inlineStr">
        <is>
          <t>B.Com</t>
        </is>
      </c>
      <c r="H32" s="140" t="inlineStr">
        <is>
          <t>Consultant</t>
        </is>
      </c>
      <c r="I32" s="115" t="inlineStr">
        <is>
          <t>Digitization Associate</t>
        </is>
      </c>
      <c r="J32" s="114" t="inlineStr">
        <is>
          <t>Data Operations &amp; Digitization</t>
        </is>
      </c>
      <c r="K32" s="114" t="inlineStr">
        <is>
          <t>Document Conversion, Formatting &amp; Web Publishing</t>
        </is>
      </c>
      <c r="L32" s="114" t="inlineStr">
        <is>
          <t>L3 – Professional / Associate</t>
        </is>
      </c>
      <c r="M32" s="148" t="inlineStr">
        <is>
          <t>A2</t>
        </is>
      </c>
      <c r="N32" s="147" t="inlineStr">
        <is>
          <t>Associate</t>
        </is>
      </c>
      <c r="O32" s="26" t="inlineStr">
        <is>
          <t>A</t>
        </is>
      </c>
      <c r="P32" s="114" t="inlineStr">
        <is>
          <t>IC</t>
        </is>
      </c>
      <c r="Q32" s="149" t="inlineStr">
        <is>
          <t>• Same level</t>
        </is>
      </c>
      <c r="R32" s="119" t="inlineStr">
        <is>
          <r>
            <rPr>
              <rFont val="Calibri"/>
              <b val="1"/>
              <sz val="10"/>
            </rPr>
            <t>WHAT THE ROLE DOES:</t>
          </r>
          <r>
            <rPr>
              <rFont val="Calibri"/>
              <sz val="10"/>
            </rPr>
            <t xml:space="preserve"> 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formatted · documents · html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am · accountable · every · formatting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Office 365 word · Excel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RC-046</t>
          </r>
        </is>
      </c>
      <c r="S32"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T32" s="121" t="n"/>
      <c r="U32" s="122" t="inlineStr">
        <is>
          <r>
            <rPr>
              <rFont val="Calibri"/>
              <sz val="10"/>
            </rPr>
            <t xml:space="preserve">Digitization Associate in Digitizing · CARBON, A2 — IC.
</t>
          </r>
          <r>
            <rPr>
              <rFont val="Calibri"/>
              <b val="1"/>
              <sz val="10"/>
            </rPr>
            <t>The work:</t>
          </r>
          <r>
            <rPr>
              <rFont val="Calibri"/>
              <sz val="10"/>
            </rPr>
            <t xml:space="preserve"> Converts and formats documents into HTML/PDF/Word to filing or web standards, and publishes content · incl. RBI website.
At this level the role owns standard work delivered independently.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Holders describe it with:</t>
          </r>
          <r>
            <rPr>
              <rFont val="Calibri"/>
              <sz val="10"/>
            </rPr>
            <t xml:space="preserve"> formatting · quality · review · data · checking · document.</t>
          </r>
        </is>
      </c>
      <c r="V32" s="123" t="inlineStr">
        <is>
          <r>
            <rPr>
              <rFont val="Calibri"/>
              <b val="1"/>
              <sz val="10"/>
            </rPr>
            <t>Hire as:</t>
          </r>
          <r>
            <rPr>
              <rFont val="Calibri"/>
              <sz val="10"/>
            </rPr>
            <t xml:space="preserve"> Associate / Processor / Senior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commerce preferred
</t>
          </r>
          <r>
            <rPr>
              <rFont val="Calibri"/>
              <b val="1"/>
              <sz val="10"/>
            </rPr>
            <t>Equivalent titles at peers:</t>
          </r>
          <r>
            <rPr>
              <rFont val="Calibri"/>
              <sz val="10"/>
            </rPr>
            <t xml:space="preserve"> DataTracks – Associate · Accenture Operations – L11 Analyst · IRIS Vs Competitor Benchmark — operations roles – Processor / Agent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32" s="123" t="inlineStr">
        <is>
          <r>
            <rPr>
              <rFont val="Calibri"/>
              <sz val="10"/>
            </rPr>
            <t xml:space="preserve">FUNCTIONAL — skill level 2 of 5 · Working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t>
          </r>
          <r>
            <rPr>
              <rFont val="Calibri"/>
              <b val="1"/>
              <sz val="10"/>
            </rPr>
            <t>TOOLS:</t>
          </r>
          <r>
            <rPr>
              <rFont val="Calibri"/>
              <sz val="10"/>
            </rPr>
            <t xml:space="preserve"> Office 365 word · Excel
★ = must-have for the family. Scale: 1 Awareness · 2 Working · 3 Practitioner · 4 Advanced · 5 Expert.</t>
          </r>
        </is>
      </c>
      <c r="X32" s="123" t="inlineStr">
        <is>
          <r>
            <rPr>
              <rFont val="Calibri"/>
              <sz val="10"/>
            </rPr>
            <t xml:space="preserve">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2" s="124" t="inlineStr">
        <is>
          <t>CARBON · Digitizing · Band A · Early career</t>
        </is>
      </c>
      <c r="Z32" s="125" t="n">
        <v>2</v>
      </c>
      <c r="AA32" s="126">
        <f>IFERROR(INDEX(WM_C,MATCH($Y32,WM_KEY,0)),"")</f>
        <v>0.54</v>
      </c>
      <c r="AB32" s="127">
        <f>IF(Z32="","",Z32*AA32)</f>
        <v>1.08</v>
      </c>
      <c r="AC32" s="125" t="n">
        <v>2</v>
      </c>
      <c r="AD32" s="126">
        <f>IFERROR(INDEX(WM_AU,MATCH($Y32,WM_KEY,0)),"")</f>
        <v>0.16</v>
      </c>
      <c r="AE32" s="127">
        <f>IF(AC32="","",AC32*AD32)</f>
        <v>0.32</v>
      </c>
      <c r="AF32" s="125" t="n">
        <v>2</v>
      </c>
      <c r="AG32" s="126">
        <f>IFERROR(INDEX(WM_AC,MATCH($Y32,WM_KEY,0)),"")</f>
        <v>0.14</v>
      </c>
      <c r="AH32" s="127">
        <f>IF(AF32="","",AF32*AG32)</f>
        <v>0.28</v>
      </c>
      <c r="AI32" s="125" t="n">
        <v>1</v>
      </c>
      <c r="AJ32" s="126">
        <f>IFERROR(INDEX(WM_L,MATCH($Y32,WM_KEY,0)),"")</f>
        <v>0</v>
      </c>
      <c r="AK32" s="127">
        <f>IF(AI32="","",AI32*AJ32)</f>
        <v>0</v>
      </c>
      <c r="AL32" s="125" t="n">
        <v>2</v>
      </c>
      <c r="AM32" s="126">
        <f>IFERROR(INDEX(WM_E,MATCH($Y32,WM_KEY,0)),"")</f>
        <v>0.1</v>
      </c>
      <c r="AN32" s="127">
        <f>IF(AL32="","",AL32*AM32)</f>
        <v>0.2</v>
      </c>
      <c r="AO32" s="128" t="n">
        <v>2.5</v>
      </c>
      <c r="AP32" s="126">
        <f>IFERROR(INDEX(WM_BI,MATCH($Y32,WM_KEY,0)),"")</f>
        <v>0.06</v>
      </c>
      <c r="AQ32" s="127">
        <f>IF(AO32="","",AO32*AP32)</f>
        <v>0.15</v>
      </c>
      <c r="AR32" s="127">
        <f>IF(COUNT(AB32,AE32,AH32,AK32,AN32,AQ32)&lt;6,"",SUM(AB32,AE32,AH32,AK32,AN32,AQ32))</f>
        <v>2.03</v>
      </c>
      <c r="AS32" s="129" t="str">
        <f>IF(AR32="","",INDEX({"A1","A2","A3","B1","B2","B3","C1","C2","D1","D2","E1","E2"},MAX(1,MIN(12,ROUND(AR32,0)))))</f>
        <v>A2</v>
      </c>
      <c r="AT3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32" s="131" t="inlineStr">
        <is>
          <r>
            <rPr>
              <rFont val="Calibri"/>
              <b val="1"/>
              <sz val="10"/>
            </rPr>
            <t>At build:</t>
          </r>
          <r>
            <rPr>
              <rFont val="Calibri"/>
              <sz val="10"/>
            </rPr>
            <t xml:space="preserve"> Complexity 1.08 + Autonomy 0.32 + Accountability 0.28 + Leadership 0.00 + Experience 0.20 + Business impact 0.15
= 2.03 points → nearest level 2 = A2
</t>
          </r>
          <r>
            <rPr>
              <rFont val="Calibri"/>
              <b val="1"/>
              <sz val="10"/>
            </rPr>
            <t>Final level:</t>
          </r>
          <r>
            <rPr>
              <rFont val="Calibri"/>
              <sz val="10"/>
            </rPr>
            <t xml:space="preserve"> A2 · same as the score</t>
          </r>
        </is>
      </c>
      <c r="AV32" s="131" t="inlineStr">
        <is>
          <r>
            <rPr>
              <rFont val="Calibri"/>
              <b val="1"/>
              <sz val="10"/>
            </rPr>
            <t>No rule applied:</t>
          </r>
          <r>
            <rPr>
              <rFont val="Calibri"/>
              <sz val="10"/>
            </rPr>
            <t xml:space="preserve"> the score decides.</t>
          </r>
        </is>
      </c>
      <c r="AW3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3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Market:</t>
          </r>
          <r>
            <rPr>
              <rFont val="Calibri"/>
              <sz val="10"/>
            </rPr>
            <t xml:space="preserve"> A2 = Chooses own approach within standards</t>
          </r>
        </is>
      </c>
      <c r="AY3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8 colleagues in the same role and department · own answers too general to rate → no change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3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8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2" s="134" t="inlineStr">
        <is>
          <r>
            <rPr>
              <rFont val="Calibri"/>
              <sz val="10"/>
            </rPr>
            <t xml:space="preserve">Rated 2 of 12
</t>
          </r>
          <r>
            <rPr>
              <rFont val="Calibri"/>
              <b val="1"/>
              <sz val="10"/>
            </rPr>
            <t>Experience:</t>
          </r>
          <r>
            <rPr>
              <rFont val="Calibri"/>
              <sz val="10"/>
            </rPr>
            <t xml:space="preserve"> 1.3 yrs total · 0.5 before IRIS + 0.8 at IRIS = 2.1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A2 roles typically have 0–3 yrs · IRIS guide 0–2</t>
          </r>
        </is>
      </c>
      <c r="BB32"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2" s="145" t="inlineStr"/>
      <c r="BD32" s="136" t="inlineStr">
        <is>
          <t>✓ HRIS: 1.3 yrs, B.Com, 0 direct reports
✓ Survey: 19 of 20 questions answered
✓ KRAs: submitted, reported deliverables
✓ Manager mapping: rating, potential, 9-box
✗ Job description: not on file</t>
        </is>
      </c>
      <c r="BE32"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BF32" s="136" t="inlineStr">
        <is>
          <t>Low</t>
        </is>
      </c>
      <c r="BG32" s="136" t="inlineStr">
        <is>
          <t>• Survey answers are generic or do not match the role — not used as evidence; manager input needed</t>
        </is>
      </c>
      <c r="BH32" s="136" t="inlineStr"/>
      <c r="BI32" s="137" t="n"/>
      <c r="BJ32" s="138" t="n"/>
      <c r="BK32" s="138" t="n"/>
      <c r="BL32" s="138" t="n"/>
      <c r="BM32" s="138" t="n"/>
      <c r="BN32" s="139" t="n"/>
      <c r="BO32" s="121" t="n"/>
      <c r="BP32" s="121" t="n"/>
      <c r="BQ32" s="121" t="n"/>
      <c r="BR32" s="121" t="n"/>
      <c r="BS32" s="121" t="n"/>
      <c r="BT32" s="121" t="n"/>
      <c r="BU32" s="121" t="n"/>
      <c r="BV32" s="121" t="n">
        <v>2.5</v>
      </c>
    </row>
    <row r="33" ht="340" customHeight="1">
      <c r="A33" s="109" t="inlineStr">
        <is>
          <t>IRISC327</t>
        </is>
      </c>
      <c r="B33" s="110" t="inlineStr">
        <is>
          <t>Satyajeet Patil</t>
        </is>
      </c>
      <c r="C33" s="111" t="inlineStr">
        <is>
          <t>Digitizing</t>
        </is>
      </c>
      <c r="D33" s="111" t="inlineStr">
        <is>
          <t>Janardan Bale</t>
        </is>
      </c>
      <c r="E33" s="112" t="n">
        <v>0.8</v>
      </c>
      <c r="F33" s="112" t="n">
        <v>0.8</v>
      </c>
      <c r="G33" s="111" t="inlineStr">
        <is>
          <t>BCA</t>
        </is>
      </c>
      <c r="H33" s="140" t="inlineStr">
        <is>
          <t>Consultant</t>
        </is>
      </c>
      <c r="I33" s="115" t="inlineStr">
        <is>
          <t>Digitization Associate</t>
        </is>
      </c>
      <c r="J33" s="114" t="inlineStr">
        <is>
          <t>Data Operations &amp; Digitization</t>
        </is>
      </c>
      <c r="K33" s="114" t="inlineStr">
        <is>
          <t>Document Conversion, Formatting &amp; Web Publishing</t>
        </is>
      </c>
      <c r="L33" s="114" t="inlineStr">
        <is>
          <t>L3 – Professional / Associate</t>
        </is>
      </c>
      <c r="M33" s="148" t="inlineStr">
        <is>
          <t>A2</t>
        </is>
      </c>
      <c r="N33" s="147" t="inlineStr">
        <is>
          <t>Associate</t>
        </is>
      </c>
      <c r="O33" s="26" t="inlineStr">
        <is>
          <t>A</t>
        </is>
      </c>
      <c r="P33" s="114" t="inlineStr">
        <is>
          <t>IC</t>
        </is>
      </c>
      <c r="Q33" s="149" t="inlineStr">
        <is>
          <t>• Same level</t>
        </is>
      </c>
      <c r="R33" s="119" t="inlineStr">
        <is>
          <r>
            <rPr>
              <rFont val="Calibri"/>
              <b val="1"/>
              <sz val="10"/>
            </rPr>
            <t>WHAT THE ROLE DOES:</t>
          </r>
          <r>
            <rPr>
              <rFont val="Calibri"/>
              <sz val="10"/>
            </rPr>
            <t xml:space="preserve"> 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formatted · documents · html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am · accountable · every · formatting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OCR/Image procesing
</t>
          </r>
          <r>
            <rPr>
              <rFont val="Calibri"/>
              <b val="1"/>
              <sz val="10"/>
            </rPr>
            <t>TOOLS &amp; SYSTEMS:</t>
          </r>
          <r>
            <rPr>
              <rFont val="Calibri"/>
              <sz val="10"/>
            </rPr>
            <t xml:space="preserve"> Office 365 word · Excel
COMPETENCIES REQUIRED — must-have ★: Advanced Excel &amp; Productivity Tools · Process Improvement &amp; Quality Mindset
</t>
          </r>
          <r>
            <rPr>
              <rFont val="Calibri"/>
              <b val="1"/>
              <sz val="10"/>
            </rPr>
            <t>OTHER FUNCTIONAL COMPETENCIES:</t>
          </r>
          <r>
            <rPr>
              <rFont val="Calibri"/>
              <sz val="10"/>
            </rPr>
            <t xml:space="preserve"> Regulatory &amp; BFSI Domain · XBRL, iXBRL &amp; Taxonomy · AI, GenAI &amp; Prompt Engineering · Time, Priority &amp; Self-Management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MOS Excel · optional; Lean / Six Sigma · optional
</t>
          </r>
          <r>
            <rPr>
              <rFont val="Calibri"/>
              <b val="1"/>
              <sz val="10"/>
            </rPr>
            <t>SOURCE:</t>
          </r>
          <r>
            <rPr>
              <rFont val="Calibri"/>
              <sz val="10"/>
            </rPr>
            <t xml:space="preserve"> Framework + role-holders' themes · 3+ answered — 4 holders, 4 answered the survey; sub-family 30 answered; catalogue RC-046</t>
          </r>
        </is>
      </c>
      <c r="S33"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T33" s="121" t="n"/>
      <c r="U33" s="122" t="inlineStr">
        <is>
          <r>
            <rPr>
              <rFont val="Calibri"/>
              <sz val="10"/>
            </rPr>
            <t xml:space="preserve">Digitization Associate in Digitizing · CARBON, A2 — IC.
</t>
          </r>
          <r>
            <rPr>
              <rFont val="Calibri"/>
              <b val="1"/>
              <sz val="10"/>
            </rPr>
            <t>The work:</t>
          </r>
          <r>
            <rPr>
              <rFont val="Calibri"/>
              <sz val="10"/>
            </rPr>
            <t xml:space="preserve"> Converts and formats documents into HTML/PDF/Word to filing or web standards, and publishes content · incl. RBI website.
At this level the role owns standard work delivered independently.
</t>
          </r>
          <r>
            <rPr>
              <rFont val="Calibri"/>
              <b val="1"/>
              <sz val="10"/>
            </rPr>
            <t>Key responsibilities:</t>
          </r>
          <r>
            <rPr>
              <rFont val="Calibri"/>
              <sz val="10"/>
            </rPr>
            <t xml:space="preserve"> Converts and formats documents into HTML/PDF/Word to filing or web standards, and publishes content · incl. RBI website; Standard work of the discipline; Own deliverables · accuracy, TAT.
</t>
          </r>
          <r>
            <rPr>
              <rFont val="Calibri"/>
              <b val="1"/>
              <sz val="10"/>
            </rPr>
            <t>Holders describe it with:</t>
          </r>
          <r>
            <rPr>
              <rFont val="Calibri"/>
              <sz val="10"/>
            </rPr>
            <t xml:space="preserve"> formatting · quality · review · data · checking · document.</t>
          </r>
        </is>
      </c>
      <c r="V33" s="123" t="inlineStr">
        <is>
          <r>
            <rPr>
              <rFont val="Calibri"/>
              <b val="1"/>
              <sz val="10"/>
            </rPr>
            <t>Hire as:</t>
          </r>
          <r>
            <rPr>
              <rFont val="Calibri"/>
              <sz val="10"/>
            </rPr>
            <t xml:space="preserve"> Associate / Processor / Senior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commerce preferred
</t>
          </r>
          <r>
            <rPr>
              <rFont val="Calibri"/>
              <b val="1"/>
              <sz val="10"/>
            </rPr>
            <t>Equivalent titles at peers:</t>
          </r>
          <r>
            <rPr>
              <rFont val="Calibri"/>
              <sz val="10"/>
            </rPr>
            <t xml:space="preserve"> DataTracks – Associate · Accenture Operations – L11 Analyst · IRIS Vs Competitor Benchmark — operations roles – Processor / Agent
</t>
          </r>
          <r>
            <rPr>
              <rFont val="Calibri"/>
              <b val="1"/>
              <sz val="10"/>
            </rPr>
            <t>Credentials:</t>
          </r>
          <r>
            <rPr>
              <rFont val="Calibri"/>
              <sz val="10"/>
            </rPr>
            <t xml:space="preserve"> MOS Excel · optional; Lean / Six Sigma · optional
</t>
          </r>
          <r>
            <rPr>
              <rFont val="Calibri"/>
              <b val="1"/>
              <sz val="10"/>
            </rPr>
            <t>Must already know:</t>
          </r>
          <r>
            <rPr>
              <rFont val="Calibri"/>
              <sz val="10"/>
            </rPr>
            <t xml:space="preserve"> Accuracy and SLA discipline; data confidentiality</t>
          </r>
        </is>
      </c>
      <c r="W33" s="123" t="inlineStr">
        <is>
          <r>
            <rPr>
              <rFont val="Calibri"/>
              <sz val="10"/>
            </rPr>
            <t xml:space="preserve">FUNCTIONAL — skill level 2 of 5 · Working
 ★ Advanced Excel &amp; Productivity Tools: Uses advanced Excel, Word, HTML and conversion tools fluently
 ★ Process Improvement &amp; Quality Mindset: Delivers right-first-time; improves own checklists
 •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OCR/Image procesing
</t>
          </r>
          <r>
            <rPr>
              <rFont val="Calibri"/>
              <b val="1"/>
              <sz val="10"/>
            </rPr>
            <t>TOOLS:</t>
          </r>
          <r>
            <rPr>
              <rFont val="Calibri"/>
              <sz val="10"/>
            </rPr>
            <t xml:space="preserve"> Office 365 word · Excel
★ = must-have for the family. Scale: 1 Awareness · 2 Working · 3 Practitioner · 4 Advanced · 5 Expert.</t>
          </r>
        </is>
      </c>
      <c r="X33" s="123" t="inlineStr">
        <is>
          <r>
            <rPr>
              <rFont val="Calibri"/>
              <sz val="10"/>
            </rPr>
            <t xml:space="preserve">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33" s="124" t="inlineStr">
        <is>
          <t>CARBON · Digitizing · Band A · Early career</t>
        </is>
      </c>
      <c r="Z33" s="125" t="n">
        <v>2</v>
      </c>
      <c r="AA33" s="126">
        <f>IFERROR(INDEX(WM_C,MATCH($Y33,WM_KEY,0)),"")</f>
        <v>0.54</v>
      </c>
      <c r="AB33" s="127">
        <f>IF(Z33="","",Z33*AA33)</f>
        <v>1.08</v>
      </c>
      <c r="AC33" s="125" t="n">
        <v>1.5</v>
      </c>
      <c r="AD33" s="126">
        <f>IFERROR(INDEX(WM_AU,MATCH($Y33,WM_KEY,0)),"")</f>
        <v>0.16</v>
      </c>
      <c r="AE33" s="127">
        <f>IF(AC33="","",AC33*AD33)</f>
        <v>0.24</v>
      </c>
      <c r="AF33" s="125" t="n">
        <v>2</v>
      </c>
      <c r="AG33" s="126">
        <f>IFERROR(INDEX(WM_AC,MATCH($Y33,WM_KEY,0)),"")</f>
        <v>0.14</v>
      </c>
      <c r="AH33" s="127">
        <f>IF(AF33="","",AF33*AG33)</f>
        <v>0.28</v>
      </c>
      <c r="AI33" s="125" t="n">
        <v>1</v>
      </c>
      <c r="AJ33" s="126">
        <f>IFERROR(INDEX(WM_L,MATCH($Y33,WM_KEY,0)),"")</f>
        <v>0</v>
      </c>
      <c r="AK33" s="127">
        <f>IF(AI33="","",AI33*AJ33)</f>
        <v>0</v>
      </c>
      <c r="AL33" s="125" t="n">
        <v>2</v>
      </c>
      <c r="AM33" s="126">
        <f>IFERROR(INDEX(WM_E,MATCH($Y33,WM_KEY,0)),"")</f>
        <v>0.1</v>
      </c>
      <c r="AN33" s="127">
        <f>IF(AL33="","",AL33*AM33)</f>
        <v>0.2</v>
      </c>
      <c r="AO33" s="128" t="n">
        <v>2.5</v>
      </c>
      <c r="AP33" s="126">
        <f>IFERROR(INDEX(WM_BI,MATCH($Y33,WM_KEY,0)),"")</f>
        <v>0.06</v>
      </c>
      <c r="AQ33" s="127">
        <f>IF(AO33="","",AO33*AP33)</f>
        <v>0.15</v>
      </c>
      <c r="AR33" s="127">
        <f>IF(COUNT(AB33,AE33,AH33,AK33,AN33,AQ33)&lt;6,"",SUM(AB33,AE33,AH33,AK33,AN33,AQ33))</f>
        <v>1.95</v>
      </c>
      <c r="AS33" s="129" t="str">
        <f>IF(AR33="","",INDEX({"A1","A2","A3","B1","B2","B3","C1","C2","D1","D2","E1","E2"},MAX(1,MIN(12,ROUND(AR33,0)))))</f>
        <v>A2</v>
      </c>
      <c r="AT33"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33" s="131" t="inlineStr">
        <is>
          <r>
            <rPr>
              <rFont val="Calibri"/>
              <b val="1"/>
              <sz val="10"/>
            </rPr>
            <t>At build:</t>
          </r>
          <r>
            <rPr>
              <rFont val="Calibri"/>
              <sz val="10"/>
            </rPr>
            <t xml:space="preserve"> Complexity 1.08 + Autonomy 0.24 + Accountability 0.28 + Leadership 0.00 + Experience 0.20 + Business impact 0.15
= 1.95 points → nearest level 2 = A2
</t>
          </r>
          <r>
            <rPr>
              <rFont val="Calibri"/>
              <b val="1"/>
              <sz val="10"/>
            </rPr>
            <t>Final level:</t>
          </r>
          <r>
            <rPr>
              <rFont val="Calibri"/>
              <sz val="10"/>
            </rPr>
            <t xml:space="preserve"> A2 · same as the score</t>
          </r>
        </is>
      </c>
      <c r="AV33" s="131" t="inlineStr">
        <is>
          <r>
            <rPr>
              <rFont val="Calibri"/>
              <b val="1"/>
              <sz val="10"/>
            </rPr>
            <t>No rule applied:</t>
          </r>
          <r>
            <rPr>
              <rFont val="Calibri"/>
              <sz val="10"/>
            </rPr>
            <t xml:space="preserve"> the score decides.</t>
          </r>
        </is>
      </c>
      <c r="AW3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US SEC / US DM formatting, data checking, HTML conversion to guidelines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Standard work of the discipline</t>
          </r>
        </is>
      </c>
      <c r="AX33" s="134"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States 'Not applicable'; follows guidelines → moved down 0.5
</t>
          </r>
          <r>
            <rPr>
              <rFont val="Calibri"/>
              <b val="1"/>
              <sz val="10"/>
            </rPr>
            <t>Market:</t>
          </r>
          <r>
            <rPr>
              <rFont val="Calibri"/>
              <sz val="10"/>
            </rPr>
            <t xml:space="preserve"> A1 = Needs approval / close guidance · A2 = Chooses own approach within standards</t>
          </r>
        </is>
      </c>
      <c r="AY3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work; self-reviewed before sending to service team → matches the start
</t>
          </r>
          <r>
            <rPr>
              <rFont val="Calibri"/>
              <b val="1"/>
              <sz val="10"/>
            </rPr>
            <t>KRA:</t>
          </r>
          <r>
            <rPr>
              <rFont val="Calibri"/>
              <sz val="10"/>
            </rPr>
            <t xml:space="preserve"> “1. Complete assigned conversion/formatting tasks with &gt;=99% accuracy · zero critical errors 2. Meet 100% of client filing deadlines (no SLA…”
</t>
          </r>
          <r>
            <rPr>
              <rFont val="Calibri"/>
              <b val="1"/>
              <sz val="10"/>
            </rPr>
            <t>Market:</t>
          </r>
          <r>
            <rPr>
              <rFont val="Calibri"/>
              <sz val="10"/>
            </rPr>
            <t xml:space="preserve"> A2 = Own deliverables · accuracy, TAT</t>
          </r>
        </is>
      </c>
      <c r="AZ3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33" s="134" t="inlineStr">
        <is>
          <r>
            <rPr>
              <rFont val="Calibri"/>
              <sz val="10"/>
            </rPr>
            <t xml:space="preserve">Rated 2 of 12
</t>
          </r>
          <r>
            <rPr>
              <rFont val="Calibri"/>
              <b val="1"/>
              <sz val="10"/>
            </rPr>
            <t>Experience:</t>
          </r>
          <r>
            <rPr>
              <rFont val="Calibri"/>
              <sz val="10"/>
            </rPr>
            <t xml:space="preserve"> 0.8 yrs total · 0.8 at IRIS; none recorded before IRIS = 1.8 on the experience scale
</t>
          </r>
          <r>
            <rPr>
              <rFont val="Calibri"/>
              <b val="1"/>
              <sz val="10"/>
            </rPr>
            <t>Qualification:</t>
          </r>
          <r>
            <rPr>
              <rFont val="Calibri"/>
              <sz val="10"/>
            </rPr>
            <t xml:space="preserve"> BCA · graduate → no change
</t>
          </r>
          <r>
            <rPr>
              <rFont val="Calibri"/>
              <b val="1"/>
              <sz val="10"/>
            </rPr>
            <t>Market:</t>
          </r>
          <r>
            <rPr>
              <rFont val="Calibri"/>
              <sz val="10"/>
            </rPr>
            <t xml:space="preserve"> A2 roles typically have 0–3 yrs · IRIS guide 0–2</t>
          </r>
        </is>
      </c>
      <c r="BB33"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33" s="145" t="inlineStr"/>
      <c r="BD33" s="136" t="inlineStr">
        <is>
          <t>✓ HRIS: 0.8 yrs, BCA, 0 direct reports
✓ Survey: 20 of 20 questions answered
✓ KRAs: submitted, reported deliverables
✓ Manager mapping: rating, potential, 9-box
✗ Job description: not on file</t>
        </is>
      </c>
      <c r="BE33"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BF33" s="136" t="inlineStr">
        <is>
          <t>Medium</t>
        </is>
      </c>
      <c r="BG33" s="136" t="inlineStr"/>
      <c r="BH33" s="136" t="inlineStr"/>
      <c r="BI33" s="137" t="n"/>
      <c r="BJ33" s="138" t="n"/>
      <c r="BK33" s="138" t="n"/>
      <c r="BL33" s="138" t="n"/>
      <c r="BM33" s="138" t="n"/>
      <c r="BN33" s="139" t="n"/>
      <c r="BO33" s="121" t="n"/>
      <c r="BP33" s="121" t="n"/>
      <c r="BQ33" s="121" t="n"/>
      <c r="BR33" s="121" t="n"/>
      <c r="BS33" s="121" t="n"/>
      <c r="BT33" s="121" t="n"/>
      <c r="BU33" s="121" t="n"/>
      <c r="BV33" s="121" t="n">
        <v>2.5</v>
      </c>
    </row>
    <row r="34" ht="340" customHeight="1">
      <c r="A34" s="109" t="inlineStr">
        <is>
          <t>IRIS2353</t>
        </is>
      </c>
      <c r="B34" s="110" t="inlineStr">
        <is>
          <t>Farzad Wadia</t>
        </is>
      </c>
      <c r="C34" s="111" t="inlineStr">
        <is>
          <t>Functional</t>
        </is>
      </c>
      <c r="D34" s="111" t="inlineStr">
        <is>
          <t>Anuradha RK</t>
        </is>
      </c>
      <c r="E34" s="112" t="n">
        <v>10.7</v>
      </c>
      <c r="F34" s="112" t="n">
        <v>1.5</v>
      </c>
      <c r="G34" s="111" t="inlineStr">
        <is>
          <t>CA</t>
        </is>
      </c>
      <c r="H34" s="140" t="inlineStr">
        <is>
          <t>ESG Manager</t>
        </is>
      </c>
      <c r="I34" s="115" t="inlineStr">
        <is>
          <t>Product Manager</t>
        </is>
      </c>
      <c r="J34" s="114" t="inlineStr">
        <is>
          <t>Product Management</t>
        </is>
      </c>
      <c r="K34" s="114" t="inlineStr">
        <is>
          <t>Product Management</t>
        </is>
      </c>
      <c r="L34" s="115" t="inlineStr">
        <is>
          <t>Not in current mapping files</t>
        </is>
      </c>
      <c r="M34" s="116" t="inlineStr">
        <is>
          <t>B2</t>
        </is>
      </c>
      <c r="N34" s="21" t="inlineStr">
        <is>
          <t>Manager</t>
        </is>
      </c>
      <c r="O34" s="23" t="inlineStr">
        <is>
          <t>B</t>
        </is>
      </c>
      <c r="P34" s="114" t="inlineStr">
        <is>
          <t>People Manager</t>
        </is>
      </c>
      <c r="Q34" s="118" t="inlineStr">
        <is>
          <t>● Newly mapped</t>
        </is>
      </c>
      <c r="R34" s="119" t="inlineStr">
        <is>
          <r>
            <rPr>
              <rFont val="Calibri"/>
              <b val="1"/>
              <sz val="10"/>
            </rPr>
            <t>WHAT THE ROLE DOES:</t>
          </r>
          <r>
            <rPr>
              <rFont val="Calibri"/>
              <sz val="10"/>
            </rPr>
            <t xml:space="preserve"> 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product · revenue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product · quality · delivery · revenue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research
</t>
          </r>
          <r>
            <rPr>
              <rFont val="Calibri"/>
              <b val="1"/>
              <sz val="10"/>
            </rPr>
            <t>SKILLS &amp; KNOWLEDGE · role-holders:</t>
          </r>
          <r>
            <rPr>
              <rFont val="Calibri"/>
              <sz val="10"/>
            </rPr>
            <t xml:space="preserve"> Product management
</t>
          </r>
          <r>
            <rPr>
              <rFont val="Calibri"/>
              <b val="1"/>
              <sz val="10"/>
            </rPr>
            <t>MANAGER-SET KRAs:</t>
          </r>
          <r>
            <rPr>
              <rFont val="Calibri"/>
              <sz val="10"/>
            </rPr>
            <t xml:space="preserve"> Common themes in manager-set KRAs: development participation · cash · market requirements · tech learning · support organizational · profitability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4 holders, 4 answered the survey; sub-family 13 answered; catalogue RC-127</t>
          </r>
        </is>
      </c>
      <c r="S34"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Not rated · manager · 9-Box Grid placement: Underperformer / Exit Risk.</t>
          </r>
        </is>
      </c>
      <c r="T34" s="121" t="n"/>
      <c r="U34" s="122" t="inlineStr">
        <is>
          <r>
            <rPr>
              <rFont val="Calibri"/>
              <sz val="10"/>
            </rPr>
            <t xml:space="preserve">Product Manager in Functional · CARBON, B2 — People Manager.
</t>
          </r>
          <r>
            <rPr>
              <rFont val="Calibri"/>
              <b val="1"/>
              <sz val="10"/>
            </rPr>
            <t>The work:</t>
          </r>
          <r>
            <rPr>
              <rFont val="Calibri"/>
              <sz val="10"/>
            </rPr>
            <t xml:space="preserve"> Owns product vision, roadmap, requirements · PRDs, prioritisation and adoption.
At this level the role owns deep domain expertise, or one team.
</t>
          </r>
          <r>
            <rPr>
              <rFont val="Calibri"/>
              <b val="1"/>
              <sz val="10"/>
            </rPr>
            <t>Key responsibilities:</t>
          </r>
          <r>
            <rPr>
              <rFont val="Calibri"/>
              <sz val="10"/>
            </rPr>
            <t xml:space="preserve"> Owns product vision, roadmap, requirements · PRDs, prioritisation and adoption; Hardest problems in the domain; One team or a client portfolio.
</t>
          </r>
          <r>
            <rPr>
              <rFont val="Calibri"/>
              <b val="1"/>
              <sz val="10"/>
            </rPr>
            <t>Holders describe it with:</t>
          </r>
          <r>
            <rPr>
              <rFont val="Calibri"/>
              <sz val="10"/>
            </rPr>
            <t xml:space="preserve"> product · implementation · client · management · delivery.
Leads 5 direct reports.</t>
          </r>
        </is>
      </c>
      <c r="V34"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 PGDM preferred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SaaS product ladder – Senior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34" s="123" t="inlineStr">
        <is>
          <r>
            <rPr>
              <rFont val="Calibri"/>
              <sz val="10"/>
            </rPr>
            <t xml:space="preserve">FUNCTIONAL — skill level 4 of 5 · Advanced
 ★ Product, Platform &amp; Domain Knowledge: Recognised product / domain expert; trains others
 ★ Business Analysis &amp; Requirements Engineering: Leads complex requirement programmes; sets BA standards
 •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Product management
★ = must-have for the family. Scale: 1 Awareness · 2 Working · 3 Practitioner · 4 Advanced · 5 Expert.</t>
          </r>
        </is>
      </c>
      <c r="X34"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34" s="124" t="inlineStr">
        <is>
          <t>CARBON · Functional · Band B · People Manager</t>
        </is>
      </c>
      <c r="Z34" s="125" t="n">
        <v>5</v>
      </c>
      <c r="AA34" s="126">
        <f>IFERROR(INDEX(WM_C,MATCH($Y34,WM_KEY,0)),"")</f>
        <v>0.37</v>
      </c>
      <c r="AB34" s="127">
        <f>IF(Z34="","",Z34*AA34)</f>
        <v>1.85</v>
      </c>
      <c r="AC34" s="125" t="n">
        <v>5</v>
      </c>
      <c r="AD34" s="126">
        <f>IFERROR(INDEX(WM_AU,MATCH($Y34,WM_KEY,0)),"")</f>
        <v>0.18</v>
      </c>
      <c r="AE34" s="127">
        <f>IF(AC34="","",AC34*AD34)</f>
        <v>0.9</v>
      </c>
      <c r="AF34" s="125" t="n">
        <v>5</v>
      </c>
      <c r="AG34" s="126">
        <f>IFERROR(INDEX(WM_AC,MATCH($Y34,WM_KEY,0)),"")</f>
        <v>0.11</v>
      </c>
      <c r="AH34" s="127">
        <f>IF(AF34="","",AF34*AG34)</f>
        <v>0.55</v>
      </c>
      <c r="AI34" s="125" t="n">
        <v>4</v>
      </c>
      <c r="AJ34" s="126">
        <f>IFERROR(INDEX(WM_L,MATCH($Y34,WM_KEY,0)),"")</f>
        <v>0.15</v>
      </c>
      <c r="AK34" s="127">
        <f>IF(AI34="","",AI34*AJ34)</f>
        <v>0.6</v>
      </c>
      <c r="AL34" s="125" t="n">
        <v>7.5</v>
      </c>
      <c r="AM34" s="126">
        <f>IFERROR(INDEX(WM_E,MATCH($Y34,WM_KEY,0)),"")</f>
        <v>0.1</v>
      </c>
      <c r="AN34" s="127">
        <f>IF(AL34="","",AL34*AM34)</f>
        <v>0.75</v>
      </c>
      <c r="AO34" s="128" t="n">
        <v>5</v>
      </c>
      <c r="AP34" s="126">
        <f>IFERROR(INDEX(WM_BI,MATCH($Y34,WM_KEY,0)),"")</f>
        <v>0.09</v>
      </c>
      <c r="AQ34" s="127">
        <f>IF(AO34="","",AO34*AP34)</f>
        <v>0.45</v>
      </c>
      <c r="AR34" s="127">
        <f>IF(COUNT(AB34,AE34,AH34,AK34,AN34,AQ34)&lt;6,"",SUM(AB34,AE34,AH34,AK34,AN34,AQ34))</f>
        <v>5.1</v>
      </c>
      <c r="AS34" s="129" t="str">
        <f>IF(AR34="","",INDEX({"A1","A2","A3","B1","B2","B3","C1","C2","D1","D2","E1","E2"},MAX(1,MIN(12,ROUND(AR34,0)))))</f>
        <v>B2</v>
      </c>
      <c r="AT34" s="130" t="inlineStr">
        <is>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4" s="131" t="inlineStr">
        <is>
          <r>
            <rPr>
              <rFont val="Calibri"/>
              <b val="1"/>
              <sz val="10"/>
            </rPr>
            <t>At build:</t>
          </r>
          <r>
            <rPr>
              <rFont val="Calibri"/>
              <sz val="10"/>
            </rPr>
            <t xml:space="preserve"> Complexity 1.85 + Autonomy 0.90 + Accountability 0.55 + Leadership 0.60 + Experience 0.75 + Business impact 0.45
= 5.10 points → nearest level 5 = B2
</t>
          </r>
          <r>
            <rPr>
              <rFont val="Calibri"/>
              <b val="1"/>
              <sz val="10"/>
            </rPr>
            <t>Final level:</t>
          </r>
          <r>
            <rPr>
              <rFont val="Calibri"/>
              <sz val="10"/>
            </rPr>
            <t xml:space="preserve"> B2 · same as the score</t>
          </r>
        </is>
      </c>
      <c r="AV34" s="131" t="inlineStr">
        <is>
          <r>
            <rPr>
              <rFont val="Calibri"/>
              <b val="1"/>
              <sz val="10"/>
            </rPr>
            <t>No rule applied:</t>
          </r>
          <r>
            <rPr>
              <rFont val="Calibri"/>
              <sz val="10"/>
            </rPr>
            <t xml:space="preserve"> the score decides.</t>
          </r>
        </is>
      </c>
      <c r="AW34" s="14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own survey / KRA answers · summarised by the rater; not quoted → matches the start
</t>
          </r>
          <r>
            <rPr>
              <rFont val="Calibri"/>
              <b val="1"/>
              <sz val="10"/>
            </rPr>
            <t>Market:</t>
          </r>
          <r>
            <rPr>
              <rFont val="Calibri"/>
              <sz val="10"/>
            </rPr>
            <t xml:space="preserve"> B2 = Hardest problems in the domain</t>
          </r>
        </is>
      </c>
      <c r="AX34"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'most things' per self and manager note; no specific decisions named → matches the start
</t>
          </r>
          <r>
            <rPr>
              <rFont val="Calibri"/>
              <b val="1"/>
              <sz val="10"/>
            </rPr>
            <t>Market:</t>
          </r>
          <r>
            <rPr>
              <rFont val="Calibri"/>
              <sz val="10"/>
            </rPr>
            <t xml:space="preserve"> B2 = Allocates people and sets team priorities</t>
          </r>
        </is>
      </c>
      <c r="AY34" s="134" t="inlineStr">
        <is>
          <r>
            <rPr>
              <rFont val="Calibri"/>
              <sz val="10"/>
            </rPr>
            <t xml:space="preserve">Rated 5 of 12
</t>
          </r>
          <r>
            <rPr>
              <rFont val="Calibri"/>
              <b val="1"/>
              <sz val="10"/>
            </rPr>
            <t>Start:</t>
          </r>
          <r>
            <rPr>
              <rFont val="Calibri"/>
              <sz val="10"/>
            </rPr>
            <t xml:space="preserve"> 4.5 · manager / senior specialist title; 5 direct reports, 6 people below
</t>
          </r>
          <r>
            <rPr>
              <rFont val="Calibri"/>
              <b val="1"/>
              <sz val="10"/>
            </rPr>
            <t>Evidence reads like B2:</t>
          </r>
          <r>
            <rPr>
              <rFont val="Calibri"/>
              <sz val="10"/>
            </rPr>
            <t xml:space="preserve"> States 'everything' for the ESG product in market; team of 5 → moved up 0.5
</t>
          </r>
          <r>
            <rPr>
              <rFont val="Calibri"/>
              <b val="1"/>
              <sz val="10"/>
            </rPr>
            <t>Market:</t>
          </r>
          <r>
            <rPr>
              <rFont val="Calibri"/>
              <sz val="10"/>
            </rPr>
            <t xml:space="preserve"> B2 = One team or a client portfolio</t>
          </r>
        </is>
      </c>
      <c r="AZ34"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Runs weekly reviews and updates; 5 direct reports → matches the start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t>
          </r>
        </is>
      </c>
      <c r="BA34" s="134" t="inlineStr">
        <is>
          <r>
            <rPr>
              <rFont val="Calibri"/>
              <sz val="10"/>
            </rPr>
            <t xml:space="preserve">Rated 7.5 of 12 · between C1 and C2
</t>
          </r>
          <r>
            <rPr>
              <rFont val="Calibri"/>
              <b val="1"/>
              <sz val="10"/>
            </rPr>
            <t>Experience:</t>
          </r>
          <r>
            <rPr>
              <rFont val="Calibri"/>
              <sz val="10"/>
            </rPr>
            <t xml:space="preserve"> 10.7 yrs total · 9.2 before IRIS + 1.5 at IRIS = 6.3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B2 roles typically have 6–10 yrs · IRIS guide 6–9</t>
          </r>
        </is>
      </c>
      <c r="BB34" s="134"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34" s="145" t="inlineStr"/>
      <c r="BD34" s="136" t="inlineStr">
        <is>
          <t>✓ HRIS: 10.7 yrs, CA, 5 direct reports
✓ Survey: 20 of 20 questions answered
✓ KRAs: reported deliverables
✓ Manager mapping: rating, 9-box — filled from talent-mapping files: 9-box · CARBON grid
✓ Job description</t>
        </is>
      </c>
      <c r="BE34"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BF34" s="136" t="inlineStr">
        <is>
          <t>Medium</t>
        </is>
      </c>
      <c r="BG34" s="136" t="inlineStr"/>
      <c r="BH34" s="136" t="inlineStr"/>
      <c r="BI34" s="137" t="n"/>
      <c r="BJ34" s="138" t="n"/>
      <c r="BK34" s="138" t="n"/>
      <c r="BL34" s="138" t="n"/>
      <c r="BM34" s="138" t="n"/>
      <c r="BN34" s="139" t="n"/>
      <c r="BO34" s="121" t="n"/>
      <c r="BP34" s="121" t="n"/>
      <c r="BQ34" s="121" t="n"/>
      <c r="BR34" s="121" t="n"/>
      <c r="BS34" s="121" t="n"/>
      <c r="BT34" s="121" t="n"/>
      <c r="BU34" s="121" t="n"/>
      <c r="BV34" s="121" t="n">
        <v>5</v>
      </c>
    </row>
    <row r="35" ht="340" customHeight="1">
      <c r="A35" s="109" t="inlineStr">
        <is>
          <t>IRIS2143</t>
        </is>
      </c>
      <c r="B35" s="110" t="inlineStr">
        <is>
          <t>Shambo Mitra</t>
        </is>
      </c>
      <c r="C35" s="111" t="inlineStr">
        <is>
          <t>Functional</t>
        </is>
      </c>
      <c r="D35" s="111" t="inlineStr">
        <is>
          <t>Farzad Wadia</t>
        </is>
      </c>
      <c r="E35" s="112" t="n">
        <v>7.3</v>
      </c>
      <c r="F35" s="112" t="n">
        <v>3.3</v>
      </c>
      <c r="G35" s="111" t="inlineStr">
        <is>
          <t>MBA</t>
        </is>
      </c>
      <c r="H35" s="140" t="inlineStr">
        <is>
          <t>ESG - Subject Matter Expert</t>
        </is>
      </c>
      <c r="I35" s="115" t="inlineStr">
        <is>
          <t>Senior Functional Specialist</t>
        </is>
      </c>
      <c r="J35" s="114" t="inlineStr">
        <is>
          <t>Solution Consulting &amp; Implementation</t>
        </is>
      </c>
      <c r="K35" s="114" t="inlineStr">
        <is>
          <t>Solution Consulting &amp; Implementation</t>
        </is>
      </c>
      <c r="L35" s="115" t="inlineStr">
        <is>
          <t>L3 – Professional / Associate</t>
        </is>
      </c>
      <c r="M35" s="116" t="inlineStr">
        <is>
          <t>B2</t>
        </is>
      </c>
      <c r="N35" s="21" t="inlineStr">
        <is>
          <t>Senior Specialist</t>
        </is>
      </c>
      <c r="O35" s="23" t="inlineStr">
        <is>
          <t>B</t>
        </is>
      </c>
      <c r="P35" s="114" t="inlineStr">
        <is>
          <t>IC</t>
        </is>
      </c>
      <c r="Q35" s="146" t="inlineStr">
        <is>
          <t>▲ Up</t>
        </is>
      </c>
      <c r="R35" s="119" t="inlineStr">
        <is>
          <r>
            <rPr>
              <rFont val="Calibri"/>
              <b val="1"/>
              <sz val="10"/>
            </rPr>
            <t>WHAT THE ROLE DOES:</t>
          </r>
          <r>
            <rPr>
              <rFont val="Calibri"/>
              <sz val="10"/>
            </rPr>
            <t xml:space="preserve"> Implements the product at clients, runs demos and training, advises on ESG / disclosure reporting. At B2: deep domain expertise, or one team.
</t>
          </r>
          <r>
            <rPr>
              <rFont val="Calibri"/>
              <b val="1"/>
              <sz val="10"/>
            </rPr>
            <t>Common themes in sub-family holders, all levels' answers:</t>
          </r>
          <r>
            <rPr>
              <rFont val="Calibri"/>
              <sz val="10"/>
            </rPr>
            <t xml:space="preserve"> product · clients · implementation · requirements · understand · iris
</t>
          </r>
          <r>
            <rPr>
              <rFont val="Calibri"/>
              <b val="1"/>
              <sz val="10"/>
            </rPr>
            <t>KEY RESPONSIBILITIES:</t>
          </r>
          <r>
            <rPr>
              <rFont val="Calibri"/>
              <sz val="10"/>
            </rPr>
            <t xml:space="preserve"> Implements the product at clients, runs demos and training, advises on ESG / disclosure reporting; Hardest problems in the domain; One team or a client portfolio
</t>
          </r>
          <r>
            <rPr>
              <rFont val="Calibri"/>
              <b val="1"/>
              <sz val="10"/>
            </rPr>
            <t>Common themes in sub-family holders, all levels' answers:</t>
          </r>
          <r>
            <rPr>
              <rFont val="Calibri"/>
              <sz val="10"/>
            </rPr>
            <t xml:space="preserve"> client · implementation · demos · testing · delivery · platform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product · implementation · marketing · esg project · requirements · reports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implementation · product · client · accountable · esg · demos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project · activities · features · setup
</t>
          </r>
          <r>
            <rPr>
              <rFont val="Calibri"/>
              <b val="1"/>
              <sz val="10"/>
            </rPr>
            <t>SKILLS &amp; KNOWLEDGE · role-holders:</t>
          </r>
          <r>
            <rPr>
              <rFont val="Calibri"/>
              <sz val="10"/>
            </rPr>
            <t xml:space="preserve"> CE · ESG frameworks · ESG
</t>
          </r>
          <r>
            <rPr>
              <rFont val="Calibri"/>
              <b val="1"/>
              <sz val="10"/>
            </rPr>
            <t>TOOLS &amp; SYSTEMS:</t>
          </r>
          <r>
            <rPr>
              <rFont val="Calibri"/>
              <sz val="10"/>
            </rPr>
            <t xml:space="preserve"> Adobe InDesign · Outlook · Teams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sub-family themes · 3+ answered — 1 holder, 1 answered the survey; sub-family 7 answered; catalogue RC-174</t>
          </r>
        </is>
      </c>
      <c r="S35"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client · market.
Manager talent mapping — Latest rating: 3 · Potential: Medium · 9-Box Grid placement: Reliable Specialist.</t>
          </r>
        </is>
      </c>
      <c r="T35" s="121" t="n"/>
      <c r="U35" s="122" t="inlineStr">
        <is>
          <r>
            <rPr>
              <rFont val="Calibri"/>
              <sz val="10"/>
            </rPr>
            <t xml:space="preserve">Senior Functional Specialist in Functional · CARBON, B2 — IC.
</t>
          </r>
          <r>
            <rPr>
              <rFont val="Calibri"/>
              <b val="1"/>
              <sz val="10"/>
            </rPr>
            <t>The work:</t>
          </r>
          <r>
            <rPr>
              <rFont val="Calibri"/>
              <sz val="10"/>
            </rPr>
            <t xml:space="preserve"> Implements the product at clients, runs demos and training, advises on ESG / disclosure reporting.
At this level the role owns deep domain expertise, or one team.
</t>
          </r>
          <r>
            <rPr>
              <rFont val="Calibri"/>
              <b val="1"/>
              <sz val="10"/>
            </rPr>
            <t>Key responsibilities:</t>
          </r>
          <r>
            <rPr>
              <rFont val="Calibri"/>
              <sz val="10"/>
            </rPr>
            <t xml:space="preserve"> Implements the product at clients, runs demos and training, advises on ESG / disclosure reporting; Hardest problems in the domain; One team or a client portfolio.
</t>
          </r>
          <r>
            <rPr>
              <rFont val="Calibri"/>
              <b val="1"/>
              <sz val="10"/>
            </rPr>
            <t>Holders describe it with:</t>
          </r>
          <r>
            <rPr>
              <rFont val="Calibri"/>
              <sz val="10"/>
            </rPr>
            <t xml:space="preserve"> client · implementation · demos · testing · delivery · platform.</t>
          </r>
        </is>
      </c>
      <c r="V35" s="123" t="inlineStr">
        <is>
          <r>
            <rPr>
              <rFont val="Calibri"/>
              <b val="1"/>
              <sz val="10"/>
            </rPr>
            <t>Hire as:</t>
          </r>
          <r>
            <rPr>
              <rFont val="Calibri"/>
              <sz val="10"/>
            </rPr>
            <t xml:space="preserve"> Lead Consultant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domain qualification preferred
</t>
          </r>
          <r>
            <rPr>
              <rFont val="Calibri"/>
              <b val="1"/>
              <sz val="10"/>
            </rPr>
            <t>Equivalent titles at peers:</t>
          </r>
          <r>
            <rPr>
              <rFont val="Calibri"/>
              <sz val="10"/>
            </rPr>
            <t xml:space="preserve"> Big Four – Manager · Regnology – Senior BA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35" s="123" t="inlineStr">
        <is>
          <r>
            <rPr>
              <rFont val="Calibri"/>
              <sz val="10"/>
            </rPr>
            <t xml:space="preserve">FUNCTIONAL — skill level 4 of 5 · Advanced
 ★ Product, Platform &amp; Domain Knowledge: Recognised product / domain expert; trains others
 ★ ESG &amp; Sustainability: Advises on ESG reporting strategy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Business Analysis &amp; Requirements Engineering:</t>
          </r>
          <r>
            <rPr>
              <rFont val="Calibri"/>
              <sz val="10"/>
            </rPr>
            <t xml:space="preserve"> Leads complex requirement programmes; sets BA standards
 • </t>
          </r>
          <r>
            <rPr>
              <rFont val="Calibri"/>
              <b val="1"/>
              <sz val="10"/>
            </rPr>
            <t>Project, Program &amp; Agile Management:</t>
          </r>
          <r>
            <rPr>
              <rFont val="Calibri"/>
              <sz val="10"/>
            </rPr>
            <t xml:space="preserve"> Runs programmes across teams; improves delivery methods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CE · ESG frameworks · ESG
</t>
          </r>
          <r>
            <rPr>
              <rFont val="Calibri"/>
              <b val="1"/>
              <sz val="10"/>
            </rPr>
            <t>TOOLS:</t>
          </r>
          <r>
            <rPr>
              <rFont val="Calibri"/>
              <sz val="10"/>
            </rPr>
            <t xml:space="preserve"> Adobe InDesign · Outlook · Teams · Claude
★ = must-have for the family. Scale: 1 Awareness · 2 Working · 3 Practitioner · 4 Advanced · 5 Expert.</t>
          </r>
        </is>
      </c>
      <c r="X35"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[ESG &amp; Sustainability · level 4] Tell me about recent work that shows this: "Advises on ESG reporting strategy". What exactly did you do, how, and what was the result? Assess with: Case study.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[Business Analysis &amp; Requirements Engineering · level 4] Give an example that shows you can do this: "Leads complex requirement programmes; sets BA standards".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5" s="124" t="inlineStr">
        <is>
          <t>CARBON · Functional · Band B · Expert / POD Lead</t>
        </is>
      </c>
      <c r="Z35" s="125" t="n">
        <v>5</v>
      </c>
      <c r="AA35" s="126">
        <f>IFERROR(INDEX(WM_C,MATCH($Y35,WM_KEY,0)),"")</f>
        <v>0.51</v>
      </c>
      <c r="AB35" s="127">
        <f>IF(Z35="","",Z35*AA35)</f>
        <v>2.55</v>
      </c>
      <c r="AC35" s="125" t="n">
        <v>5</v>
      </c>
      <c r="AD35" s="126">
        <f>IFERROR(INDEX(WM_AU,MATCH($Y35,WM_KEY,0)),"")</f>
        <v>0.17</v>
      </c>
      <c r="AE35" s="127">
        <f>IF(AC35="","",AC35*AD35)</f>
        <v>0.85</v>
      </c>
      <c r="AF35" s="125" t="n">
        <v>5</v>
      </c>
      <c r="AG35" s="126">
        <f>IFERROR(INDEX(WM_AC,MATCH($Y35,WM_KEY,0)),"")</f>
        <v>0.1</v>
      </c>
      <c r="AH35" s="127">
        <f>IF(AF35="","",AF35*AG35)</f>
        <v>0.5</v>
      </c>
      <c r="AI35" s="125" t="n">
        <v>4</v>
      </c>
      <c r="AJ35" s="126">
        <f>IFERROR(INDEX(WM_L,MATCH($Y35,WM_KEY,0)),"")</f>
        <v>0.05</v>
      </c>
      <c r="AK35" s="127">
        <f>IF(AI35="","",AI35*AJ35)</f>
        <v>0.2</v>
      </c>
      <c r="AL35" s="125" t="n">
        <v>5.5</v>
      </c>
      <c r="AM35" s="126">
        <f>IFERROR(INDEX(WM_E,MATCH($Y35,WM_KEY,0)),"")</f>
        <v>0.1</v>
      </c>
      <c r="AN35" s="127">
        <f>IF(AL35="","",AL35*AM35)</f>
        <v>0.55</v>
      </c>
      <c r="AO35" s="128" t="n">
        <v>5.5</v>
      </c>
      <c r="AP35" s="126">
        <f>IFERROR(INDEX(WM_BI,MATCH($Y35,WM_KEY,0)),"")</f>
        <v>0.07</v>
      </c>
      <c r="AQ35" s="127">
        <f>IF(AO35="","",AO35*AP35)</f>
        <v>0.385</v>
      </c>
      <c r="AR35" s="127">
        <f>IF(COUNT(AB35,AE35,AH35,AK35,AN35,AQ35)&lt;6,"",SUM(AB35,AE35,AH35,AK35,AN35,AQ35))</f>
        <v>5.035</v>
      </c>
      <c r="AS35" s="129" t="str">
        <f>IF(AR35="","",INDEX({"A1","A2","A3","B1","B2","B3","C1","C2","D1","D2","E1","E2"},MAX(1,MIN(12,ROUND(AR35,0)))))</f>
        <v>B2</v>
      </c>
      <c r="AT35"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5" s="131" t="inlineStr">
        <is>
          <r>
            <rPr>
              <rFont val="Calibri"/>
              <b val="1"/>
              <sz val="10"/>
            </rPr>
            <t>At build:</t>
          </r>
          <r>
            <rPr>
              <rFont val="Calibri"/>
              <sz val="10"/>
            </rPr>
            <t xml:space="preserve"> Complexity 2.55 + Autonomy 0.85 + Accountability 0.50 + Leadership 0.20 + Experience 0.55 + Business impact 0.39
= 5.04 points → nearest level 5 = B2
</t>
          </r>
          <r>
            <rPr>
              <rFont val="Calibri"/>
              <b val="1"/>
              <sz val="10"/>
            </rPr>
            <t>Final level:</t>
          </r>
          <r>
            <rPr>
              <rFont val="Calibri"/>
              <sz val="10"/>
            </rPr>
            <t xml:space="preserve"> B2 · same as the score</t>
          </r>
        </is>
      </c>
      <c r="AV35" s="131" t="inlineStr">
        <is>
          <r>
            <rPr>
              <rFont val="Calibri"/>
              <b val="1"/>
              <sz val="10"/>
            </rPr>
            <t>No rule applied:</t>
          </r>
          <r>
            <rPr>
              <rFont val="Calibri"/>
              <sz val="10"/>
            </rPr>
            <t xml:space="preserve"> the score decides.</t>
          </r>
        </is>
      </c>
      <c r="AW35" s="14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Implements ESG product to client requirements; needs in-depth ESG framework and KPI knowledge → moved down 1
</t>
          </r>
          <r>
            <rPr>
              <rFont val="Calibri"/>
              <b val="1"/>
              <sz val="10"/>
            </rPr>
            <t>KRA:</t>
          </r>
          <r>
            <rPr>
              <rFont val="Calibri"/>
              <sz val="10"/>
            </rPr>
            <t xml:space="preserve"> “Refer to a separate sheet”
</t>
          </r>
          <r>
            <rPr>
              <rFont val="Calibri"/>
              <b val="1"/>
              <sz val="10"/>
            </rPr>
            <t>Market:</t>
          </r>
          <r>
            <rPr>
              <rFont val="Calibri"/>
              <sz val="10"/>
            </rPr>
            <t xml:space="preserve"> B2 = Hardest problems in the domain</t>
          </r>
        </is>
      </c>
      <c r="AX35" s="13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Prioritises own tasks across implementation work → moved down 1
</t>
          </r>
          <r>
            <rPr>
              <rFont val="Calibri"/>
              <b val="1"/>
              <sz val="10"/>
            </rPr>
            <t>Market:</t>
          </r>
          <r>
            <rPr>
              <rFont val="Calibri"/>
              <sz val="10"/>
            </rPr>
            <t xml:space="preserve"> B2 = Allocates people and sets team priorities</t>
          </r>
        </is>
      </c>
      <c r="AY35" s="13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Implementation and post-go-live support for ESG clients; client escalation if wrong → moved down 1
</t>
          </r>
          <r>
            <rPr>
              <rFont val="Calibri"/>
              <b val="1"/>
              <sz val="10"/>
            </rPr>
            <t>KRA:</t>
          </r>
          <r>
            <rPr>
              <rFont val="Calibri"/>
              <sz val="10"/>
            </rPr>
            <t xml:space="preserve"> “Refer to a separate sheet”
</t>
          </r>
          <r>
            <rPr>
              <rFont val="Calibri"/>
              <b val="1"/>
              <sz val="10"/>
            </rPr>
            <t>Market:</t>
          </r>
          <r>
            <rPr>
              <rFont val="Calibri"/>
              <sz val="10"/>
            </rPr>
            <t xml:space="preserve"> B2 = One team or a client portfolio</t>
          </r>
        </is>
      </c>
      <c r="AZ35" s="134" t="inlineStr">
        <is>
          <r>
            <rPr>
              <rFont val="Calibri"/>
              <sz val="10"/>
            </rPr>
            <t xml:space="preserve">Rated 4 of 12
</t>
          </r>
          <r>
            <rPr>
              <rFont val="Calibri"/>
              <b val="1"/>
              <sz val="10"/>
            </rPr>
            <t>Start:</t>
          </r>
          <r>
            <rPr>
              <rFont val="Calibri"/>
              <sz val="10"/>
            </rPr>
            <t xml:space="preserve"> 5.0 · individual contributor, so influence only
</t>
          </r>
          <r>
            <rPr>
              <rFont val="Calibri"/>
              <b val="1"/>
              <sz val="10"/>
            </rPr>
            <t>Evidence reads like A2:</t>
          </r>
          <r>
            <rPr>
              <rFont val="Calibri"/>
              <sz val="10"/>
            </rPr>
            <t xml:space="preserve"> Relays client requirements to product team; trains clients, not colleagues → moved down 1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35" s="134" t="inlineStr">
        <is>
          <r>
            <rPr>
              <rFont val="Calibri"/>
              <sz val="10"/>
            </rPr>
            <t xml:space="preserve">Rated 5.5 of 12 · between B2 and B3
</t>
          </r>
          <r>
            <rPr>
              <rFont val="Calibri"/>
              <b val="1"/>
              <sz val="10"/>
            </rPr>
            <t>Experience:</t>
          </r>
          <r>
            <rPr>
              <rFont val="Calibri"/>
              <sz val="10"/>
            </rPr>
            <t xml:space="preserve"> 7.3 yrs total · 4.0 before IRIS + 3.3 at IRIS = 4.9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35"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35" s="145" t="inlineStr"/>
      <c r="BD35" s="136" t="inlineStr">
        <is>
          <t>✓ HRIS: 7.3 yrs, MBA, 0 direct reports
✓ Survey: 20 of 20 questions answered
✓ KRAs: submitted, reported deliverables
✓ Manager mapping: rating, potential, 9-box
✓ Job description</t>
        </is>
      </c>
      <c r="BE35" s="136" t="inlineStr">
        <is>
          <r>
            <rPr>
              <rFont val="Calibri"/>
              <b val="1"/>
              <sz val="10"/>
            </rPr>
            <t>Market level:</t>
          </r>
          <r>
            <rPr>
              <rFont val="Calibri"/>
              <sz val="10"/>
            </rPr>
            <t xml:space="preserve"> P4 / M3 · SFIA 4–5
</t>
          </r>
          <r>
            <rPr>
              <rFont val="Calibri"/>
              <b val="1"/>
              <sz val="10"/>
            </rPr>
            <t>Typical title:</t>
          </r>
          <r>
            <rPr>
              <rFont val="Calibri"/>
              <sz val="10"/>
            </rPr>
            <t xml:space="preserve"> Lead Consultant
</t>
          </r>
          <r>
            <rPr>
              <rFont val="Calibri"/>
              <b val="1"/>
              <sz val="10"/>
            </rPr>
            <t>At peers:</t>
          </r>
          <r>
            <rPr>
              <rFont val="Calibri"/>
              <sz val="10"/>
            </rPr>
            <t xml:space="preserve"> Big Four – Manager · Regnology – Senior BA
</t>
          </r>
          <r>
            <rPr>
              <rFont val="Calibri"/>
              <b val="1"/>
              <sz val="10"/>
            </rPr>
            <t>Typical experience:</t>
          </r>
          <r>
            <rPr>
              <rFont val="Calibri"/>
              <sz val="10"/>
            </rPr>
            <t xml:space="preserve"> 6–10 yrs · IRIS guide 6–9
</t>
          </r>
          <r>
            <rPr>
              <rFont val="Calibri"/>
              <b val="1"/>
              <sz val="10"/>
            </rPr>
            <t>Standard:</t>
          </r>
          <r>
            <rPr>
              <rFont val="Calibri"/>
              <sz val="10"/>
            </rPr>
            <t xml:space="preserve"> TSIA professional services; PMI</t>
          </r>
        </is>
      </c>
      <c r="BF35" s="136" t="inlineStr">
        <is>
          <t>High</t>
        </is>
      </c>
      <c r="BG35" s="136" t="inlineStr">
        <is>
          <t>• Final level B2 is 3 levels above the current level on record · L3 ≈ A2 — the record looks out of date; HR to confirm</t>
        </is>
      </c>
      <c r="BH35" s="136" t="inlineStr"/>
      <c r="BI35" s="137" t="n"/>
      <c r="BJ35" s="138" t="n"/>
      <c r="BK35" s="138" t="n"/>
      <c r="BL35" s="138" t="n"/>
      <c r="BM35" s="138" t="n"/>
      <c r="BN35" s="139" t="n"/>
      <c r="BO35" s="121" t="n"/>
      <c r="BP35" s="121" t="n"/>
      <c r="BQ35" s="121" t="n"/>
      <c r="BR35" s="121" t="n"/>
      <c r="BS35" s="121" t="n"/>
      <c r="BT35" s="121" t="n"/>
      <c r="BU35" s="121" t="n"/>
      <c r="BV35" s="121" t="n">
        <v>5.5</v>
      </c>
    </row>
    <row r="36" ht="340" customHeight="1">
      <c r="A36" s="109" t="inlineStr">
        <is>
          <t>IRIS2372</t>
        </is>
      </c>
      <c r="B36" s="110" t="inlineStr">
        <is>
          <t>Aakanksha Swaminathan</t>
        </is>
      </c>
      <c r="C36" s="111" t="inlineStr">
        <is>
          <t>Functional</t>
        </is>
      </c>
      <c r="D36" s="111" t="inlineStr">
        <is>
          <t>Suman Adhikary</t>
        </is>
      </c>
      <c r="E36" s="112" t="n">
        <v>8.199999999999999</v>
      </c>
      <c r="F36" s="112" t="n">
        <v>1.4</v>
      </c>
      <c r="G36" s="111" t="inlineStr">
        <is>
          <t>CA</t>
        </is>
      </c>
      <c r="H36" s="140" t="inlineStr">
        <is>
          <t>Functional Specialist</t>
        </is>
      </c>
      <c r="I36" s="115" t="inlineStr">
        <is>
          <t>Senior Customer Success Specialist – POD Lead</t>
        </is>
      </c>
      <c r="J36" s="114" t="inlineStr">
        <is>
          <t>Customer Success &amp; Support</t>
        </is>
      </c>
      <c r="K36" s="114" t="inlineStr">
        <is>
          <t>Customer Success &amp; Account Management</t>
        </is>
      </c>
      <c r="L36" s="115" t="inlineStr">
        <is>
          <t>L3 – Professional / Associate</t>
        </is>
      </c>
      <c r="M36" s="116" t="inlineStr">
        <is>
          <t>B1</t>
        </is>
      </c>
      <c r="N36" s="21" t="inlineStr">
        <is>
          <t>Specialist · POD Lead</t>
        </is>
      </c>
      <c r="O36" s="23" t="inlineStr">
        <is>
          <t>B</t>
        </is>
      </c>
      <c r="P36" s="114" t="inlineStr">
        <is>
          <t>POD Lead</t>
        </is>
      </c>
      <c r="Q36" s="146" t="inlineStr">
        <is>
          <t>▲ Up</t>
        </is>
      </c>
      <c r="R36" s="119" t="inlineStr">
        <is>
          <r>
            <rPr>
              <rFont val="Calibri"/>
              <b val="1"/>
              <sz val="10"/>
            </rPr>
            <t>WHAT THE ROLE DOES:</t>
          </r>
          <r>
            <rPr>
              <rFont val="Calibri"/>
              <sz val="10"/>
            </rPr>
            <t xml:space="preserve"> Owns client relationships after sale — hypercare, renewals, upsell, CSAT/NPS, delivery follow-through. At B1: a domain / module, or a small team.
</t>
          </r>
          <r>
            <rPr>
              <rFont val="Calibri"/>
              <b val="1"/>
              <sz val="10"/>
            </rPr>
            <t>Common themes in sub-family holders, all levels'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Domain specialist work; A domain or a small team
</t>
          </r>
          <r>
            <rPr>
              <rFont val="Calibri"/>
              <b val="1"/>
              <sz val="10"/>
            </rPr>
            <t>Common themes in sub-family holders, all levels' answers:</t>
          </r>
          <r>
            <rPr>
              <rFont val="Calibri"/>
              <sz val="10"/>
            </rPr>
            <t xml:space="preserve"> product · renewals · testing · upsell · cross sell · training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customer · csat · product · esef · client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retention · renewals · sell · cross · invoicing · outstanding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trainings
</t>
          </r>
          <r>
            <rPr>
              <rFont val="Calibri"/>
              <b val="1"/>
              <sz val="10"/>
            </rPr>
            <t>SKILLS &amp; KNOWLEDGE · role-holders:</t>
          </r>
          <r>
            <rPr>
              <rFont val="Calibri"/>
              <sz val="10"/>
            </rPr>
            <t xml:space="preserve"> XBRL Domain · Communication
</t>
          </r>
          <r>
            <rPr>
              <rFont val="Calibri"/>
              <b val="1"/>
              <sz val="10"/>
            </rPr>
            <t>TOOLS &amp; SYSTEMS:</t>
          </r>
          <r>
            <rPr>
              <rFont val="Calibri"/>
              <sz val="10"/>
            </rPr>
            <t xml:space="preserve"> Hubspot · excel · Office 365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9 answered; catalogue RC-035</t>
          </r>
        </is>
      </c>
      <c r="S36"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t>
          </r>
          <r>
            <rPr>
              <rFont val="Calibri"/>
              <b val="1"/>
              <sz val="10"/>
            </rPr>
            <t>If the work is missed · role-holders' themes:</t>
          </r>
          <r>
            <rPr>
              <rFont val="Calibri"/>
              <sz val="10"/>
            </rPr>
            <t xml:space="preserve"> business · impact · revenue.
Manager talent mapping — Latest rating: 5 · Potential: High · 9-Box Grid placement: Future Leader.</t>
          </r>
        </is>
      </c>
      <c r="T36" s="121" t="n"/>
      <c r="U36" s="122" t="inlineStr">
        <is>
          <r>
            <rPr>
              <rFont val="Calibri"/>
              <sz val="10"/>
            </rPr>
            <t xml:space="preserve">Senior Customer Success Specialist – POD Lead in Functional · CARBON, B1 — POD Lead.
</t>
          </r>
          <r>
            <rPr>
              <rFont val="Calibri"/>
              <b val="1"/>
              <sz val="10"/>
            </rPr>
            <t>The work:</t>
          </r>
          <r>
            <rPr>
              <rFont val="Calibri"/>
              <sz val="10"/>
            </rPr>
            <t xml:space="preserve"> Owns client relationships after sale — hypercare, renewals, upsell, CSAT/NPS, delivery follow-through.
At this level the role owns a domain / module, or a small team.
</t>
          </r>
          <r>
            <rPr>
              <rFont val="Calibri"/>
              <b val="1"/>
              <sz val="10"/>
            </rPr>
            <t>Key responsibilities:</t>
          </r>
          <r>
            <rPr>
              <rFont val="Calibri"/>
              <sz val="10"/>
            </rPr>
            <t xml:space="preserve"> Owns client relationships after sale — hypercare, renewals, upsell, CSAT/NPS, delivery follow-through; Domain specialist work; A domain or a small team.
</t>
          </r>
          <r>
            <rPr>
              <rFont val="Calibri"/>
              <b val="1"/>
              <sz val="10"/>
            </rPr>
            <t>Holders describe it with:</t>
          </r>
          <r>
            <rPr>
              <rFont val="Calibri"/>
              <sz val="10"/>
            </rPr>
            <t xml:space="preserve"> product · renewals · testing · upsell · cross sell · training.
Leads 2 direct reports.</t>
          </r>
        </is>
      </c>
      <c r="V36" s="123" t="inlineStr">
        <is>
          <r>
            <rPr>
              <rFont val="Calibri"/>
              <b val="1"/>
              <sz val="10"/>
            </rPr>
            <t>Hire as:</t>
          </r>
          <r>
            <rPr>
              <rFont val="Calibri"/>
              <sz val="10"/>
            </rPr>
            <t xml:space="preserve"> Senior CSM / Support Specialist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36"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Communication
</t>
          </r>
          <r>
            <rPr>
              <rFont val="Calibri"/>
              <b val="1"/>
              <sz val="10"/>
            </rPr>
            <t>TOOLS:</t>
          </r>
          <r>
            <rPr>
              <rFont val="Calibri"/>
              <sz val="10"/>
            </rPr>
            <t xml:space="preserve"> Hubspot · excel · Office 365
★ = must-have for the family. Scale: 1 Awareness · 2 Working · 3 Practitioner · 4 Advanced · 5 Expert.</t>
          </r>
        </is>
      </c>
      <c r="X36"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6" s="124" t="inlineStr">
        <is>
          <t>CARBON · Functional · Band B · Expert / POD Lead</t>
        </is>
      </c>
      <c r="Z36" s="125" t="n">
        <v>4</v>
      </c>
      <c r="AA36" s="126">
        <f>IFERROR(INDEX(WM_C,MATCH($Y36,WM_KEY,0)),"")</f>
        <v>0.51</v>
      </c>
      <c r="AB36" s="127">
        <f>IF(Z36="","",Z36*AA36)</f>
        <v>2.04</v>
      </c>
      <c r="AC36" s="125" t="n">
        <v>4</v>
      </c>
      <c r="AD36" s="126">
        <f>IFERROR(INDEX(WM_AU,MATCH($Y36,WM_KEY,0)),"")</f>
        <v>0.17</v>
      </c>
      <c r="AE36" s="127">
        <f>IF(AC36="","",AC36*AD36)</f>
        <v>0.68</v>
      </c>
      <c r="AF36" s="125" t="n">
        <v>4.5</v>
      </c>
      <c r="AG36" s="126">
        <f>IFERROR(INDEX(WM_AC,MATCH($Y36,WM_KEY,0)),"")</f>
        <v>0.1</v>
      </c>
      <c r="AH36" s="127">
        <f>IF(AF36="","",AF36*AG36)</f>
        <v>0.45</v>
      </c>
      <c r="AI36" s="125" t="n">
        <v>3.5</v>
      </c>
      <c r="AJ36" s="126">
        <f>IFERROR(INDEX(WM_L,MATCH($Y36,WM_KEY,0)),"")</f>
        <v>0.05</v>
      </c>
      <c r="AK36" s="127">
        <f>IF(AI36="","",AI36*AJ36)</f>
        <v>0.175</v>
      </c>
      <c r="AL36" s="125" t="n">
        <v>6.5</v>
      </c>
      <c r="AM36" s="126">
        <f>IFERROR(INDEX(WM_E,MATCH($Y36,WM_KEY,0)),"")</f>
        <v>0.1</v>
      </c>
      <c r="AN36" s="127">
        <f>IF(AL36="","",AL36*AM36)</f>
        <v>0.65</v>
      </c>
      <c r="AO36" s="128" t="n">
        <v>4.5</v>
      </c>
      <c r="AP36" s="126">
        <f>IFERROR(INDEX(WM_BI,MATCH($Y36,WM_KEY,0)),"")</f>
        <v>0.07</v>
      </c>
      <c r="AQ36" s="127">
        <f>IF(AO36="","",AO36*AP36)</f>
        <v>0.315</v>
      </c>
      <c r="AR36" s="127">
        <f>IF(COUNT(AB36,AE36,AH36,AK36,AN36,AQ36)&lt;6,"",SUM(AB36,AE36,AH36,AK36,AN36,AQ36))</f>
        <v>4.31</v>
      </c>
      <c r="AS36" s="129" t="str">
        <f>IF(AR36="","",INDEX({"A1","A2","A3","B1","B2","B3","C1","C2","D1","D2","E1","E2"},MAX(1,MIN(12,ROUND(AR36,0)))))</f>
        <v>B1</v>
      </c>
      <c r="AT36"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6" s="131" t="inlineStr">
        <is>
          <r>
            <rPr>
              <rFont val="Calibri"/>
              <b val="1"/>
              <sz val="10"/>
            </rPr>
            <t>At build:</t>
          </r>
          <r>
            <rPr>
              <rFont val="Calibri"/>
              <sz val="10"/>
            </rPr>
            <t xml:space="preserve"> Complexity 2.04 + Autonomy 0.68 + Accountability 0.45 + Leadership 0.18 + Experience 0.65 + Business impact 0.32
= 4.31 points → nearest level 4 = B1
</t>
          </r>
          <r>
            <rPr>
              <rFont val="Calibri"/>
              <b val="1"/>
              <sz val="10"/>
            </rPr>
            <t>Final level:</t>
          </r>
          <r>
            <rPr>
              <rFont val="Calibri"/>
              <sz val="10"/>
            </rPr>
            <t xml:space="preserve"> B1 · same as the score</t>
          </r>
        </is>
      </c>
      <c r="AV36" s="131" t="inlineStr">
        <is>
          <r>
            <rPr>
              <rFont val="Calibri"/>
              <b val="1"/>
              <sz val="10"/>
            </rPr>
            <t>No rule applied:</t>
          </r>
          <r>
            <rPr>
              <rFont val="Calibri"/>
              <sz val="10"/>
            </rPr>
            <t xml:space="preserve"> the score decides.</t>
          </r>
        </is>
      </c>
      <c r="AW36"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Names complex implementations, new-market GTM, Asia sales, partnerships; no specifics → matches the start
</t>
          </r>
          <r>
            <rPr>
              <rFont val="Calibri"/>
              <b val="1"/>
              <sz val="10"/>
            </rPr>
            <t>KRA:</t>
          </r>
          <r>
            <rPr>
              <rFont val="Calibri"/>
              <sz val="10"/>
            </rPr>
            <t xml:space="preserve"> “1. Annual Target · ARR - INR 1 Cr from India Cross-Sell / Net-New - 100% 2. Support or own customer marketing initiatives - 4 3. Own India…”
</t>
          </r>
          <r>
            <rPr>
              <rFont val="Calibri"/>
              <b val="1"/>
              <sz val="10"/>
            </rPr>
            <t>Market:</t>
          </r>
          <r>
            <rPr>
              <rFont val="Calibri"/>
              <sz val="10"/>
            </rPr>
            <t xml:space="preserve"> B1 = Domain specialist work</t>
          </r>
        </is>
      </c>
      <c r="AX36"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Claims 'Everything'; no concrete decisions named → matches the start
</t>
          </r>
          <r>
            <rPr>
              <rFont val="Calibri"/>
              <b val="1"/>
              <sz val="10"/>
            </rPr>
            <t>Market:</t>
          </r>
          <r>
            <rPr>
              <rFont val="Calibri"/>
              <sz val="10"/>
            </rPr>
            <t xml:space="preserve"> B1 = Technical / QC / client calls for the domain</t>
          </r>
        </is>
      </c>
      <c r="AY36" s="134" t="inlineStr">
        <is>
          <r>
            <rPr>
              <rFont val="Calibri"/>
              <sz val="10"/>
            </rPr>
            <t xml:space="preserve">Rated 4.5 of 12 · between B1 and B2
</t>
          </r>
          <r>
            <rPr>
              <rFont val="Calibri"/>
              <b val="1"/>
              <sz val="10"/>
            </rPr>
            <t>Start:</t>
          </r>
          <r>
            <rPr>
              <rFont val="Calibri"/>
              <sz val="10"/>
            </rPr>
            <t xml:space="preserve"> 4.0 · lead / specialist title; 2 direct reports
</t>
          </r>
          <r>
            <rPr>
              <rFont val="Calibri"/>
              <b val="1"/>
              <sz val="10"/>
            </rPr>
            <t>Evidence reads like B2:</t>
          </r>
          <r>
            <rPr>
              <rFont val="Calibri"/>
              <sz val="10"/>
            </rPr>
            <t xml:space="preserve"> New business and sales for Asia plus existing complex clients; states 'All' → moved up 0.5
</t>
          </r>
          <r>
            <rPr>
              <rFont val="Calibri"/>
              <b val="1"/>
              <sz val="10"/>
            </rPr>
            <t>KRA:</t>
          </r>
          <r>
            <rPr>
              <rFont val="Calibri"/>
              <sz val="10"/>
            </rPr>
            <t xml:space="preserve"> “1. Annual Target · ARR - INR 1 Cr from India Cross-Sell / Net-New - 100% 2. Support or own customer marketing initiatives - 4 3. Own India…”
</t>
          </r>
          <r>
            <rPr>
              <rFont val="Calibri"/>
              <b val="1"/>
              <sz val="10"/>
            </rPr>
            <t>Market:</t>
          </r>
          <r>
            <rPr>
              <rFont val="Calibri"/>
              <sz val="10"/>
            </rPr>
            <t xml:space="preserve"> B1 = A domain or a small team · B2 = One team or a client portfolio</t>
          </r>
        </is>
      </c>
      <c r="AZ36"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Upskilling of department listed;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36" s="134" t="inlineStr">
        <is>
          <r>
            <rPr>
              <rFont val="Calibri"/>
              <sz val="10"/>
            </rPr>
            <t xml:space="preserve">Rated 6.5 of 12 · between B3 and C1
</t>
          </r>
          <r>
            <rPr>
              <rFont val="Calibri"/>
              <b val="1"/>
              <sz val="10"/>
            </rPr>
            <t>Experience:</t>
          </r>
          <r>
            <rPr>
              <rFont val="Calibri"/>
              <sz val="10"/>
            </rPr>
            <t xml:space="preserve"> 8.2 yrs total · 6.8 before IRIS + 1.4 at IRIS = 5.3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36" s="134"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36" s="145" t="inlineStr"/>
      <c r="BD36" s="136" t="inlineStr">
        <is>
          <t>✓ HRIS: 8.2 yrs, CA, 2 direct reports
✓ Survey: 16 of 20 questions answered
✓ KRAs: submitted
✓ Manager mapping: rating, potential, 9-box
✗ Job description: not on file</t>
        </is>
      </c>
      <c r="BE36"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CSM / Support Specialist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36" s="136" t="inlineStr">
        <is>
          <t>Medium</t>
        </is>
      </c>
      <c r="BG36" s="136" t="inlineStr"/>
      <c r="BH36" s="136" t="inlineStr"/>
      <c r="BI36" s="137" t="n"/>
      <c r="BJ36" s="138" t="n"/>
      <c r="BK36" s="138" t="n"/>
      <c r="BL36" s="138" t="n"/>
      <c r="BM36" s="138" t="n"/>
      <c r="BN36" s="139" t="n"/>
      <c r="BO36" s="121" t="n"/>
      <c r="BP36" s="121" t="n"/>
      <c r="BQ36" s="121" t="n"/>
      <c r="BR36" s="121" t="n"/>
      <c r="BS36" s="121" t="n"/>
      <c r="BT36" s="121" t="n"/>
      <c r="BU36" s="121" t="n"/>
      <c r="BV36" s="121" t="n">
        <v>4.5</v>
      </c>
    </row>
    <row r="37" ht="340" customHeight="1">
      <c r="A37" s="109" t="inlineStr">
        <is>
          <t>IRIS2519</t>
        </is>
      </c>
      <c r="B37" s="110" t="inlineStr">
        <is>
          <t>Karthik Menon</t>
        </is>
      </c>
      <c r="C37" s="111" t="inlineStr">
        <is>
          <t>Functional</t>
        </is>
      </c>
      <c r="D37" s="111" t="inlineStr">
        <is>
          <t>Farzad Wadia</t>
        </is>
      </c>
      <c r="E37" s="112" t="n">
        <v>6.2</v>
      </c>
      <c r="F37" s="112" t="n">
        <v>0.4</v>
      </c>
      <c r="G37" s="111" t="inlineStr">
        <is>
          <t>MBA</t>
        </is>
      </c>
      <c r="H37" s="140" t="inlineStr">
        <is>
          <t>ESG Functional Consultant</t>
        </is>
      </c>
      <c r="I37" s="115" t="inlineStr">
        <is>
          <t>Functional Specialist</t>
        </is>
      </c>
      <c r="J37" s="114" t="inlineStr">
        <is>
          <t>Customer Success &amp; Support</t>
        </is>
      </c>
      <c r="K37" s="114" t="inlineStr">
        <is>
          <t>Application &amp; Product Support</t>
        </is>
      </c>
      <c r="L37" s="115" t="inlineStr">
        <is>
          <t>L3 – Professional / Associate</t>
        </is>
      </c>
      <c r="M37" s="116" t="inlineStr">
        <is>
          <t>B1</t>
        </is>
      </c>
      <c r="N37" s="21" t="inlineStr">
        <is>
          <t>Specialist</t>
        </is>
      </c>
      <c r="O37" s="23" t="inlineStr">
        <is>
          <t>B</t>
        </is>
      </c>
      <c r="P37" s="114" t="inlineStr">
        <is>
          <t>IC</t>
        </is>
      </c>
      <c r="Q37" s="146" t="inlineStr">
        <is>
          <t>▲ Up</t>
        </is>
      </c>
      <c r="R37" s="119" t="inlineStr">
        <is>
          <r>
            <rPr>
              <rFont val="Calibri"/>
              <b val="1"/>
              <sz val="10"/>
            </rPr>
            <t>WHAT THE ROLE DOES:</t>
          </r>
          <r>
            <rPr>
              <rFont val="Calibri"/>
              <sz val="10"/>
            </rPr>
            <t xml:space="preserve"> Resolves client product and filing issues, troubleshoots, handles UAT/change requests and escalates to engineering. At B1: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tracking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if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Tech Support
</t>
          </r>
          <r>
            <rPr>
              <rFont val="Calibri"/>
              <b val="1"/>
              <sz val="10"/>
            </rPr>
            <t>MANAGER-SET KRAs:</t>
          </r>
          <r>
            <rPr>
              <rFont val="Calibri"/>
              <sz val="10"/>
            </rPr>
            <t xml:space="preserve"> Common themes in manager-set KRAs: accounts · csat · documentation · reduce · drive · keep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3 holders, 3 answered the survey; sub-family 25 answered; catalogue RC-032</t>
          </r>
        </is>
      </c>
      <c r="S37"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4 · Potential: High · 9-Box Grid placement: High Impact / Growth Talent.</t>
          </r>
        </is>
      </c>
      <c r="T37" s="121" t="n"/>
      <c r="U37" s="122" t="inlineStr">
        <is>
          <r>
            <rPr>
              <rFont val="Calibri"/>
              <sz val="10"/>
            </rPr>
            <t xml:space="preserve">Functional Specialist in Functional · CARBON, B1 — IC.
</t>
          </r>
          <r>
            <rPr>
              <rFont val="Calibri"/>
              <b val="1"/>
              <sz val="10"/>
            </rPr>
            <t>The work:</t>
          </r>
          <r>
            <rPr>
              <rFont val="Calibri"/>
              <sz val="10"/>
            </rPr>
            <t xml:space="preserve"> Resolves client product and filing issues, troubleshoots, handles UAT/change requests and escalates to engineering.
At this level the role owns a domain / module, or a small team.
</t>
          </r>
          <r>
            <rPr>
              <rFont val="Calibri"/>
              <b val="1"/>
              <sz val="10"/>
            </rPr>
            <t>Key responsibilities:</t>
          </r>
          <r>
            <rPr>
              <rFont val="Calibri"/>
              <sz val="10"/>
            </rPr>
            <t xml:space="preserve"> Resolves client product and filing issues, troubleshoots, handles UAT/change requests and escalates to engineering; Domain specialist work; A domain or a small team.
</t>
          </r>
          <r>
            <rPr>
              <rFont val="Calibri"/>
              <b val="1"/>
              <sz val="10"/>
            </rPr>
            <t>Holders describe it with:</t>
          </r>
          <r>
            <rPr>
              <rFont val="Calibri"/>
              <sz val="10"/>
            </rPr>
            <t xml:space="preserve"> management.</t>
          </r>
        </is>
      </c>
      <c r="V37" s="123" t="inlineStr">
        <is>
          <r>
            <rPr>
              <rFont val="Calibri"/>
              <b val="1"/>
              <sz val="10"/>
            </rPr>
            <t>Hire as:</t>
          </r>
          <r>
            <rPr>
              <rFont val="Calibri"/>
              <sz val="10"/>
            </rPr>
            <t xml:space="preserve"> Senior Executive / CSM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37"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Tech Support
★ = must-have for the family. Scale: 1 Awareness · 2 Working · 3 Practitioner · 4 Advanced · 5 Expert.</t>
          </r>
        </is>
      </c>
      <c r="X37"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7" s="124" t="inlineStr">
        <is>
          <t>CARBON · Functional · Band B · Expert / POD Lead</t>
        </is>
      </c>
      <c r="Z37" s="125" t="n">
        <v>3.5</v>
      </c>
      <c r="AA37" s="126">
        <f>IFERROR(INDEX(WM_C,MATCH($Y37,WM_KEY,0)),"")</f>
        <v>0.51</v>
      </c>
      <c r="AB37" s="127">
        <f>IF(Z37="","",Z37*AA37)</f>
        <v>1.785</v>
      </c>
      <c r="AC37" s="125" t="n">
        <v>3</v>
      </c>
      <c r="AD37" s="126">
        <f>IFERROR(INDEX(WM_AU,MATCH($Y37,WM_KEY,0)),"")</f>
        <v>0.17</v>
      </c>
      <c r="AE37" s="127">
        <f>IF(AC37="","",AC37*AD37)</f>
        <v>0.51</v>
      </c>
      <c r="AF37" s="125" t="n">
        <v>3.5</v>
      </c>
      <c r="AG37" s="126">
        <f>IFERROR(INDEX(WM_AC,MATCH($Y37,WM_KEY,0)),"")</f>
        <v>0.1</v>
      </c>
      <c r="AH37" s="127">
        <f>IF(AF37="","",AF37*AG37)</f>
        <v>0.35</v>
      </c>
      <c r="AI37" s="125" t="n">
        <v>2</v>
      </c>
      <c r="AJ37" s="126">
        <f>IFERROR(INDEX(WM_L,MATCH($Y37,WM_KEY,0)),"")</f>
        <v>0.05</v>
      </c>
      <c r="AK37" s="127">
        <f>IF(AI37="","",AI37*AJ37)</f>
        <v>0.1</v>
      </c>
      <c r="AL37" s="125" t="n">
        <v>5</v>
      </c>
      <c r="AM37" s="126">
        <f>IFERROR(INDEX(WM_E,MATCH($Y37,WM_KEY,0)),"")</f>
        <v>0.1</v>
      </c>
      <c r="AN37" s="127">
        <f>IF(AL37="","",AL37*AM37)</f>
        <v>0.5</v>
      </c>
      <c r="AO37" s="128" t="n">
        <v>4</v>
      </c>
      <c r="AP37" s="126">
        <f>IFERROR(INDEX(WM_BI,MATCH($Y37,WM_KEY,0)),"")</f>
        <v>0.07</v>
      </c>
      <c r="AQ37" s="127">
        <f>IF(AO37="","",AO37*AP37)</f>
        <v>0.28</v>
      </c>
      <c r="AR37" s="127">
        <f>IF(COUNT(AB37,AE37,AH37,AK37,AN37,AQ37)&lt;6,"",SUM(AB37,AE37,AH37,AK37,AN37,AQ37))</f>
        <v>3.525</v>
      </c>
      <c r="AS37" s="129" t="str">
        <f>IF(AR37="","",INDEX({"A1","A2","A3","B1","B2","B3","C1","C2","D1","D2","E1","E2"},MAX(1,MIN(12,ROUND(AR37,0)))))</f>
        <v>B1</v>
      </c>
      <c r="AT37"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7" s="131" t="inlineStr">
        <is>
          <r>
            <rPr>
              <rFont val="Calibri"/>
              <b val="1"/>
              <sz val="10"/>
            </rPr>
            <t>At build:</t>
          </r>
          <r>
            <rPr>
              <rFont val="Calibri"/>
              <sz val="10"/>
            </rPr>
            <t xml:space="preserve"> Complexity 1.79 + Autonomy 0.51 + Accountability 0.35 + Leadership 0.10 + Experience 0.50 + Business impact 0.28
= 3.53 points → nearest level 4 = B1
</t>
          </r>
          <r>
            <rPr>
              <rFont val="Calibri"/>
              <b val="1"/>
              <sz val="10"/>
            </rPr>
            <t>Final level:</t>
          </r>
          <r>
            <rPr>
              <rFont val="Calibri"/>
              <sz val="10"/>
            </rPr>
            <t xml:space="preserve"> B1 · same as the score</t>
          </r>
        </is>
      </c>
      <c r="AV37" s="131" t="inlineStr">
        <is>
          <r>
            <rPr>
              <rFont val="Calibri"/>
              <b val="1"/>
              <sz val="10"/>
            </rPr>
            <t>No rule applied:</t>
          </r>
          <r>
            <rPr>
              <rFont val="Calibri"/>
              <sz val="10"/>
            </rPr>
            <t xml:space="preserve"> the score decides.</t>
          </r>
        </is>
      </c>
      <c r="AW37"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Builds sales material, tracks deals in CRM, ESG market research, reviews product releases → moved down 0.5
</t>
          </r>
          <r>
            <rPr>
              <rFont val="Calibri"/>
              <b val="1"/>
              <sz val="10"/>
            </rPr>
            <t>KRA:</t>
          </r>
          <r>
            <rPr>
              <rFont val="Calibri"/>
              <sz val="10"/>
            </rPr>
            <t xml:space="preserve"> “Refer to a separate sheet”
</t>
          </r>
          <r>
            <rPr>
              <rFont val="Calibri"/>
              <b val="1"/>
              <sz val="10"/>
            </rPr>
            <t>Market:</t>
          </r>
          <r>
            <rPr>
              <rFont val="Calibri"/>
              <sz val="10"/>
            </rPr>
            <t xml:space="preserve"> A3 = Varied and non-standard work; handles exceptions · B1 = Domain specialist work</t>
          </r>
        </is>
      </c>
      <c r="AX37" s="134" t="inlineStr">
        <is>
          <r>
            <rPr>
              <rFont val="Calibri"/>
              <sz val="10"/>
            </rPr>
            <t xml:space="preserve">Rated 3 of 12
</t>
          </r>
          <r>
            <rPr>
              <rFont val="Calibri"/>
              <b val="1"/>
              <sz val="10"/>
            </rPr>
            <t>Start:</t>
          </r>
          <r>
            <rPr>
              <rFont val="Calibri"/>
              <sz val="10"/>
            </rPr>
            <t xml:space="preserve"> 4.0 · lead / specialist title
</t>
          </r>
          <r>
            <rPr>
              <rFont val="Calibri"/>
              <b val="1"/>
              <sz val="10"/>
            </rPr>
            <t>Evidence reads like A2:</t>
          </r>
          <r>
            <rPr>
              <rFont val="Calibri"/>
              <sz val="10"/>
            </rPr>
            <t xml:space="preserve"> Raises product requirements, reviews releases, follows up prospects; works closely with manager → moved down 1
</t>
          </r>
          <r>
            <rPr>
              <rFont val="Calibri"/>
              <b val="1"/>
              <sz val="10"/>
            </rPr>
            <t>Market:</t>
          </r>
          <r>
            <rPr>
              <rFont val="Calibri"/>
              <sz val="10"/>
            </rPr>
            <t xml:space="preserve"> A3 = Technical / QC / client calls on own work</t>
          </r>
        </is>
      </c>
      <c r="AY37"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Deal tracking, CRM hygiene and prospect follow-ups affecting conversion → moved down 0.5
</t>
          </r>
          <r>
            <rPr>
              <rFont val="Calibri"/>
              <b val="1"/>
              <sz val="10"/>
            </rPr>
            <t>KRA:</t>
          </r>
          <r>
            <rPr>
              <rFont val="Calibri"/>
              <sz val="10"/>
            </rPr>
            <t xml:space="preserve"> “Refer to a separate sheet”
</t>
          </r>
          <r>
            <rPr>
              <rFont val="Calibri"/>
              <b val="1"/>
              <sz val="10"/>
            </rPr>
            <t>Market:</t>
          </r>
          <r>
            <rPr>
              <rFont val="Calibri"/>
              <sz val="10"/>
            </rPr>
            <t xml:space="preserve"> A3 = A module / process, or work with client or regulatory consequences · B1 = A domain or a small team</t>
          </r>
        </is>
      </c>
      <c r="AZ37" s="134"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of others described; being 'number 2' is an aspiration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37" s="134" t="inlineStr">
        <is>
          <r>
            <rPr>
              <rFont val="Calibri"/>
              <sz val="10"/>
            </rPr>
            <t xml:space="preserve">Rated 5 of 12
</t>
          </r>
          <r>
            <rPr>
              <rFont val="Calibri"/>
              <b val="1"/>
              <sz val="10"/>
            </rPr>
            <t>Experience:</t>
          </r>
          <r>
            <rPr>
              <rFont val="Calibri"/>
              <sz val="10"/>
            </rPr>
            <t xml:space="preserve"> 6.2 yrs total · 5.8 before IRIS + 0.4 at IRIS = 4.3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37"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37" s="145" t="inlineStr"/>
      <c r="BD37" s="136" t="inlineStr">
        <is>
          <t>✓ HRIS: 6.2 yrs, MBA, 0 direct reports
✓ Survey: 19 of 20 questions answered
✓ KRAs: submitted, reported deliverables
✓ Manager mapping: rating, potential, 9-box
✓ Job description</t>
        </is>
      </c>
      <c r="BE37"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37" s="136" t="inlineStr">
        <is>
          <t>Medium</t>
        </is>
      </c>
      <c r="BG37" s="136" t="inlineStr">
        <is>
          <r>
            <rPr>
              <rFont val="Calibri"/>
              <sz val="10"/>
            </rPr>
            <t xml:space="preserve">• </t>
          </r>
          <r>
            <rPr>
              <rFont val="Calibri"/>
              <b val="1"/>
              <sz val="10"/>
            </rPr>
            <t>Close call:</t>
          </r>
          <r>
            <rPr>
              <rFont val="Calibri"/>
              <sz val="10"/>
            </rPr>
            <t xml:space="preserve"> score 3.53 is within 0.05 of a rounding point and the score decided the level — calibrate against peers before confirming</t>
          </r>
        </is>
      </c>
      <c r="BH37" s="143" t="inlineStr">
        <is>
          <t>Close call</t>
        </is>
      </c>
      <c r="BI37" s="137" t="n"/>
      <c r="BJ37" s="138" t="n"/>
      <c r="BK37" s="138" t="n"/>
      <c r="BL37" s="138" t="n"/>
      <c r="BM37" s="138" t="n"/>
      <c r="BN37" s="139" t="n"/>
      <c r="BO37" s="121" t="n"/>
      <c r="BP37" s="121" t="n"/>
      <c r="BQ37" s="121" t="n"/>
      <c r="BR37" s="121" t="n"/>
      <c r="BS37" s="121" t="n"/>
      <c r="BT37" s="121" t="n"/>
      <c r="BU37" s="121" t="n"/>
      <c r="BV37" s="121" t="n">
        <v>4</v>
      </c>
    </row>
    <row r="38" ht="340" customHeight="1">
      <c r="A38" s="109" t="inlineStr">
        <is>
          <t>IRIS2233</t>
        </is>
      </c>
      <c r="B38" s="110" t="inlineStr">
        <is>
          <t>Biswajit Biswal</t>
        </is>
      </c>
      <c r="C38" s="111" t="inlineStr">
        <is>
          <t>Functional</t>
        </is>
      </c>
      <c r="D38" s="111" t="inlineStr">
        <is>
          <t>Farzad Wadia</t>
        </is>
      </c>
      <c r="E38" s="112" t="n">
        <v>6.2</v>
      </c>
      <c r="F38" s="112" t="n">
        <v>2.5</v>
      </c>
      <c r="G38" s="111" t="inlineStr">
        <is>
          <t>B.Tech</t>
        </is>
      </c>
      <c r="H38" s="140" t="inlineStr">
        <is>
          <t>ESG Executive</t>
        </is>
      </c>
      <c r="I38" s="115" t="inlineStr">
        <is>
          <t>Associate Product Manager – POD Lead</t>
        </is>
      </c>
      <c r="J38" s="114" t="inlineStr">
        <is>
          <t>Product Management</t>
        </is>
      </c>
      <c r="K38" s="114" t="inlineStr">
        <is>
          <t>Product Management</t>
        </is>
      </c>
      <c r="L38" s="115" t="inlineStr">
        <is>
          <t>L3 – Professional / Associate</t>
        </is>
      </c>
      <c r="M38" s="116" t="inlineStr">
        <is>
          <t>B1</t>
        </is>
      </c>
      <c r="N38" s="21" t="inlineStr">
        <is>
          <t>Specialist · POD Lead</t>
        </is>
      </c>
      <c r="O38" s="23" t="inlineStr">
        <is>
          <t>B</t>
        </is>
      </c>
      <c r="P38" s="114" t="inlineStr">
        <is>
          <t>POD Lead</t>
        </is>
      </c>
      <c r="Q38" s="146" t="inlineStr">
        <is>
          <t>▲ Up</t>
        </is>
      </c>
      <c r="R38" s="119" t="inlineStr">
        <is>
          <r>
            <rPr>
              <rFont val="Calibri"/>
              <b val="1"/>
              <sz val="10"/>
            </rPr>
            <t>WHAT THE ROLE DOES:</t>
          </r>
          <r>
            <rPr>
              <rFont val="Calibri"/>
              <sz val="10"/>
            </rPr>
            <t xml:space="preserve"> 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Product Management · Project management · Product sense · Market research · CA + CE
</t>
          </r>
          <r>
            <rPr>
              <rFont val="Calibri"/>
              <b val="1"/>
              <sz val="10"/>
            </rPr>
            <t>TOOLS &amp; SYSTEMS:</t>
          </r>
          <r>
            <rPr>
              <rFont val="Calibri"/>
              <sz val="10"/>
            </rPr>
            <t xml:space="preserve"> Claude · Mixpanel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5 holders, 5 answered the survey; sub-family 13 answered; catalogue RC-125</t>
          </r>
        </is>
      </c>
      <c r="S38"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4 · Potential: High · 9-Box Grid placement: High Impact / Growth Talent.</t>
          </r>
        </is>
      </c>
      <c r="T38" s="121" t="n"/>
      <c r="U38" s="122" t="inlineStr">
        <is>
          <r>
            <rPr>
              <rFont val="Calibri"/>
              <sz val="10"/>
            </rPr>
            <t xml:space="preserve">Associate Product Manager – POD Lead in Functional · CARBON, B1 — POD Lead.
</t>
          </r>
          <r>
            <rPr>
              <rFont val="Calibri"/>
              <b val="1"/>
              <sz val="10"/>
            </rPr>
            <t>The work:</t>
          </r>
          <r>
            <rPr>
              <rFont val="Calibri"/>
              <sz val="10"/>
            </rPr>
            <t xml:space="preserve"> Owns product vision, roadmap, requirements · PRDs, prioritisation and adoption.
At this level the role owns a domain / module, or a small team.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Holders describe it with:</t>
          </r>
          <r>
            <rPr>
              <rFont val="Calibri"/>
              <sz val="10"/>
            </rPr>
            <t xml:space="preserve"> research · demos · product · management · customer · analysis.
Leads 1 direct report.</t>
          </r>
        </is>
      </c>
      <c r="V38" s="123" t="inlineStr">
        <is>
          <r>
            <rPr>
              <rFont val="Calibri"/>
              <b val="1"/>
              <sz val="10"/>
            </rPr>
            <t>Hire as:</t>
          </r>
          <r>
            <rPr>
              <rFont val="Calibri"/>
              <sz val="10"/>
            </rPr>
            <t xml:space="preserve"> Product Manager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 PGDM preferred
</t>
          </r>
          <r>
            <rPr>
              <rFont val="Calibri"/>
              <b val="1"/>
              <sz val="10"/>
            </rPr>
            <t>Equivalent titles at peers:</t>
          </r>
          <r>
            <rPr>
              <rFont val="Calibri"/>
              <sz val="10"/>
            </rPr>
            <t xml:space="preserve"> IRIS Vs Competitor Benchmark — SaaS product ladder – Product Manager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38" s="123"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Product Management · Project management · Product sense · Market research · CA + CE
</t>
          </r>
          <r>
            <rPr>
              <rFont val="Calibri"/>
              <b val="1"/>
              <sz val="10"/>
            </rPr>
            <t>TOOLS:</t>
          </r>
          <r>
            <rPr>
              <rFont val="Calibri"/>
              <sz val="10"/>
            </rPr>
            <t xml:space="preserve"> Claude · Mixpanel
★ = must-have for the family. Scale: 1 Awareness · 2 Working · 3 Practitioner · 4 Advanced · 5 Expert.</t>
          </r>
        </is>
      </c>
      <c r="X38"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8" s="124" t="inlineStr">
        <is>
          <t>CARBON · Functional · Band B · Expert / POD Lead</t>
        </is>
      </c>
      <c r="Z38" s="125" t="n">
        <v>3</v>
      </c>
      <c r="AA38" s="126">
        <f>IFERROR(INDEX(WM_C,MATCH($Y38,WM_KEY,0)),"")</f>
        <v>0.51</v>
      </c>
      <c r="AB38" s="127">
        <f>IF(Z38="","",Z38*AA38)</f>
        <v>1.53</v>
      </c>
      <c r="AC38" s="125" t="n">
        <v>3</v>
      </c>
      <c r="AD38" s="126">
        <f>IFERROR(INDEX(WM_AU,MATCH($Y38,WM_KEY,0)),"")</f>
        <v>0.17</v>
      </c>
      <c r="AE38" s="127">
        <f>IF(AC38="","",AC38*AD38)</f>
        <v>0.51</v>
      </c>
      <c r="AF38" s="125" t="n">
        <v>4</v>
      </c>
      <c r="AG38" s="126">
        <f>IFERROR(INDEX(WM_AC,MATCH($Y38,WM_KEY,0)),"")</f>
        <v>0.1</v>
      </c>
      <c r="AH38" s="127">
        <f>IF(AF38="","",AF38*AG38)</f>
        <v>0.4</v>
      </c>
      <c r="AI38" s="125" t="n">
        <v>3</v>
      </c>
      <c r="AJ38" s="126">
        <f>IFERROR(INDEX(WM_L,MATCH($Y38,WM_KEY,0)),"")</f>
        <v>0.05</v>
      </c>
      <c r="AK38" s="127">
        <f>IF(AI38="","",AI38*AJ38)</f>
        <v>0.15</v>
      </c>
      <c r="AL38" s="125" t="n">
        <v>4.5</v>
      </c>
      <c r="AM38" s="126">
        <f>IFERROR(INDEX(WM_E,MATCH($Y38,WM_KEY,0)),"")</f>
        <v>0.1</v>
      </c>
      <c r="AN38" s="127">
        <f>IF(AL38="","",AL38*AM38)</f>
        <v>0.45</v>
      </c>
      <c r="AO38" s="128" t="n">
        <v>4.5</v>
      </c>
      <c r="AP38" s="126">
        <f>IFERROR(INDEX(WM_BI,MATCH($Y38,WM_KEY,0)),"")</f>
        <v>0.07</v>
      </c>
      <c r="AQ38" s="127">
        <f>IF(AO38="","",AO38*AP38)</f>
        <v>0.315</v>
      </c>
      <c r="AR38" s="127">
        <f>IF(COUNT(AB38,AE38,AH38,AK38,AN38,AQ38)&lt;6,"",SUM(AB38,AE38,AH38,AK38,AN38,AQ38))</f>
        <v>3.355</v>
      </c>
      <c r="AS38" s="129" t="str">
        <f>IF(AR38="","",INDEX({"A1","A2","A3","B1","B2","B3","C1","C2","D1","D2","E1","E2"},MAX(1,MIN(12,ROUND(AR38,0)))))</f>
        <v>A3</v>
      </c>
      <c r="AT38"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8" s="131" t="inlineStr">
        <is>
          <r>
            <rPr>
              <rFont val="Calibri"/>
              <b val="1"/>
              <sz val="10"/>
            </rPr>
            <t>At build:</t>
          </r>
          <r>
            <rPr>
              <rFont val="Calibri"/>
              <sz val="10"/>
            </rPr>
            <t xml:space="preserve"> Complexity 1.53 + Autonomy 0.51 + Accountability 0.40 + Leadership 0.15 + Experience 0.45 + Business impact 0.32
= 3.35 points → nearest level 3 = A3
</t>
          </r>
          <r>
            <rPr>
              <rFont val="Calibri"/>
              <b val="1"/>
              <sz val="10"/>
            </rPr>
            <t>Final level:</t>
          </r>
          <r>
            <rPr>
              <rFont val="Calibri"/>
              <sz val="10"/>
            </rPr>
            <t xml:space="preserve"> B1 · a rule applied: see the next column</t>
          </r>
        </is>
      </c>
      <c r="AV38" s="131"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38" s="14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Writes PRDs, builds prototypes, market and competitor research, functional testing for ESG product → moved up 1
</t>
          </r>
          <r>
            <rPr>
              <rFont val="Calibri"/>
              <b val="1"/>
              <sz val="10"/>
            </rPr>
            <t>KRA:</t>
          </r>
          <r>
            <rPr>
              <rFont val="Calibri"/>
              <sz val="10"/>
            </rPr>
            <t xml:space="preserve"> “Refer to a separate sheet”
</t>
          </r>
          <r>
            <rPr>
              <rFont val="Calibri"/>
              <b val="1"/>
              <sz val="10"/>
            </rPr>
            <t>Market:</t>
          </r>
          <r>
            <rPr>
              <rFont val="Calibri"/>
              <sz val="10"/>
            </rPr>
            <t xml:space="preserve"> A3 = Varied and non-standard work; handles exceptions</t>
          </r>
        </is>
      </c>
      <c r="AX38" s="134" t="inlineStr">
        <is>
          <r>
            <rPr>
              <rFont val="Calibri"/>
              <sz val="10"/>
            </rPr>
            <t xml:space="preserve">Rated 3 of 12
</t>
          </r>
          <r>
            <rPr>
              <rFont val="Calibri"/>
              <b val="1"/>
              <sz val="10"/>
            </rPr>
            <t>Start:</t>
          </r>
          <r>
            <rPr>
              <rFont val="Calibri"/>
              <sz val="10"/>
            </rPr>
            <t xml:space="preserve"> 2.5 · practitioner title; reporting lines show a bigger role: 1 direct report
</t>
          </r>
          <r>
            <rPr>
              <rFont val="Calibri"/>
              <b val="1"/>
              <sz val="10"/>
            </rPr>
            <t>Evidence reads like B1:</t>
          </r>
          <r>
            <rPr>
              <rFont val="Calibri"/>
              <sz val="10"/>
            </rPr>
            <t xml:space="preserve"> Decides product ideas and product roadmap → moved up 0.5
</t>
          </r>
          <r>
            <rPr>
              <rFont val="Calibri"/>
              <b val="1"/>
              <sz val="10"/>
            </rPr>
            <t>Market:</t>
          </r>
          <r>
            <rPr>
              <rFont val="Calibri"/>
              <sz val="10"/>
            </rPr>
            <t xml:space="preserve"> A3 = Technical / QC / client calls on own work</t>
          </r>
        </is>
      </c>
      <c r="AY38" s="134" t="inlineStr">
        <is>
          <r>
            <rPr>
              <rFont val="Calibri"/>
              <sz val="10"/>
            </rPr>
            <t xml:space="preserve">Rated 4 of 12
</t>
          </r>
          <r>
            <rPr>
              <rFont val="Calibri"/>
              <b val="1"/>
              <sz val="10"/>
            </rPr>
            <t>Start:</t>
          </r>
          <r>
            <rPr>
              <rFont val="Calibri"/>
              <sz val="10"/>
            </rPr>
            <t xml:space="preserve"> 3.5 · practitioner title; 1 direct report
</t>
          </r>
          <r>
            <rPr>
              <rFont val="Calibri"/>
              <b val="1"/>
              <sz val="10"/>
            </rPr>
            <t>Evidence reads like B1:</t>
          </r>
          <r>
            <rPr>
              <rFont val="Calibri"/>
              <sz val="10"/>
            </rPr>
            <t xml:space="preserve"> Final product functionality, requirements and handover to engineering → moved up 0.5
</t>
          </r>
          <r>
            <rPr>
              <rFont val="Calibri"/>
              <b val="1"/>
              <sz val="10"/>
            </rPr>
            <t>KRA:</t>
          </r>
          <r>
            <rPr>
              <rFont val="Calibri"/>
              <sz val="10"/>
            </rPr>
            <t xml:space="preserve"> “Refer to a separate sheet”
</t>
          </r>
          <r>
            <rPr>
              <rFont val="Calibri"/>
              <b val="1"/>
              <sz val="10"/>
            </rPr>
            <t>Market:</t>
          </r>
          <r>
            <rPr>
              <rFont val="Calibri"/>
              <sz val="10"/>
            </rPr>
            <t xml:space="preserve"> B1 = A domain or a small team</t>
          </r>
        </is>
      </c>
      <c r="AZ38" s="134"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Hand-holds developers and manages cross-functional stakeholders;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38" s="134" t="inlineStr">
        <is>
          <r>
            <rPr>
              <rFont val="Calibri"/>
              <sz val="10"/>
            </rPr>
            <t xml:space="preserve">Rated 4.5 of 12 · between B1 and B2
</t>
          </r>
          <r>
            <rPr>
              <rFont val="Calibri"/>
              <b val="1"/>
              <sz val="10"/>
            </rPr>
            <t>Experience:</t>
          </r>
          <r>
            <rPr>
              <rFont val="Calibri"/>
              <sz val="10"/>
            </rPr>
            <t xml:space="preserve"> 6.2 yrs total · 3.7 before IRIS + 2.5 at IRIS = 4.3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B1 roles typically have 4–8 yrs · IRIS guide 4–7</t>
          </r>
        </is>
      </c>
      <c r="BB38"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38" s="145" t="inlineStr"/>
      <c r="BD38" s="136" t="inlineStr">
        <is>
          <t>✓ HRIS: 6.2 yrs, B.Tech, 1 direct report
✓ Survey: 20 of 20 questions answered
✓ KRAs: submitted, reported deliverables
✓ Manager mapping: rating, potential, 9-box
✓ Job description</t>
        </is>
      </c>
      <c r="BE38" s="136"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BF38" s="136" t="inlineStr">
        <is>
          <t>Medium</t>
        </is>
      </c>
      <c r="BG38" s="136" t="inlineStr">
        <is>
          <t>• Work described is bigger than the current designation suggests — manager to confirm the actual role</t>
        </is>
      </c>
      <c r="BH38" s="136" t="inlineStr"/>
      <c r="BI38" s="137" t="n"/>
      <c r="BJ38" s="138" t="n"/>
      <c r="BK38" s="138" t="n"/>
      <c r="BL38" s="138" t="n"/>
      <c r="BM38" s="138" t="n"/>
      <c r="BN38" s="139" t="n"/>
      <c r="BO38" s="121" t="n"/>
      <c r="BP38" s="121" t="n"/>
      <c r="BQ38" s="121" t="n"/>
      <c r="BR38" s="121" t="n"/>
      <c r="BS38" s="121" t="n"/>
      <c r="BT38" s="121" t="n"/>
      <c r="BU38" s="121" t="n"/>
      <c r="BV38" s="121" t="n">
        <v>4.5</v>
      </c>
    </row>
    <row r="39" ht="340" customHeight="1">
      <c r="A39" s="109" t="inlineStr">
        <is>
          <t>IRIS2344</t>
        </is>
      </c>
      <c r="B39" s="110" t="inlineStr">
        <is>
          <t>Medha Ganti</t>
        </is>
      </c>
      <c r="C39" s="111" t="inlineStr">
        <is>
          <t>Functional</t>
        </is>
      </c>
      <c r="D39" s="111" t="inlineStr">
        <is>
          <t>Suman Adhikary</t>
        </is>
      </c>
      <c r="E39" s="112" t="n">
        <v>5.6</v>
      </c>
      <c r="F39" s="112" t="n">
        <v>1.6</v>
      </c>
      <c r="G39" s="111" t="inlineStr">
        <is>
          <t>CA</t>
        </is>
      </c>
      <c r="H39" s="140" t="inlineStr">
        <is>
          <t>Functional Specialist</t>
        </is>
      </c>
      <c r="I39" s="115" t="inlineStr">
        <is>
          <t>Associate Product Manager – POD Lead</t>
        </is>
      </c>
      <c r="J39" s="114" t="inlineStr">
        <is>
          <t>Product Management</t>
        </is>
      </c>
      <c r="K39" s="114" t="inlineStr">
        <is>
          <t>Product Management</t>
        </is>
      </c>
      <c r="L39" s="115" t="inlineStr">
        <is>
          <t>L3 – Professional / Associate</t>
        </is>
      </c>
      <c r="M39" s="116" t="inlineStr">
        <is>
          <t>B1</t>
        </is>
      </c>
      <c r="N39" s="21" t="inlineStr">
        <is>
          <t>Specialist · POD Lead</t>
        </is>
      </c>
      <c r="O39" s="23" t="inlineStr">
        <is>
          <t>B</t>
        </is>
      </c>
      <c r="P39" s="114" t="inlineStr">
        <is>
          <t>POD Lead</t>
        </is>
      </c>
      <c r="Q39" s="146" t="inlineStr">
        <is>
          <t>▲ Up</t>
        </is>
      </c>
      <c r="R39" s="119" t="inlineStr">
        <is>
          <r>
            <rPr>
              <rFont val="Calibri"/>
              <b val="1"/>
              <sz val="10"/>
            </rPr>
            <t>WHAT THE ROLE DOES:</t>
          </r>
          <r>
            <rPr>
              <rFont val="Calibri"/>
              <sz val="10"/>
            </rPr>
            <t xml:space="preserve"> 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Product Management · Project management · Product sense · Market research · CA + CE
</t>
          </r>
          <r>
            <rPr>
              <rFont val="Calibri"/>
              <b val="1"/>
              <sz val="10"/>
            </rPr>
            <t>TOOLS &amp; SYSTEMS:</t>
          </r>
          <r>
            <rPr>
              <rFont val="Calibri"/>
              <sz val="10"/>
            </rPr>
            <t xml:space="preserve"> Claude · Mixpanel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5 holders, 5 answered the survey; sub-family 13 answered; catalogue RC-125</t>
          </r>
        </is>
      </c>
      <c r="S39"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3 · Potential: Medium · 9-Box Grid placement: High Impact / Growth Talent.</t>
          </r>
        </is>
      </c>
      <c r="T39" s="121" t="n"/>
      <c r="U39" s="122" t="inlineStr">
        <is>
          <r>
            <rPr>
              <rFont val="Calibri"/>
              <sz val="10"/>
            </rPr>
            <t xml:space="preserve">Associate Product Manager – POD Lead in Functional · CARBON, B1 — POD Lead.
</t>
          </r>
          <r>
            <rPr>
              <rFont val="Calibri"/>
              <b val="1"/>
              <sz val="10"/>
            </rPr>
            <t>The work:</t>
          </r>
          <r>
            <rPr>
              <rFont val="Calibri"/>
              <sz val="10"/>
            </rPr>
            <t xml:space="preserve"> Owns product vision, roadmap, requirements · PRDs, prioritisation and adoption.
At this level the role owns a domain / module, or a small team.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Holders describe it with:</t>
          </r>
          <r>
            <rPr>
              <rFont val="Calibri"/>
              <sz val="10"/>
            </rPr>
            <t xml:space="preserve"> research · demos · product · management · customer · analysis.
Leads 1 direct report.</t>
          </r>
        </is>
      </c>
      <c r="V39" s="123" t="inlineStr">
        <is>
          <r>
            <rPr>
              <rFont val="Calibri"/>
              <b val="1"/>
              <sz val="10"/>
            </rPr>
            <t>Hire as:</t>
          </r>
          <r>
            <rPr>
              <rFont val="Calibri"/>
              <sz val="10"/>
            </rPr>
            <t xml:space="preserve"> Product Manager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 PGDM preferred
</t>
          </r>
          <r>
            <rPr>
              <rFont val="Calibri"/>
              <b val="1"/>
              <sz val="10"/>
            </rPr>
            <t>Equivalent titles at peers:</t>
          </r>
          <r>
            <rPr>
              <rFont val="Calibri"/>
              <sz val="10"/>
            </rPr>
            <t xml:space="preserve"> IRIS Vs Competitor Benchmark — SaaS product ladder – Product Manager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39" s="123"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Product Management · Project management · Product sense · Market research · CA + CE
</t>
          </r>
          <r>
            <rPr>
              <rFont val="Calibri"/>
              <b val="1"/>
              <sz val="10"/>
            </rPr>
            <t>TOOLS:</t>
          </r>
          <r>
            <rPr>
              <rFont val="Calibri"/>
              <sz val="10"/>
            </rPr>
            <t xml:space="preserve"> Claude · Mixpanel
★ = must-have for the family. Scale: 1 Awareness · 2 Working · 3 Practitioner · 4 Advanced · 5 Expert.</t>
          </r>
        </is>
      </c>
      <c r="X39"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39" s="124" t="inlineStr">
        <is>
          <t>CARBON · Functional · Band B · Expert / POD Lead</t>
        </is>
      </c>
      <c r="Z39" s="125" t="n">
        <v>4</v>
      </c>
      <c r="AA39" s="126">
        <f>IFERROR(INDEX(WM_C,MATCH($Y39,WM_KEY,0)),"")</f>
        <v>0.51</v>
      </c>
      <c r="AB39" s="127">
        <f>IF(Z39="","",Z39*AA39)</f>
        <v>2.04</v>
      </c>
      <c r="AC39" s="125" t="n">
        <v>4</v>
      </c>
      <c r="AD39" s="126">
        <f>IFERROR(INDEX(WM_AU,MATCH($Y39,WM_KEY,0)),"")</f>
        <v>0.17</v>
      </c>
      <c r="AE39" s="127">
        <f>IF(AC39="","",AC39*AD39)</f>
        <v>0.68</v>
      </c>
      <c r="AF39" s="125" t="n">
        <v>4</v>
      </c>
      <c r="AG39" s="126">
        <f>IFERROR(INDEX(WM_AC,MATCH($Y39,WM_KEY,0)),"")</f>
        <v>0.1</v>
      </c>
      <c r="AH39" s="127">
        <f>IF(AF39="","",AF39*AG39)</f>
        <v>0.4</v>
      </c>
      <c r="AI39" s="125" t="n">
        <v>3</v>
      </c>
      <c r="AJ39" s="126">
        <f>IFERROR(INDEX(WM_L,MATCH($Y39,WM_KEY,0)),"")</f>
        <v>0.05</v>
      </c>
      <c r="AK39" s="127">
        <f>IF(AI39="","",AI39*AJ39)</f>
        <v>0.15</v>
      </c>
      <c r="AL39" s="125" t="n">
        <v>5</v>
      </c>
      <c r="AM39" s="126">
        <f>IFERROR(INDEX(WM_E,MATCH($Y39,WM_KEY,0)),"")</f>
        <v>0.1</v>
      </c>
      <c r="AN39" s="127">
        <f>IF(AL39="","",AL39*AM39)</f>
        <v>0.5</v>
      </c>
      <c r="AO39" s="128" t="n">
        <v>4.5</v>
      </c>
      <c r="AP39" s="126">
        <f>IFERROR(INDEX(WM_BI,MATCH($Y39,WM_KEY,0)),"")</f>
        <v>0.07</v>
      </c>
      <c r="AQ39" s="127">
        <f>IF(AO39="","",AO39*AP39)</f>
        <v>0.315</v>
      </c>
      <c r="AR39" s="127">
        <f>IF(COUNT(AB39,AE39,AH39,AK39,AN39,AQ39)&lt;6,"",SUM(AB39,AE39,AH39,AK39,AN39,AQ39))</f>
        <v>4.085</v>
      </c>
      <c r="AS39" s="129" t="str">
        <f>IF(AR39="","",INDEX({"A1","A2","A3","B1","B2","B3","C1","C2","D1","D2","E1","E2"},MAX(1,MIN(12,ROUND(AR39,0)))))</f>
        <v>B1</v>
      </c>
      <c r="AT39"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39" s="131" t="inlineStr">
        <is>
          <r>
            <rPr>
              <rFont val="Calibri"/>
              <b val="1"/>
              <sz val="10"/>
            </rPr>
            <t>At build:</t>
          </r>
          <r>
            <rPr>
              <rFont val="Calibri"/>
              <sz val="10"/>
            </rPr>
            <t xml:space="preserve"> Complexity 2.04 + Autonomy 0.68 + Accountability 0.40 + Leadership 0.15 + Experience 0.50 + Business impact 0.32
= 4.08 points → nearest level 4 = B1
</t>
          </r>
          <r>
            <rPr>
              <rFont val="Calibri"/>
              <b val="1"/>
              <sz val="10"/>
            </rPr>
            <t>Final level:</t>
          </r>
          <r>
            <rPr>
              <rFont val="Calibri"/>
              <sz val="10"/>
            </rPr>
            <t xml:space="preserve"> B1 · same as the score</t>
          </r>
        </is>
      </c>
      <c r="AV39" s="131" t="inlineStr">
        <is>
          <r>
            <rPr>
              <rFont val="Calibri"/>
              <b val="1"/>
              <sz val="10"/>
            </rPr>
            <t>No rule applied:</t>
          </r>
          <r>
            <rPr>
              <rFont val="Calibri"/>
              <sz val="10"/>
            </rPr>
            <t xml:space="preserve"> the score decides.</t>
          </r>
        </is>
      </c>
      <c r="AW39"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Product roadmap planning, end-to-end RFP management, competitive intelligence, demos and POCs → matches the start
</t>
          </r>
          <r>
            <rPr>
              <rFont val="Calibri"/>
              <b val="1"/>
              <sz val="10"/>
            </rPr>
            <t>KRA:</t>
          </r>
          <r>
            <rPr>
              <rFont val="Calibri"/>
              <sz val="10"/>
            </rPr>
            <t xml:space="preserve"> “1. Complete Enterprise implementation projects e.g. Petrobras on or before agreed timelines. Also define, institutionalize and take back…”
</t>
          </r>
          <r>
            <rPr>
              <rFont val="Calibri"/>
              <b val="1"/>
              <sz val="10"/>
            </rPr>
            <t>Market:</t>
          </r>
          <r>
            <rPr>
              <rFont val="Calibri"/>
              <sz val="10"/>
            </rPr>
            <t xml:space="preserve"> B1 = Domain specialist work</t>
          </r>
        </is>
      </c>
      <c r="AX39"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RFP answers, demo flow and competitive research priorities → matches the start
</t>
          </r>
          <r>
            <rPr>
              <rFont val="Calibri"/>
              <b val="1"/>
              <sz val="10"/>
            </rPr>
            <t>Market:</t>
          </r>
          <r>
            <rPr>
              <rFont val="Calibri"/>
              <sz val="10"/>
            </rPr>
            <t xml:space="preserve"> B1 = Technical / QC / client calls for the domain</t>
          </r>
        </is>
      </c>
      <c r="AY39" s="134" t="inlineStr">
        <is>
          <r>
            <rPr>
              <rFont val="Calibri"/>
              <sz val="10"/>
            </rPr>
            <t xml:space="preserve">Rated 4 of 12
</t>
          </r>
          <r>
            <rPr>
              <rFont val="Calibri"/>
              <b val="1"/>
              <sz val="10"/>
            </rPr>
            <t>Start:</t>
          </r>
          <r>
            <rPr>
              <rFont val="Calibri"/>
              <sz val="10"/>
            </rPr>
            <t xml:space="preserve"> 3.8 · lead / specialist title; 1 direct report
</t>
          </r>
          <r>
            <rPr>
              <rFont val="Calibri"/>
              <b val="1"/>
              <sz val="10"/>
            </rPr>
            <t>Evidence reads like B1:</t>
          </r>
          <r>
            <rPr>
              <rFont val="Calibri"/>
              <sz val="10"/>
            </rPr>
            <t xml:space="preserve"> own survey / KRA answers · summarised by the rater; not quoted → moved up 0.2
</t>
          </r>
          <r>
            <rPr>
              <rFont val="Calibri"/>
              <b val="1"/>
              <sz val="10"/>
            </rPr>
            <t>KRA:</t>
          </r>
          <r>
            <rPr>
              <rFont val="Calibri"/>
              <sz val="10"/>
            </rPr>
            <t xml:space="preserve"> “1. Complete Enterprise implementation projects e.g. Petrobras on or before agreed timelines. Also define, institutionalize and take back…”
</t>
          </r>
          <r>
            <rPr>
              <rFont val="Calibri"/>
              <b val="1"/>
              <sz val="10"/>
            </rPr>
            <t>Market:</t>
          </r>
          <r>
            <rPr>
              <rFont val="Calibri"/>
              <sz val="10"/>
            </rPr>
            <t xml:space="preserve"> B1 = A domain or a small team</t>
          </r>
        </is>
      </c>
      <c r="AZ39" s="134" t="inlineStr">
        <is>
          <r>
            <rPr>
              <rFont val="Calibri"/>
              <sz val="10"/>
            </rPr>
            <t xml:space="preserve">Rated 3 of 12
</t>
          </r>
          <r>
            <rPr>
              <rFont val="Calibri"/>
              <b val="1"/>
              <sz val="10"/>
            </rPr>
            <t>Start:</t>
          </r>
          <r>
            <rPr>
              <rFont val="Calibri"/>
              <sz val="10"/>
            </rPr>
            <t xml:space="preserve"> 3.5
</t>
          </r>
          <r>
            <rPr>
              <rFont val="Calibri"/>
              <b val="1"/>
              <sz val="10"/>
            </rPr>
            <t>Evidence reads like A3:</t>
          </r>
          <r>
            <rPr>
              <rFont val="Calibri"/>
              <sz val="10"/>
            </rPr>
            <t xml:space="preserve"> Aligns stakeholders on the roadmap; 1 direct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39" s="134" t="inlineStr">
        <is>
          <r>
            <rPr>
              <rFont val="Calibri"/>
              <sz val="10"/>
            </rPr>
            <t xml:space="preserve">Rated 5 of 12
</t>
          </r>
          <r>
            <rPr>
              <rFont val="Calibri"/>
              <b val="1"/>
              <sz val="10"/>
            </rPr>
            <t>Experience:</t>
          </r>
          <r>
            <rPr>
              <rFont val="Calibri"/>
              <sz val="10"/>
            </rPr>
            <t xml:space="preserve"> 5.6 yrs total · 4.0 before IRIS + 1.6 at IRIS = 4.0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39"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39" s="145" t="inlineStr"/>
      <c r="BD39" s="136" t="inlineStr">
        <is>
          <t>✓ HRIS: 5.6 yrs, CA, 1 direct report
✓ Survey: 20 of 20 questions answered
✓ KRAs: submitted
✓ Manager mapping: rating, potential, 9-box
✓ Job description</t>
        </is>
      </c>
      <c r="BE39" s="136"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BF39" s="136" t="inlineStr">
        <is>
          <t>High</t>
        </is>
      </c>
      <c r="BG39" s="136" t="inlineStr"/>
      <c r="BH39" s="136" t="inlineStr"/>
      <c r="BI39" s="137" t="n"/>
      <c r="BJ39" s="138" t="n"/>
      <c r="BK39" s="138" t="n"/>
      <c r="BL39" s="138" t="n"/>
      <c r="BM39" s="138" t="n"/>
      <c r="BN39" s="139" t="n"/>
      <c r="BO39" s="121" t="n"/>
      <c r="BP39" s="121" t="n"/>
      <c r="BQ39" s="121" t="n"/>
      <c r="BR39" s="121" t="n"/>
      <c r="BS39" s="121" t="n"/>
      <c r="BT39" s="121" t="n"/>
      <c r="BU39" s="121" t="n"/>
      <c r="BV39" s="121" t="n">
        <v>4.5</v>
      </c>
    </row>
    <row r="40" ht="340" customHeight="1">
      <c r="A40" s="109" t="inlineStr">
        <is>
          <t>IRIS2301</t>
        </is>
      </c>
      <c r="B40" s="110" t="inlineStr">
        <is>
          <t>Priyadarsini Kairali</t>
        </is>
      </c>
      <c r="C40" s="111" t="inlineStr">
        <is>
          <t>Functional</t>
        </is>
      </c>
      <c r="D40" s="111" t="inlineStr">
        <is>
          <t>Suman Adhikary</t>
        </is>
      </c>
      <c r="E40" s="112" t="n">
        <v>7.9</v>
      </c>
      <c r="F40" s="112" t="n">
        <v>2.1</v>
      </c>
      <c r="G40" s="111" t="inlineStr">
        <is>
          <t>MBA</t>
        </is>
      </c>
      <c r="H40" s="140" t="inlineStr">
        <is>
          <t>Functional Specialist</t>
        </is>
      </c>
      <c r="I40" s="115" t="inlineStr">
        <is>
          <t>Associate Product Manager – POD Lead</t>
        </is>
      </c>
      <c r="J40" s="114" t="inlineStr">
        <is>
          <t>Product Management</t>
        </is>
      </c>
      <c r="K40" s="114" t="inlineStr">
        <is>
          <t>Product Management</t>
        </is>
      </c>
      <c r="L40" s="115" t="inlineStr">
        <is>
          <t>L3 – Professional / Associate</t>
        </is>
      </c>
      <c r="M40" s="116" t="inlineStr">
        <is>
          <t>B1</t>
        </is>
      </c>
      <c r="N40" s="21" t="inlineStr">
        <is>
          <t>Specialist · POD Lead</t>
        </is>
      </c>
      <c r="O40" s="23" t="inlineStr">
        <is>
          <t>B</t>
        </is>
      </c>
      <c r="P40" s="114" t="inlineStr">
        <is>
          <t>POD Lead</t>
        </is>
      </c>
      <c r="Q40" s="146" t="inlineStr">
        <is>
          <t>▲ Up</t>
        </is>
      </c>
      <c r="R40" s="119" t="inlineStr">
        <is>
          <r>
            <rPr>
              <rFont val="Calibri"/>
              <b val="1"/>
              <sz val="10"/>
            </rPr>
            <t>WHAT THE ROLE DOES:</t>
          </r>
          <r>
            <rPr>
              <rFont val="Calibri"/>
              <sz val="10"/>
            </rPr>
            <t xml:space="preserve"> 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product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Product Management · Project management · Product sense · Market research · CA + CE
</t>
          </r>
          <r>
            <rPr>
              <rFont val="Calibri"/>
              <b val="1"/>
              <sz val="10"/>
            </rPr>
            <t>TOOLS &amp; SYSTEMS:</t>
          </r>
          <r>
            <rPr>
              <rFont val="Calibri"/>
              <sz val="10"/>
            </rPr>
            <t xml:space="preserve"> Claude · Mixpanel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role-holders' themes · 3+ answered — 5 holders, 5 answered the survey; sub-family 13 answered; catalogue RC-125</t>
          </r>
        </is>
      </c>
      <c r="S40"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3 · Potential: Medium · 9-Box Grid placement: High Impact / Growth Talent.</t>
          </r>
        </is>
      </c>
      <c r="T40" s="121" t="n"/>
      <c r="U40" s="122" t="inlineStr">
        <is>
          <r>
            <rPr>
              <rFont val="Calibri"/>
              <sz val="10"/>
            </rPr>
            <t xml:space="preserve">Associate Product Manager – POD Lead in Functional · CARBON, B1 — POD Lead.
</t>
          </r>
          <r>
            <rPr>
              <rFont val="Calibri"/>
              <b val="1"/>
              <sz val="10"/>
            </rPr>
            <t>The work:</t>
          </r>
          <r>
            <rPr>
              <rFont val="Calibri"/>
              <sz val="10"/>
            </rPr>
            <t xml:space="preserve"> Owns product vision, roadmap, requirements · PRDs, prioritisation and adoption.
At this level the role owns a domain / module, or a small team.
</t>
          </r>
          <r>
            <rPr>
              <rFont val="Calibri"/>
              <b val="1"/>
              <sz val="10"/>
            </rPr>
            <t>Key responsibilities:</t>
          </r>
          <r>
            <rPr>
              <rFont val="Calibri"/>
              <sz val="10"/>
            </rPr>
            <t xml:space="preserve"> Owns product vision, roadmap, requirements · PRDs, prioritisation and adoption; Domain specialist work; A domain or a small team.
</t>
          </r>
          <r>
            <rPr>
              <rFont val="Calibri"/>
              <b val="1"/>
              <sz val="10"/>
            </rPr>
            <t>Holders describe it with:</t>
          </r>
          <r>
            <rPr>
              <rFont val="Calibri"/>
              <sz val="10"/>
            </rPr>
            <t xml:space="preserve"> research · demos · product · management · customer · analysis.
Leads 2 direct reports.</t>
          </r>
        </is>
      </c>
      <c r="V40" s="123" t="inlineStr">
        <is>
          <r>
            <rPr>
              <rFont val="Calibri"/>
              <b val="1"/>
              <sz val="10"/>
            </rPr>
            <t>Hire as:</t>
          </r>
          <r>
            <rPr>
              <rFont val="Calibri"/>
              <sz val="10"/>
            </rPr>
            <t xml:space="preserve"> Product Manager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 PGDM preferred
</t>
          </r>
          <r>
            <rPr>
              <rFont val="Calibri"/>
              <b val="1"/>
              <sz val="10"/>
            </rPr>
            <t>Equivalent titles at peers:</t>
          </r>
          <r>
            <rPr>
              <rFont val="Calibri"/>
              <sz val="10"/>
            </rPr>
            <t xml:space="preserve"> IRIS Vs Competitor Benchmark — SaaS product ladder – Product Manager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40" s="123"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Product Management · Project management · Product sense · Market research · CA + CE
</t>
          </r>
          <r>
            <rPr>
              <rFont val="Calibri"/>
              <b val="1"/>
              <sz val="10"/>
            </rPr>
            <t>TOOLS:</t>
          </r>
          <r>
            <rPr>
              <rFont val="Calibri"/>
              <sz val="10"/>
            </rPr>
            <t xml:space="preserve"> Claude · Mixpanel
★ = must-have for the family. Scale: 1 Awareness · 2 Working · 3 Practitioner · 4 Advanced · 5 Expert.</t>
          </r>
        </is>
      </c>
      <c r="X40"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0" s="124" t="inlineStr">
        <is>
          <t>CARBON · Functional · Band B · Expert / POD Lead</t>
        </is>
      </c>
      <c r="Z40" s="125" t="n">
        <v>4</v>
      </c>
      <c r="AA40" s="126">
        <f>IFERROR(INDEX(WM_C,MATCH($Y40,WM_KEY,0)),"")</f>
        <v>0.51</v>
      </c>
      <c r="AB40" s="127">
        <f>IF(Z40="","",Z40*AA40)</f>
        <v>2.04</v>
      </c>
      <c r="AC40" s="125" t="n">
        <v>3.5</v>
      </c>
      <c r="AD40" s="126">
        <f>IFERROR(INDEX(WM_AU,MATCH($Y40,WM_KEY,0)),"")</f>
        <v>0.17</v>
      </c>
      <c r="AE40" s="127">
        <f>IF(AC40="","",AC40*AD40)</f>
        <v>0.595</v>
      </c>
      <c r="AF40" s="125" t="n">
        <v>3.5</v>
      </c>
      <c r="AG40" s="126">
        <f>IFERROR(INDEX(WM_AC,MATCH($Y40,WM_KEY,0)),"")</f>
        <v>0.1</v>
      </c>
      <c r="AH40" s="127">
        <f>IF(AF40="","",AF40*AG40)</f>
        <v>0.35</v>
      </c>
      <c r="AI40" s="125" t="n">
        <v>3.5</v>
      </c>
      <c r="AJ40" s="126">
        <f>IFERROR(INDEX(WM_L,MATCH($Y40,WM_KEY,0)),"")</f>
        <v>0.05</v>
      </c>
      <c r="AK40" s="127">
        <f>IF(AI40="","",AI40*AJ40)</f>
        <v>0.175</v>
      </c>
      <c r="AL40" s="125" t="n">
        <v>5.5</v>
      </c>
      <c r="AM40" s="126">
        <f>IFERROR(INDEX(WM_E,MATCH($Y40,WM_KEY,0)),"")</f>
        <v>0.1</v>
      </c>
      <c r="AN40" s="127">
        <f>IF(AL40="","",AL40*AM40)</f>
        <v>0.55</v>
      </c>
      <c r="AO40" s="128" t="n">
        <v>4</v>
      </c>
      <c r="AP40" s="126">
        <f>IFERROR(INDEX(WM_BI,MATCH($Y40,WM_KEY,0)),"")</f>
        <v>0.07</v>
      </c>
      <c r="AQ40" s="127">
        <f>IF(AO40="","",AO40*AP40)</f>
        <v>0.28</v>
      </c>
      <c r="AR40" s="127">
        <f>IF(COUNT(AB40,AE40,AH40,AK40,AN40,AQ40)&lt;6,"",SUM(AB40,AE40,AH40,AK40,AN40,AQ40))</f>
        <v>3.99</v>
      </c>
      <c r="AS40" s="129" t="str">
        <f>IF(AR40="","",INDEX({"A1","A2","A3","B1","B2","B3","C1","C2","D1","D2","E1","E2"},MAX(1,MIN(12,ROUND(AR40,0)))))</f>
        <v>B1</v>
      </c>
      <c r="AT40"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0" s="131" t="inlineStr">
        <is>
          <r>
            <rPr>
              <rFont val="Calibri"/>
              <b val="1"/>
              <sz val="10"/>
            </rPr>
            <t>At build:</t>
          </r>
          <r>
            <rPr>
              <rFont val="Calibri"/>
              <sz val="10"/>
            </rPr>
            <t xml:space="preserve"> Complexity 2.04 + Autonomy 0.60 + Accountability 0.35 + Leadership 0.18 + Experience 0.55 + Business impact 0.28
= 3.99 points → nearest level 4 = B1
</t>
          </r>
          <r>
            <rPr>
              <rFont val="Calibri"/>
              <b val="1"/>
              <sz val="10"/>
            </rPr>
            <t>Final level:</t>
          </r>
          <r>
            <rPr>
              <rFont val="Calibri"/>
              <sz val="10"/>
            </rPr>
            <t xml:space="preserve"> B1 · same as the score</t>
          </r>
        </is>
      </c>
      <c r="AV40" s="131" t="inlineStr">
        <is>
          <r>
            <rPr>
              <rFont val="Calibri"/>
              <b val="1"/>
              <sz val="10"/>
            </rPr>
            <t>No rule applied:</t>
          </r>
          <r>
            <rPr>
              <rFont val="Calibri"/>
              <sz val="10"/>
            </rPr>
            <t xml:space="preserve"> the score decides.</t>
          </r>
        </is>
      </c>
      <c r="AW40"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Discovery calls and demos for enterprise customers, pricing inputs, partner and customer enablement → matches the start
</t>
          </r>
          <r>
            <rPr>
              <rFont val="Calibri"/>
              <b val="1"/>
              <sz val="10"/>
            </rPr>
            <t>KRA:</t>
          </r>
          <r>
            <rPr>
              <rFont val="Calibri"/>
              <sz val="10"/>
            </rPr>
            <t xml:space="preserve"> “1. Drive Mid-Market and SMB implementation projects on or before agreed timelines. --&gt; 100% 2. Maintain a high CSAT score during the…”
</t>
          </r>
          <r>
            <rPr>
              <rFont val="Calibri"/>
              <b val="1"/>
              <sz val="10"/>
            </rPr>
            <t>Market:</t>
          </r>
          <r>
            <rPr>
              <rFont val="Calibri"/>
              <sz val="10"/>
            </rPr>
            <t xml:space="preserve"> B1 = Domain specialist work</t>
          </r>
        </is>
      </c>
      <c r="AX40"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approach for client calls, how to pitch and feedback given → moved down 0.5
</t>
          </r>
          <r>
            <rPr>
              <rFont val="Calibri"/>
              <b val="1"/>
              <sz val="10"/>
            </rPr>
            <t>Market:</t>
          </r>
          <r>
            <rPr>
              <rFont val="Calibri"/>
              <sz val="10"/>
            </rPr>
            <t xml:space="preserve"> A3 = Technical / QC / client calls on own work · B1 = Technical / QC / client calls for the domain</t>
          </r>
        </is>
      </c>
      <c r="AY40" s="134" t="inlineStr">
        <is>
          <r>
            <rPr>
              <rFont val="Calibri"/>
              <sz val="10"/>
            </rPr>
            <t xml:space="preserve">Rated 3.5 of 12 · between A3 and B1
</t>
          </r>
          <r>
            <rPr>
              <rFont val="Calibri"/>
              <b val="1"/>
              <sz val="10"/>
            </rPr>
            <t>Start:</t>
          </r>
          <r>
            <rPr>
              <rFont val="Calibri"/>
              <sz val="10"/>
            </rPr>
            <t xml:space="preserve"> 4.0 · lead / specialist title; 2 direct reports
</t>
          </r>
          <r>
            <rPr>
              <rFont val="Calibri"/>
              <b val="1"/>
              <sz val="10"/>
            </rPr>
            <t>Evidence reads like A3:</t>
          </r>
          <r>
            <rPr>
              <rFont val="Calibri"/>
              <sz val="10"/>
            </rPr>
            <t xml:space="preserve"> Customer clarity on product capability; errors delay revenue or cool prospects → moved down 0.5
</t>
          </r>
          <r>
            <rPr>
              <rFont val="Calibri"/>
              <b val="1"/>
              <sz val="10"/>
            </rPr>
            <t>KRA:</t>
          </r>
          <r>
            <rPr>
              <rFont val="Calibri"/>
              <sz val="10"/>
            </rPr>
            <t xml:space="preserve"> “1. Drive Mid-Market and SMB implementation projects on or before agreed timelines. --&gt; 100% 2. Maintain a high CSAT score during the…”
</t>
          </r>
          <r>
            <rPr>
              <rFont val="Calibri"/>
              <b val="1"/>
              <sz val="10"/>
            </rPr>
            <t>Market:</t>
          </r>
          <r>
            <rPr>
              <rFont val="Calibri"/>
              <sz val="10"/>
            </rPr>
            <t xml:space="preserve"> A3 = A module / process, or work with client or regulatory consequences · B1 = A domain or a small team</t>
          </r>
        </is>
      </c>
      <c r="AZ40"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Enables partners and customers; 2 direct reports → moved down 0.5
</t>
          </r>
          <r>
            <rPr>
              <rFont val="Calibri"/>
              <b val="1"/>
              <sz val="10"/>
            </rPr>
            <t>Team:</t>
          </r>
          <r>
            <rPr>
              <rFont val="Calibri"/>
              <sz val="10"/>
            </rPr>
            <t xml:space="preserve"> 2 direct reports · POD Lead
</t>
          </r>
          <r>
            <rPr>
              <rFont val="Calibri"/>
              <b val="1"/>
              <sz val="10"/>
            </rPr>
            <t>Market:</t>
          </r>
          <r>
            <rPr>
              <rFont val="Calibri"/>
              <sz val="10"/>
            </rPr>
            <t xml:space="preserve"> A3 = Not scored in Band A · B1 = IC: mentors and reviews · People: hands-on team lead of 3–5</t>
          </r>
        </is>
      </c>
      <c r="BA40" s="134" t="inlineStr">
        <is>
          <r>
            <rPr>
              <rFont val="Calibri"/>
              <sz val="10"/>
            </rPr>
            <t xml:space="preserve">Rated 5.5 of 12 · between B2 and B3
</t>
          </r>
          <r>
            <rPr>
              <rFont val="Calibri"/>
              <b val="1"/>
              <sz val="10"/>
            </rPr>
            <t>Experience:</t>
          </r>
          <r>
            <rPr>
              <rFont val="Calibri"/>
              <sz val="10"/>
            </rPr>
            <t xml:space="preserve"> 7.9 yrs total · 5.8 before IRIS + 2.1 at IRIS = 5.2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40"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40" s="145" t="inlineStr"/>
      <c r="BD40" s="136" t="inlineStr">
        <is>
          <t>✓ HRIS: 7.9 yrs, MBA, 2 direct reports
✓ Survey: 20 of 20 questions answered
✓ KRAs: submitted, reported deliverables
✓ Manager mapping: rating, potential, 9-box
✓ Job description</t>
        </is>
      </c>
      <c r="BE40" s="136"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BF40" s="136" t="inlineStr">
        <is>
          <t>High</t>
        </is>
      </c>
      <c r="BG40" s="136" t="inlineStr"/>
      <c r="BH40" s="136" t="inlineStr"/>
      <c r="BI40" s="137" t="n"/>
      <c r="BJ40" s="138" t="n"/>
      <c r="BK40" s="138" t="n"/>
      <c r="BL40" s="138" t="n"/>
      <c r="BM40" s="138" t="n"/>
      <c r="BN40" s="139" t="n"/>
      <c r="BO40" s="121" t="n"/>
      <c r="BP40" s="121" t="n"/>
      <c r="BQ40" s="121" t="n"/>
      <c r="BR40" s="121" t="n"/>
      <c r="BS40" s="121" t="n"/>
      <c r="BT40" s="121" t="n"/>
      <c r="BU40" s="121" t="n"/>
      <c r="BV40" s="121" t="n">
        <v>4</v>
      </c>
    </row>
    <row r="41" ht="340" customHeight="1">
      <c r="A41" s="109" t="inlineStr">
        <is>
          <t>IRIS2419</t>
        </is>
      </c>
      <c r="B41" s="110" t="inlineStr">
        <is>
          <t>Alizah Noorani</t>
        </is>
      </c>
      <c r="C41" s="111" t="inlineStr">
        <is>
          <t>Functional</t>
        </is>
      </c>
      <c r="D41" s="111" t="inlineStr">
        <is>
          <t>Farzad Wadia</t>
        </is>
      </c>
      <c r="E41" s="112" t="n">
        <v>4.2</v>
      </c>
      <c r="F41" s="112" t="n">
        <v>1.1</v>
      </c>
      <c r="G41" s="111" t="inlineStr">
        <is>
          <t>M.Sc</t>
        </is>
      </c>
      <c r="H41" s="140" t="inlineStr">
        <is>
          <t>ESG Implementation Consultant</t>
        </is>
      </c>
      <c r="I41" s="115" t="inlineStr">
        <is>
          <t>Functional Specialist</t>
        </is>
      </c>
      <c r="J41" s="114" t="inlineStr">
        <is>
          <t>Solution Consulting &amp; Implementation</t>
        </is>
      </c>
      <c r="K41" s="114" t="inlineStr">
        <is>
          <t>Solution Consulting &amp; Implementation</t>
        </is>
      </c>
      <c r="L41" s="115" t="inlineStr">
        <is>
          <t>L3 – Professional / Associate</t>
        </is>
      </c>
      <c r="M41" s="116" t="inlineStr">
        <is>
          <t>B1</t>
        </is>
      </c>
      <c r="N41" s="21" t="inlineStr">
        <is>
          <t>Specialist</t>
        </is>
      </c>
      <c r="O41" s="23" t="inlineStr">
        <is>
          <t>B</t>
        </is>
      </c>
      <c r="P41" s="114" t="inlineStr">
        <is>
          <t>IC</t>
        </is>
      </c>
      <c r="Q41" s="146" t="inlineStr">
        <is>
          <t>▲ Up</t>
        </is>
      </c>
      <c r="R41" s="119" t="inlineStr">
        <is>
          <r>
            <rPr>
              <rFont val="Calibri"/>
              <b val="1"/>
              <sz val="10"/>
            </rPr>
            <t>WHAT THE ROLE DOES:</t>
          </r>
          <r>
            <rPr>
              <rFont val="Calibri"/>
              <sz val="10"/>
            </rPr>
            <t xml:space="preserve"> 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implementation · marketing ·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accountable · demos · implementation · training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project · activities · features
</t>
          </r>
          <r>
            <rPr>
              <rFont val="Calibri"/>
              <b val="1"/>
              <sz val="10"/>
            </rPr>
            <t>SKILLS &amp; KNOWLEDGE · role-holders:</t>
          </r>
          <r>
            <rPr>
              <rFont val="Calibri"/>
              <sz val="10"/>
            </rPr>
            <t xml:space="preserve"> CE
</t>
          </r>
          <r>
            <rPr>
              <rFont val="Calibri"/>
              <b val="1"/>
              <sz val="10"/>
            </rPr>
            <t>TOOLS &amp; SYSTEMS:</t>
          </r>
          <r>
            <rPr>
              <rFont val="Calibri"/>
              <sz val="10"/>
            </rPr>
            <t xml:space="preserve"> Adobe InDesign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role-holders' themes · 3+ answered — 5 holders, 5 answered the survey; sub-family 7 answered; catalogue RC-173</t>
          </r>
        </is>
      </c>
      <c r="S41"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critical role: yes; successor named: no.
</t>
          </r>
          <r>
            <rPr>
              <rFont val="Calibri"/>
              <b val="1"/>
              <sz val="10"/>
            </rPr>
            <t>If the work is missed · role-holders' themes:</t>
          </r>
          <r>
            <rPr>
              <rFont val="Calibri"/>
              <sz val="10"/>
            </rPr>
            <t xml:space="preserve"> client · market.
Manager talent mapping — Latest rating: 3 · Potential: Medium · 9-Box Grid placement: Core Contributor.</t>
          </r>
        </is>
      </c>
      <c r="T41" s="121" t="n"/>
      <c r="U41" s="122" t="inlineStr">
        <is>
          <r>
            <rPr>
              <rFont val="Calibri"/>
              <sz val="10"/>
            </rPr>
            <t xml:space="preserve">Functional Specialist in Functional · CARBON, B1 — IC.
</t>
          </r>
          <r>
            <rPr>
              <rFont val="Calibri"/>
              <b val="1"/>
              <sz val="10"/>
            </rPr>
            <t>The work:</t>
          </r>
          <r>
            <rPr>
              <rFont val="Calibri"/>
              <sz val="10"/>
            </rPr>
            <t xml:space="preserve"> Implements the product at clients, runs demos and training, advises on ESG / disclosure reporting.
At this level the role owns a domain / module, or a small team.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Holders describe it with:</t>
          </r>
          <r>
            <rPr>
              <rFont val="Calibri"/>
              <sz val="10"/>
            </rPr>
            <t xml:space="preserve"> delivery · demos · implementation · testing · client.</t>
          </r>
        </is>
      </c>
      <c r="V41" s="123" t="inlineStr">
        <is>
          <r>
            <rPr>
              <rFont val="Calibri"/>
              <b val="1"/>
              <sz val="10"/>
            </rPr>
            <t>Hire as:</t>
          </r>
          <r>
            <rPr>
              <rFont val="Calibri"/>
              <sz val="10"/>
            </rPr>
            <t xml:space="preserve"> Senior Consultant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domain qualification preferred
</t>
          </r>
          <r>
            <rPr>
              <rFont val="Calibri"/>
              <b val="1"/>
              <sz val="10"/>
            </rPr>
            <t>Equivalent titles at peers:</t>
          </r>
          <r>
            <rPr>
              <rFont val="Calibri"/>
              <sz val="10"/>
            </rPr>
            <t xml:space="preserve"> Big Four – Senior Consultant · Regnology – BA · Reg Reporting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1"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CE
</t>
          </r>
          <r>
            <rPr>
              <rFont val="Calibri"/>
              <b val="1"/>
              <sz val="10"/>
            </rPr>
            <t>TOOLS:</t>
          </r>
          <r>
            <rPr>
              <rFont val="Calibri"/>
              <sz val="10"/>
            </rPr>
            <t xml:space="preserve"> Adobe InDesign · Claude
★ = must-have for the family. Scale: 1 Awareness · 2 Working · 3 Practitioner · 4 Advanced · 5 Expert.</t>
          </r>
        </is>
      </c>
      <c r="X41"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1" s="124" t="inlineStr">
        <is>
          <t>CARBON · Functional · Band B · Expert / POD Lead</t>
        </is>
      </c>
      <c r="Z41" s="125" t="n">
        <v>4</v>
      </c>
      <c r="AA41" s="126">
        <f>IFERROR(INDEX(WM_C,MATCH($Y41,WM_KEY,0)),"")</f>
        <v>0.51</v>
      </c>
      <c r="AB41" s="127">
        <f>IF(Z41="","",Z41*AA41)</f>
        <v>2.04</v>
      </c>
      <c r="AC41" s="125" t="n">
        <v>4</v>
      </c>
      <c r="AD41" s="126">
        <f>IFERROR(INDEX(WM_AU,MATCH($Y41,WM_KEY,0)),"")</f>
        <v>0.17</v>
      </c>
      <c r="AE41" s="127">
        <f>IF(AC41="","",AC41*AD41)</f>
        <v>0.68</v>
      </c>
      <c r="AF41" s="125" t="n">
        <v>4</v>
      </c>
      <c r="AG41" s="126">
        <f>IFERROR(INDEX(WM_AC,MATCH($Y41,WM_KEY,0)),"")</f>
        <v>0.1</v>
      </c>
      <c r="AH41" s="127">
        <f>IF(AF41="","",AF41*AG41)</f>
        <v>0.4</v>
      </c>
      <c r="AI41" s="125" t="n">
        <v>3</v>
      </c>
      <c r="AJ41" s="126">
        <f>IFERROR(INDEX(WM_L,MATCH($Y41,WM_KEY,0)),"")</f>
        <v>0.05</v>
      </c>
      <c r="AK41" s="127">
        <f>IF(AI41="","",AI41*AJ41)</f>
        <v>0.15</v>
      </c>
      <c r="AL41" s="125" t="n">
        <v>3.5</v>
      </c>
      <c r="AM41" s="126">
        <f>IFERROR(INDEX(WM_E,MATCH($Y41,WM_KEY,0)),"")</f>
        <v>0.1</v>
      </c>
      <c r="AN41" s="127">
        <f>IF(AL41="","",AL41*AM41)</f>
        <v>0.35</v>
      </c>
      <c r="AO41" s="128" t="n">
        <v>4.5</v>
      </c>
      <c r="AP41" s="126">
        <f>IFERROR(INDEX(WM_BI,MATCH($Y41,WM_KEY,0)),"")</f>
        <v>0.07</v>
      </c>
      <c r="AQ41" s="127">
        <f>IF(AO41="","",AO41*AP41)</f>
        <v>0.315</v>
      </c>
      <c r="AR41" s="127">
        <f>IF(COUNT(AB41,AE41,AH41,AK41,AN41,AQ41)&lt;6,"",SUM(AB41,AE41,AH41,AK41,AN41,AQ41))</f>
        <v>3.935</v>
      </c>
      <c r="AS41" s="129" t="str">
        <f>IF(AR41="","",INDEX({"A1","A2","A3","B1","B2","B3","C1","C2","D1","D2","E1","E2"},MAX(1,MIN(12,ROUND(AR41,0)))))</f>
        <v>B1</v>
      </c>
      <c r="AT41"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1" s="131" t="inlineStr">
        <is>
          <r>
            <rPr>
              <rFont val="Calibri"/>
              <b val="1"/>
              <sz val="10"/>
            </rPr>
            <t>At build:</t>
          </r>
          <r>
            <rPr>
              <rFont val="Calibri"/>
              <sz val="10"/>
            </rPr>
            <t xml:space="preserve"> Complexity 2.04 + Autonomy 0.68 + Accountability 0.40 + Leadership 0.15 + Experience 0.35 + Business impact 0.32
= 3.94 points → nearest level 4 = B1
</t>
          </r>
          <r>
            <rPr>
              <rFont val="Calibri"/>
              <b val="1"/>
              <sz val="10"/>
            </rPr>
            <t>Final level:</t>
          </r>
          <r>
            <rPr>
              <rFont val="Calibri"/>
              <sz val="10"/>
            </rPr>
            <t xml:space="preserve"> B1 · same as the score</t>
          </r>
        </is>
      </c>
      <c r="AV41" s="131" t="inlineStr">
        <is>
          <r>
            <rPr>
              <rFont val="Calibri"/>
              <b val="1"/>
              <sz val="10"/>
            </rPr>
            <t>No rule applied:</t>
          </r>
          <r>
            <rPr>
              <rFont val="Calibri"/>
              <sz val="10"/>
            </rPr>
            <t xml:space="preserve"> the score decides.</t>
          </r>
        </is>
      </c>
      <c r="AW41"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Configures platform for clients, translates requirements into features, tests, runs sprints, reviews ESG content → matches the start
</t>
          </r>
          <r>
            <rPr>
              <rFont val="Calibri"/>
              <b val="1"/>
              <sz val="10"/>
            </rPr>
            <t>KRA:</t>
          </r>
          <r>
            <rPr>
              <rFont val="Calibri"/>
              <sz val="10"/>
            </rPr>
            <t xml:space="preserve"> “Refer to a separate sheet”
</t>
          </r>
          <r>
            <rPr>
              <rFont val="Calibri"/>
              <b val="1"/>
              <sz val="10"/>
            </rPr>
            <t>Market:</t>
          </r>
          <r>
            <rPr>
              <rFont val="Calibri"/>
              <sz val="10"/>
            </rPr>
            <t xml:space="preserve"> B1 = Domain specialist work</t>
          </r>
        </is>
      </c>
      <c r="AX41"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project activities and timelines; reviews and accepts content assets → matches the start
</t>
          </r>
          <r>
            <rPr>
              <rFont val="Calibri"/>
              <b val="1"/>
              <sz val="10"/>
            </rPr>
            <t>Market:</t>
          </r>
          <r>
            <rPr>
              <rFont val="Calibri"/>
              <sz val="10"/>
            </rPr>
            <t xml:space="preserve"> B1 = Technical / QC / client calls for the domain</t>
          </r>
        </is>
      </c>
      <c r="AY41"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Assigned ESG client implementation projects, client demos, partly marketing assets → matches the start
</t>
          </r>
          <r>
            <rPr>
              <rFont val="Calibri"/>
              <b val="1"/>
              <sz val="10"/>
            </rPr>
            <t>KRA:</t>
          </r>
          <r>
            <rPr>
              <rFont val="Calibri"/>
              <sz val="10"/>
            </rPr>
            <t xml:space="preserve"> “Refer to a separate sheet”
</t>
          </r>
          <r>
            <rPr>
              <rFont val="Calibri"/>
              <b val="1"/>
              <sz val="10"/>
            </rPr>
            <t>Market:</t>
          </r>
          <r>
            <rPr>
              <rFont val="Calibri"/>
              <sz val="10"/>
            </rPr>
            <t xml:space="preserve"> B1 = A domain or a small team</t>
          </r>
        </is>
      </c>
      <c r="AZ41" s="134" t="inlineStr">
        <is>
          <r>
            <rPr>
              <rFont val="Calibri"/>
              <sz val="10"/>
            </rPr>
            <t xml:space="preserve">Rated 3 of 12
</t>
          </r>
          <r>
            <rPr>
              <rFont val="Calibri"/>
              <b val="1"/>
              <sz val="10"/>
            </rPr>
            <t>Start:</t>
          </r>
          <r>
            <rPr>
              <rFont val="Calibri"/>
              <sz val="10"/>
            </rPr>
            <t xml:space="preserve"> 3.0 · individual contributor, so influence only
</t>
          </r>
          <r>
            <rPr>
              <rFont val="Calibri"/>
              <b val="1"/>
              <sz val="10"/>
            </rPr>
            <t>Evidence reads like A3:</t>
          </r>
          <r>
            <rPr>
              <rFont val="Calibri"/>
              <sz val="10"/>
            </rPr>
            <t xml:space="preserve"> Trains new team members; reviews the marketing team's ESG content → matches the start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41" s="134" t="inlineStr">
        <is>
          <r>
            <rPr>
              <rFont val="Calibri"/>
              <sz val="10"/>
            </rPr>
            <t xml:space="preserve">Rated 3.5 of 12 · between A3 and B1
</t>
          </r>
          <r>
            <rPr>
              <rFont val="Calibri"/>
              <b val="1"/>
              <sz val="10"/>
            </rPr>
            <t>Experience:</t>
          </r>
          <r>
            <rPr>
              <rFont val="Calibri"/>
              <sz val="10"/>
            </rPr>
            <t xml:space="preserve"> 4.2 yrs total · 3.1 before IRIS + 1.1 at IRIS = 3.5 on the experience scale
</t>
          </r>
          <r>
            <rPr>
              <rFont val="Calibri"/>
              <b val="1"/>
              <sz val="10"/>
            </rPr>
            <t>Qualification:</t>
          </r>
          <r>
            <rPr>
              <rFont val="Calibri"/>
              <sz val="10"/>
            </rPr>
            <t xml:space="preserve"> M.Sc · postgraduate → no change
</t>
          </r>
          <r>
            <rPr>
              <rFont val="Calibri"/>
              <b val="1"/>
              <sz val="10"/>
            </rPr>
            <t>Market:</t>
          </r>
          <r>
            <rPr>
              <rFont val="Calibri"/>
              <sz val="10"/>
            </rPr>
            <t xml:space="preserve"> B1 roles typically have 4–8 yrs · IRIS guide 4–7</t>
          </r>
        </is>
      </c>
      <c r="BB41"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41" s="145" t="inlineStr"/>
      <c r="BD41" s="136" t="inlineStr">
        <is>
          <t>✓ HRIS: 4.2 yrs, M.Sc, 0 direct reports
✓ Survey: 20 of 20 questions answered
✓ KRAs: submitted, reported deliverables
✓ Manager mapping: rating, potential, 9-box
✓ Job description</t>
        </is>
      </c>
      <c r="BE41"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BF41" s="136" t="inlineStr">
        <is>
          <t>High</t>
        </is>
      </c>
      <c r="BG41" s="136" t="inlineStr"/>
      <c r="BH41" s="136" t="inlineStr"/>
      <c r="BI41" s="137" t="n"/>
      <c r="BJ41" s="138" t="n"/>
      <c r="BK41" s="138" t="n"/>
      <c r="BL41" s="138" t="n"/>
      <c r="BM41" s="138" t="n"/>
      <c r="BN41" s="139" t="n"/>
      <c r="BO41" s="121" t="n"/>
      <c r="BP41" s="121" t="n"/>
      <c r="BQ41" s="121" t="n"/>
      <c r="BR41" s="121" t="n"/>
      <c r="BS41" s="121" t="n"/>
      <c r="BT41" s="121" t="n"/>
      <c r="BU41" s="121" t="n"/>
      <c r="BV41" s="121" t="n">
        <v>4.5</v>
      </c>
    </row>
    <row r="42" ht="340" customHeight="1">
      <c r="A42" s="109" t="inlineStr">
        <is>
          <t>IRIS2510</t>
        </is>
      </c>
      <c r="B42" s="110" t="inlineStr">
        <is>
          <t>Chirag Shah</t>
        </is>
      </c>
      <c r="C42" s="111" t="inlineStr">
        <is>
          <t>Functional</t>
        </is>
      </c>
      <c r="D42" s="111" t="inlineStr">
        <is>
          <t>Aakanksha Swaminathan</t>
        </is>
      </c>
      <c r="E42" s="112" t="n">
        <v>4.4</v>
      </c>
      <c r="F42" s="112" t="n">
        <v>0.4</v>
      </c>
      <c r="G42" s="111" t="inlineStr">
        <is>
          <t>CA</t>
        </is>
      </c>
      <c r="H42" s="113" t="inlineStr">
        <is>
          <t>Functional Specialist</t>
        </is>
      </c>
      <c r="I42" s="114" t="inlineStr">
        <is>
          <t>Functional Specialist</t>
        </is>
      </c>
      <c r="J42" s="114" t="inlineStr">
        <is>
          <t>Solution Consulting &amp; Implementation</t>
        </is>
      </c>
      <c r="K42" s="114" t="inlineStr">
        <is>
          <t>Solution Consulting &amp; Implementation</t>
        </is>
      </c>
      <c r="L42" s="115" t="inlineStr">
        <is>
          <t>L3 – Professional / Associate</t>
        </is>
      </c>
      <c r="M42" s="116" t="inlineStr">
        <is>
          <t>B1</t>
        </is>
      </c>
      <c r="N42" s="21" t="inlineStr">
        <is>
          <t>Specialist</t>
        </is>
      </c>
      <c r="O42" s="23" t="inlineStr">
        <is>
          <t>B</t>
        </is>
      </c>
      <c r="P42" s="114" t="inlineStr">
        <is>
          <t>IC</t>
        </is>
      </c>
      <c r="Q42" s="146" t="inlineStr">
        <is>
          <t>▲ Up</t>
        </is>
      </c>
      <c r="R42" s="119" t="inlineStr">
        <is>
          <r>
            <rPr>
              <rFont val="Calibri"/>
              <b val="1"/>
              <sz val="10"/>
            </rPr>
            <t>WHAT THE ROLE DOES:</t>
          </r>
          <r>
            <rPr>
              <rFont val="Calibri"/>
              <sz val="10"/>
            </rPr>
            <t xml:space="preserve"> 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implementation · marketing ·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accountable · demos · implementation · training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project · activities · features
</t>
          </r>
          <r>
            <rPr>
              <rFont val="Calibri"/>
              <b val="1"/>
              <sz val="10"/>
            </rPr>
            <t>SKILLS &amp; KNOWLEDGE · role-holders:</t>
          </r>
          <r>
            <rPr>
              <rFont val="Calibri"/>
              <sz val="10"/>
            </rPr>
            <t xml:space="preserve"> CE
</t>
          </r>
          <r>
            <rPr>
              <rFont val="Calibri"/>
              <b val="1"/>
              <sz val="10"/>
            </rPr>
            <t>TOOLS &amp; SYSTEMS:</t>
          </r>
          <r>
            <rPr>
              <rFont val="Calibri"/>
              <sz val="10"/>
            </rPr>
            <t xml:space="preserve"> Adobe InDesign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role-holders' themes · 3+ answered — 5 holders, 5 answered the survey; sub-family 7 answered; catalogue RC-173</t>
          </r>
        </is>
      </c>
      <c r="S4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market.
Manager talent mapping — Latest rating: 3 · Potential: Medium · 9-Box Grid placement: Core Contributor.</t>
          </r>
        </is>
      </c>
      <c r="T42" s="121" t="n"/>
      <c r="U42" s="122" t="inlineStr">
        <is>
          <r>
            <rPr>
              <rFont val="Calibri"/>
              <sz val="10"/>
            </rPr>
            <t xml:space="preserve">Functional Specialist in Functional · CARBON, B1 — IC.
</t>
          </r>
          <r>
            <rPr>
              <rFont val="Calibri"/>
              <b val="1"/>
              <sz val="10"/>
            </rPr>
            <t>The work:</t>
          </r>
          <r>
            <rPr>
              <rFont val="Calibri"/>
              <sz val="10"/>
            </rPr>
            <t xml:space="preserve"> Implements the product at clients, runs demos and training, advises on ESG / disclosure reporting.
At this level the role owns a domain / module, or a small team.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Holders describe it with:</t>
          </r>
          <r>
            <rPr>
              <rFont val="Calibri"/>
              <sz val="10"/>
            </rPr>
            <t xml:space="preserve"> delivery · demos · implementation · testing · client.</t>
          </r>
        </is>
      </c>
      <c r="V42" s="123" t="inlineStr">
        <is>
          <r>
            <rPr>
              <rFont val="Calibri"/>
              <b val="1"/>
              <sz val="10"/>
            </rPr>
            <t>Hire as:</t>
          </r>
          <r>
            <rPr>
              <rFont val="Calibri"/>
              <sz val="10"/>
            </rPr>
            <t xml:space="preserve"> Senior Consultant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domain qualification preferred
</t>
          </r>
          <r>
            <rPr>
              <rFont val="Calibri"/>
              <b val="1"/>
              <sz val="10"/>
            </rPr>
            <t>Equivalent titles at peers:</t>
          </r>
          <r>
            <rPr>
              <rFont val="Calibri"/>
              <sz val="10"/>
            </rPr>
            <t xml:space="preserve"> Big Four – Senior Consultant · Regnology – BA · Reg Reporting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2"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CE
</t>
          </r>
          <r>
            <rPr>
              <rFont val="Calibri"/>
              <b val="1"/>
              <sz val="10"/>
            </rPr>
            <t>TOOLS:</t>
          </r>
          <r>
            <rPr>
              <rFont val="Calibri"/>
              <sz val="10"/>
            </rPr>
            <t xml:space="preserve"> Adobe InDesign · Claude
★ = must-have for the family. Scale: 1 Awareness · 2 Working · 3 Practitioner · 4 Advanced · 5 Expert.</t>
          </r>
        </is>
      </c>
      <c r="X42"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2" s="124" t="inlineStr">
        <is>
          <t>CARBON · Functional · Band B · Expert / POD Lead</t>
        </is>
      </c>
      <c r="Z42" s="125" t="n">
        <v>3.5</v>
      </c>
      <c r="AA42" s="126">
        <f>IFERROR(INDEX(WM_C,MATCH($Y42,WM_KEY,0)),"")</f>
        <v>0.51</v>
      </c>
      <c r="AB42" s="127">
        <f>IF(Z42="","",Z42*AA42)</f>
        <v>1.785</v>
      </c>
      <c r="AC42" s="125" t="n">
        <v>3.5</v>
      </c>
      <c r="AD42" s="126">
        <f>IFERROR(INDEX(WM_AU,MATCH($Y42,WM_KEY,0)),"")</f>
        <v>0.17</v>
      </c>
      <c r="AE42" s="127">
        <f>IF(AC42="","",AC42*AD42)</f>
        <v>0.595</v>
      </c>
      <c r="AF42" s="125" t="n">
        <v>3.5</v>
      </c>
      <c r="AG42" s="126">
        <f>IFERROR(INDEX(WM_AC,MATCH($Y42,WM_KEY,0)),"")</f>
        <v>0.1</v>
      </c>
      <c r="AH42" s="127">
        <f>IF(AF42="","",AF42*AG42)</f>
        <v>0.35</v>
      </c>
      <c r="AI42" s="125" t="n">
        <v>2</v>
      </c>
      <c r="AJ42" s="126">
        <f>IFERROR(INDEX(WM_L,MATCH($Y42,WM_KEY,0)),"")</f>
        <v>0.05</v>
      </c>
      <c r="AK42" s="127">
        <f>IF(AI42="","",AI42*AJ42)</f>
        <v>0.1</v>
      </c>
      <c r="AL42" s="125" t="n">
        <v>4.5</v>
      </c>
      <c r="AM42" s="126">
        <f>IFERROR(INDEX(WM_E,MATCH($Y42,WM_KEY,0)),"")</f>
        <v>0.1</v>
      </c>
      <c r="AN42" s="127">
        <f>IF(AL42="","",AL42*AM42)</f>
        <v>0.45</v>
      </c>
      <c r="AO42" s="128" t="n">
        <v>3.5</v>
      </c>
      <c r="AP42" s="126">
        <f>IFERROR(INDEX(WM_BI,MATCH($Y42,WM_KEY,0)),"")</f>
        <v>0.07</v>
      </c>
      <c r="AQ42" s="127">
        <f>IF(AO42="","",AO42*AP42)</f>
        <v>0.245</v>
      </c>
      <c r="AR42" s="127">
        <f>IF(COUNT(AB42,AE42,AH42,AK42,AN42,AQ42)&lt;6,"",SUM(AB42,AE42,AH42,AK42,AN42,AQ42))</f>
        <v>3.525</v>
      </c>
      <c r="AS42" s="129" t="str">
        <f>IF(AR42="","",INDEX({"A1","A2","A3","B1","B2","B3","C1","C2","D1","D2","E1","E2"},MAX(1,MIN(12,ROUND(AR42,0)))))</f>
        <v>B1</v>
      </c>
      <c r="AT42"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2" s="131" t="inlineStr">
        <is>
          <r>
            <rPr>
              <rFont val="Calibri"/>
              <b val="1"/>
              <sz val="10"/>
            </rPr>
            <t>At build:</t>
          </r>
          <r>
            <rPr>
              <rFont val="Calibri"/>
              <sz val="10"/>
            </rPr>
            <t xml:space="preserve"> Complexity 1.79 + Autonomy 0.60 + Accountability 0.35 + Leadership 0.10 + Experience 0.45 + Business impact 0.25
= 3.53 points → nearest level 4 = B1
</t>
          </r>
          <r>
            <rPr>
              <rFont val="Calibri"/>
              <b val="1"/>
              <sz val="10"/>
            </rPr>
            <t>Final level:</t>
          </r>
          <r>
            <rPr>
              <rFont val="Calibri"/>
              <sz val="10"/>
            </rPr>
            <t xml:space="preserve"> B1 · same as the score</t>
          </r>
        </is>
      </c>
      <c r="AV42" s="131" t="inlineStr">
        <is>
          <r>
            <rPr>
              <rFont val="Calibri"/>
              <b val="1"/>
              <sz val="10"/>
            </rPr>
            <t>No rule applied:</t>
          </r>
          <r>
            <rPr>
              <rFont val="Calibri"/>
              <sz val="10"/>
            </rPr>
            <t xml:space="preserve"> the score decides.</t>
          </r>
        </is>
      </c>
      <c r="AW42"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Understands client reporting needs, tailors DM platform demos, tests features, helps implement reports → moved down 0.5
</t>
          </r>
          <r>
            <rPr>
              <rFont val="Calibri"/>
              <b val="1"/>
              <sz val="10"/>
            </rPr>
            <t>KRA:</t>
          </r>
          <r>
            <rPr>
              <rFont val="Calibri"/>
              <sz val="10"/>
            </rPr>
            <t xml:space="preserve"> “1. Drive Mid-Market and SMB implementation projects on or before agreed timelines. --&gt; 100% 2. Maintain a high CSAT score during the…”
</t>
          </r>
          <r>
            <rPr>
              <rFont val="Calibri"/>
              <b val="1"/>
              <sz val="10"/>
            </rPr>
            <t>Market:</t>
          </r>
          <r>
            <rPr>
              <rFont val="Calibri"/>
              <sz val="10"/>
            </rPr>
            <t xml:space="preserve"> A3 = Varied and non-standard work; handles exceptions · B1 = Domain specialist work</t>
          </r>
        </is>
      </c>
      <c r="AX42"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which features to focus on in demos → moved down 0.5
</t>
          </r>
          <r>
            <rPr>
              <rFont val="Calibri"/>
              <b val="1"/>
              <sz val="10"/>
            </rPr>
            <t>Market:</t>
          </r>
          <r>
            <rPr>
              <rFont val="Calibri"/>
              <sz val="10"/>
            </rPr>
            <t xml:space="preserve"> A3 = Technical / QC / client calls on own work · B1 = Technical / QC / client calls for the domain</t>
          </r>
        </is>
      </c>
      <c r="AY42"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Pre-sales demos and implementation; a poor demo can lose the conversion → moved down 0.5
</t>
          </r>
          <r>
            <rPr>
              <rFont val="Calibri"/>
              <b val="1"/>
              <sz val="10"/>
            </rPr>
            <t>KRA:</t>
          </r>
          <r>
            <rPr>
              <rFont val="Calibri"/>
              <sz val="10"/>
            </rPr>
            <t xml:space="preserve"> “1. Drive Mid-Market and SMB implementation projects on or before agreed timelines. --&gt; 100% 2. Maintain a high CSAT score during the…”
</t>
          </r>
          <r>
            <rPr>
              <rFont val="Calibri"/>
              <b val="1"/>
              <sz val="10"/>
            </rPr>
            <t>Market:</t>
          </r>
          <r>
            <rPr>
              <rFont val="Calibri"/>
              <sz val="10"/>
            </rPr>
            <t xml:space="preserve"> A3 = A module / process, or work with client or regulatory consequences · B1 = A domain or a small team</t>
          </r>
        </is>
      </c>
      <c r="AZ42" s="134"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of others described; only forwards client feedback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42" s="134" t="inlineStr">
        <is>
          <r>
            <rPr>
              <rFont val="Calibri"/>
              <sz val="10"/>
            </rPr>
            <t xml:space="preserve">Rated 4.5 of 12 · between B1 and B2
</t>
          </r>
          <r>
            <rPr>
              <rFont val="Calibri"/>
              <b val="1"/>
              <sz val="10"/>
            </rPr>
            <t>Experience:</t>
          </r>
          <r>
            <rPr>
              <rFont val="Calibri"/>
              <sz val="10"/>
            </rPr>
            <t xml:space="preserve"> 4.4 yrs total · 4.0 before IRIS + 0.4 at IRIS = 3.6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42"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2" s="145" t="inlineStr"/>
      <c r="BD42" s="136" t="inlineStr">
        <is>
          <t>✓ HRIS: 4.4 yrs, CA, 0 direct reports
✓ Survey: 20 of 20 questions answered
✓ KRAs: submitted, reported deliverables
✓ Manager mapping: rating, potential, 9-box
✓ Job description</t>
        </is>
      </c>
      <c r="BE42"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BF42" s="136" t="inlineStr">
        <is>
          <t>Medium</t>
        </is>
      </c>
      <c r="BG42" s="136" t="inlineStr">
        <is>
          <r>
            <rPr>
              <rFont val="Calibri"/>
              <sz val="10"/>
            </rPr>
            <t xml:space="preserve">• </t>
          </r>
          <r>
            <rPr>
              <rFont val="Calibri"/>
              <b val="1"/>
              <sz val="10"/>
            </rPr>
            <t>Close call:</t>
          </r>
          <r>
            <rPr>
              <rFont val="Calibri"/>
              <sz val="10"/>
            </rPr>
            <t xml:space="preserve"> score 3.53 is within 0.05 of a rounding point and the score decided the level — calibrate against peers before confirming</t>
          </r>
        </is>
      </c>
      <c r="BH42" s="143" t="inlineStr">
        <is>
          <t>Close call</t>
        </is>
      </c>
      <c r="BI42" s="137" t="n"/>
      <c r="BJ42" s="138" t="n"/>
      <c r="BK42" s="138" t="n"/>
      <c r="BL42" s="138" t="n"/>
      <c r="BM42" s="138" t="n"/>
      <c r="BN42" s="139" t="n"/>
      <c r="BO42" s="121" t="n"/>
      <c r="BP42" s="121" t="n"/>
      <c r="BQ42" s="121" t="n"/>
      <c r="BR42" s="121" t="n"/>
      <c r="BS42" s="121" t="n"/>
      <c r="BT42" s="121" t="n"/>
      <c r="BU42" s="121" t="n"/>
      <c r="BV42" s="121" t="n">
        <v>3.5</v>
      </c>
    </row>
    <row r="43" ht="340" customHeight="1">
      <c r="A43" s="109" t="inlineStr">
        <is>
          <t>IRIS2463</t>
        </is>
      </c>
      <c r="B43" s="110" t="inlineStr">
        <is>
          <t>Nandit Verma</t>
        </is>
      </c>
      <c r="C43" s="111" t="inlineStr">
        <is>
          <t>Functional</t>
        </is>
      </c>
      <c r="D43" s="111" t="inlineStr">
        <is>
          <t>Priyadarsini Kairali</t>
        </is>
      </c>
      <c r="E43" s="112" t="n">
        <v>4.9</v>
      </c>
      <c r="F43" s="112" t="n">
        <v>0.7</v>
      </c>
      <c r="G43" s="111" t="inlineStr">
        <is>
          <t>B.E</t>
        </is>
      </c>
      <c r="H43" s="113" t="inlineStr">
        <is>
          <t>Functional Specialist</t>
        </is>
      </c>
      <c r="I43" s="114" t="inlineStr">
        <is>
          <t>Functional Specialist</t>
        </is>
      </c>
      <c r="J43" s="114" t="inlineStr">
        <is>
          <t>Solution Consulting &amp; Implementation</t>
        </is>
      </c>
      <c r="K43" s="114" t="inlineStr">
        <is>
          <t>Solution Consulting &amp; Implementation</t>
        </is>
      </c>
      <c r="L43" s="115" t="inlineStr">
        <is>
          <t>L3 – Professional / Associate</t>
        </is>
      </c>
      <c r="M43" s="116" t="inlineStr">
        <is>
          <t>B1</t>
        </is>
      </c>
      <c r="N43" s="21" t="inlineStr">
        <is>
          <t>Specialist</t>
        </is>
      </c>
      <c r="O43" s="23" t="inlineStr">
        <is>
          <t>B</t>
        </is>
      </c>
      <c r="P43" s="114" t="inlineStr">
        <is>
          <t>IC</t>
        </is>
      </c>
      <c r="Q43" s="146" t="inlineStr">
        <is>
          <t>▲ Up</t>
        </is>
      </c>
      <c r="R43" s="119" t="inlineStr">
        <is>
          <r>
            <rPr>
              <rFont val="Calibri"/>
              <b val="1"/>
              <sz val="10"/>
            </rPr>
            <t>WHAT THE ROLE DOES:</t>
          </r>
          <r>
            <rPr>
              <rFont val="Calibri"/>
              <sz val="10"/>
            </rPr>
            <t xml:space="preserve"> 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implementation · marketing ·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accountable · demos · implementation · training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project · activities · features
</t>
          </r>
          <r>
            <rPr>
              <rFont val="Calibri"/>
              <b val="1"/>
              <sz val="10"/>
            </rPr>
            <t>SKILLS &amp; KNOWLEDGE · role-holders:</t>
          </r>
          <r>
            <rPr>
              <rFont val="Calibri"/>
              <sz val="10"/>
            </rPr>
            <t xml:space="preserve"> CE
</t>
          </r>
          <r>
            <rPr>
              <rFont val="Calibri"/>
              <b val="1"/>
              <sz val="10"/>
            </rPr>
            <t>TOOLS &amp; SYSTEMS:</t>
          </r>
          <r>
            <rPr>
              <rFont val="Calibri"/>
              <sz val="10"/>
            </rPr>
            <t xml:space="preserve"> Adobe InDesign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role-holders' themes · 3+ answered — 5 holders, 5 answered the survey; sub-family 7 answered; catalogue RC-173</t>
          </r>
        </is>
      </c>
      <c r="S4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client · market.
Manager talent mapping — Latest rating: 4 · Potential: Medium · 9-Box Grid placement: High Impact / Growth Talent.</t>
          </r>
        </is>
      </c>
      <c r="T43" s="121" t="n"/>
      <c r="U43" s="122" t="inlineStr">
        <is>
          <r>
            <rPr>
              <rFont val="Calibri"/>
              <sz val="10"/>
            </rPr>
            <t xml:space="preserve">Functional Specialist in Functional · CARBON, B1 — IC.
</t>
          </r>
          <r>
            <rPr>
              <rFont val="Calibri"/>
              <b val="1"/>
              <sz val="10"/>
            </rPr>
            <t>The work:</t>
          </r>
          <r>
            <rPr>
              <rFont val="Calibri"/>
              <sz val="10"/>
            </rPr>
            <t xml:space="preserve"> Implements the product at clients, runs demos and training, advises on ESG / disclosure reporting.
At this level the role owns a domain / module, or a small team.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Holders describe it with:</t>
          </r>
          <r>
            <rPr>
              <rFont val="Calibri"/>
              <sz val="10"/>
            </rPr>
            <t xml:space="preserve"> delivery · demos · implementation · testing · client.</t>
          </r>
        </is>
      </c>
      <c r="V43" s="123" t="inlineStr">
        <is>
          <r>
            <rPr>
              <rFont val="Calibri"/>
              <b val="1"/>
              <sz val="10"/>
            </rPr>
            <t>Hire as:</t>
          </r>
          <r>
            <rPr>
              <rFont val="Calibri"/>
              <sz val="10"/>
            </rPr>
            <t xml:space="preserve"> Senior Consultant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domain qualification preferred
</t>
          </r>
          <r>
            <rPr>
              <rFont val="Calibri"/>
              <b val="1"/>
              <sz val="10"/>
            </rPr>
            <t>Equivalent titles at peers:</t>
          </r>
          <r>
            <rPr>
              <rFont val="Calibri"/>
              <sz val="10"/>
            </rPr>
            <t xml:space="preserve"> Big Four – Senior Consultant · Regnology – BA · Reg Reporting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3"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CE
</t>
          </r>
          <r>
            <rPr>
              <rFont val="Calibri"/>
              <b val="1"/>
              <sz val="10"/>
            </rPr>
            <t>TOOLS:</t>
          </r>
          <r>
            <rPr>
              <rFont val="Calibri"/>
              <sz val="10"/>
            </rPr>
            <t xml:space="preserve"> Adobe InDesign · Claude
★ = must-have for the family. Scale: 1 Awareness · 2 Working · 3 Practitioner · 4 Advanced · 5 Expert.</t>
          </r>
        </is>
      </c>
      <c r="X43"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3" s="124" t="inlineStr">
        <is>
          <t>CARBON · Functional · Band B · Expert / POD Lead</t>
        </is>
      </c>
      <c r="Z43" s="125" t="n">
        <v>4</v>
      </c>
      <c r="AA43" s="126">
        <f>IFERROR(INDEX(WM_C,MATCH($Y43,WM_KEY,0)),"")</f>
        <v>0.51</v>
      </c>
      <c r="AB43" s="127">
        <f>IF(Z43="","",Z43*AA43)</f>
        <v>2.04</v>
      </c>
      <c r="AC43" s="125" t="n">
        <v>3.5</v>
      </c>
      <c r="AD43" s="126">
        <f>IFERROR(INDEX(WM_AU,MATCH($Y43,WM_KEY,0)),"")</f>
        <v>0.17</v>
      </c>
      <c r="AE43" s="127">
        <f>IF(AC43="","",AC43*AD43)</f>
        <v>0.595</v>
      </c>
      <c r="AF43" s="125" t="n">
        <v>4</v>
      </c>
      <c r="AG43" s="126">
        <f>IFERROR(INDEX(WM_AC,MATCH($Y43,WM_KEY,0)),"")</f>
        <v>0.1</v>
      </c>
      <c r="AH43" s="127">
        <f>IF(AF43="","",AF43*AG43)</f>
        <v>0.4</v>
      </c>
      <c r="AI43" s="125" t="n">
        <v>2.5</v>
      </c>
      <c r="AJ43" s="126">
        <f>IFERROR(INDEX(WM_L,MATCH($Y43,WM_KEY,0)),"")</f>
        <v>0.05</v>
      </c>
      <c r="AK43" s="127">
        <f>IF(AI43="","",AI43*AJ43)</f>
        <v>0.125</v>
      </c>
      <c r="AL43" s="125" t="n">
        <v>4</v>
      </c>
      <c r="AM43" s="126">
        <f>IFERROR(INDEX(WM_E,MATCH($Y43,WM_KEY,0)),"")</f>
        <v>0.1</v>
      </c>
      <c r="AN43" s="127">
        <f>IF(AL43="","",AL43*AM43)</f>
        <v>0.4</v>
      </c>
      <c r="AO43" s="128" t="n">
        <v>4</v>
      </c>
      <c r="AP43" s="126">
        <f>IFERROR(INDEX(WM_BI,MATCH($Y43,WM_KEY,0)),"")</f>
        <v>0.07</v>
      </c>
      <c r="AQ43" s="127">
        <f>IF(AO43="","",AO43*AP43)</f>
        <v>0.28</v>
      </c>
      <c r="AR43" s="127">
        <f>IF(COUNT(AB43,AE43,AH43,AK43,AN43,AQ43)&lt;6,"",SUM(AB43,AE43,AH43,AK43,AN43,AQ43))</f>
        <v>3.84</v>
      </c>
      <c r="AS43" s="129" t="str">
        <f>IF(AR43="","",INDEX({"A1","A2","A3","B1","B2","B3","C1","C2","D1","D2","E1","E2"},MAX(1,MIN(12,ROUND(AR43,0)))))</f>
        <v>B1</v>
      </c>
      <c r="AT43"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3" s="131" t="inlineStr">
        <is>
          <r>
            <rPr>
              <rFont val="Calibri"/>
              <b val="1"/>
              <sz val="10"/>
            </rPr>
            <t>At build:</t>
          </r>
          <r>
            <rPr>
              <rFont val="Calibri"/>
              <sz val="10"/>
            </rPr>
            <t xml:space="preserve"> Complexity 2.04 + Autonomy 0.60 + Accountability 0.40 + Leadership 0.12 + Experience 0.40 + Business impact 0.28
= 3.84 points → nearest level 4 = B1
</t>
          </r>
          <r>
            <rPr>
              <rFont val="Calibri"/>
              <b val="1"/>
              <sz val="10"/>
            </rPr>
            <t>Final level:</t>
          </r>
          <r>
            <rPr>
              <rFont val="Calibri"/>
              <sz val="10"/>
            </rPr>
            <t xml:space="preserve"> B1 · same as the score</t>
          </r>
        </is>
      </c>
      <c r="AV43" s="131" t="inlineStr">
        <is>
          <r>
            <rPr>
              <rFont val="Calibri"/>
              <b val="1"/>
              <sz val="10"/>
            </rPr>
            <t>No rule applied:</t>
          </r>
          <r>
            <rPr>
              <rFont val="Calibri"/>
              <sz val="10"/>
            </rPr>
            <t xml:space="preserve"> the score decides.</t>
          </r>
        </is>
      </c>
      <c r="AW43"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Translates client requirements into implementations; US/EMEA financial reporting and XBRL mandate knowledge; bug testing → matches the start
</t>
          </r>
          <r>
            <rPr>
              <rFont val="Calibri"/>
              <b val="1"/>
              <sz val="10"/>
            </rPr>
            <t>KRA:</t>
          </r>
          <r>
            <rPr>
              <rFont val="Calibri"/>
              <sz val="10"/>
            </rPr>
            <t xml:space="preserve"> “OKR Link”
</t>
          </r>
          <r>
            <rPr>
              <rFont val="Calibri"/>
              <b val="1"/>
              <sz val="10"/>
            </rPr>
            <t>Market:</t>
          </r>
          <r>
            <rPr>
              <rFont val="Calibri"/>
              <sz val="10"/>
            </rPr>
            <t xml:space="preserve"> B1 = Domain specialist work</t>
          </r>
        </is>
      </c>
      <c r="AX43"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project set-up activities; suggests product features → moved down 0.5
</t>
          </r>
          <r>
            <rPr>
              <rFont val="Calibri"/>
              <b val="1"/>
              <sz val="10"/>
            </rPr>
            <t>Market:</t>
          </r>
          <r>
            <rPr>
              <rFont val="Calibri"/>
              <sz val="10"/>
            </rPr>
            <t xml:space="preserve"> A3 = Technical / QC / client calls on own work · B1 = Technical / QC / client calls for the domain</t>
          </r>
        </is>
      </c>
      <c r="AY43"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own survey / KRA answers · summarised by the rater; not quoted → matches the start
</t>
          </r>
          <r>
            <rPr>
              <rFont val="Calibri"/>
              <b val="1"/>
              <sz val="10"/>
            </rPr>
            <t>KRA:</t>
          </r>
          <r>
            <rPr>
              <rFont val="Calibri"/>
              <sz val="10"/>
            </rPr>
            <t xml:space="preserve"> “OKR Link”
</t>
          </r>
          <r>
            <rPr>
              <rFont val="Calibri"/>
              <b val="1"/>
              <sz val="10"/>
            </rPr>
            <t>Market:</t>
          </r>
          <r>
            <rPr>
              <rFont val="Calibri"/>
              <sz val="10"/>
            </rPr>
            <t xml:space="preserve"> B1 = A domain or a small team</t>
          </r>
        </is>
      </c>
      <c r="AZ43" s="134"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A2:</t>
          </r>
          <r>
            <rPr>
              <rFont val="Calibri"/>
              <sz val="10"/>
            </rPr>
            <t xml:space="preserve"> Coordinates internal teams on bugs and gaps; no juniors guided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43" s="134" t="inlineStr">
        <is>
          <r>
            <rPr>
              <rFont val="Calibri"/>
              <sz val="10"/>
            </rPr>
            <t xml:space="preserve">Rated 4 of 12
</t>
          </r>
          <r>
            <rPr>
              <rFont val="Calibri"/>
              <b val="1"/>
              <sz val="10"/>
            </rPr>
            <t>Experience:</t>
          </r>
          <r>
            <rPr>
              <rFont val="Calibri"/>
              <sz val="10"/>
            </rPr>
            <t xml:space="preserve"> 4.9 yrs total · 4.2 before IRIS + 0.7 at IRIS = 3.8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B1 roles typically have 4–8 yrs · IRIS guide 4–7</t>
          </r>
        </is>
      </c>
      <c r="BB43"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43" s="145" t="inlineStr"/>
      <c r="BD43" s="136" t="inlineStr">
        <is>
          <t>✓ HRIS: 4.9 yrs, B.E, 0 direct reports
✓ Survey: 20 of 20 questions answered
✓ KRAs: submitted, reported deliverables
✓ Manager mapping: rating, potential, 9-box
✓ Job description</t>
        </is>
      </c>
      <c r="BE43"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BF43" s="136" t="inlineStr">
        <is>
          <t>High</t>
        </is>
      </c>
      <c r="BG43" s="136" t="inlineStr"/>
      <c r="BH43" s="136" t="inlineStr"/>
      <c r="BI43" s="137" t="n"/>
      <c r="BJ43" s="138" t="n"/>
      <c r="BK43" s="138" t="n"/>
      <c r="BL43" s="138" t="n"/>
      <c r="BM43" s="138" t="n"/>
      <c r="BN43" s="139" t="n"/>
      <c r="BO43" s="121" t="n"/>
      <c r="BP43" s="121" t="n"/>
      <c r="BQ43" s="121" t="n"/>
      <c r="BR43" s="121" t="n"/>
      <c r="BS43" s="121" t="n"/>
      <c r="BT43" s="121" t="n"/>
      <c r="BU43" s="121" t="n"/>
      <c r="BV43" s="121" t="n">
        <v>4</v>
      </c>
    </row>
    <row r="44" ht="340" customHeight="1">
      <c r="A44" s="109" t="inlineStr">
        <is>
          <t>IRIS1970</t>
        </is>
      </c>
      <c r="B44" s="110" t="inlineStr">
        <is>
          <t>Sharanya Balachandran</t>
        </is>
      </c>
      <c r="C44" s="111" t="inlineStr">
        <is>
          <t>Functional</t>
        </is>
      </c>
      <c r="D44" s="111" t="inlineStr">
        <is>
          <t>Suman Adhikary</t>
        </is>
      </c>
      <c r="E44" s="112" t="n">
        <v>4.8</v>
      </c>
      <c r="F44" s="112" t="n">
        <v>4.8</v>
      </c>
      <c r="G44" s="111" t="inlineStr">
        <is>
          <t>CA</t>
        </is>
      </c>
      <c r="H44" s="140" t="inlineStr">
        <is>
          <t>Business Consultant</t>
        </is>
      </c>
      <c r="I44" s="115" t="inlineStr">
        <is>
          <t>Functional Specialist – POD Lead</t>
        </is>
      </c>
      <c r="J44" s="114" t="inlineStr">
        <is>
          <t>Solution Consulting &amp; Implementation</t>
        </is>
      </c>
      <c r="K44" s="114" t="inlineStr">
        <is>
          <t>Solution Consulting &amp; Implementation</t>
        </is>
      </c>
      <c r="L44" s="115" t="inlineStr">
        <is>
          <t>L3 – Professional / Associate</t>
        </is>
      </c>
      <c r="M44" s="116" t="inlineStr">
        <is>
          <t>B1</t>
        </is>
      </c>
      <c r="N44" s="21" t="inlineStr">
        <is>
          <t>Specialist · POD Lead</t>
        </is>
      </c>
      <c r="O44" s="23" t="inlineStr">
        <is>
          <t>B</t>
        </is>
      </c>
      <c r="P44" s="114" t="inlineStr">
        <is>
          <t>POD Lead</t>
        </is>
      </c>
      <c r="Q44" s="146" t="inlineStr">
        <is>
          <t>▲ Up</t>
        </is>
      </c>
      <c r="R44" s="119" t="inlineStr">
        <is>
          <r>
            <rPr>
              <rFont val="Calibri"/>
              <b val="1"/>
              <sz val="10"/>
            </rPr>
            <t>WHAT THE ROLE DOES:</t>
          </r>
          <r>
            <rPr>
              <rFont val="Calibri"/>
              <sz val="10"/>
            </rPr>
            <t xml:space="preserve"> 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implementation · marketing ·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accountable · demos · implementation · training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project · activities · features
</t>
          </r>
          <r>
            <rPr>
              <rFont val="Calibri"/>
              <b val="1"/>
              <sz val="10"/>
            </rPr>
            <t>SKILLS &amp; KNOWLEDGE · role-holders:</t>
          </r>
          <r>
            <rPr>
              <rFont val="Calibri"/>
              <sz val="10"/>
            </rPr>
            <t xml:space="preserve"> CE
</t>
          </r>
          <r>
            <rPr>
              <rFont val="Calibri"/>
              <b val="1"/>
              <sz val="10"/>
            </rPr>
            <t>TOOLS &amp; SYSTEMS:</t>
          </r>
          <r>
            <rPr>
              <rFont val="Calibri"/>
              <sz val="10"/>
            </rPr>
            <t xml:space="preserve"> Adobe InDesign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role-holders' themes · 3+ answered — 5 holders, 5 answered the survey; sub-family 7 answered; catalogue RC-173</t>
          </r>
        </is>
      </c>
      <c r="S4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yes.
</t>
          </r>
          <r>
            <rPr>
              <rFont val="Calibri"/>
              <b val="1"/>
              <sz val="10"/>
            </rPr>
            <t>If the work is missed · role-holders' themes:</t>
          </r>
          <r>
            <rPr>
              <rFont val="Calibri"/>
              <sz val="10"/>
            </rPr>
            <t xml:space="preserve"> client · market.
Manager talent mapping — Latest rating: 5 · Potential: High · 9-Box Grid placement: Future Leader.</t>
          </r>
        </is>
      </c>
      <c r="T44" s="121" t="n"/>
      <c r="U44" s="122" t="inlineStr">
        <is>
          <r>
            <rPr>
              <rFont val="Calibri"/>
              <sz val="10"/>
            </rPr>
            <t xml:space="preserve">Functional Specialist – POD Lead in Functional · CARBON, B1 — POD Lead.
</t>
          </r>
          <r>
            <rPr>
              <rFont val="Calibri"/>
              <b val="1"/>
              <sz val="10"/>
            </rPr>
            <t>The work:</t>
          </r>
          <r>
            <rPr>
              <rFont val="Calibri"/>
              <sz val="10"/>
            </rPr>
            <t xml:space="preserve"> Implements the product at clients, runs demos and training, advises on ESG / disclosure reporting.
At this level the role owns a domain / module, or a small team.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Holders describe it with:</t>
          </r>
          <r>
            <rPr>
              <rFont val="Calibri"/>
              <sz val="10"/>
            </rPr>
            <t xml:space="preserve"> delivery · demos · implementation · testing · client.
Leads 1 direct report.</t>
          </r>
        </is>
      </c>
      <c r="V44" s="123" t="inlineStr">
        <is>
          <r>
            <rPr>
              <rFont val="Calibri"/>
              <b val="1"/>
              <sz val="10"/>
            </rPr>
            <t>Hire as:</t>
          </r>
          <r>
            <rPr>
              <rFont val="Calibri"/>
              <sz val="10"/>
            </rPr>
            <t xml:space="preserve"> Senior Consultant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domain qualification preferred
</t>
          </r>
          <r>
            <rPr>
              <rFont val="Calibri"/>
              <b val="1"/>
              <sz val="10"/>
            </rPr>
            <t>Equivalent titles at peers:</t>
          </r>
          <r>
            <rPr>
              <rFont val="Calibri"/>
              <sz val="10"/>
            </rPr>
            <t xml:space="preserve"> Big Four – Senior Consultant · Regnology – BA · Reg Reporting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4"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CE
</t>
          </r>
          <r>
            <rPr>
              <rFont val="Calibri"/>
              <b val="1"/>
              <sz val="10"/>
            </rPr>
            <t>TOOLS:</t>
          </r>
          <r>
            <rPr>
              <rFont val="Calibri"/>
              <sz val="10"/>
            </rPr>
            <t xml:space="preserve"> Adobe InDesign · Claude
★ = must-have for the family. Scale: 1 Awareness · 2 Working · 3 Practitioner · 4 Advanced · 5 Expert.</t>
          </r>
        </is>
      </c>
      <c r="X44"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4" s="124" t="inlineStr">
        <is>
          <t>CARBON · Functional · Band B · Expert / POD Lead</t>
        </is>
      </c>
      <c r="Z44" s="125" t="n">
        <v>4</v>
      </c>
      <c r="AA44" s="126">
        <f>IFERROR(INDEX(WM_C,MATCH($Y44,WM_KEY,0)),"")</f>
        <v>0.51</v>
      </c>
      <c r="AB44" s="127">
        <f>IF(Z44="","",Z44*AA44)</f>
        <v>2.04</v>
      </c>
      <c r="AC44" s="125" t="n">
        <v>4</v>
      </c>
      <c r="AD44" s="126">
        <f>IFERROR(INDEX(WM_AU,MATCH($Y44,WM_KEY,0)),"")</f>
        <v>0.17</v>
      </c>
      <c r="AE44" s="127">
        <f>IF(AC44="","",AC44*AD44)</f>
        <v>0.68</v>
      </c>
      <c r="AF44" s="125" t="n">
        <v>4</v>
      </c>
      <c r="AG44" s="126">
        <f>IFERROR(INDEX(WM_AC,MATCH($Y44,WM_KEY,0)),"")</f>
        <v>0.1</v>
      </c>
      <c r="AH44" s="127">
        <f>IF(AF44="","",AF44*AG44)</f>
        <v>0.4</v>
      </c>
      <c r="AI44" s="125" t="n">
        <v>3.5</v>
      </c>
      <c r="AJ44" s="126">
        <f>IFERROR(INDEX(WM_L,MATCH($Y44,WM_KEY,0)),"")</f>
        <v>0.05</v>
      </c>
      <c r="AK44" s="127">
        <f>IF(AI44="","",AI44*AJ44)</f>
        <v>0.175</v>
      </c>
      <c r="AL44" s="125" t="n">
        <v>4.5</v>
      </c>
      <c r="AM44" s="126">
        <f>IFERROR(INDEX(WM_E,MATCH($Y44,WM_KEY,0)),"")</f>
        <v>0.1</v>
      </c>
      <c r="AN44" s="127">
        <f>IF(AL44="","",AL44*AM44)</f>
        <v>0.45</v>
      </c>
      <c r="AO44" s="128" t="n">
        <v>4.5</v>
      </c>
      <c r="AP44" s="126">
        <f>IFERROR(INDEX(WM_BI,MATCH($Y44,WM_KEY,0)),"")</f>
        <v>0.07</v>
      </c>
      <c r="AQ44" s="127">
        <f>IF(AO44="","",AO44*AP44)</f>
        <v>0.315</v>
      </c>
      <c r="AR44" s="127">
        <f>IF(COUNT(AB44,AE44,AH44,AK44,AN44,AQ44)&lt;6,"",SUM(AB44,AE44,AH44,AK44,AN44,AQ44))</f>
        <v>4.06</v>
      </c>
      <c r="AS44" s="129" t="str">
        <f>IF(AR44="","",INDEX({"A1","A2","A3","B1","B2","B3","C1","C2","D1","D2","E1","E2"},MAX(1,MIN(12,ROUND(AR44,0)))))</f>
        <v>B1</v>
      </c>
      <c r="AT44"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4" s="131" t="inlineStr">
        <is>
          <r>
            <rPr>
              <rFont val="Calibri"/>
              <b val="1"/>
              <sz val="10"/>
            </rPr>
            <t>At build:</t>
          </r>
          <r>
            <rPr>
              <rFont val="Calibri"/>
              <sz val="10"/>
            </rPr>
            <t xml:space="preserve"> Complexity 2.04 + Autonomy 0.68 + Accountability 0.40 + Leadership 0.18 + Experience 0.45 + Business impact 0.32
= 4.06 points → nearest level 4 = B1
</t>
          </r>
          <r>
            <rPr>
              <rFont val="Calibri"/>
              <b val="1"/>
              <sz val="10"/>
            </rPr>
            <t>Final level:</t>
          </r>
          <r>
            <rPr>
              <rFont val="Calibri"/>
              <sz val="10"/>
            </rPr>
            <t xml:space="preserve"> B1 · same as the score</t>
          </r>
        </is>
      </c>
      <c r="AV44" s="131" t="inlineStr">
        <is>
          <r>
            <rPr>
              <rFont val="Calibri"/>
              <b val="1"/>
              <sz val="10"/>
            </rPr>
            <t>No rule applied:</t>
          </r>
          <r>
            <rPr>
              <rFont val="Calibri"/>
              <sz val="10"/>
            </rPr>
            <t xml:space="preserve"> the score decides.</t>
          </r>
        </is>
      </c>
      <c r="AW44" s="132" t="inlineStr">
        <is>
          <r>
            <rPr>
              <rFont val="Calibri"/>
              <color rgb="009C0006"/>
              <sz val="10"/>
            </rPr>
            <t xml:space="preserve">Rated 4 of 12
</t>
          </r>
          <r>
            <rPr>
              <rFont val="Calibri"/>
              <b val="1"/>
              <color rgb="009C0006"/>
              <sz val="10"/>
            </rPr>
            <t>Start:</t>
          </r>
          <r>
            <rPr>
              <rFont val="Calibri"/>
              <color rgb="009C0006"/>
              <sz val="10"/>
            </rPr>
            <t xml:space="preserve"> 4.0 · lead /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 Roadmap items with defined success metric - 100% 2. Monthly Meeting Minutes with clear roadmap presentation 3. % Quarterly commitments…”
</t>
          </r>
          <r>
            <rPr>
              <rFont val="Calibri"/>
              <b val="1"/>
              <color rgb="009C0006"/>
              <sz val="10"/>
            </rPr>
            <t>Market:</t>
          </r>
          <r>
            <rPr>
              <rFont val="Calibri"/>
              <color rgb="009C0006"/>
              <sz val="10"/>
            </rPr>
            <t xml:space="preserve"> B1 = Domain specialist work</t>
          </r>
        </is>
      </c>
      <c r="AX44" s="133" t="inlineStr">
        <is>
          <r>
            <rPr>
              <rFont val="Calibri"/>
              <color rgb="009C0006"/>
              <sz val="10"/>
            </rPr>
            <t xml:space="preserve">Rated 4 of 12
</t>
          </r>
          <r>
            <rPr>
              <rFont val="Calibri"/>
              <b val="1"/>
              <color rgb="009C0006"/>
              <sz val="10"/>
            </rPr>
            <t>Start:</t>
          </r>
          <r>
            <rPr>
              <rFont val="Calibri"/>
              <color rgb="009C0006"/>
              <sz val="10"/>
            </rPr>
            <t xml:space="preserve"> 4.0 · lead / specialist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B1 = Technical / QC / client calls for the domain</t>
          </r>
        </is>
      </c>
      <c r="AY44" s="133" t="inlineStr">
        <is>
          <r>
            <rPr>
              <rFont val="Calibri"/>
              <color rgb="009C0006"/>
              <sz val="10"/>
            </rPr>
            <t xml:space="preserve">Rated 4 of 12
</t>
          </r>
          <r>
            <rPr>
              <rFont val="Calibri"/>
              <b val="1"/>
              <color rgb="009C0006"/>
              <sz val="10"/>
            </rPr>
            <t>Start:</t>
          </r>
          <r>
            <rPr>
              <rFont val="Calibri"/>
              <color rgb="009C0006"/>
              <sz val="10"/>
            </rPr>
            <t xml:space="preserve"> 3.8 · lead / specialist title; 1 direct report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 % Roadmap items with defined success metric - 100% 2. Monthly Meeting Minutes with clear roadmap presentation 3. % Quarterly commitments…”
</t>
          </r>
          <r>
            <rPr>
              <rFont val="Calibri"/>
              <b val="1"/>
              <color rgb="009C0006"/>
              <sz val="10"/>
            </rPr>
            <t>Market:</t>
          </r>
          <r>
            <rPr>
              <rFont val="Calibri"/>
              <color rgb="009C0006"/>
              <sz val="10"/>
            </rPr>
            <t xml:space="preserve"> B1 = A domain or a small team</t>
          </r>
        </is>
      </c>
      <c r="AZ44" s="133" t="inlineStr">
        <is>
          <r>
            <rPr>
              <rFont val="Calibri"/>
              <color rgb="009C0006"/>
              <sz val="10"/>
            </rPr>
            <t xml:space="preserve">Rated 3.5 of 12 · between A3 and B1
</t>
          </r>
          <r>
            <rPr>
              <rFont val="Calibri"/>
              <b val="1"/>
              <color rgb="009C0006"/>
              <sz val="10"/>
            </rPr>
            <t>Start:</t>
          </r>
          <r>
            <rPr>
              <rFont val="Calibri"/>
              <color rgb="009C0006"/>
              <sz val="10"/>
            </rPr>
            <t xml:space="preserve"> 3.5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1 direct report · POD Lead
</t>
          </r>
          <r>
            <rPr>
              <rFont val="Calibri"/>
              <b val="1"/>
              <color rgb="009C0006"/>
              <sz val="10"/>
            </rPr>
            <t>Market:</t>
          </r>
          <r>
            <rPr>
              <rFont val="Calibri"/>
              <color rgb="009C0006"/>
              <sz val="10"/>
            </rPr>
            <t xml:space="preserve"> A3 = Not scored in Band A · B1 = IC: mentors and reviews · People: hands-on team lead of 3–5</t>
          </r>
        </is>
      </c>
      <c r="BA44" s="134" t="inlineStr">
        <is>
          <r>
            <rPr>
              <rFont val="Calibri"/>
              <sz val="10"/>
            </rPr>
            <t xml:space="preserve">Rated 4.5 of 12 · between B1 and B2
</t>
          </r>
          <r>
            <rPr>
              <rFont val="Calibri"/>
              <b val="1"/>
              <sz val="10"/>
            </rPr>
            <t>Experience:</t>
          </r>
          <r>
            <rPr>
              <rFont val="Calibri"/>
              <sz val="10"/>
            </rPr>
            <t xml:space="preserve"> 4.8 yrs total · 4.8 at IRIS; none recorded before IRIS = 3.7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44"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44" s="145" t="inlineStr"/>
      <c r="BD44" s="136" t="inlineStr">
        <is>
          <t>✓ HRIS: 4.8 yrs, CA, 1 direct report
✓ Survey: 17 of 20 questions answered
✓ KRAs: submitted
✓ Manager mapping: rating, potential, 9-box
✓ Job description</t>
        </is>
      </c>
      <c r="BE44"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BF44" s="136" t="inlineStr">
        <is>
          <t>Low</t>
        </is>
      </c>
      <c r="BG44" s="136" t="inlineStr">
        <is>
          <t>• Survey answers are generic or do not match the role — not used as evidence; manager input needed</t>
        </is>
      </c>
      <c r="BH44" s="136" t="inlineStr"/>
      <c r="BI44" s="137" t="n"/>
      <c r="BJ44" s="138" t="n"/>
      <c r="BK44" s="138" t="n"/>
      <c r="BL44" s="138" t="n"/>
      <c r="BM44" s="138" t="n"/>
      <c r="BN44" s="139" t="n"/>
      <c r="BO44" s="121" t="n"/>
      <c r="BP44" s="121" t="n"/>
      <c r="BQ44" s="121" t="n"/>
      <c r="BR44" s="121" t="n"/>
      <c r="BS44" s="121" t="n"/>
      <c r="BT44" s="121" t="n"/>
      <c r="BU44" s="121" t="n"/>
      <c r="BV44" s="121" t="n">
        <v>4.5</v>
      </c>
    </row>
    <row r="45" ht="340" customHeight="1">
      <c r="A45" s="109" t="inlineStr">
        <is>
          <t>IRIS2545</t>
        </is>
      </c>
      <c r="B45" s="110" t="inlineStr">
        <is>
          <t>Vishal Gujar</t>
        </is>
      </c>
      <c r="C45" s="111" t="inlineStr">
        <is>
          <t>Functional</t>
        </is>
      </c>
      <c r="D45" s="111" t="inlineStr">
        <is>
          <t>Sharanya Balachandran</t>
        </is>
      </c>
      <c r="E45" s="112" t="n">
        <v>6</v>
      </c>
      <c r="F45" s="112" t="n">
        <v>0.2</v>
      </c>
      <c r="G45" s="111" t="inlineStr">
        <is>
          <t>MBA</t>
        </is>
      </c>
      <c r="H45" s="113" t="inlineStr">
        <is>
          <t>Functional Specialist</t>
        </is>
      </c>
      <c r="I45" s="114" t="inlineStr">
        <is>
          <t>Functional Specialist</t>
        </is>
      </c>
      <c r="J45" s="114" t="inlineStr">
        <is>
          <t>Solution Consulting &amp; Implementation</t>
        </is>
      </c>
      <c r="K45" s="114" t="inlineStr">
        <is>
          <t>Solution Consulting &amp; Implementation</t>
        </is>
      </c>
      <c r="L45" s="115" t="inlineStr">
        <is>
          <t>Not in current mapping files</t>
        </is>
      </c>
      <c r="M45" s="116" t="inlineStr">
        <is>
          <t>B1</t>
        </is>
      </c>
      <c r="N45" s="21" t="inlineStr">
        <is>
          <t>Specialist</t>
        </is>
      </c>
      <c r="O45" s="23" t="inlineStr">
        <is>
          <t>B</t>
        </is>
      </c>
      <c r="P45" s="114" t="inlineStr">
        <is>
          <t>IC</t>
        </is>
      </c>
      <c r="Q45" s="118" t="inlineStr">
        <is>
          <t>● Newly mapped</t>
        </is>
      </c>
      <c r="R45" s="119" t="inlineStr">
        <is>
          <r>
            <rPr>
              <rFont val="Calibri"/>
              <b val="1"/>
              <sz val="10"/>
            </rPr>
            <t>WHAT THE ROLE DOES:</t>
          </r>
          <r>
            <rPr>
              <rFont val="Calibri"/>
              <sz val="10"/>
            </rPr>
            <t xml:space="preserve"> 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implementation · marketing · product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client · accountable · demos · implementation · training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project · activities · features
</t>
          </r>
          <r>
            <rPr>
              <rFont val="Calibri"/>
              <b val="1"/>
              <sz val="10"/>
            </rPr>
            <t>SKILLS &amp; KNOWLEDGE · role-holders:</t>
          </r>
          <r>
            <rPr>
              <rFont val="Calibri"/>
              <sz val="10"/>
            </rPr>
            <t xml:space="preserve"> CE
</t>
          </r>
          <r>
            <rPr>
              <rFont val="Calibri"/>
              <b val="1"/>
              <sz val="10"/>
            </rPr>
            <t>TOOLS &amp; SYSTEMS:</t>
          </r>
          <r>
            <rPr>
              <rFont val="Calibri"/>
              <sz val="10"/>
            </rPr>
            <t xml:space="preserve"> Adobe InDesign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role-holders' themes · 3+ answered — 5 holders, 5 answered the survey; sub-family 7 answered; catalogue RC-173</t>
          </r>
        </is>
      </c>
      <c r="S4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market.
Manager talent mapping — Latest rating: Not rated · manager · 9-Box Grid placement: Not placed · manager.</t>
          </r>
        </is>
      </c>
      <c r="T45" s="121" t="n"/>
      <c r="U45" s="122" t="inlineStr">
        <is>
          <r>
            <rPr>
              <rFont val="Calibri"/>
              <sz val="10"/>
            </rPr>
            <t xml:space="preserve">Functional Specialist in Functional · CARBON, B1 — IC.
</t>
          </r>
          <r>
            <rPr>
              <rFont val="Calibri"/>
              <b val="1"/>
              <sz val="10"/>
            </rPr>
            <t>The work:</t>
          </r>
          <r>
            <rPr>
              <rFont val="Calibri"/>
              <sz val="10"/>
            </rPr>
            <t xml:space="preserve"> Implements the product at clients, runs demos and training, advises on ESG / disclosure reporting.
At this level the role owns a domain / module, or a small team.
</t>
          </r>
          <r>
            <rPr>
              <rFont val="Calibri"/>
              <b val="1"/>
              <sz val="10"/>
            </rPr>
            <t>Key responsibilities:</t>
          </r>
          <r>
            <rPr>
              <rFont val="Calibri"/>
              <sz val="10"/>
            </rPr>
            <t xml:space="preserve"> Implements the product at clients, runs demos and training, advises on ESG / disclosure reporting; Domain specialist work; A domain or a small team.
</t>
          </r>
          <r>
            <rPr>
              <rFont val="Calibri"/>
              <b val="1"/>
              <sz val="10"/>
            </rPr>
            <t>Holders describe it with:</t>
          </r>
          <r>
            <rPr>
              <rFont val="Calibri"/>
              <sz val="10"/>
            </rPr>
            <t xml:space="preserve"> delivery · demos · implementation · testing · client.</t>
          </r>
        </is>
      </c>
      <c r="V45" s="123" t="inlineStr">
        <is>
          <r>
            <rPr>
              <rFont val="Calibri"/>
              <b val="1"/>
              <sz val="10"/>
            </rPr>
            <t>Hire as:</t>
          </r>
          <r>
            <rPr>
              <rFont val="Calibri"/>
              <sz val="10"/>
            </rPr>
            <t xml:space="preserve"> Senior Consultant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domain qualification preferred
</t>
          </r>
          <r>
            <rPr>
              <rFont val="Calibri"/>
              <b val="1"/>
              <sz val="10"/>
            </rPr>
            <t>Equivalent titles at peers:</t>
          </r>
          <r>
            <rPr>
              <rFont val="Calibri"/>
              <sz val="10"/>
            </rPr>
            <t xml:space="preserve"> Big Four – Senior Consultant · Regnology – BA · Reg Reporting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5"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CE
</t>
          </r>
          <r>
            <rPr>
              <rFont val="Calibri"/>
              <b val="1"/>
              <sz val="10"/>
            </rPr>
            <t>TOOLS:</t>
          </r>
          <r>
            <rPr>
              <rFont val="Calibri"/>
              <sz val="10"/>
            </rPr>
            <t xml:space="preserve"> Adobe InDesign · Claude
★ = must-have for the family. Scale: 1 Awareness · 2 Working · 3 Practitioner · 4 Advanced · 5 Expert.</t>
          </r>
        </is>
      </c>
      <c r="X45"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45" s="124" t="inlineStr">
        <is>
          <t>CARBON · Functional · Band B · Expert / POD Lead</t>
        </is>
      </c>
      <c r="Z45" s="125" t="n">
        <v>3.5</v>
      </c>
      <c r="AA45" s="126">
        <f>IFERROR(INDEX(WM_C,MATCH($Y45,WM_KEY,0)),"")</f>
        <v>0.51</v>
      </c>
      <c r="AB45" s="127">
        <f>IF(Z45="","",Z45*AA45)</f>
        <v>1.785</v>
      </c>
      <c r="AC45" s="125" t="n">
        <v>3.5</v>
      </c>
      <c r="AD45" s="126">
        <f>IFERROR(INDEX(WM_AU,MATCH($Y45,WM_KEY,0)),"")</f>
        <v>0.17</v>
      </c>
      <c r="AE45" s="127">
        <f>IF(AC45="","",AC45*AD45)</f>
        <v>0.595</v>
      </c>
      <c r="AF45" s="125" t="n">
        <v>3.5</v>
      </c>
      <c r="AG45" s="126">
        <f>IFERROR(INDEX(WM_AC,MATCH($Y45,WM_KEY,0)),"")</f>
        <v>0.1</v>
      </c>
      <c r="AH45" s="127">
        <f>IF(AF45="","",AF45*AG45)</f>
        <v>0.35</v>
      </c>
      <c r="AI45" s="125" t="n">
        <v>2</v>
      </c>
      <c r="AJ45" s="126">
        <f>IFERROR(INDEX(WM_L,MATCH($Y45,WM_KEY,0)),"")</f>
        <v>0.05</v>
      </c>
      <c r="AK45" s="127">
        <f>IF(AI45="","",AI45*AJ45)</f>
        <v>0.1</v>
      </c>
      <c r="AL45" s="125" t="n">
        <v>5</v>
      </c>
      <c r="AM45" s="126">
        <f>IFERROR(INDEX(WM_E,MATCH($Y45,WM_KEY,0)),"")</f>
        <v>0.1</v>
      </c>
      <c r="AN45" s="127">
        <f>IF(AL45="","",AL45*AM45)</f>
        <v>0.5</v>
      </c>
      <c r="AO45" s="128" t="n">
        <v>3.5</v>
      </c>
      <c r="AP45" s="126">
        <f>IFERROR(INDEX(WM_BI,MATCH($Y45,WM_KEY,0)),"")</f>
        <v>0.07</v>
      </c>
      <c r="AQ45" s="127">
        <f>IF(AO45="","",AO45*AP45)</f>
        <v>0.245</v>
      </c>
      <c r="AR45" s="127">
        <f>IF(COUNT(AB45,AE45,AH45,AK45,AN45,AQ45)&lt;6,"",SUM(AB45,AE45,AH45,AK45,AN45,AQ45))</f>
        <v>3.575</v>
      </c>
      <c r="AS45" s="129" t="str">
        <f>IF(AR45="","",INDEX({"A1","A2","A3","B1","B2","B3","C1","C2","D1","D2","E1","E2"},MAX(1,MIN(12,ROUND(AR45,0)))))</f>
        <v>B1</v>
      </c>
      <c r="AT45" s="130" t="inlineStr">
        <is>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5" s="131" t="inlineStr">
        <is>
          <r>
            <rPr>
              <rFont val="Calibri"/>
              <b val="1"/>
              <sz val="10"/>
            </rPr>
            <t>At build:</t>
          </r>
          <r>
            <rPr>
              <rFont val="Calibri"/>
              <sz val="10"/>
            </rPr>
            <t xml:space="preserve"> Complexity 1.79 + Autonomy 0.60 + Accountability 0.35 + Leadership 0.10 + Experience 0.50 + Business impact 0.25
= 3.58 points → nearest level 4 = B1
</t>
          </r>
          <r>
            <rPr>
              <rFont val="Calibri"/>
              <b val="1"/>
              <sz val="10"/>
            </rPr>
            <t>Final level:</t>
          </r>
          <r>
            <rPr>
              <rFont val="Calibri"/>
              <sz val="10"/>
            </rPr>
            <t xml:space="preserve"> B1 · same as the score</t>
          </r>
        </is>
      </c>
      <c r="AV45" s="131" t="inlineStr">
        <is>
          <r>
            <rPr>
              <rFont val="Calibri"/>
              <b val="1"/>
              <sz val="10"/>
            </rPr>
            <t>No rule applied:</t>
          </r>
          <r>
            <rPr>
              <rFont val="Calibri"/>
              <sz val="10"/>
            </rPr>
            <t xml:space="preserve"> the score decides.</t>
          </r>
        </is>
      </c>
      <c r="AW45"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 survey / KRA answers · summarised by the rater; not quoted → moved down 0.5
</t>
          </r>
          <r>
            <rPr>
              <rFont val="Calibri"/>
              <b val="1"/>
              <sz val="10"/>
            </rPr>
            <t>Market:</t>
          </r>
          <r>
            <rPr>
              <rFont val="Calibri"/>
              <sz val="10"/>
            </rPr>
            <t xml:space="preserve"> A3 = Varied and non-standard work; handles exceptions · B1 = Domain specialist work</t>
          </r>
        </is>
      </c>
      <c r="AX45"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implementation approach for own clients → moved down 0.5
</t>
          </r>
          <r>
            <rPr>
              <rFont val="Calibri"/>
              <b val="1"/>
              <sz val="10"/>
            </rPr>
            <t>Market:</t>
          </r>
          <r>
            <rPr>
              <rFont val="Calibri"/>
              <sz val="10"/>
            </rPr>
            <t xml:space="preserve"> A3 = Technical / QC / client calls on own work · B1 = Technical / QC / client calls for the domain</t>
          </r>
        </is>
      </c>
      <c r="AY45"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Demos, training and smooth implementation; customer may go to other vendors → moved down 0.5
</t>
          </r>
          <r>
            <rPr>
              <rFont val="Calibri"/>
              <b val="1"/>
              <sz val="10"/>
            </rPr>
            <t>Market:</t>
          </r>
          <r>
            <rPr>
              <rFont val="Calibri"/>
              <sz val="10"/>
            </rPr>
            <t xml:space="preserve"> A3 = A module / process, or work with client or regulatory consequences · B1 = A domain or a small team</t>
          </r>
        </is>
      </c>
      <c r="AZ45" s="134" t="inlineStr">
        <is>
          <r>
            <rPr>
              <rFont val="Calibri"/>
              <sz val="10"/>
            </rPr>
            <t xml:space="preserve">Rated 2 of 12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guidance or leadership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45" s="134" t="inlineStr">
        <is>
          <r>
            <rPr>
              <rFont val="Calibri"/>
              <sz val="10"/>
            </rPr>
            <t xml:space="preserve">Rated 5 of 12
</t>
          </r>
          <r>
            <rPr>
              <rFont val="Calibri"/>
              <b val="1"/>
              <sz val="10"/>
            </rPr>
            <t>Experience:</t>
          </r>
          <r>
            <rPr>
              <rFont val="Calibri"/>
              <sz val="10"/>
            </rPr>
            <t xml:space="preserve"> 6.0 yrs total · 5.8 before IRIS + 0.2 at IRIS = 4.2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45"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45" s="145" t="inlineStr"/>
      <c r="BD45" s="136" t="inlineStr">
        <is>
          <t>✓ HRIS: 6.0 yrs, MBA, 0 direct reports
✓ Survey: 20 of 20 questions answered
✓ KRAs: reported deliverables
✓ Manager mapping: rating, 9-box
✗ Job description: not on file</t>
        </is>
      </c>
      <c r="BE45"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BF45" s="136" t="inlineStr">
        <is>
          <t>Medium</t>
        </is>
      </c>
      <c r="BG45" s="136" t="inlineStr"/>
      <c r="BH45" s="136" t="inlineStr"/>
      <c r="BI45" s="137" t="n"/>
      <c r="BJ45" s="138" t="n"/>
      <c r="BK45" s="138" t="n"/>
      <c r="BL45" s="138" t="n"/>
      <c r="BM45" s="138" t="n"/>
      <c r="BN45" s="139" t="n"/>
      <c r="BO45" s="121" t="n"/>
      <c r="BP45" s="121" t="n"/>
      <c r="BQ45" s="121" t="n"/>
      <c r="BR45" s="121" t="n"/>
      <c r="BS45" s="121" t="n"/>
      <c r="BT45" s="121" t="n"/>
      <c r="BU45" s="121" t="n"/>
      <c r="BV45" s="121" t="n">
        <v>3.5</v>
      </c>
    </row>
    <row r="46" ht="340" customHeight="1">
      <c r="A46" s="109" t="inlineStr">
        <is>
          <t>IRIS2493</t>
        </is>
      </c>
      <c r="B46" s="110" t="inlineStr">
        <is>
          <t>Watan Kumar Meena</t>
        </is>
      </c>
      <c r="C46" s="111" t="inlineStr">
        <is>
          <t>Functional</t>
        </is>
      </c>
      <c r="D46" s="111" t="inlineStr">
        <is>
          <t>Biswajit Biswal</t>
        </is>
      </c>
      <c r="E46" s="112" t="n">
        <v>4.9</v>
      </c>
      <c r="F46" s="112" t="n">
        <v>0.5</v>
      </c>
      <c r="G46" s="111" t="inlineStr">
        <is>
          <t>B.Tech</t>
        </is>
      </c>
      <c r="H46" s="140" t="inlineStr">
        <is>
          <t>Product Associate</t>
        </is>
      </c>
      <c r="I46" s="115" t="inlineStr">
        <is>
          <t>Senior Product Associate</t>
        </is>
      </c>
      <c r="J46" s="114" t="inlineStr">
        <is>
          <t>Product Management</t>
        </is>
      </c>
      <c r="K46" s="114" t="inlineStr">
        <is>
          <t>Product Management</t>
        </is>
      </c>
      <c r="L46" s="115" t="inlineStr">
        <is>
          <t>L3 – Professional / Associate</t>
        </is>
      </c>
      <c r="M46" s="116" t="inlineStr">
        <is>
          <t>A3</t>
        </is>
      </c>
      <c r="N46" s="147" t="inlineStr">
        <is>
          <t>Senior Associate</t>
        </is>
      </c>
      <c r="O46" s="26" t="inlineStr">
        <is>
          <t>A</t>
        </is>
      </c>
      <c r="P46" s="114" t="inlineStr">
        <is>
          <t>IC</t>
        </is>
      </c>
      <c r="Q46" s="146" t="inlineStr">
        <is>
          <t>▲ Up</t>
        </is>
      </c>
      <c r="R46" s="119" t="inlineStr">
        <is>
          <r>
            <rPr>
              <rFont val="Calibri"/>
              <b val="1"/>
              <sz val="10"/>
            </rPr>
            <t>WHAT THE ROLE DOES:</t>
          </r>
          <r>
            <rPr>
              <rFont val="Calibri"/>
              <sz val="10"/>
            </rPr>
            <t xml:space="preserve"> Owns product vision, roadmap, requirements · PRDs, prioritisation and adoption. At A3: varied work; reviews juniors; go-to for a process.
</t>
          </r>
          <r>
            <rPr>
              <rFont val="Calibri"/>
              <b val="1"/>
              <sz val="10"/>
            </rPr>
            <t>Common themes in sub-family holders, all levels' answers:</t>
          </r>
          <r>
            <rPr>
              <rFont val="Calibri"/>
              <sz val="10"/>
            </rPr>
            <t xml:space="preserve"> product · market · business · customers · management · revenue
</t>
          </r>
          <r>
            <rPr>
              <rFont val="Calibri"/>
              <b val="1"/>
              <sz val="10"/>
            </rPr>
            <t>KEY RESPONSIBILITIES:</t>
          </r>
          <r>
            <rPr>
              <rFont val="Calibri"/>
              <sz val="10"/>
            </rPr>
            <t xml:space="preserve"> Owns product vision, roadmap, requirements · PRDs, prioritisation and adoption;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roadmap · management · customer · research · implementation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product · customer · client · feature · business · revenue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product · if · delivery · customer · requirements · client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research · priorities · approach · roadmap · product · stakeholders
</t>
          </r>
          <r>
            <rPr>
              <rFont val="Calibri"/>
              <b val="1"/>
              <sz val="10"/>
            </rPr>
            <t>SKILLS &amp; KNOWLEDGE · role-holders:</t>
          </r>
          <r>
            <rPr>
              <rFont val="Calibri"/>
              <sz val="10"/>
            </rPr>
            <t xml:space="preserve"> Product Management · stakeholder management · Market research · Project management · Product sense · Data analysis · ESG · CA + CE
</t>
          </r>
          <r>
            <rPr>
              <rFont val="Calibri"/>
              <b val="1"/>
              <sz val="10"/>
            </rPr>
            <t>TOOLS &amp; SYSTEMS:</t>
          </r>
          <r>
            <rPr>
              <rFont val="Calibri"/>
              <sz val="10"/>
            </rPr>
            <t xml:space="preserve"> Claude · Excel · Mixpanel · MoEngage · Figma
COMPETENCIES REQUIRED — must-have ★: Product, Platform &amp; Domain Knowledge · Business Analysis &amp; Requirements Engineering
</t>
          </r>
          <r>
            <rPr>
              <rFont val="Calibri"/>
              <b val="1"/>
              <sz val="10"/>
            </rPr>
            <t>OTHER FUNCTIONAL COMPETENCIES:</t>
          </r>
          <r>
            <rPr>
              <rFont val="Calibri"/>
              <sz val="10"/>
            </rPr>
            <t xml:space="preserve"> Data Analytics, BI &amp; Visualisation · Strategic Thinking &amp; Business Acumen · Stakeholder &amp; Client Management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CBAP / CCBA · optional
</t>
          </r>
          <r>
            <rPr>
              <rFont val="Calibri"/>
              <b val="1"/>
              <sz val="10"/>
            </rPr>
            <t>SOURCE:</t>
          </r>
          <r>
            <rPr>
              <rFont val="Calibri"/>
              <sz val="10"/>
            </rPr>
            <t xml:space="preserve"> Framework + sub-family themes · 3+ answered — 1 holder, 1 answered the survey; sub-family 13 answered; catalogue RC-124</t>
          </r>
        </is>
      </c>
      <c r="S4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customer · delayed · revenue.
Manager talent mapping — Latest rating: 3 · Potential: Medium · 9-Box Grid placement: Emerging Talent.</t>
          </r>
        </is>
      </c>
      <c r="T46" s="121" t="n"/>
      <c r="U46" s="122" t="inlineStr">
        <is>
          <r>
            <rPr>
              <rFont val="Calibri"/>
              <sz val="10"/>
            </rPr>
            <t xml:space="preserve">Senior Product Associate in Functional · CARBON, A3 — IC.
</t>
          </r>
          <r>
            <rPr>
              <rFont val="Calibri"/>
              <b val="1"/>
              <sz val="10"/>
            </rPr>
            <t>The work:</t>
          </r>
          <r>
            <rPr>
              <rFont val="Calibri"/>
              <sz val="10"/>
            </rPr>
            <t xml:space="preserve"> Owns product vision, roadmap, requirements · PRDs, prioritisation and adoption.
At this level the role owns varied work; reviews juniors; go-to for a process.
</t>
          </r>
          <r>
            <rPr>
              <rFont val="Calibri"/>
              <b val="1"/>
              <sz val="10"/>
            </rPr>
            <t>Key responsibilities:</t>
          </r>
          <r>
            <rPr>
              <rFont val="Calibri"/>
              <sz val="10"/>
            </rPr>
            <t xml:space="preserve"> Owns product vision, roadmap, requirements · PRDs, prioritisation and adoption; Varied and non-standard work; handles exceptions; A module / process, or work with client or regulatory consequences.
</t>
          </r>
          <r>
            <rPr>
              <rFont val="Calibri"/>
              <b val="1"/>
              <sz val="10"/>
            </rPr>
            <t>Holders describe it with:</t>
          </r>
          <r>
            <rPr>
              <rFont val="Calibri"/>
              <sz val="10"/>
            </rPr>
            <t xml:space="preserve"> product · roadmap · management · customer · research · implementation.</t>
          </r>
        </is>
      </c>
      <c r="V46" s="123" t="inlineStr">
        <is>
          <r>
            <rPr>
              <rFont val="Calibri"/>
              <b val="1"/>
              <sz val="10"/>
            </rPr>
            <t>Hire as:</t>
          </r>
          <r>
            <rPr>
              <rFont val="Calibri"/>
              <sz val="10"/>
            </rPr>
            <t xml:space="preserve"> Associate Product Manager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 PGDM preferred
</t>
          </r>
          <r>
            <rPr>
              <rFont val="Calibri"/>
              <b val="1"/>
              <sz val="10"/>
            </rPr>
            <t>Equivalent titles at peers:</t>
          </r>
          <r>
            <rPr>
              <rFont val="Calibri"/>
              <sz val="10"/>
            </rPr>
            <t xml:space="preserve"> IRIS Vs Competitor Benchmark — SaaS product ladder – Associate PM
</t>
          </r>
          <r>
            <rPr>
              <rFont val="Calibri"/>
              <b val="1"/>
              <sz val="10"/>
            </rPr>
            <t>Credentials:</t>
          </r>
          <r>
            <rPr>
              <rFont val="Calibri"/>
              <sz val="10"/>
            </rPr>
            <t xml:space="preserve"> Internal product certification; CBAP / CCBA · optional
</t>
          </r>
          <r>
            <rPr>
              <rFont val="Calibri"/>
              <b val="1"/>
              <sz val="10"/>
            </rPr>
            <t>Must already know:</t>
          </r>
          <r>
            <rPr>
              <rFont val="Calibri"/>
              <sz val="10"/>
            </rPr>
            <t xml:space="preserve"> Product discovery, roadmap and P&amp;L basics</t>
          </r>
        </is>
      </c>
      <c r="W46" s="123" t="inlineStr">
        <is>
          <r>
            <rPr>
              <rFont val="Calibri"/>
              <sz val="10"/>
            </rPr>
            <t xml:space="preserve">FUNCTIONAL — skill level 3 of 5 · Practitioner
 ★ Product, Platform &amp; Domain Knowledge: Handles most product and domain scenarios
 ★ Business Analysis &amp; Requirements Engineering: Writes BRD / FSD / user stories and validates them
 •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
★ = must-have for the family. Scale: 1 Awareness · 2 Working · 3 Practitioner · 4 Advanced · 5 Expert.</t>
          </r>
        </is>
      </c>
      <c r="X46"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6" s="124" t="inlineStr">
        <is>
          <t>CARBON · Functional · Band A · Early career</t>
        </is>
      </c>
      <c r="Z46" s="125" t="n">
        <v>2.5</v>
      </c>
      <c r="AA46" s="126">
        <f>IFERROR(INDEX(WM_C,MATCH($Y46,WM_KEY,0)),"")</f>
        <v>0.59</v>
      </c>
      <c r="AB46" s="127">
        <f>IF(Z46="","",Z46*AA46)</f>
        <v>1.475</v>
      </c>
      <c r="AC46" s="125" t="n">
        <v>2</v>
      </c>
      <c r="AD46" s="126">
        <f>IFERROR(INDEX(WM_AU,MATCH($Y46,WM_KEY,0)),"")</f>
        <v>0.16</v>
      </c>
      <c r="AE46" s="127">
        <f>IF(AC46="","",AC46*AD46)</f>
        <v>0.32</v>
      </c>
      <c r="AF46" s="125" t="n">
        <v>2.5</v>
      </c>
      <c r="AG46" s="126">
        <f>IFERROR(INDEX(WM_AC,MATCH($Y46,WM_KEY,0)),"")</f>
        <v>0.09</v>
      </c>
      <c r="AH46" s="127">
        <f>IF(AF46="","",AF46*AG46)</f>
        <v>0.225</v>
      </c>
      <c r="AI46" s="125" t="n">
        <v>1.5</v>
      </c>
      <c r="AJ46" s="126">
        <f>IFERROR(INDEX(WM_L,MATCH($Y46,WM_KEY,0)),"")</f>
        <v>0</v>
      </c>
      <c r="AK46" s="127">
        <f>IF(AI46="","",AI46*AJ46)</f>
        <v>0</v>
      </c>
      <c r="AL46" s="125" t="n">
        <v>4</v>
      </c>
      <c r="AM46" s="126">
        <f>IFERROR(INDEX(WM_E,MATCH($Y46,WM_KEY,0)),"")</f>
        <v>0.1</v>
      </c>
      <c r="AN46" s="127">
        <f>IF(AL46="","",AL46*AM46)</f>
        <v>0.4</v>
      </c>
      <c r="AO46" s="128" t="n">
        <v>3</v>
      </c>
      <c r="AP46" s="126">
        <f>IFERROR(INDEX(WM_BI,MATCH($Y46,WM_KEY,0)),"")</f>
        <v>0.06</v>
      </c>
      <c r="AQ46" s="127">
        <f>IF(AO46="","",AO46*AP46)</f>
        <v>0.18</v>
      </c>
      <c r="AR46" s="127">
        <f>IF(COUNT(AB46,AE46,AH46,AK46,AN46,AQ46)&lt;6,"",SUM(AB46,AE46,AH46,AK46,AN46,AQ46))</f>
        <v>2.6</v>
      </c>
      <c r="AS46" s="129" t="str">
        <f>IF(AR46="","",INDEX({"A1","A2","A3","B1","B2","B3","C1","C2","D1","D2","E1","E2"},MAX(1,MIN(12,ROUND(AR46,0)))))</f>
        <v>A3</v>
      </c>
      <c r="AT46" s="130"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6" s="131" t="inlineStr">
        <is>
          <r>
            <rPr>
              <rFont val="Calibri"/>
              <b val="1"/>
              <sz val="10"/>
            </rPr>
            <t>At build:</t>
          </r>
          <r>
            <rPr>
              <rFont val="Calibri"/>
              <sz val="10"/>
            </rPr>
            <t xml:space="preserve"> Complexity 1.47 + Autonomy 0.32 + Accountability 0.22 + Leadership 0.00 + Experience 0.40 + Business impact 0.18
= 2.60 points → nearest level 3 = A3
</t>
          </r>
          <r>
            <rPr>
              <rFont val="Calibri"/>
              <b val="1"/>
              <sz val="10"/>
            </rPr>
            <t>Final level:</t>
          </r>
          <r>
            <rPr>
              <rFont val="Calibri"/>
              <sz val="10"/>
            </rPr>
            <t xml:space="preserve"> A3 · same as the score</t>
          </r>
        </is>
      </c>
      <c r="AV46" s="131" t="inlineStr">
        <is>
          <r>
            <rPr>
              <rFont val="Calibri"/>
              <b val="1"/>
              <sz val="10"/>
            </rPr>
            <t>No rule applied:</t>
          </r>
          <r>
            <rPr>
              <rFont val="Calibri"/>
              <sz val="10"/>
            </rPr>
            <t xml:space="preserve"> the score decides.</t>
          </r>
        </is>
      </c>
      <c r="AW46"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Creates PRDs and prototypes for ESG client features using basic coding → moved up 0.5
</t>
          </r>
          <r>
            <rPr>
              <rFont val="Calibri"/>
              <b val="1"/>
              <sz val="10"/>
            </rPr>
            <t>KRA:</t>
          </r>
          <r>
            <rPr>
              <rFont val="Calibri"/>
              <sz val="10"/>
            </rPr>
            <t xml:space="preserve"> “`”
</t>
          </r>
          <r>
            <rPr>
              <rFont val="Calibri"/>
              <b val="1"/>
              <sz val="10"/>
            </rPr>
            <t>Market:</t>
          </r>
          <r>
            <rPr>
              <rFont val="Calibri"/>
              <sz val="10"/>
            </rPr>
            <t xml:space="preserve"> A2 = Standard work of the discipline · A3 = Varied and non-standard work; handles exceptions</t>
          </r>
        </is>
      </c>
      <c r="AX4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stakeholder engagement named as an independent decision → matches the start
</t>
          </r>
          <r>
            <rPr>
              <rFont val="Calibri"/>
              <b val="1"/>
              <sz val="10"/>
            </rPr>
            <t>Market:</t>
          </r>
          <r>
            <rPr>
              <rFont val="Calibri"/>
              <sz val="10"/>
            </rPr>
            <t xml:space="preserve"> A2 = Chooses own approach within standards</t>
          </r>
        </is>
      </c>
      <c r="AY4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Feature success metrics and client feedback; redesigns feature if results are poor → moved up 0.5
</t>
          </r>
          <r>
            <rPr>
              <rFont val="Calibri"/>
              <b val="1"/>
              <sz val="10"/>
            </rPr>
            <t>KRA:</t>
          </r>
          <r>
            <rPr>
              <rFont val="Calibri"/>
              <sz val="10"/>
            </rPr>
            <t xml:space="preserve"> “`”
</t>
          </r>
          <r>
            <rPr>
              <rFont val="Calibri"/>
              <b val="1"/>
              <sz val="10"/>
            </rPr>
            <t>Market:</t>
          </r>
          <r>
            <rPr>
              <rFont val="Calibri"/>
              <sz val="10"/>
            </rPr>
            <t xml:space="preserve"> A2 = Own deliverables · accuracy, TAT · A3 = A module / process, or work with client or regulatory consequences</t>
          </r>
        </is>
      </c>
      <c r="AZ46"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Helps development team build features; no guiding role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6" s="134" t="inlineStr">
        <is>
          <r>
            <rPr>
              <rFont val="Calibri"/>
              <sz val="10"/>
            </rPr>
            <t xml:space="preserve">Rated 4 of 12
</t>
          </r>
          <r>
            <rPr>
              <rFont val="Calibri"/>
              <b val="1"/>
              <sz val="10"/>
            </rPr>
            <t>Experience:</t>
          </r>
          <r>
            <rPr>
              <rFont val="Calibri"/>
              <sz val="10"/>
            </rPr>
            <t xml:space="preserve"> 4.9 yrs total · 4.4 before IRIS + 0.5 at IRIS = 3.8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A3 roles typically have 2–5 yrs · IRIS guide 2–4</t>
          </r>
        </is>
      </c>
      <c r="BB46"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6" s="145" t="inlineStr"/>
      <c r="BD46" s="136" t="inlineStr">
        <is>
          <t>✓ HRIS: 4.9 yrs, B.Tech, 0 direct reports
✓ Survey: 19 of 20 questions answered
✓ KRAs: submitted, reported deliverables
✓ Manager mapping: rating, potential, 9-box
✓ Job description</t>
        </is>
      </c>
      <c r="BE46" s="136" t="inlineStr">
        <is>
          <r>
            <rPr>
              <rFont val="Calibri"/>
              <b val="1"/>
              <sz val="10"/>
            </rPr>
            <t>Market level:</t>
          </r>
          <r>
            <rPr>
              <rFont val="Calibri"/>
              <sz val="10"/>
            </rPr>
            <t xml:space="preserve"> P2 · SFIA 3 Apply
</t>
          </r>
          <r>
            <rPr>
              <rFont val="Calibri"/>
              <b val="1"/>
              <sz val="10"/>
            </rPr>
            <t>Typical title:</t>
          </r>
          <r>
            <rPr>
              <rFont val="Calibri"/>
              <sz val="10"/>
            </rPr>
            <t xml:space="preserve"> Associate Product Manager
</t>
          </r>
          <r>
            <rPr>
              <rFont val="Calibri"/>
              <b val="1"/>
              <sz val="10"/>
            </rPr>
            <t>At peers:</t>
          </r>
          <r>
            <rPr>
              <rFont val="Calibri"/>
              <sz val="10"/>
            </rPr>
            <t xml:space="preserve"> IRIS Vs Competitor Benchmark — SaaS product ladder: Associate PM
</t>
          </r>
          <r>
            <rPr>
              <rFont val="Calibri"/>
              <b val="1"/>
              <sz val="10"/>
            </rPr>
            <t>Typical experience:</t>
          </r>
          <r>
            <rPr>
              <rFont val="Calibri"/>
              <sz val="10"/>
            </rPr>
            <t xml:space="preserve"> 2–5 yrs · IRIS guide 2–4
</t>
          </r>
          <r>
            <rPr>
              <rFont val="Calibri"/>
              <b val="1"/>
              <sz val="10"/>
            </rPr>
            <t>Standard:</t>
          </r>
          <r>
            <rPr>
              <rFont val="Calibri"/>
              <sz val="10"/>
            </rPr>
            <t xml:space="preserve"> Pragmatic Institute Framework; AIPMM</t>
          </r>
        </is>
      </c>
      <c r="BF46" s="136" t="inlineStr">
        <is>
          <t>High</t>
        </is>
      </c>
      <c r="BG46" s="136" t="inlineStr"/>
      <c r="BH46" s="136" t="inlineStr"/>
      <c r="BI46" s="137" t="n"/>
      <c r="BJ46" s="138" t="n"/>
      <c r="BK46" s="138" t="n"/>
      <c r="BL46" s="138" t="n"/>
      <c r="BM46" s="138" t="n"/>
      <c r="BN46" s="139" t="n"/>
      <c r="BO46" s="121" t="n"/>
      <c r="BP46" s="121" t="n"/>
      <c r="BQ46" s="121" t="n"/>
      <c r="BR46" s="121" t="n"/>
      <c r="BS46" s="121" t="n"/>
      <c r="BT46" s="121" t="n"/>
      <c r="BU46" s="121" t="n"/>
      <c r="BV46" s="121" t="n">
        <v>3</v>
      </c>
    </row>
    <row r="47" ht="340" customHeight="1">
      <c r="A47" s="109" t="inlineStr">
        <is>
          <t>IRIS2421</t>
        </is>
      </c>
      <c r="B47" s="110" t="inlineStr">
        <is>
          <t>Prathamesh Patil</t>
        </is>
      </c>
      <c r="C47" s="111" t="inlineStr">
        <is>
          <t>Functional</t>
        </is>
      </c>
      <c r="D47" s="111" t="inlineStr">
        <is>
          <t>Priyadarsini Kairali</t>
        </is>
      </c>
      <c r="E47" s="112" t="n">
        <v>1.6</v>
      </c>
      <c r="F47" s="112" t="n">
        <v>1.1</v>
      </c>
      <c r="G47" s="111" t="inlineStr">
        <is>
          <t>MMS</t>
        </is>
      </c>
      <c r="H47" s="140" t="inlineStr">
        <is>
          <t>Functional Analyst</t>
        </is>
      </c>
      <c r="I47" s="115" t="inlineStr">
        <is>
          <t>Senior Functional Analyst</t>
        </is>
      </c>
      <c r="J47" s="114" t="inlineStr">
        <is>
          <t>Solution Consulting &amp; Implementation</t>
        </is>
      </c>
      <c r="K47" s="114" t="inlineStr">
        <is>
          <t>Solution Consulting &amp; Implementation</t>
        </is>
      </c>
      <c r="L47" s="115" t="inlineStr">
        <is>
          <t>L3 – Professional / Associate</t>
        </is>
      </c>
      <c r="M47" s="116" t="inlineStr">
        <is>
          <t>A3</t>
        </is>
      </c>
      <c r="N47" s="147" t="inlineStr">
        <is>
          <t>Senior Associate</t>
        </is>
      </c>
      <c r="O47" s="26" t="inlineStr">
        <is>
          <t>A</t>
        </is>
      </c>
      <c r="P47" s="114" t="inlineStr">
        <is>
          <t>IC</t>
        </is>
      </c>
      <c r="Q47" s="146" t="inlineStr">
        <is>
          <t>▲ Up</t>
        </is>
      </c>
      <c r="R47" s="119" t="inlineStr">
        <is>
          <r>
            <rPr>
              <rFont val="Calibri"/>
              <b val="1"/>
              <sz val="10"/>
            </rPr>
            <t>WHAT THE ROLE DOES:</t>
          </r>
          <r>
            <rPr>
              <rFont val="Calibri"/>
              <sz val="10"/>
            </rPr>
            <t xml:space="preserve"> Implements the product at clients, runs demos and training, advises on ESG / disclosure reporting. At A3: varied work; reviews juniors; go-to for a process.
</t>
          </r>
          <r>
            <rPr>
              <rFont val="Calibri"/>
              <b val="1"/>
              <sz val="10"/>
            </rPr>
            <t>Common themes in sub-family holders, all levels' answers:</t>
          </r>
          <r>
            <rPr>
              <rFont val="Calibri"/>
              <sz val="10"/>
            </rPr>
            <t xml:space="preserve"> product · clients · implementation · requirements · understand · iris
</t>
          </r>
          <r>
            <rPr>
              <rFont val="Calibri"/>
              <b val="1"/>
              <sz val="10"/>
            </rPr>
            <t>KEY RESPONSIBILITIES:</t>
          </r>
          <r>
            <rPr>
              <rFont val="Calibri"/>
              <sz val="10"/>
            </rPr>
            <t xml:space="preserve"> Implements the product at clients, runs demos and training, advises on ESG / disclosure reporting; Varied and non-standard work; handles exceptions; A module / process, or work with client or regulatory consequences
</t>
          </r>
          <r>
            <rPr>
              <rFont val="Calibri"/>
              <b val="1"/>
              <sz val="10"/>
            </rPr>
            <t>Common themes in sub-family holders, all levels' answers:</t>
          </r>
          <r>
            <rPr>
              <rFont val="Calibri"/>
              <sz val="10"/>
            </rPr>
            <t xml:space="preserve"> client · implementation · demos · testing · delivery · platform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product · implementation · marketing · esg project · requirements · reports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implementation · product · client · accountable · esg · demos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project · activities · features · setup
</t>
          </r>
          <r>
            <rPr>
              <rFont val="Calibri"/>
              <b val="1"/>
              <sz val="10"/>
            </rPr>
            <t>SKILLS &amp; KNOWLEDGE · role-holders:</t>
          </r>
          <r>
            <rPr>
              <rFont val="Calibri"/>
              <sz val="10"/>
            </rPr>
            <t xml:space="preserve"> CE · ESG frameworks · ESG
</t>
          </r>
          <r>
            <rPr>
              <rFont val="Calibri"/>
              <b val="1"/>
              <sz val="10"/>
            </rPr>
            <t>TOOLS &amp; SYSTEMS:</t>
          </r>
          <r>
            <rPr>
              <rFont val="Calibri"/>
              <sz val="10"/>
            </rPr>
            <t xml:space="preserve"> Adobe InDesign · Outlook · Teams · Claude
COMPETENCIES REQUIRED — must-have ★: Product, Platform &amp; Domain Knowledge · ESG &amp; Sustainability
</t>
          </r>
          <r>
            <rPr>
              <rFont val="Calibri"/>
              <b val="1"/>
              <sz val="10"/>
            </rPr>
            <t>OTHER FUNCTIONAL COMPETENCIES:</t>
          </r>
          <r>
            <rPr>
              <rFont val="Calibri"/>
              <sz val="10"/>
            </rPr>
            <t xml:space="preserve"> Stakeholder &amp; Client Management · Communication &amp; Presentation · Business Analysis &amp; Requirements Engineering · Project, Program &amp; Agile 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GRI / SASB / ESG certificates
</t>
          </r>
          <r>
            <rPr>
              <rFont val="Calibri"/>
              <b val="1"/>
              <sz val="10"/>
            </rPr>
            <t>SOURCE:</t>
          </r>
          <r>
            <rPr>
              <rFont val="Calibri"/>
              <sz val="10"/>
            </rPr>
            <t xml:space="preserve"> Framework + sub-family themes · 3+ answered — 1 holder, 1 answered the survey; sub-family 7 answered; catalogue RC-172</t>
          </r>
        </is>
      </c>
      <c r="S4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client · market.
Manager talent mapping — Latest rating: Not rated · manager · 9-Box Grid placement: Not placed · manager.</t>
          </r>
        </is>
      </c>
      <c r="T47" s="121" t="n"/>
      <c r="U47" s="122" t="inlineStr">
        <is>
          <r>
            <rPr>
              <rFont val="Calibri"/>
              <sz val="10"/>
            </rPr>
            <t xml:space="preserve">Senior Functional Analyst in Functional · CARBON, A3 — IC.
</t>
          </r>
          <r>
            <rPr>
              <rFont val="Calibri"/>
              <b val="1"/>
              <sz val="10"/>
            </rPr>
            <t>The work:</t>
          </r>
          <r>
            <rPr>
              <rFont val="Calibri"/>
              <sz val="10"/>
            </rPr>
            <t xml:space="preserve"> Implements the product at clients, runs demos and training, advises on ESG / disclosure reporting.
At this level the role owns varied work; reviews juniors; go-to for a process.
</t>
          </r>
          <r>
            <rPr>
              <rFont val="Calibri"/>
              <b val="1"/>
              <sz val="10"/>
            </rPr>
            <t>Key responsibilities:</t>
          </r>
          <r>
            <rPr>
              <rFont val="Calibri"/>
              <sz val="10"/>
            </rPr>
            <t xml:space="preserve"> Implements the product at clients, runs demos and training, advises on ESG / disclosure reporting; Varied and non-standard work; handles exceptions; A module / process, or work with client or regulatory consequences.
</t>
          </r>
          <r>
            <rPr>
              <rFont val="Calibri"/>
              <b val="1"/>
              <sz val="10"/>
            </rPr>
            <t>Holders describe it with:</t>
          </r>
          <r>
            <rPr>
              <rFont val="Calibri"/>
              <sz val="10"/>
            </rPr>
            <t xml:space="preserve"> client · implementation · demos · testing · delivery · platform.</t>
          </r>
        </is>
      </c>
      <c r="V47" s="123" t="inlineStr">
        <is>
          <r>
            <rPr>
              <rFont val="Calibri"/>
              <b val="1"/>
              <sz val="10"/>
            </rPr>
            <t>Hire as:</t>
          </r>
          <r>
            <rPr>
              <rFont val="Calibri"/>
              <sz val="10"/>
            </rPr>
            <t xml:space="preserve"> Implementation Consultant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domain qualification preferred
</t>
          </r>
          <r>
            <rPr>
              <rFont val="Calibri"/>
              <b val="1"/>
              <sz val="10"/>
            </rPr>
            <t>Equivalent titles at peers:</t>
          </r>
          <r>
            <rPr>
              <rFont val="Calibri"/>
              <sz val="10"/>
            </rPr>
            <t xml:space="preserve"> Big Four – Consultant · Regnology – Junior BA
</t>
          </r>
          <r>
            <rPr>
              <rFont val="Calibri"/>
              <b val="1"/>
              <sz val="10"/>
            </rPr>
            <t>Credentials:</t>
          </r>
          <r>
            <rPr>
              <rFont val="Calibri"/>
              <sz val="10"/>
            </rPr>
            <t xml:space="preserve"> Internal product certification; GRI / SASB / ESG certificates
</t>
          </r>
          <r>
            <rPr>
              <rFont val="Calibri"/>
              <b val="1"/>
              <sz val="10"/>
            </rPr>
            <t>Must already know:</t>
          </r>
          <r>
            <rPr>
              <rFont val="Calibri"/>
              <sz val="10"/>
            </rPr>
            <t xml:space="preserve"> Implementation methodology; client training</t>
          </r>
        </is>
      </c>
      <c r="W47" s="123" t="inlineStr">
        <is>
          <r>
            <rPr>
              <rFont val="Calibri"/>
              <sz val="10"/>
            </rPr>
            <t xml:space="preserve">FUNCTIONAL — skill level 3 of 5 · Practitioner
 ★ Product, Platform &amp; Domain Knowledge: Handles most product and domain scenarios
 ★ ESG &amp; Sustainability: Applies ESG frameworks for clients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CE · ESG frameworks · ESG
</t>
          </r>
          <r>
            <rPr>
              <rFont val="Calibri"/>
              <b val="1"/>
              <sz val="10"/>
            </rPr>
            <t>TOOLS:</t>
          </r>
          <r>
            <rPr>
              <rFont val="Calibri"/>
              <sz val="10"/>
            </rPr>
            <t xml:space="preserve"> Adobe InDesign · Outlook · Teams · Claude
★ = must-have for the family. Scale: 1 Awareness · 2 Working · 3 Practitioner · 4 Advanced · 5 Expert.</t>
          </r>
        </is>
      </c>
      <c r="X47"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47" s="124" t="inlineStr">
        <is>
          <t>CARBON · Functional · Band A · Early career</t>
        </is>
      </c>
      <c r="Z47" s="125" t="n">
        <v>3</v>
      </c>
      <c r="AA47" s="126">
        <f>IFERROR(INDEX(WM_C,MATCH($Y47,WM_KEY,0)),"")</f>
        <v>0.59</v>
      </c>
      <c r="AB47" s="127">
        <f>IF(Z47="","",Z47*AA47)</f>
        <v>1.77</v>
      </c>
      <c r="AC47" s="125" t="n">
        <v>2.5</v>
      </c>
      <c r="AD47" s="126">
        <f>IFERROR(INDEX(WM_AU,MATCH($Y47,WM_KEY,0)),"")</f>
        <v>0.16</v>
      </c>
      <c r="AE47" s="127">
        <f>IF(AC47="","",AC47*AD47)</f>
        <v>0.4</v>
      </c>
      <c r="AF47" s="125" t="n">
        <v>3</v>
      </c>
      <c r="AG47" s="126">
        <f>IFERROR(INDEX(WM_AC,MATCH($Y47,WM_KEY,0)),"")</f>
        <v>0.09</v>
      </c>
      <c r="AH47" s="127">
        <f>IF(AF47="","",AF47*AG47)</f>
        <v>0.27</v>
      </c>
      <c r="AI47" s="125" t="n">
        <v>1.5</v>
      </c>
      <c r="AJ47" s="126">
        <f>IFERROR(INDEX(WM_L,MATCH($Y47,WM_KEY,0)),"")</f>
        <v>0</v>
      </c>
      <c r="AK47" s="127">
        <f>IF(AI47="","",AI47*AJ47)</f>
        <v>0</v>
      </c>
      <c r="AL47" s="125" t="n">
        <v>3</v>
      </c>
      <c r="AM47" s="126">
        <f>IFERROR(INDEX(WM_E,MATCH($Y47,WM_KEY,0)),"")</f>
        <v>0.1</v>
      </c>
      <c r="AN47" s="127">
        <f>IF(AL47="","",AL47*AM47)</f>
        <v>0.3</v>
      </c>
      <c r="AO47" s="128" t="n">
        <v>3</v>
      </c>
      <c r="AP47" s="126">
        <f>IFERROR(INDEX(WM_BI,MATCH($Y47,WM_KEY,0)),"")</f>
        <v>0.06</v>
      </c>
      <c r="AQ47" s="127">
        <f>IF(AO47="","",AO47*AP47)</f>
        <v>0.18</v>
      </c>
      <c r="AR47" s="127">
        <f>IF(COUNT(AB47,AE47,AH47,AK47,AN47,AQ47)&lt;6,"",SUM(AB47,AE47,AH47,AK47,AN47,AQ47))</f>
        <v>2.92</v>
      </c>
      <c r="AS47" s="129" t="str">
        <f>IF(AR47="","",INDEX({"A1","A2","A3","B1","B2","B3","C1","C2","D1","D2","E1","E2"},MAX(1,MIN(12,ROUND(AR47,0)))))</f>
        <v>A3</v>
      </c>
      <c r="AT47" s="130" t="inlineStr">
        <is>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t>
          </r>
        </is>
      </c>
      <c r="AU47" s="131" t="inlineStr">
        <is>
          <r>
            <rPr>
              <rFont val="Calibri"/>
              <b val="1"/>
              <sz val="10"/>
            </rPr>
            <t>At build:</t>
          </r>
          <r>
            <rPr>
              <rFont val="Calibri"/>
              <sz val="10"/>
            </rPr>
            <t xml:space="preserve"> Complexity 1.77 + Autonomy 0.40 + Accountability 0.27 + Leadership 0.00 + Experience 0.30 + Business impact 0.18
= 2.92 points → nearest level 3 = A3
</t>
          </r>
          <r>
            <rPr>
              <rFont val="Calibri"/>
              <b val="1"/>
              <sz val="10"/>
            </rPr>
            <t>Final level:</t>
          </r>
          <r>
            <rPr>
              <rFont val="Calibri"/>
              <sz val="10"/>
            </rPr>
            <t xml:space="preserve"> A3 · same as the score</t>
          </r>
        </is>
      </c>
      <c r="AV47" s="131" t="inlineStr">
        <is>
          <r>
            <rPr>
              <rFont val="Calibri"/>
              <b val="1"/>
              <sz val="10"/>
            </rPr>
            <t>No rule applied:</t>
          </r>
          <r>
            <rPr>
              <rFont val="Calibri"/>
              <sz val="10"/>
            </rPr>
            <t xml:space="preserve"> the score decides.</t>
          </r>
        </is>
      </c>
      <c r="AW47" s="14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Plans, designs, tests and implements client set-ups; devises workarounds; structures demo flows → moved up 1
</t>
          </r>
          <r>
            <rPr>
              <rFont val="Calibri"/>
              <b val="1"/>
              <sz val="10"/>
            </rPr>
            <t>Market:</t>
          </r>
          <r>
            <rPr>
              <rFont val="Calibri"/>
              <sz val="10"/>
            </rPr>
            <t xml:space="preserve"> A3 = Varied and non-standard work; handles exceptions</t>
          </r>
        </is>
      </c>
      <c r="AX4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project set-up strategies for own implementations → moved up 0.5
</t>
          </r>
          <r>
            <rPr>
              <rFont val="Calibri"/>
              <b val="1"/>
              <sz val="10"/>
            </rPr>
            <t>Market:</t>
          </r>
          <r>
            <rPr>
              <rFont val="Calibri"/>
              <sz val="10"/>
            </rPr>
            <t xml:space="preserve"> A2 = Chooses own approach within standards · A3 = Technical / QC / client calls on own work</t>
          </r>
        </is>
      </c>
      <c r="AY47"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Client implementations and set-up strategy; poor set-up risks adoption and churn → moved up 1
</t>
          </r>
          <r>
            <rPr>
              <rFont val="Calibri"/>
              <b val="1"/>
              <sz val="10"/>
            </rPr>
            <t>Market:</t>
          </r>
          <r>
            <rPr>
              <rFont val="Calibri"/>
              <sz val="10"/>
            </rPr>
            <t xml:space="preserve"> A3 = A module / process, or work with client or regulatory consequences</t>
          </r>
        </is>
      </c>
      <c r="AZ47"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Trains internal and external users; bridges client and product team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47" s="134" t="inlineStr">
        <is>
          <r>
            <rPr>
              <rFont val="Calibri"/>
              <sz val="10"/>
            </rPr>
            <t xml:space="preserve">Rated 3 of 12
</t>
          </r>
          <r>
            <rPr>
              <rFont val="Calibri"/>
              <b val="1"/>
              <sz val="10"/>
            </rPr>
            <t>Experience:</t>
          </r>
          <r>
            <rPr>
              <rFont val="Calibri"/>
              <sz val="10"/>
            </rPr>
            <t xml:space="preserve"> 1.6 yrs total · 0.5 before IRIS + 1.1 at IRIS = 2.3 on the experience scale
</t>
          </r>
          <r>
            <rPr>
              <rFont val="Calibri"/>
              <b val="1"/>
              <sz val="10"/>
            </rPr>
            <t>Qualification:</t>
          </r>
          <r>
            <rPr>
              <rFont val="Calibri"/>
              <sz val="10"/>
            </rPr>
            <t xml:space="preserve"> MMS · postgraduate, relevant to the work → +0.5
</t>
          </r>
          <r>
            <rPr>
              <rFont val="Calibri"/>
              <b val="1"/>
              <sz val="10"/>
            </rPr>
            <t>Market:</t>
          </r>
          <r>
            <rPr>
              <rFont val="Calibri"/>
              <sz val="10"/>
            </rPr>
            <t xml:space="preserve"> A3 roles typically have 2–5 yrs · IRIS guide 2–4</t>
          </r>
        </is>
      </c>
      <c r="BB47"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47" s="145" t="inlineStr"/>
      <c r="BD47" s="136" t="inlineStr">
        <is>
          <t>✓ HRIS: 1.6 yrs, MMS, 0 direct reports
✓ Survey: 19 of 20 questions answered
✓ KRAs: reported deliverables
✓ Manager mapping: rating, 9-box
✓ Job description</t>
        </is>
      </c>
      <c r="BE47" s="136" t="inlineStr">
        <is>
          <r>
            <rPr>
              <rFont val="Calibri"/>
              <b val="1"/>
              <sz val="10"/>
            </rPr>
            <t>Market level:</t>
          </r>
          <r>
            <rPr>
              <rFont val="Calibri"/>
              <sz val="10"/>
            </rPr>
            <t xml:space="preserve"> P2 · SFIA 3 Apply
</t>
          </r>
          <r>
            <rPr>
              <rFont val="Calibri"/>
              <b val="1"/>
              <sz val="10"/>
            </rPr>
            <t>Typical title:</t>
          </r>
          <r>
            <rPr>
              <rFont val="Calibri"/>
              <sz val="10"/>
            </rPr>
            <t xml:space="preserve"> Implementation Consultant
</t>
          </r>
          <r>
            <rPr>
              <rFont val="Calibri"/>
              <b val="1"/>
              <sz val="10"/>
            </rPr>
            <t>At peers:</t>
          </r>
          <r>
            <rPr>
              <rFont val="Calibri"/>
              <sz val="10"/>
            </rPr>
            <t xml:space="preserve"> Big Four – Consultant · Regnology – Junior BA
</t>
          </r>
          <r>
            <rPr>
              <rFont val="Calibri"/>
              <b val="1"/>
              <sz val="10"/>
            </rPr>
            <t>Typical experience:</t>
          </r>
          <r>
            <rPr>
              <rFont val="Calibri"/>
              <sz val="10"/>
            </rPr>
            <t xml:space="preserve"> 2–5 yrs · IRIS guide 2–4
</t>
          </r>
          <r>
            <rPr>
              <rFont val="Calibri"/>
              <b val="1"/>
              <sz val="10"/>
            </rPr>
            <t>Standard:</t>
          </r>
          <r>
            <rPr>
              <rFont val="Calibri"/>
              <sz val="10"/>
            </rPr>
            <t xml:space="preserve"> TSIA professional services; PMI</t>
          </r>
        </is>
      </c>
      <c r="BF47" s="136" t="inlineStr">
        <is>
          <t>High</t>
        </is>
      </c>
      <c r="BG47" s="136" t="inlineStr"/>
      <c r="BH47" s="136" t="inlineStr"/>
      <c r="BI47" s="137" t="n"/>
      <c r="BJ47" s="138" t="n"/>
      <c r="BK47" s="138" t="n"/>
      <c r="BL47" s="138" t="n"/>
      <c r="BM47" s="138" t="n"/>
      <c r="BN47" s="139" t="n"/>
      <c r="BO47" s="121" t="n"/>
      <c r="BP47" s="121" t="n"/>
      <c r="BQ47" s="121" t="n"/>
      <c r="BR47" s="121" t="n"/>
      <c r="BS47" s="121" t="n"/>
      <c r="BT47" s="121" t="n"/>
      <c r="BU47" s="121" t="n"/>
      <c r="BV47" s="121" t="n">
        <v>3</v>
      </c>
    </row>
    <row r="48" ht="340" customHeight="1">
      <c r="A48" s="109" t="inlineStr">
        <is>
          <t>IRIS2239</t>
        </is>
      </c>
      <c r="B48" s="110" t="inlineStr">
        <is>
          <t>Saahit Togaru</t>
        </is>
      </c>
      <c r="C48" s="111" t="inlineStr">
        <is>
          <t>Marketing</t>
        </is>
      </c>
      <c r="D48" s="111" t="inlineStr">
        <is>
          <t>Anuradha RK</t>
        </is>
      </c>
      <c r="E48" s="112" t="n">
        <v>10.7</v>
      </c>
      <c r="F48" s="112" t="n">
        <v>2.4</v>
      </c>
      <c r="G48" s="111" t="inlineStr">
        <is>
          <t>Masters in Liberal Arts</t>
        </is>
      </c>
      <c r="H48" s="140" t="inlineStr">
        <is>
          <t>Senior Manager - Strategy &amp; Product Marketing</t>
        </is>
      </c>
      <c r="I48" s="115" t="inlineStr">
        <is>
          <t>Senior Marketing Manager</t>
        </is>
      </c>
      <c r="J48" s="114" t="inlineStr">
        <is>
          <t>Marketing &amp; Communications</t>
        </is>
      </c>
      <c r="K48" s="114" t="inlineStr">
        <is>
          <t>Marketing Leadership</t>
        </is>
      </c>
      <c r="L48" s="115" t="inlineStr">
        <is>
          <t>Not in current mapping files</t>
        </is>
      </c>
      <c r="M48" s="116" t="inlineStr">
        <is>
          <t>B3</t>
        </is>
      </c>
      <c r="N48" s="21" t="inlineStr">
        <is>
          <t>Senior Manager</t>
        </is>
      </c>
      <c r="O48" s="23" t="inlineStr">
        <is>
          <t>B</t>
        </is>
      </c>
      <c r="P48" s="114" t="inlineStr">
        <is>
          <t>People Manager</t>
        </is>
      </c>
      <c r="Q48" s="118" t="inlineStr">
        <is>
          <t>● Newly mapped</t>
        </is>
      </c>
      <c r="R48" s="119" t="inlineStr">
        <is>
          <r>
            <rPr>
              <rFont val="Calibri"/>
              <b val="1"/>
              <sz val="10"/>
            </rPr>
            <t>WHAT THE ROLE DOES:</t>
          </r>
          <r>
            <rPr>
              <rFont val="Calibri"/>
              <sz val="10"/>
            </rPr>
            <t xml:space="preserve"> Leads the marketing &amp; communications function. At B3: a practice, or several teams through team leads.
</t>
          </r>
          <r>
            <rPr>
              <rFont val="Calibri"/>
              <b val="1"/>
              <sz val="10"/>
            </rPr>
            <t>KEY RESPONSIBILITIES:</t>
          </r>
          <r>
            <rPr>
              <rFont val="Calibri"/>
              <sz val="10"/>
            </rPr>
            <t xml:space="preserve"> Leads the marketing &amp; communications function; Sets standards for a practice; cross-team problems; Several teams or a practice
</t>
          </r>
          <r>
            <rPr>
              <rFont val="Calibri"/>
              <b val="1"/>
              <sz val="10"/>
            </rPr>
            <t>DELIVERS:</t>
          </r>
          <r>
            <rPr>
              <rFont val="Calibri"/>
              <sz val="10"/>
            </rPr>
            <t xml:space="preserve"> Several teams or a practice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Marketing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4 · Future-ready 3 · Functional 4 · Leadership 4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RC-120</t>
          </r>
        </is>
      </c>
      <c r="S48" s="120"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6.5 of 12 · B3-level impact.
Leads 5 direct reports.
From the survey and manager mapping — successor named: yes.
Manager talent mapping — Latest rating: Not rated · manager · 9-Box Grid placement: Underperformer / Exit Risk.</t>
          </r>
        </is>
      </c>
      <c r="T48" s="121" t="n"/>
      <c r="U48" s="122" t="inlineStr">
        <is>
          <r>
            <rPr>
              <rFont val="Calibri"/>
              <sz val="10"/>
            </rPr>
            <t xml:space="preserve">Senior Marketing Manager in Marketing · CARBON, B3 — People Manager.
</t>
          </r>
          <r>
            <rPr>
              <rFont val="Calibri"/>
              <b val="1"/>
              <sz val="10"/>
            </rPr>
            <t>The work:</t>
          </r>
          <r>
            <rPr>
              <rFont val="Calibri"/>
              <sz val="10"/>
            </rPr>
            <t xml:space="preserve"> Leads the marketing &amp; communications function.
At this level the role owns a practice, or several teams through team leads.
</t>
          </r>
          <r>
            <rPr>
              <rFont val="Calibri"/>
              <b val="1"/>
              <sz val="10"/>
            </rPr>
            <t>Key responsibilities:</t>
          </r>
          <r>
            <rPr>
              <rFont val="Calibri"/>
              <sz val="10"/>
            </rPr>
            <t xml:space="preserve"> Leads the marketing &amp; communications function; Sets standards for a practice; cross-team problems; Several teams or a practice.
Leads 5 direct reports.</t>
          </r>
        </is>
      </c>
      <c r="V48" s="123" t="inlineStr">
        <is>
          <r>
            <rPr>
              <rFont val="Calibri"/>
              <b val="1"/>
              <sz val="10"/>
            </rPr>
            <t>Hire as:</t>
          </r>
          <r>
            <rPr>
              <rFont val="Calibri"/>
              <sz val="10"/>
            </rPr>
            <t xml:space="preserve"> Senior Manager — IRIS B3 Senior Manager · People Manager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 MBA · marketing
</t>
          </r>
          <r>
            <rPr>
              <rFont val="Calibri"/>
              <b val="1"/>
              <sz val="10"/>
            </rPr>
            <t>Team size at this level:</t>
          </r>
          <r>
            <rPr>
              <rFont val="Calibri"/>
              <sz val="10"/>
            </rPr>
            <t xml:space="preserve"> IC: none · People: 5–8 incl. team leads
</t>
          </r>
          <r>
            <rPr>
              <rFont val="Calibri"/>
              <b val="1"/>
              <sz val="10"/>
            </rPr>
            <t>Equivalent titles at peers:</t>
          </r>
          <r>
            <rPr>
              <rFont val="Calibri"/>
              <sz val="10"/>
            </rPr>
            <t xml:space="preserve"> IRIS Vs Market Benchmark — CIM proficiency scale – 4 Accomplished · IRIS Vs Competitor Benchmark — SaaS marketing ladder – Senior Marketing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48" s="123" t="inlineStr">
        <is>
          <r>
            <rPr>
              <rFont val="Calibri"/>
              <sz val="10"/>
            </rPr>
            <t xml:space="preserve">FUNCTIONAL — skill level 4 of 5 · Advanced
 ★ Marketing Tech &amp; Digital Marketing: Owns digital strategy, funnel and marketing analytics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Marketing
★ = must-have for the family. Scale: 1 Awareness · 2 Working · 3 Practitioner · 4 Advanced · 5 Expert.</t>
          </r>
        </is>
      </c>
      <c r="X48" s="123" t="inlineStr">
        <is>
          <r>
            <rPr>
              <rFont val="Calibri"/>
              <sz val="10"/>
            </rPr>
            <t xml:space="preserve">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48" s="124" t="inlineStr">
        <is>
          <t>CARBON · Marketing · Band B · People Manager</t>
        </is>
      </c>
      <c r="Z48" s="125" t="n">
        <v>5.5</v>
      </c>
      <c r="AA48" s="126">
        <f>IFERROR(INDEX(WM_C,MATCH($Y48,WM_KEY,0)),"")</f>
        <v>0.32</v>
      </c>
      <c r="AB48" s="127">
        <f>IF(Z48="","",Z48*AA48)</f>
        <v>1.76</v>
      </c>
      <c r="AC48" s="125" t="n">
        <v>5.5</v>
      </c>
      <c r="AD48" s="126">
        <f>IFERROR(INDEX(WM_AU,MATCH($Y48,WM_KEY,0)),"")</f>
        <v>0.23</v>
      </c>
      <c r="AE48" s="127">
        <f>IF(AC48="","",AC48*AD48)</f>
        <v>1.265</v>
      </c>
      <c r="AF48" s="125" t="n">
        <v>6.5</v>
      </c>
      <c r="AG48" s="126">
        <f>IFERROR(INDEX(WM_AC,MATCH($Y48,WM_KEY,0)),"")</f>
        <v>0.06</v>
      </c>
      <c r="AH48" s="127">
        <f>IF(AF48="","",AF48*AG48)</f>
        <v>0.39</v>
      </c>
      <c r="AI48" s="125" t="n">
        <v>6.5</v>
      </c>
      <c r="AJ48" s="126">
        <f>IFERROR(INDEX(WM_L,MATCH($Y48,WM_KEY,0)),"")</f>
        <v>0.15</v>
      </c>
      <c r="AK48" s="127">
        <f>IF(AI48="","",AI48*AJ48)</f>
        <v>0.975</v>
      </c>
      <c r="AL48" s="125" t="n">
        <v>7</v>
      </c>
      <c r="AM48" s="126">
        <f>IFERROR(INDEX(WM_E,MATCH($Y48,WM_KEY,0)),"")</f>
        <v>0.1</v>
      </c>
      <c r="AN48" s="127">
        <f>IF(AL48="","",AL48*AM48)</f>
        <v>0.7</v>
      </c>
      <c r="AO48" s="128" t="n">
        <v>6.5</v>
      </c>
      <c r="AP48" s="126">
        <f>IFERROR(INDEX(WM_BI,MATCH($Y48,WM_KEY,0)),"")</f>
        <v>0.14</v>
      </c>
      <c r="AQ48" s="127">
        <f>IF(AO48="","",AO48*AP48)</f>
        <v>0.91</v>
      </c>
      <c r="AR48" s="127">
        <f>IF(COUNT(AB48,AE48,AH48,AK48,AN48,AQ48)&lt;6,"",SUM(AB48,AE48,AH48,AK48,AN48,AQ48))</f>
        <v>6</v>
      </c>
      <c r="AS48" s="129" t="str">
        <f>IF(AR48="","",INDEX({"A1","A2","A3","B1","B2","B3","C1","C2","D1","D2","E1","E2"},MAX(1,MIN(12,ROUND(AR48,0)))))</f>
        <v>B3</v>
      </c>
      <c r="AT48" s="130"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48" s="131" t="inlineStr">
        <is>
          <r>
            <rPr>
              <rFont val="Calibri"/>
              <b val="1"/>
              <sz val="10"/>
            </rPr>
            <t>At build:</t>
          </r>
          <r>
            <rPr>
              <rFont val="Calibri"/>
              <sz val="10"/>
            </rPr>
            <t xml:space="preserve"> Complexity 1.76 + Autonomy 1.27 + Accountability 0.39 + Leadership 0.97 + Experience 0.70 + Business impact 0.91
= 6.00 points → nearest level 6 = B3
</t>
          </r>
          <r>
            <rPr>
              <rFont val="Calibri"/>
              <b val="1"/>
              <sz val="10"/>
            </rPr>
            <t>Final level:</t>
          </r>
          <r>
            <rPr>
              <rFont val="Calibri"/>
              <sz val="10"/>
            </rPr>
            <t xml:space="preserve"> B3 · same as the score</t>
          </r>
        </is>
      </c>
      <c r="AV48" s="131" t="inlineStr">
        <is>
          <r>
            <rPr>
              <rFont val="Calibri"/>
              <b val="1"/>
              <sz val="10"/>
            </rPr>
            <t>No rule applied:</t>
          </r>
          <r>
            <rPr>
              <rFont val="Calibri"/>
              <sz val="10"/>
            </rPr>
            <t xml:space="preserve"> the score decides.</t>
          </r>
        </is>
      </c>
      <c r="AW48" s="14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Analyses internal and external data sets to map market demand, position brand and build pipeline → moved down 0.5
</t>
          </r>
          <r>
            <rPr>
              <rFont val="Calibri"/>
              <b val="1"/>
              <sz val="10"/>
            </rPr>
            <t>Market:</t>
          </r>
          <r>
            <rPr>
              <rFont val="Calibri"/>
              <sz val="10"/>
            </rPr>
            <t xml:space="preserve"> B2 = Hardest problems in the domain · B3 = Sets standards for a practice; cross-team problems</t>
          </r>
        </is>
      </c>
      <c r="AX48" s="13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Decides marketing, demand generation, demand capture and GTM strategies → moved down 0.5
</t>
          </r>
          <r>
            <rPr>
              <rFont val="Calibri"/>
              <b val="1"/>
              <sz val="10"/>
            </rPr>
            <t>Market:</t>
          </r>
          <r>
            <rPr>
              <rFont val="Calibri"/>
              <sz val="10"/>
            </rPr>
            <t xml:space="preserve"> B2 = Allocates people and sets team priorities · B3 = Commercial / strategic calls for the unit</t>
          </r>
        </is>
      </c>
      <c r="AY48" s="134" t="inlineStr">
        <is>
          <r>
            <rPr>
              <rFont val="Calibri"/>
              <sz val="10"/>
            </rPr>
            <t xml:space="preserve">Rated 6.5 of 12 · between B3 and C1
</t>
          </r>
          <r>
            <rPr>
              <rFont val="Calibri"/>
              <b val="1"/>
              <sz val="10"/>
            </rPr>
            <t>Start:</t>
          </r>
          <r>
            <rPr>
              <rFont val="Calibri"/>
              <sz val="10"/>
            </rPr>
            <t xml:space="preserve"> 7.0 · senior manager / lead specialist title; 5 direct reports, 26 people below, 4 of them lead teams
</t>
          </r>
          <r>
            <rPr>
              <rFont val="Calibri"/>
              <b val="1"/>
              <sz val="10"/>
            </rPr>
            <t>Evidence reads like B2:</t>
          </r>
          <r>
            <rPr>
              <rFont val="Calibri"/>
              <sz val="10"/>
            </rPr>
            <t xml:space="preserve"> Accountable for marketing pipeline, revenue contribution, brand and product positioning; five-person team → moved down 0.5
</t>
          </r>
          <r>
            <rPr>
              <rFont val="Calibri"/>
              <b val="1"/>
              <sz val="10"/>
            </rPr>
            <t>Market:</t>
          </r>
          <r>
            <rPr>
              <rFont val="Calibri"/>
              <sz val="10"/>
            </rPr>
            <t xml:space="preserve"> B3 = Several teams or a practice · C1 = Sub-function results or domain quality across products</t>
          </r>
        </is>
      </c>
      <c r="AZ48" s="134" t="inlineStr">
        <is>
          <r>
            <rPr>
              <rFont val="Calibri"/>
              <sz val="10"/>
            </rPr>
            <t xml:space="preserve">Rated 6.5 of 12 · between B3 and C1
</t>
          </r>
          <r>
            <rPr>
              <rFont val="Calibri"/>
              <b val="1"/>
              <sz val="10"/>
            </rPr>
            <t>Start:</t>
          </r>
          <r>
            <rPr>
              <rFont val="Calibri"/>
              <sz val="10"/>
            </rPr>
            <t xml:space="preserve"> 7.0
</t>
          </r>
          <r>
            <rPr>
              <rFont val="Calibri"/>
              <b val="1"/>
              <sz val="10"/>
            </rPr>
            <t>Evidence reads like B1:</t>
          </r>
          <r>
            <rPr>
              <rFont val="Calibri"/>
              <sz val="10"/>
            </rPr>
            <t xml:space="preserve"> Five direct reports in HR data; text does not describe people management → moved down 0.5
</t>
          </r>
          <r>
            <rPr>
              <rFont val="Calibri"/>
              <b val="1"/>
              <sz val="10"/>
            </rPr>
            <t>Team:</t>
          </r>
          <r>
            <rPr>
              <rFont val="Calibri"/>
              <sz val="10"/>
            </rPr>
            <t xml:space="preserve"> 5 direct reports · People Manager
</t>
          </r>
          <r>
            <rPr>
              <rFont val="Calibri"/>
              <b val="1"/>
              <sz val="10"/>
            </rPr>
            <t>Market:</t>
          </r>
          <r>
            <rPr>
              <rFont val="Calibri"/>
              <sz val="10"/>
            </rPr>
            <t xml:space="preserve"> B3 = IC: leads a practice · People: team leads / managers report in · C1 = Leads managers or a community of practice</t>
          </r>
        </is>
      </c>
      <c r="BA48" s="134" t="inlineStr">
        <is>
          <r>
            <rPr>
              <rFont val="Calibri"/>
              <sz val="10"/>
            </rPr>
            <t xml:space="preserve">Rated 7 of 12
</t>
          </r>
          <r>
            <rPr>
              <rFont val="Calibri"/>
              <b val="1"/>
              <sz val="10"/>
            </rPr>
            <t>Experience:</t>
          </r>
          <r>
            <rPr>
              <rFont val="Calibri"/>
              <sz val="10"/>
            </rPr>
            <t xml:space="preserve"> 10.7 yrs total · 8.3 before IRIS + 2.4 at IRIS = 6.3 on the experience scale
</t>
          </r>
          <r>
            <rPr>
              <rFont val="Calibri"/>
              <b val="1"/>
              <sz val="10"/>
            </rPr>
            <t>Qualification:</t>
          </r>
          <r>
            <rPr>
              <rFont val="Calibri"/>
              <sz val="10"/>
            </rPr>
            <t xml:space="preserve"> Masters in Liberal Arts · postgraduate, relevant to the work → +0.5
</t>
          </r>
          <r>
            <rPr>
              <rFont val="Calibri"/>
              <b val="1"/>
              <sz val="10"/>
            </rPr>
            <t>Market:</t>
          </r>
          <r>
            <rPr>
              <rFont val="Calibri"/>
              <sz val="10"/>
            </rPr>
            <t xml:space="preserve"> B3 roles typically have 8–13 yrs · IRIS guide 8–12</t>
          </r>
        </is>
      </c>
      <c r="BB48" s="134" t="inlineStr">
        <is>
          <r>
            <rPr>
              <rFont val="Calibri"/>
              <sz val="10"/>
            </rPr>
            <t xml:space="preserve">Rated 6.5 of 12 — a starting estimate.
</t>
          </r>
          <r>
            <rPr>
              <rFont val="Calibri"/>
              <b val="1"/>
              <sz val="10"/>
            </rPr>
            <t>Start:</t>
          </r>
          <r>
            <rPr>
              <rFont val="Calibri"/>
              <sz val="10"/>
            </rPr>
            <t xml:space="preserve"> 6.5,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 · C1 = Changes results across a sub-function or across products</t>
          </r>
        </is>
      </c>
      <c r="BC48" s="145" t="inlineStr"/>
      <c r="BD48" s="136" t="inlineStr">
        <is>
          <t>✓ HRIS: 10.7 yrs, Masters in Liberal Arts, 5 direct reports
✓ Survey: 20 of 20 questions answered
✓ KRAs: reported deliverables
✓ Manager mapping: rating, 9-box — filled from talent-mapping files: 9-box · CARBON grid
✓ Job description</t>
        </is>
      </c>
      <c r="BE48" s="136"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Manager
</t>
          </r>
          <r>
            <rPr>
              <rFont val="Calibri"/>
              <b val="1"/>
              <sz val="10"/>
            </rPr>
            <t>At peers:</t>
          </r>
          <r>
            <rPr>
              <rFont val="Calibri"/>
              <sz val="10"/>
            </rPr>
            <t xml:space="preserve"> IRIS Vs Market Benchmark — CIM proficiency scale: 4 Accomplished · IRIS Vs Competitor Benchmark — SaaS marketing ladder: Senior Marketing Manager
</t>
          </r>
          <r>
            <rPr>
              <rFont val="Calibri"/>
              <b val="1"/>
              <sz val="10"/>
            </rPr>
            <t>Typical experience:</t>
          </r>
          <r>
            <rPr>
              <rFont val="Calibri"/>
              <sz val="10"/>
            </rPr>
            <t xml:space="preserve"> 8–13 yrs · IRIS guide 8–12
</t>
          </r>
          <r>
            <rPr>
              <rFont val="Calibri"/>
              <b val="1"/>
              <sz val="10"/>
            </rPr>
            <t>Standard:</t>
          </r>
          <r>
            <rPr>
              <rFont val="Calibri"/>
              <sz val="10"/>
            </rPr>
            <t xml:space="preserve"> CIM Global Professional Marketing Framework — proficiency Aware → Active learner → Able → Accomplished → Authoritative</t>
          </r>
        </is>
      </c>
      <c r="BF48" s="136" t="inlineStr">
        <is>
          <t>Medium</t>
        </is>
      </c>
      <c r="BG48" s="136" t="inlineStr"/>
      <c r="BH48" s="143" t="inlineStr">
        <is>
          <t>B+ watch: leads people, Player-Coach score 5.93 · needs 6.25, C–A average 6.00 · needs 5.5</t>
        </is>
      </c>
      <c r="BI48" s="137" t="n"/>
      <c r="BJ48" s="138" t="n"/>
      <c r="BK48" s="138" t="n"/>
      <c r="BL48" s="138" t="n"/>
      <c r="BM48" s="138" t="n"/>
      <c r="BN48" s="139" t="n"/>
      <c r="BO48" s="121" t="n"/>
      <c r="BP48" s="121" t="n"/>
      <c r="BQ48" s="121" t="n"/>
      <c r="BR48" s="121" t="n"/>
      <c r="BS48" s="121" t="n"/>
      <c r="BT48" s="121" t="n"/>
      <c r="BU48" s="121" t="n"/>
      <c r="BV48" s="121" t="n">
        <v>6.5</v>
      </c>
    </row>
    <row r="49" ht="340" customHeight="1">
      <c r="A49" s="109" t="inlineStr">
        <is>
          <t>IRIS2358</t>
        </is>
      </c>
      <c r="B49" s="110" t="inlineStr">
        <is>
          <t>Sobhan Pramanik</t>
        </is>
      </c>
      <c r="C49" s="111" t="inlineStr">
        <is>
          <t>Marketing</t>
        </is>
      </c>
      <c r="D49" s="111" t="inlineStr">
        <is>
          <t>Saahit Togaru</t>
        </is>
      </c>
      <c r="E49" s="112" t="n">
        <v>8.5</v>
      </c>
      <c r="F49" s="112" t="n">
        <v>1.5</v>
      </c>
      <c r="G49" s="111" t="inlineStr">
        <is>
          <t>B.Tech</t>
        </is>
      </c>
      <c r="H49" s="140" t="inlineStr">
        <is>
          <t>Manager - Marketing</t>
        </is>
      </c>
      <c r="I49" s="115" t="inlineStr">
        <is>
          <t>Marketing Manager</t>
        </is>
      </c>
      <c r="J49" s="114" t="inlineStr">
        <is>
          <t>Marketing &amp; Communications</t>
        </is>
      </c>
      <c r="K49" s="114" t="inlineStr">
        <is>
          <t>Demand Generation, Brand &amp; Events</t>
        </is>
      </c>
      <c r="L49" s="114" t="inlineStr">
        <is>
          <t>L5 – Manager</t>
        </is>
      </c>
      <c r="M49" s="150" t="inlineStr">
        <is>
          <t>B2</t>
        </is>
      </c>
      <c r="N49" s="21" t="inlineStr">
        <is>
          <t>Manager</t>
        </is>
      </c>
      <c r="O49" s="23" t="inlineStr">
        <is>
          <t>B</t>
        </is>
      </c>
      <c r="P49" s="114" t="inlineStr">
        <is>
          <t>People Manager</t>
        </is>
      </c>
      <c r="Q49" s="149" t="inlineStr">
        <is>
          <t>• Same level</t>
        </is>
      </c>
      <c r="R49" s="119" t="inlineStr">
        <is>
          <r>
            <rPr>
              <rFont val="Calibri"/>
              <b val="1"/>
              <sz val="10"/>
            </rPr>
            <t>WHAT THE ROLE DOES:</t>
          </r>
          <r>
            <rPr>
              <rFont val="Calibri"/>
              <sz val="10"/>
            </rPr>
            <t xml:space="preserve"> 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
</t>
          </r>
          <r>
            <rPr>
              <rFont val="Calibri"/>
              <b val="1"/>
              <sz val="10"/>
            </rPr>
            <t>KEY RESPONSIBILITIES:</t>
          </r>
          <r>
            <rPr>
              <rFont val="Calibri"/>
              <sz val="10"/>
            </rPr>
            <t xml:space="preserve"> 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
</t>
          </r>
          <r>
            <rPr>
              <rFont val="Calibri"/>
              <b val="1"/>
              <sz val="10"/>
            </rPr>
            <t>DELIVERS:</t>
          </r>
          <r>
            <rPr>
              <rFont val="Calibri"/>
              <sz val="10"/>
            </rPr>
            <t xml:space="preserve"> One team or a client portfolio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gtm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strategy
</t>
          </r>
          <r>
            <rPr>
              <rFont val="Calibri"/>
              <b val="1"/>
              <sz val="10"/>
            </rPr>
            <t>SKILLS &amp; KNOWLEDGE · role-holders:</t>
          </r>
          <r>
            <rPr>
              <rFont val="Calibri"/>
              <sz val="10"/>
            </rPr>
            <t xml:space="preserve"> Marketing
</t>
          </r>
          <r>
            <rPr>
              <rFont val="Calibri"/>
              <b val="1"/>
              <sz val="10"/>
            </rPr>
            <t>TOOLS &amp; SYSTEMS:</t>
          </r>
          <r>
            <rPr>
              <rFont val="Calibri"/>
              <sz val="10"/>
            </rPr>
            <t xml:space="preserve"> HubSpot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3 answered; catalogue RC-116</t>
          </r>
        </is>
      </c>
      <c r="S4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yes.
</t>
          </r>
          <r>
            <rPr>
              <rFont val="Calibri"/>
              <b val="1"/>
              <sz val="10"/>
            </rPr>
            <t>If the work is missed · role-holders' themes:</t>
          </r>
          <r>
            <rPr>
              <rFont val="Calibri"/>
              <sz val="10"/>
            </rPr>
            <t xml:space="preserve"> pipeline.
Manager talent mapping — Latest rating: 3 · Potential: High · 9-Box Grid placement: Future Leader.</t>
          </r>
        </is>
      </c>
      <c r="T49" s="121" t="n"/>
      <c r="U49" s="122" t="inlineStr">
        <is>
          <r>
            <rPr>
              <rFont val="Calibri"/>
              <sz val="10"/>
            </rPr>
            <t xml:space="preserve">Marketing Manager in Marketing · CARBON, B2 — People Manager.
</t>
          </r>
          <r>
            <rPr>
              <rFont val="Calibri"/>
              <b val="1"/>
              <sz val="10"/>
            </rPr>
            <t>The work:</t>
          </r>
          <r>
            <rPr>
              <rFont val="Calibri"/>
              <sz val="10"/>
            </rPr>
            <t xml:space="preserve"> Runs demand-gen campaigns, brand, PR/analyst relations, partner marketing and events.
At this level the role owns deep domain expertise, or one team.
</t>
          </r>
          <r>
            <rPr>
              <rFont val="Calibri"/>
              <b val="1"/>
              <sz val="10"/>
            </rPr>
            <t>Key responsibilities:</t>
          </r>
          <r>
            <rPr>
              <rFont val="Calibri"/>
              <sz val="10"/>
            </rPr>
            <t xml:space="preserve"> Runs demand-gen campaigns, brand, PR/analyst relations, partner marketing and events; Hardest problems in the domain; One team or a client portfolio.
</t>
          </r>
          <r>
            <rPr>
              <rFont val="Calibri"/>
              <b val="1"/>
              <sz val="10"/>
            </rPr>
            <t>Holders describe it with:</t>
          </r>
          <r>
            <rPr>
              <rFont val="Calibri"/>
              <sz val="10"/>
            </rPr>
            <t xml:space="preserve"> event · management.
Leads 7 direct reports.</t>
          </r>
        </is>
      </c>
      <c r="V49"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MBA · marketing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Market Benchmark — CIM proficiency scale – 3–4 · IRIS Vs Competitor Benchmark — SaaS marketing ladder – Marketing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49" s="123" t="inlineStr">
        <is>
          <r>
            <rPr>
              <rFont val="Calibri"/>
              <sz val="10"/>
            </rPr>
            <t xml:space="preserve">FUNCTIONAL — skill level 4 of 5 · Advanced
 ★ Marketing Tech &amp; Digital Marketing: Owns digital strategy, funnel and marketing analytics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Marketing
</t>
          </r>
          <r>
            <rPr>
              <rFont val="Calibri"/>
              <b val="1"/>
              <sz val="10"/>
            </rPr>
            <t>TOOLS:</t>
          </r>
          <r>
            <rPr>
              <rFont val="Calibri"/>
              <sz val="10"/>
            </rPr>
            <t xml:space="preserve"> HubSpot · Claude
★ = must-have for the family. Scale: 1 Awareness · 2 Working · 3 Practitioner · 4 Advanced · 5 Expert.</t>
          </r>
        </is>
      </c>
      <c r="X49" s="123" t="inlineStr">
        <is>
          <r>
            <rPr>
              <rFont val="Calibri"/>
              <sz val="10"/>
            </rPr>
            <t xml:space="preserve">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49" s="124" t="inlineStr">
        <is>
          <t>CARBON · Marketing · Band B · People Manager</t>
        </is>
      </c>
      <c r="Z49" s="125" t="n">
        <v>5</v>
      </c>
      <c r="AA49" s="126">
        <f>IFERROR(INDEX(WM_C,MATCH($Y49,WM_KEY,0)),"")</f>
        <v>0.32</v>
      </c>
      <c r="AB49" s="127">
        <f>IF(Z49="","",Z49*AA49)</f>
        <v>1.6</v>
      </c>
      <c r="AC49" s="125" t="n">
        <v>5</v>
      </c>
      <c r="AD49" s="126">
        <f>IFERROR(INDEX(WM_AU,MATCH($Y49,WM_KEY,0)),"")</f>
        <v>0.23</v>
      </c>
      <c r="AE49" s="127">
        <f>IF(AC49="","",AC49*AD49)</f>
        <v>1.15</v>
      </c>
      <c r="AF49" s="125" t="n">
        <v>5</v>
      </c>
      <c r="AG49" s="126">
        <f>IFERROR(INDEX(WM_AC,MATCH($Y49,WM_KEY,0)),"")</f>
        <v>0.06</v>
      </c>
      <c r="AH49" s="127">
        <f>IF(AF49="","",AF49*AG49)</f>
        <v>0.3</v>
      </c>
      <c r="AI49" s="125" t="n">
        <v>5</v>
      </c>
      <c r="AJ49" s="126">
        <f>IFERROR(INDEX(WM_L,MATCH($Y49,WM_KEY,0)),"")</f>
        <v>0.15</v>
      </c>
      <c r="AK49" s="127">
        <f>IF(AI49="","",AI49*AJ49)</f>
        <v>0.75</v>
      </c>
      <c r="AL49" s="125" t="n">
        <v>5.5</v>
      </c>
      <c r="AM49" s="126">
        <f>IFERROR(INDEX(WM_E,MATCH($Y49,WM_KEY,0)),"")</f>
        <v>0.1</v>
      </c>
      <c r="AN49" s="127">
        <f>IF(AL49="","",AL49*AM49)</f>
        <v>0.55</v>
      </c>
      <c r="AO49" s="128" t="n">
        <v>5.5</v>
      </c>
      <c r="AP49" s="126">
        <f>IFERROR(INDEX(WM_BI,MATCH($Y49,WM_KEY,0)),"")</f>
        <v>0.14</v>
      </c>
      <c r="AQ49" s="127">
        <f>IF(AO49="","",AO49*AP49)</f>
        <v>0.77</v>
      </c>
      <c r="AR49" s="127">
        <f>IF(COUNT(AB49,AE49,AH49,AK49,AN49,AQ49)&lt;6,"",SUM(AB49,AE49,AH49,AK49,AN49,AQ49))</f>
        <v>5.12</v>
      </c>
      <c r="AS49" s="129" t="str">
        <f>IF(AR49="","",INDEX({"A1","A2","A3","B1","B2","B3","C1","C2","D1","D2","E1","E2"},MAX(1,MIN(12,ROUND(AR49,0)))))</f>
        <v>B2</v>
      </c>
      <c r="AT49" s="130"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49" s="131" t="inlineStr">
        <is>
          <r>
            <rPr>
              <rFont val="Calibri"/>
              <b val="1"/>
              <sz val="10"/>
            </rPr>
            <t>At build:</t>
          </r>
          <r>
            <rPr>
              <rFont val="Calibri"/>
              <sz val="10"/>
            </rPr>
            <t xml:space="preserve"> Complexity 1.60 + Autonomy 1.15 + Accountability 0.30 + Leadership 0.75 + Experience 0.55 + Business impact 0.77
= 5.12 points → nearest level 5 = B2
</t>
          </r>
          <r>
            <rPr>
              <rFont val="Calibri"/>
              <b val="1"/>
              <sz val="10"/>
            </rPr>
            <t>Final level:</t>
          </r>
          <r>
            <rPr>
              <rFont val="Calibri"/>
              <sz val="10"/>
            </rPr>
            <t xml:space="preserve"> B2 · same as the score</t>
          </r>
        </is>
      </c>
      <c r="AV49" s="131" t="inlineStr">
        <is>
          <r>
            <rPr>
              <rFont val="Calibri"/>
              <b val="1"/>
              <sz val="10"/>
            </rPr>
            <t>No rule applied:</t>
          </r>
          <r>
            <rPr>
              <rFont val="Calibri"/>
              <sz val="10"/>
            </rPr>
            <t xml:space="preserve"> the score decides.</t>
          </r>
        </is>
      </c>
      <c r="AW49" s="14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Runs marketing across organic/SEO, paid, events, PR and analyst relations; builds messaging and team processes → matches the start
</t>
          </r>
          <r>
            <rPr>
              <rFont val="Calibri"/>
              <b val="1"/>
              <sz val="10"/>
            </rPr>
            <t>KRA:</t>
          </r>
          <r>
            <rPr>
              <rFont val="Calibri"/>
              <sz val="10"/>
            </rPr>
            <t xml:space="preserve"> “OKR Tracker - Marketing 2026.xlsx”
</t>
          </r>
          <r>
            <rPr>
              <rFont val="Calibri"/>
              <b val="1"/>
              <sz val="10"/>
            </rPr>
            <t>Market:</t>
          </r>
          <r>
            <rPr>
              <rFont val="Calibri"/>
              <sz val="10"/>
            </rPr>
            <t xml:space="preserve"> B2 = Hardest problems in the domain</t>
          </r>
        </is>
      </c>
      <c r="AX49"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content strategy; manages the team and institutionalises its processes → matches the start
</t>
          </r>
          <r>
            <rPr>
              <rFont val="Calibri"/>
              <b val="1"/>
              <sz val="10"/>
            </rPr>
            <t>Market:</t>
          </r>
          <r>
            <rPr>
              <rFont val="Calibri"/>
              <sz val="10"/>
            </rPr>
            <t xml:space="preserve"> B2 = Allocates people and sets team priorities</t>
          </r>
        </is>
      </c>
      <c r="AY49" s="134" t="inlineStr">
        <is>
          <r>
            <rPr>
              <rFont val="Calibri"/>
              <sz val="10"/>
            </rPr>
            <t xml:space="preserve">Rated 5 of 12
</t>
          </r>
          <r>
            <rPr>
              <rFont val="Calibri"/>
              <b val="1"/>
              <sz val="10"/>
            </rPr>
            <t>Start:</t>
          </r>
          <r>
            <rPr>
              <rFont val="Calibri"/>
              <sz val="10"/>
            </rPr>
            <t xml:space="preserve"> 5.0 · manager / senior specialist title; 7 direct reports, 8 people below
</t>
          </r>
          <r>
            <rPr>
              <rFont val="Calibri"/>
              <b val="1"/>
              <sz val="10"/>
            </rPr>
            <t>Evidence reads like B2:</t>
          </r>
          <r>
            <rPr>
              <rFont val="Calibri"/>
              <sz val="10"/>
            </rPr>
            <t xml:space="preserve"> MQL volume plus brand messaging and visual consistency for IRIS CARBON → matches the start
</t>
          </r>
          <r>
            <rPr>
              <rFont val="Calibri"/>
              <b val="1"/>
              <sz val="10"/>
            </rPr>
            <t>KRA:</t>
          </r>
          <r>
            <rPr>
              <rFont val="Calibri"/>
              <sz val="10"/>
            </rPr>
            <t xml:space="preserve"> “OKR Tracker - Marketing 2026.xlsx”
</t>
          </r>
          <r>
            <rPr>
              <rFont val="Calibri"/>
              <b val="1"/>
              <sz val="10"/>
            </rPr>
            <t>Market:</t>
          </r>
          <r>
            <rPr>
              <rFont val="Calibri"/>
              <sz val="10"/>
            </rPr>
            <t xml:space="preserve"> B2 = One team or a client portfolio</t>
          </r>
        </is>
      </c>
      <c r="AZ49" s="134"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Team management listed; 7 direct reports → matches the start
</t>
          </r>
          <r>
            <rPr>
              <rFont val="Calibri"/>
              <b val="1"/>
              <sz val="10"/>
            </rPr>
            <t>Team:</t>
          </r>
          <r>
            <rPr>
              <rFont val="Calibri"/>
              <sz val="10"/>
            </rPr>
            <t xml:space="preserve"> 7 direct reports · People Manager
</t>
          </r>
          <r>
            <rPr>
              <rFont val="Calibri"/>
              <b val="1"/>
              <sz val="10"/>
            </rPr>
            <t>Market:</t>
          </r>
          <r>
            <rPr>
              <rFont val="Calibri"/>
              <sz val="10"/>
            </rPr>
            <t xml:space="preserve"> B2 = IC: guides others in the domain · People: manages a team of 6+</t>
          </r>
        </is>
      </c>
      <c r="BA49" s="134" t="inlineStr">
        <is>
          <r>
            <rPr>
              <rFont val="Calibri"/>
              <sz val="10"/>
            </rPr>
            <t xml:space="preserve">Rated 5.5 of 12 · between B2 and B3
</t>
          </r>
          <r>
            <rPr>
              <rFont val="Calibri"/>
              <b val="1"/>
              <sz val="10"/>
            </rPr>
            <t>Experience:</t>
          </r>
          <r>
            <rPr>
              <rFont val="Calibri"/>
              <sz val="10"/>
            </rPr>
            <t xml:space="preserve"> 8.5 yrs total · 7.0 before IRIS + 1.5 at IRIS = 5.4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B2 roles typically have 6–10 yrs · IRIS guide 6–9</t>
          </r>
        </is>
      </c>
      <c r="BB49"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49" s="145" t="inlineStr"/>
      <c r="BD49" s="136" t="inlineStr">
        <is>
          <t>✓ HRIS: 8.5 yrs, B.Tech, 7 direct reports
✓ Survey: 20 of 20 questions answered
✓ KRAs: submitted, reported deliverables
✓ Manager mapping: rating, potential, 9-box
✓ Job description</t>
        </is>
      </c>
      <c r="BE49"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BF49" s="136" t="inlineStr">
        <is>
          <t>High</t>
        </is>
      </c>
      <c r="BG49" s="136" t="inlineStr"/>
      <c r="BH49" s="136" t="inlineStr"/>
      <c r="BI49" s="137" t="n"/>
      <c r="BJ49" s="138" t="n"/>
      <c r="BK49" s="138" t="n"/>
      <c r="BL49" s="138" t="n"/>
      <c r="BM49" s="138" t="n"/>
      <c r="BN49" s="139" t="n"/>
      <c r="BO49" s="121" t="n"/>
      <c r="BP49" s="121" t="n"/>
      <c r="BQ49" s="121" t="n"/>
      <c r="BR49" s="121" t="n"/>
      <c r="BS49" s="121" t="n"/>
      <c r="BT49" s="121" t="n"/>
      <c r="BU49" s="121" t="n"/>
      <c r="BV49" s="121" t="n">
        <v>5.5</v>
      </c>
    </row>
    <row r="50" ht="340" customHeight="1">
      <c r="A50" s="109" t="inlineStr">
        <is>
          <t>IRIS2502</t>
        </is>
      </c>
      <c r="B50" s="110" t="inlineStr">
        <is>
          <t>Sudipta Kundu</t>
        </is>
      </c>
      <c r="C50" s="111" t="inlineStr">
        <is>
          <t>Marketing</t>
        </is>
      </c>
      <c r="D50" s="111" t="inlineStr">
        <is>
          <t>Saahit Togaru</t>
        </is>
      </c>
      <c r="E50" s="112" t="n">
        <v>8.800000000000001</v>
      </c>
      <c r="F50" s="112" t="n">
        <v>0.5</v>
      </c>
      <c r="G50" s="111" t="inlineStr">
        <is>
          <t>MBA</t>
        </is>
      </c>
      <c r="H50" s="140" t="inlineStr">
        <is>
          <t>Marketing Manager- Partner and Automation</t>
        </is>
      </c>
      <c r="I50" s="115" t="inlineStr">
        <is>
          <t>Senior Marketing Specialist – POD Lead</t>
        </is>
      </c>
      <c r="J50" s="114" t="inlineStr">
        <is>
          <t>Marketing &amp; Communications</t>
        </is>
      </c>
      <c r="K50" s="114" t="inlineStr">
        <is>
          <t>Demand Generation, Brand &amp; Events</t>
        </is>
      </c>
      <c r="L50" s="114" t="inlineStr">
        <is>
          <t>L5 – Manager</t>
        </is>
      </c>
      <c r="M50" s="150" t="inlineStr">
        <is>
          <t>B2</t>
        </is>
      </c>
      <c r="N50" s="21" t="inlineStr">
        <is>
          <t>Senior Specialist · POD Lead</t>
        </is>
      </c>
      <c r="O50" s="23" t="inlineStr">
        <is>
          <t>B</t>
        </is>
      </c>
      <c r="P50" s="114" t="inlineStr">
        <is>
          <t>POD Lead</t>
        </is>
      </c>
      <c r="Q50" s="149" t="inlineStr">
        <is>
          <t>• Same level</t>
        </is>
      </c>
      <c r="R50" s="119" t="inlineStr">
        <is>
          <r>
            <rPr>
              <rFont val="Calibri"/>
              <b val="1"/>
              <sz val="10"/>
            </rPr>
            <t>WHAT THE ROLE DOES:</t>
          </r>
          <r>
            <rPr>
              <rFont val="Calibri"/>
              <sz val="10"/>
            </rPr>
            <t xml:space="preserve"> 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
</t>
          </r>
          <r>
            <rPr>
              <rFont val="Calibri"/>
              <b val="1"/>
              <sz val="10"/>
            </rPr>
            <t>KEY RESPONSIBILITIES:</t>
          </r>
          <r>
            <rPr>
              <rFont val="Calibri"/>
              <sz val="10"/>
            </rPr>
            <t xml:space="preserve"> 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
</t>
          </r>
          <r>
            <rPr>
              <rFont val="Calibri"/>
              <b val="1"/>
              <sz val="10"/>
            </rPr>
            <t>DELIVERS:</t>
          </r>
          <r>
            <rPr>
              <rFont val="Calibri"/>
              <sz val="10"/>
            </rPr>
            <t xml:space="preserve"> One team or a client portfolio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gtm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strategy
</t>
          </r>
          <r>
            <rPr>
              <rFont val="Calibri"/>
              <b val="1"/>
              <sz val="10"/>
            </rPr>
            <t>SKILLS &amp; KNOWLEDGE · role-holders:</t>
          </r>
          <r>
            <rPr>
              <rFont val="Calibri"/>
              <sz val="10"/>
            </rPr>
            <t xml:space="preserve"> Marketing
</t>
          </r>
          <r>
            <rPr>
              <rFont val="Calibri"/>
              <b val="1"/>
              <sz val="10"/>
            </rPr>
            <t>TOOLS &amp; SYSTEMS:</t>
          </r>
          <r>
            <rPr>
              <rFont val="Calibri"/>
              <sz val="10"/>
            </rPr>
            <t xml:space="preserve"> HubSpot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3 answered; catalogue RC-115</t>
          </r>
        </is>
      </c>
      <c r="S50"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t>
          </r>
          <r>
            <rPr>
              <rFont val="Calibri"/>
              <b val="1"/>
              <sz val="10"/>
            </rPr>
            <t>If the work is missed · role-holders' themes:</t>
          </r>
          <r>
            <rPr>
              <rFont val="Calibri"/>
              <sz val="10"/>
            </rPr>
            <t xml:space="preserve"> pipeline.
Manager talent mapping — Latest rating: 2 · Potential: Medium · 9-Box Grid placement: Reliable Specialist.</t>
          </r>
        </is>
      </c>
      <c r="T50" s="121" t="n"/>
      <c r="U50" s="122" t="inlineStr">
        <is>
          <r>
            <rPr>
              <rFont val="Calibri"/>
              <sz val="10"/>
            </rPr>
            <t xml:space="preserve">Senior Marketing Specialist – POD Lead in Marketing · CARBON, B2 — POD Lead.
</t>
          </r>
          <r>
            <rPr>
              <rFont val="Calibri"/>
              <b val="1"/>
              <sz val="10"/>
            </rPr>
            <t>The work:</t>
          </r>
          <r>
            <rPr>
              <rFont val="Calibri"/>
              <sz val="10"/>
            </rPr>
            <t xml:space="preserve"> Runs demand-gen campaigns, brand, PR/analyst relations, partner marketing and events.
At this level the role owns deep domain expertise, or one team.
</t>
          </r>
          <r>
            <rPr>
              <rFont val="Calibri"/>
              <b val="1"/>
              <sz val="10"/>
            </rPr>
            <t>Key responsibilities:</t>
          </r>
          <r>
            <rPr>
              <rFont val="Calibri"/>
              <sz val="10"/>
            </rPr>
            <t xml:space="preserve"> Runs demand-gen campaigns, brand, PR/analyst relations, partner marketing and events; Hardest problems in the domain; One team or a client portfolio.
</t>
          </r>
          <r>
            <rPr>
              <rFont val="Calibri"/>
              <b val="1"/>
              <sz val="10"/>
            </rPr>
            <t>Holders describe it with:</t>
          </r>
          <r>
            <rPr>
              <rFont val="Calibri"/>
              <sz val="10"/>
            </rPr>
            <t xml:space="preserve"> event · management.
Leads 3 direct reports.</t>
          </r>
        </is>
      </c>
      <c r="V50" s="123" t="inlineStr">
        <is>
          <r>
            <rPr>
              <rFont val="Calibri"/>
              <b val="1"/>
              <sz val="10"/>
            </rPr>
            <t>Hire as:</t>
          </r>
          <r>
            <rPr>
              <rFont val="Calibri"/>
              <sz val="10"/>
            </rPr>
            <t xml:space="preserve"> Senior Marketing Specialist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 MBA · marketing
</t>
          </r>
          <r>
            <rPr>
              <rFont val="Calibri"/>
              <b val="1"/>
              <sz val="10"/>
            </rPr>
            <t>Equivalent titles at peers:</t>
          </r>
          <r>
            <rPr>
              <rFont val="Calibri"/>
              <sz val="10"/>
            </rPr>
            <t xml:space="preserve"> IRIS Vs Market Benchmark — CIM proficiency scale – 3–4 · IRIS Vs Competitor Benchmark — SaaS marketing ladder – Marketing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50" s="123" t="inlineStr">
        <is>
          <r>
            <rPr>
              <rFont val="Calibri"/>
              <sz val="10"/>
            </rPr>
            <t xml:space="preserve">FUNCTIONAL — skill level 4 of 5 · Advanced
 ★ Marketing Tech &amp; Digital Marketing: Owns digital strategy, funnel and marketing analytics
 ★ Communication &amp; Presentation: Presents to senior stakeholders; shapes messaging
 •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t>
          </r>
          <r>
            <rPr>
              <rFont val="Calibri"/>
              <b val="1"/>
              <sz val="10"/>
            </rPr>
            <t>TOOLS:</t>
          </r>
          <r>
            <rPr>
              <rFont val="Calibri"/>
              <sz val="10"/>
            </rPr>
            <t xml:space="preserve"> HubSpot · Claude
★ = must-have for the family. Scale: 1 Awareness · 2 Working · 3 Practitioner · 4 Advanced · 5 Expert.</t>
          </r>
        </is>
      </c>
      <c r="X50" s="123" t="inlineStr">
        <is>
          <r>
            <rPr>
              <rFont val="Calibri"/>
              <sz val="10"/>
            </rPr>
            <t xml:space="preserve">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0" s="124" t="inlineStr">
        <is>
          <t>CARBON · Marketing · Band B · Expert / POD Lead</t>
        </is>
      </c>
      <c r="Z50" s="125" t="n">
        <v>4.5</v>
      </c>
      <c r="AA50" s="126">
        <f>IFERROR(INDEX(WM_C,MATCH($Y50,WM_KEY,0)),"")</f>
        <v>0.46</v>
      </c>
      <c r="AB50" s="127">
        <f>IF(Z50="","",Z50*AA50)</f>
        <v>2.07</v>
      </c>
      <c r="AC50" s="125" t="n">
        <v>4.5</v>
      </c>
      <c r="AD50" s="126">
        <f>IFERROR(INDEX(WM_AU,MATCH($Y50,WM_KEY,0)),"")</f>
        <v>0.22</v>
      </c>
      <c r="AE50" s="127">
        <f>IF(AC50="","",AC50*AD50)</f>
        <v>0.99</v>
      </c>
      <c r="AF50" s="125" t="n">
        <v>4</v>
      </c>
      <c r="AG50" s="126">
        <f>IFERROR(INDEX(WM_AC,MATCH($Y50,WM_KEY,0)),"")</f>
        <v>0.05</v>
      </c>
      <c r="AH50" s="127">
        <f>IF(AF50="","",AF50*AG50)</f>
        <v>0.2</v>
      </c>
      <c r="AI50" s="125" t="n">
        <v>4</v>
      </c>
      <c r="AJ50" s="126">
        <f>IFERROR(INDEX(WM_L,MATCH($Y50,WM_KEY,0)),"")</f>
        <v>0.05</v>
      </c>
      <c r="AK50" s="127">
        <f>IF(AI50="","",AI50*AJ50)</f>
        <v>0.2</v>
      </c>
      <c r="AL50" s="125" t="n">
        <v>6</v>
      </c>
      <c r="AM50" s="126">
        <f>IFERROR(INDEX(WM_E,MATCH($Y50,WM_KEY,0)),"")</f>
        <v>0.1</v>
      </c>
      <c r="AN50" s="127">
        <f>IF(AL50="","",AL50*AM50)</f>
        <v>0.6</v>
      </c>
      <c r="AO50" s="128" t="n">
        <v>4</v>
      </c>
      <c r="AP50" s="126">
        <f>IFERROR(INDEX(WM_BI,MATCH($Y50,WM_KEY,0)),"")</f>
        <v>0.12</v>
      </c>
      <c r="AQ50" s="127">
        <f>IF(AO50="","",AO50*AP50)</f>
        <v>0.48</v>
      </c>
      <c r="AR50" s="127">
        <f>IF(COUNT(AB50,AE50,AH50,AK50,AN50,AQ50)&lt;6,"",SUM(AB50,AE50,AH50,AK50,AN50,AQ50))</f>
        <v>4.54</v>
      </c>
      <c r="AS50" s="129" t="str">
        <f>IF(AR50="","",INDEX({"A1","A2","A3","B1","B2","B3","C1","C2","D1","D2","E1","E2"},MAX(1,MIN(12,ROUND(AR50,0)))))</f>
        <v>B2</v>
      </c>
      <c r="AT50"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0" s="131" t="inlineStr">
        <is>
          <r>
            <rPr>
              <rFont val="Calibri"/>
              <b val="1"/>
              <sz val="10"/>
            </rPr>
            <t>At build:</t>
          </r>
          <r>
            <rPr>
              <rFont val="Calibri"/>
              <sz val="10"/>
            </rPr>
            <t xml:space="preserve"> Complexity 2.07 + Autonomy 0.99 + Accountability 0.20 + Leadership 0.20 + Experience 0.60 + Business impact 0.48
= 4.54 points → nearest level 5 = B2
</t>
          </r>
          <r>
            <rPr>
              <rFont val="Calibri"/>
              <b val="1"/>
              <sz val="10"/>
            </rPr>
            <t>Final level:</t>
          </r>
          <r>
            <rPr>
              <rFont val="Calibri"/>
              <sz val="10"/>
            </rPr>
            <t xml:space="preserve"> B2 · same as the score</t>
          </r>
        </is>
      </c>
      <c r="AV50" s="131" t="inlineStr">
        <is>
          <r>
            <rPr>
              <rFont val="Calibri"/>
              <b val="1"/>
              <sz val="10"/>
            </rPr>
            <t>No rule applied:</t>
          </r>
          <r>
            <rPr>
              <rFont val="Calibri"/>
              <sz val="10"/>
            </rPr>
            <t xml:space="preserve"> the score decides.</t>
          </r>
        </is>
      </c>
      <c r="AW50"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Manages partner GTM, CRM, partner marketing, automation and events across multiple stakeholders and tools → moved down 0.5
</t>
          </r>
          <r>
            <rPr>
              <rFont val="Calibri"/>
              <b val="1"/>
              <sz val="10"/>
            </rPr>
            <t>KRA:</t>
          </r>
          <r>
            <rPr>
              <rFont val="Calibri"/>
              <sz val="10"/>
            </rPr>
            <t xml:space="preserve"> “OKR Tracker - Marketing 2026.xlsx”
</t>
          </r>
          <r>
            <rPr>
              <rFont val="Calibri"/>
              <b val="1"/>
              <sz val="10"/>
            </rPr>
            <t>Market:</t>
          </r>
          <r>
            <rPr>
              <rFont val="Calibri"/>
              <sz val="10"/>
            </rPr>
            <t xml:space="preserve"> B1 = Domain specialist work · B2 = Hardest problems in the domain</t>
          </r>
        </is>
      </c>
      <c r="AX50"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Decides on database, partner relationships and database health score for the area → moved down 0.5
</t>
          </r>
          <r>
            <rPr>
              <rFont val="Calibri"/>
              <b val="1"/>
              <sz val="10"/>
            </rPr>
            <t>Market:</t>
          </r>
          <r>
            <rPr>
              <rFont val="Calibri"/>
              <sz val="10"/>
            </rPr>
            <t xml:space="preserve"> B1 = Technical / QC / client calls for the domain · B2 = Allocates people and sets team priorities</t>
          </r>
        </is>
      </c>
      <c r="AY50" s="134" t="inlineStr">
        <is>
          <r>
            <rPr>
              <rFont val="Calibri"/>
              <sz val="10"/>
            </rPr>
            <t xml:space="preserve">Rated 4 of 12
</t>
          </r>
          <r>
            <rPr>
              <rFont val="Calibri"/>
              <b val="1"/>
              <sz val="10"/>
            </rPr>
            <t>Start:</t>
          </r>
          <r>
            <rPr>
              <rFont val="Calibri"/>
              <sz val="10"/>
            </rPr>
            <t xml:space="preserve"> 4.5 · manager / senior specialist title; 3 direct reports, 5 people below, 1 of them leads a team
</t>
          </r>
          <r>
            <rPr>
              <rFont val="Calibri"/>
              <b val="1"/>
              <sz val="10"/>
            </rPr>
            <t>Evidence reads like B1:</t>
          </r>
          <r>
            <rPr>
              <rFont val="Calibri"/>
              <sz val="10"/>
            </rPr>
            <t xml:space="preserve"> own survey / KRA answers · summarised by the rater; not quoted → moved down 0.5
</t>
          </r>
          <r>
            <rPr>
              <rFont val="Calibri"/>
              <b val="1"/>
              <sz val="10"/>
            </rPr>
            <t>KRA:</t>
          </r>
          <r>
            <rPr>
              <rFont val="Calibri"/>
              <sz val="10"/>
            </rPr>
            <t xml:space="preserve"> “OKR Tracker - Marketing 2026.xlsx”
</t>
          </r>
          <r>
            <rPr>
              <rFont val="Calibri"/>
              <b val="1"/>
              <sz val="10"/>
            </rPr>
            <t>Market:</t>
          </r>
          <r>
            <rPr>
              <rFont val="Calibri"/>
              <sz val="10"/>
            </rPr>
            <t xml:space="preserve"> B1 = A domain or a small team</t>
          </r>
        </is>
      </c>
      <c r="AZ50"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Lists team management; three direct reports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50" s="134" t="inlineStr">
        <is>
          <r>
            <rPr>
              <rFont val="Calibri"/>
              <sz val="10"/>
            </rPr>
            <t xml:space="preserve">Rated 6 of 12
</t>
          </r>
          <r>
            <rPr>
              <rFont val="Calibri"/>
              <b val="1"/>
              <sz val="10"/>
            </rPr>
            <t>Experience:</t>
          </r>
          <r>
            <rPr>
              <rFont val="Calibri"/>
              <sz val="10"/>
            </rPr>
            <t xml:space="preserve"> 8.8 yrs total · 8.3 before IRIS + 0.5 at IRIS = 5.5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50"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50" s="145" t="inlineStr"/>
      <c r="BD50" s="136" t="inlineStr">
        <is>
          <t>✓ HRIS: 8.8 yrs, MBA, 3 direct reports
✓ Survey: 20 of 20 questions answered
✓ KRAs: submitted, reported deliverables
✓ Manager mapping: rating, potential, 9-box
✓ Job description</t>
        </is>
      </c>
      <c r="BE50" s="136" t="inlineStr">
        <is>
          <r>
            <rPr>
              <rFont val="Calibri"/>
              <b val="1"/>
              <sz val="10"/>
            </rPr>
            <t>Market level:</t>
          </r>
          <r>
            <rPr>
              <rFont val="Calibri"/>
              <sz val="10"/>
            </rPr>
            <t xml:space="preserve"> P4 / M3 · SFIA 4–5
</t>
          </r>
          <r>
            <rPr>
              <rFont val="Calibri"/>
              <b val="1"/>
              <sz val="10"/>
            </rPr>
            <t>Typical title:</t>
          </r>
          <r>
            <rPr>
              <rFont val="Calibri"/>
              <sz val="10"/>
            </rPr>
            <t xml:space="preserve"> Senior Marketing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BF50" s="136" t="inlineStr">
        <is>
          <t>Medium</t>
        </is>
      </c>
      <c r="BG50" s="136" t="inlineStr">
        <is>
          <r>
            <rPr>
              <rFont val="Calibri"/>
              <sz val="10"/>
            </rPr>
            <t xml:space="preserve">• </t>
          </r>
          <r>
            <rPr>
              <rFont val="Calibri"/>
              <b val="1"/>
              <sz val="10"/>
            </rPr>
            <t>Close call:</t>
          </r>
          <r>
            <rPr>
              <rFont val="Calibri"/>
              <sz val="10"/>
            </rPr>
            <t xml:space="preserve"> score 4.54 is within 0.05 of a rounding point and the score decided the level — calibrate against peers before confirming</t>
          </r>
        </is>
      </c>
      <c r="BH50" s="143" t="inlineStr">
        <is>
          <t>Close call</t>
        </is>
      </c>
      <c r="BI50" s="137" t="n"/>
      <c r="BJ50" s="138" t="n"/>
      <c r="BK50" s="138" t="n"/>
      <c r="BL50" s="138" t="n"/>
      <c r="BM50" s="138" t="n"/>
      <c r="BN50" s="139" t="n"/>
      <c r="BO50" s="121" t="n"/>
      <c r="BP50" s="121" t="n"/>
      <c r="BQ50" s="121" t="n"/>
      <c r="BR50" s="121" t="n"/>
      <c r="BS50" s="121" t="n"/>
      <c r="BT50" s="121" t="n"/>
      <c r="BU50" s="121" t="n"/>
      <c r="BV50" s="121" t="n">
        <v>4</v>
      </c>
    </row>
    <row r="51" ht="340" customHeight="1">
      <c r="A51" s="109" t="inlineStr">
        <is>
          <t>IRIS2553</t>
        </is>
      </c>
      <c r="B51" s="110" t="inlineStr">
        <is>
          <t>Prashant Sharad Jadhav</t>
        </is>
      </c>
      <c r="C51" s="111" t="inlineStr">
        <is>
          <t>Marketing</t>
        </is>
      </c>
      <c r="D51" s="111" t="inlineStr">
        <is>
          <t>Anuradha RK</t>
        </is>
      </c>
      <c r="E51" s="112" t="n">
        <v>16</v>
      </c>
      <c r="F51" s="112" t="n">
        <v>0.1</v>
      </c>
      <c r="G51" s="111" t="inlineStr">
        <is>
          <t>MBA</t>
        </is>
      </c>
      <c r="H51" s="140" t="inlineStr">
        <is>
          <t>SDR Manager</t>
        </is>
      </c>
      <c r="I51" s="115" t="inlineStr">
        <is>
          <t>Senior Account Executive – POD Lead</t>
        </is>
      </c>
      <c r="J51" s="114" t="inlineStr">
        <is>
          <t>Sales &amp; Business Development</t>
        </is>
      </c>
      <c r="K51" s="114" t="inlineStr">
        <is>
          <t>Sales Development &amp; Prospecting</t>
        </is>
      </c>
      <c r="L51" s="115" t="inlineStr">
        <is>
          <t>Not in current mapping files</t>
        </is>
      </c>
      <c r="M51" s="116" t="inlineStr">
        <is>
          <t>B2</t>
        </is>
      </c>
      <c r="N51" s="21" t="inlineStr">
        <is>
          <t>Senior Specialist · POD Lead</t>
        </is>
      </c>
      <c r="O51" s="23" t="inlineStr">
        <is>
          <t>B</t>
        </is>
      </c>
      <c r="P51" s="114" t="inlineStr">
        <is>
          <t>POD Lead</t>
        </is>
      </c>
      <c r="Q51" s="118" t="inlineStr">
        <is>
          <t>● Newly mapped</t>
        </is>
      </c>
      <c r="R51" s="119" t="inlineStr">
        <is>
          <r>
            <rPr>
              <rFont val="Calibri"/>
              <b val="1"/>
              <sz val="10"/>
            </rPr>
            <t>WHAT THE ROLE DOES:</t>
          </r>
          <r>
            <rPr>
              <rFont val="Calibri"/>
              <sz val="10"/>
            </rPr>
            <t xml:space="preserve"> Researches target accounts, runs outbound outreach, qualifies leads and books meetings. At B2: deep domain expertise, or one team.
</t>
          </r>
          <r>
            <rPr>
              <rFont val="Calibri"/>
              <b val="1"/>
              <sz val="10"/>
            </rPr>
            <t>Common themes in sub-family holders, all levels' answers:</t>
          </r>
          <r>
            <rPr>
              <rFont val="Calibri"/>
              <sz val="10"/>
            </rPr>
            <t xml:space="preserve"> sales · scheduling · customers shared · cold · navigator fetch · database
</t>
          </r>
          <r>
            <rPr>
              <rFont val="Calibri"/>
              <b val="1"/>
              <sz val="10"/>
            </rPr>
            <t>KEY RESPONSIBILITIES:</t>
          </r>
          <r>
            <rPr>
              <rFont val="Calibri"/>
              <sz val="10"/>
            </rPr>
            <t xml:space="preserve"> Researches target accounts, runs outbound outreach, qualifies leads and books meetings; Hardest problems in the domain; One team or a client portfolio
</t>
          </r>
          <r>
            <rPr>
              <rFont val="Calibri"/>
              <b val="1"/>
              <sz val="10"/>
            </rPr>
            <t>Common themes in sub-family holders, all levels' answers:</t>
          </r>
          <r>
            <rPr>
              <rFont val="Calibri"/>
              <sz val="10"/>
            </rPr>
            <t xml:space="preserve"> outreach · linkedin · calls · pipeline · qualified · cold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meetings · pipeline · sales · opportunities · lead · discovery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pipeline · lead · meetings · accountable · qualified · opportunities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outreach · approach · messaging · calls · emails · pipeline
</t>
          </r>
          <r>
            <rPr>
              <rFont val="Calibri"/>
              <b val="1"/>
              <sz val="10"/>
            </rPr>
            <t>SKILLS &amp; KNOWLEDGE · role-holders:</t>
          </r>
          <r>
            <rPr>
              <rFont val="Calibri"/>
              <sz val="10"/>
            </rPr>
            <t xml:space="preserve"> Marketing · cold calling · objection handling · Communication · Linkedin outreach · Hubspot · Communication skills
</t>
          </r>
          <r>
            <rPr>
              <rFont val="Calibri"/>
              <b val="1"/>
              <sz val="10"/>
            </rPr>
            <t>TOOLS &amp; SYSTEMS:</t>
          </r>
          <r>
            <rPr>
              <rFont val="Calibri"/>
              <sz val="10"/>
            </rPr>
            <t xml:space="preserve"> HUBSPOT · Linkedin · SALES NAVIGATOR · Excel · CHATGPT · Zoominfo · Claude · Hubspot Linkedin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15 answered; catalogue RC-167</t>
          </r>
        </is>
      </c>
      <c r="S51"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t>
          </r>
          <r>
            <rPr>
              <rFont val="Calibri"/>
              <b val="1"/>
              <sz val="10"/>
            </rPr>
            <t>If the work is missed · role-holders' themes:</t>
          </r>
          <r>
            <rPr>
              <rFont val="Calibri"/>
              <sz val="10"/>
            </rPr>
            <t xml:space="preserve"> pipeline · lead · meetings · time · outreach.
Manager talent mapping — Latest rating: Not rated · manager · 9-Box Grid placement: Not placed · manager.</t>
          </r>
        </is>
      </c>
      <c r="T51" s="121" t="n"/>
      <c r="U51" s="122" t="inlineStr">
        <is>
          <r>
            <rPr>
              <rFont val="Calibri"/>
              <sz val="10"/>
            </rPr>
            <t xml:space="preserve">Senior Account Executive – POD Lead in Marketing · CARBON, B2 — POD Lead.
</t>
          </r>
          <r>
            <rPr>
              <rFont val="Calibri"/>
              <b val="1"/>
              <sz val="10"/>
            </rPr>
            <t>The work:</t>
          </r>
          <r>
            <rPr>
              <rFont val="Calibri"/>
              <sz val="10"/>
            </rPr>
            <t xml:space="preserve"> Researches target accounts, runs outbound outreach, qualifies leads and books meetings.
At this level the role owns deep domain expertise, or one team.
</t>
          </r>
          <r>
            <rPr>
              <rFont val="Calibri"/>
              <b val="1"/>
              <sz val="10"/>
            </rPr>
            <t>Key responsibilities:</t>
          </r>
          <r>
            <rPr>
              <rFont val="Calibri"/>
              <sz val="10"/>
            </rPr>
            <t xml:space="preserve"> Researches target accounts, runs outbound outreach, qualifies leads and books meetings; Hardest problems in the domain; One team or a client portfolio.
</t>
          </r>
          <r>
            <rPr>
              <rFont val="Calibri"/>
              <b val="1"/>
              <sz val="10"/>
            </rPr>
            <t>Holders describe it with:</t>
          </r>
          <r>
            <rPr>
              <rFont val="Calibri"/>
              <sz val="10"/>
            </rPr>
            <t xml:space="preserve"> outreach · linkedin · calls · pipeline · qualified · cold.
Leads 3 direct reports.</t>
          </r>
        </is>
      </c>
      <c r="V51" s="123" t="inlineStr">
        <is>
          <r>
            <rPr>
              <rFont val="Calibri"/>
              <b val="1"/>
              <sz val="10"/>
            </rPr>
            <t>Hire as:</t>
          </r>
          <r>
            <rPr>
              <rFont val="Calibri"/>
              <sz val="10"/>
            </rPr>
            <t xml:space="preserve"> Senior Account Executive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51" s="123"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
★ = must-have for the family. Scale: 1 Awareness · 2 Working · 3 Practitioner · 4 Advanced · 5 Expert.</t>
          </r>
        </is>
      </c>
      <c r="X51" s="123"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1" s="124" t="inlineStr">
        <is>
          <t>CARBON · Marketing · Band B · Expert / POD Lead</t>
        </is>
      </c>
      <c r="Z51" s="125" t="n">
        <v>4.5</v>
      </c>
      <c r="AA51" s="126">
        <f>IFERROR(INDEX(WM_C,MATCH($Y51,WM_KEY,0)),"")</f>
        <v>0.46</v>
      </c>
      <c r="AB51" s="127">
        <f>IF(Z51="","",Z51*AA51)</f>
        <v>2.07</v>
      </c>
      <c r="AC51" s="125" t="n">
        <v>5</v>
      </c>
      <c r="AD51" s="126">
        <f>IFERROR(INDEX(WM_AU,MATCH($Y51,WM_KEY,0)),"")</f>
        <v>0.22</v>
      </c>
      <c r="AE51" s="127">
        <f>IF(AC51="","",AC51*AD51)</f>
        <v>1.1</v>
      </c>
      <c r="AF51" s="125" t="n">
        <v>4</v>
      </c>
      <c r="AG51" s="126">
        <f>IFERROR(INDEX(WM_AC,MATCH($Y51,WM_KEY,0)),"")</f>
        <v>0.05</v>
      </c>
      <c r="AH51" s="127">
        <f>IF(AF51="","",AF51*AG51)</f>
        <v>0.2</v>
      </c>
      <c r="AI51" s="125" t="n">
        <v>4</v>
      </c>
      <c r="AJ51" s="126">
        <f>IFERROR(INDEX(WM_L,MATCH($Y51,WM_KEY,0)),"")</f>
        <v>0.05</v>
      </c>
      <c r="AK51" s="127">
        <f>IF(AI51="","",AI51*AJ51)</f>
        <v>0.2</v>
      </c>
      <c r="AL51" s="125" t="n">
        <v>9</v>
      </c>
      <c r="AM51" s="126">
        <f>IFERROR(INDEX(WM_E,MATCH($Y51,WM_KEY,0)),"")</f>
        <v>0.1</v>
      </c>
      <c r="AN51" s="127">
        <f>IF(AL51="","",AL51*AM51)</f>
        <v>0.9</v>
      </c>
      <c r="AO51" s="128" t="n">
        <v>4</v>
      </c>
      <c r="AP51" s="126">
        <f>IFERROR(INDEX(WM_BI,MATCH($Y51,WM_KEY,0)),"")</f>
        <v>0.12</v>
      </c>
      <c r="AQ51" s="127">
        <f>IF(AO51="","",AO51*AP51)</f>
        <v>0.48</v>
      </c>
      <c r="AR51" s="127">
        <f>IF(COUNT(AB51,AE51,AH51,AK51,AN51,AQ51)&lt;6,"",SUM(AB51,AE51,AH51,AK51,AN51,AQ51))</f>
        <v>4.95</v>
      </c>
      <c r="AS51" s="129" t="str">
        <f>IF(AR51="","",INDEX({"A1","A2","A3","B1","B2","B3","C1","C2","D1","D2","E1","E2"},MAX(1,MIN(12,ROUND(AR51,0)))))</f>
        <v>B2</v>
      </c>
      <c r="AT51"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1" s="131" t="inlineStr">
        <is>
          <r>
            <rPr>
              <rFont val="Calibri"/>
              <b val="1"/>
              <sz val="10"/>
            </rPr>
            <t>At build:</t>
          </r>
          <r>
            <rPr>
              <rFont val="Calibri"/>
              <sz val="10"/>
            </rPr>
            <t xml:space="preserve"> Complexity 2.07 + Autonomy 1.10 + Accountability 0.20 + Leadership 0.20 + Experience 0.90 + Business impact 0.48
= 4.95 points → nearest level 5 = B2
</t>
          </r>
          <r>
            <rPr>
              <rFont val="Calibri"/>
              <b val="1"/>
              <sz val="10"/>
            </rPr>
            <t>Final level:</t>
          </r>
          <r>
            <rPr>
              <rFont val="Calibri"/>
              <sz val="10"/>
            </rPr>
            <t xml:space="preserve"> B2 · same as the score</t>
          </r>
        </is>
      </c>
      <c r="AV51" s="131" t="inlineStr">
        <is>
          <r>
            <rPr>
              <rFont val="Calibri"/>
              <b val="1"/>
              <sz val="10"/>
            </rPr>
            <t>No rule applied:</t>
          </r>
          <r>
            <rPr>
              <rFont val="Calibri"/>
              <sz val="10"/>
            </rPr>
            <t xml:space="preserve"> the score decides.</t>
          </r>
        </is>
      </c>
      <c r="AW51"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Builds US/Canada SDR pipeline; analyses what drives or blocks conversion; needs SEC/XBRL use-case knowledge → moved down 0.5
</t>
          </r>
          <r>
            <rPr>
              <rFont val="Calibri"/>
              <b val="1"/>
              <sz val="10"/>
            </rPr>
            <t>Market:</t>
          </r>
          <r>
            <rPr>
              <rFont val="Calibri"/>
              <sz val="10"/>
            </rPr>
            <t xml:space="preserve"> B1 = Domain specialist work · B2 = Hardest problems in the domain</t>
          </r>
        </is>
      </c>
      <c r="AX51"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Sets daily prospecting priorities, assigns SDRs, adjusts messaging and calling approach within agreed targets → matches the start
</t>
          </r>
          <r>
            <rPr>
              <rFont val="Calibri"/>
              <b val="1"/>
              <sz val="10"/>
            </rPr>
            <t>Market:</t>
          </r>
          <r>
            <rPr>
              <rFont val="Calibri"/>
              <sz val="10"/>
            </rPr>
            <t xml:space="preserve"> B2 = Allocates people and sets team priorities</t>
          </r>
        </is>
      </c>
      <c r="AY51" s="134" t="inlineStr">
        <is>
          <r>
            <rPr>
              <rFont val="Calibri"/>
              <sz val="10"/>
            </rPr>
            <t xml:space="preserve">Rated 4 of 12
</t>
          </r>
          <r>
            <rPr>
              <rFont val="Calibri"/>
              <b val="1"/>
              <sz val="10"/>
            </rPr>
            <t>Start:</t>
          </r>
          <r>
            <rPr>
              <rFont val="Calibri"/>
              <sz val="10"/>
            </rPr>
            <t xml:space="preserve"> 4.5 · manager / senior specialist title; 3 direct reports
</t>
          </r>
          <r>
            <rPr>
              <rFont val="Calibri"/>
              <b val="1"/>
              <sz val="10"/>
            </rPr>
            <t>Evidence reads like B1:</t>
          </r>
          <r>
            <rPr>
              <rFont val="Calibri"/>
              <sz val="10"/>
            </rPr>
            <t xml:space="preserve"> Accountable for the SDR team's qualified meetings, targeting quality and pipeline reporting; three reports → moved down 0.5
</t>
          </r>
          <r>
            <rPr>
              <rFont val="Calibri"/>
              <b val="1"/>
              <sz val="10"/>
            </rPr>
            <t>Market:</t>
          </r>
          <r>
            <rPr>
              <rFont val="Calibri"/>
              <sz val="10"/>
            </rPr>
            <t xml:space="preserve"> B1 = A domain or a small team</t>
          </r>
        </is>
      </c>
      <c r="AZ51"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Coaches each SDR from call evidence and addresses performance gaps; three direct reports → matches the start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t>
          </r>
        </is>
      </c>
      <c r="BA51" s="134" t="inlineStr">
        <is>
          <r>
            <rPr>
              <rFont val="Calibri"/>
              <sz val="10"/>
            </rPr>
            <t xml:space="preserve">Rated 9 of 12
</t>
          </r>
          <r>
            <rPr>
              <rFont val="Calibri"/>
              <b val="1"/>
              <sz val="10"/>
            </rPr>
            <t>Experience:</t>
          </r>
          <r>
            <rPr>
              <rFont val="Calibri"/>
              <sz val="10"/>
            </rPr>
            <t xml:space="preserve"> 16.0 yrs total · 15.9 before IRIS + 0.1 at IRIS = 8.5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51"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51" s="145" t="inlineStr"/>
      <c r="BD51" s="136" t="inlineStr">
        <is>
          <t>✓ HRIS: 16.0 yrs, MBA, 3 direct reports
✓ Survey: 20 of 20 questions answered
✗ KRAs: none on file
✓ Manager mapping: rating, 9-box
✗ Job description: not on file</t>
        </is>
      </c>
      <c r="BE51" s="136"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51" s="136" t="inlineStr">
        <is>
          <t>High</t>
        </is>
      </c>
      <c r="BG51" s="136" t="inlineStr"/>
      <c r="BH51" s="136" t="inlineStr"/>
      <c r="BI51" s="137" t="n"/>
      <c r="BJ51" s="138" t="n"/>
      <c r="BK51" s="138" t="n"/>
      <c r="BL51" s="138" t="n"/>
      <c r="BM51" s="138" t="n"/>
      <c r="BN51" s="139" t="n"/>
      <c r="BO51" s="121" t="n"/>
      <c r="BP51" s="121" t="n"/>
      <c r="BQ51" s="121" t="n"/>
      <c r="BR51" s="121" t="n"/>
      <c r="BS51" s="121" t="n"/>
      <c r="BT51" s="121" t="n"/>
      <c r="BU51" s="121" t="n"/>
      <c r="BV51" s="121" t="n">
        <v>4</v>
      </c>
    </row>
    <row r="52" ht="340" customHeight="1">
      <c r="A52" s="109" t="inlineStr">
        <is>
          <t>IRIS2400</t>
        </is>
      </c>
      <c r="B52" s="110" t="inlineStr">
        <is>
          <t>Bharani Kumar</t>
        </is>
      </c>
      <c r="C52" s="111" t="inlineStr">
        <is>
          <t>Marketing</t>
        </is>
      </c>
      <c r="D52" s="111" t="inlineStr">
        <is>
          <t>Sobhan Pramanik</t>
        </is>
      </c>
      <c r="E52" s="112" t="n">
        <v>12.2</v>
      </c>
      <c r="F52" s="112" t="n">
        <v>1.2</v>
      </c>
      <c r="G52" s="111" t="inlineStr">
        <is>
          <t>BA</t>
        </is>
      </c>
      <c r="H52" s="140" t="inlineStr">
        <is>
          <t>Creative Lead</t>
        </is>
      </c>
      <c r="I52" s="115" t="inlineStr">
        <is>
          <t>Design Specialist – POD Lead</t>
        </is>
      </c>
      <c r="J52" s="114" t="inlineStr">
        <is>
          <t>Design &amp; Creative</t>
        </is>
      </c>
      <c r="K52" s="114" t="inlineStr">
        <is>
          <t>Brand, Graphic &amp; Video Design</t>
        </is>
      </c>
      <c r="L52" s="115" t="inlineStr">
        <is>
          <t>L5 – Lead · IC</t>
        </is>
      </c>
      <c r="M52" s="116" t="inlineStr">
        <is>
          <t>B1</t>
        </is>
      </c>
      <c r="N52" s="21" t="inlineStr">
        <is>
          <t>Specialist · POD Lead</t>
        </is>
      </c>
      <c r="O52" s="23" t="inlineStr">
        <is>
          <t>B</t>
        </is>
      </c>
      <c r="P52" s="114" t="inlineStr">
        <is>
          <t>POD Lead</t>
        </is>
      </c>
      <c r="Q52" s="143" t="inlineStr">
        <is>
          <t>▼ Down · protected</t>
        </is>
      </c>
      <c r="R52" s="119" t="inlineStr">
        <is>
          <r>
            <rPr>
              <rFont val="Calibri"/>
              <b val="1"/>
              <sz val="10"/>
            </rPr>
            <t>WHAT THE ROLE DOES:</t>
          </r>
          <r>
            <rPr>
              <rFont val="Calibri"/>
              <sz val="10"/>
            </rPr>
            <t xml:space="preserve"> Creates brand assets, creatives, decks, motion graphics and video. At B1: a domain / module, or a small team.
</t>
          </r>
          <r>
            <rPr>
              <rFont val="Calibri"/>
              <b val="1"/>
              <sz val="10"/>
            </rPr>
            <t>Common themes in sub-family holders, all levels' answers:</t>
          </r>
          <r>
            <rPr>
              <rFont val="Calibri"/>
              <sz val="10"/>
            </rPr>
            <t xml:space="preserve"> media · social · collaterals · designing · shobhan · reports
</t>
          </r>
          <r>
            <rPr>
              <rFont val="Calibri"/>
              <b val="1"/>
              <sz val="10"/>
            </rPr>
            <t>KEY RESPONSIBILITIES:</t>
          </r>
          <r>
            <rPr>
              <rFont val="Calibri"/>
              <sz val="10"/>
            </rPr>
            <t xml:space="preserve"> Creates brand assets, creatives, decks, motion graphics and video; Domain specialist work; A domain or a small team
</t>
          </r>
          <r>
            <rPr>
              <rFont val="Calibri"/>
              <b val="1"/>
              <sz val="10"/>
            </rPr>
            <t>Common themes in sub-family holders, all levels' answers:</t>
          </r>
          <r>
            <rPr>
              <rFont val="Calibri"/>
              <sz val="10"/>
            </rPr>
            <t xml:space="preserve"> sales · event · collaterals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decks · assets · video · event · presentation · social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visual · design · presentation · solution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design
</t>
          </r>
          <r>
            <rPr>
              <rFont val="Calibri"/>
              <b val="1"/>
              <sz val="10"/>
            </rPr>
            <t>SKILLS &amp; KNOWLEDGE · role-holders:</t>
          </r>
          <r>
            <rPr>
              <rFont val="Calibri"/>
              <sz val="10"/>
            </rPr>
            <t xml:space="preserve"> Graphic design
</t>
          </r>
          <r>
            <rPr>
              <rFont val="Calibri"/>
              <b val="1"/>
              <sz val="10"/>
            </rPr>
            <t>TOOLS &amp; SYSTEMS:</t>
          </r>
          <r>
            <rPr>
              <rFont val="Calibri"/>
              <sz val="10"/>
            </rPr>
            <t xml:space="preserve"> Canva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1 holder, 1 answered the survey; sub-family 4 answered; catalogue RC-053</t>
          </r>
        </is>
      </c>
      <c r="S5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sales.
Manager talent mapping — Latest rating: Not rated · manager · Potential: Medium · 9-Box Grid placement: Core Contributor.</t>
          </r>
        </is>
      </c>
      <c r="T52" s="121" t="n"/>
      <c r="U52" s="122" t="inlineStr">
        <is>
          <r>
            <rPr>
              <rFont val="Calibri"/>
              <sz val="10"/>
            </rPr>
            <t xml:space="preserve">Design Specialist – POD Lead in Marketing · CARBON, B1 — POD Lead.
</t>
          </r>
          <r>
            <rPr>
              <rFont val="Calibri"/>
              <b val="1"/>
              <sz val="10"/>
            </rPr>
            <t>The work:</t>
          </r>
          <r>
            <rPr>
              <rFont val="Calibri"/>
              <sz val="10"/>
            </rPr>
            <t xml:space="preserve"> Creates brand assets, creatives, decks, motion graphics and video.
At this level the role owns a domain / module, or a small team.
</t>
          </r>
          <r>
            <rPr>
              <rFont val="Calibri"/>
              <b val="1"/>
              <sz val="10"/>
            </rPr>
            <t>Key responsibilities:</t>
          </r>
          <r>
            <rPr>
              <rFont val="Calibri"/>
              <sz val="10"/>
            </rPr>
            <t xml:space="preserve"> Creates brand assets, creatives, decks, motion graphics and video; Domain specialist work; A domain or a small team.
</t>
          </r>
          <r>
            <rPr>
              <rFont val="Calibri"/>
              <b val="1"/>
              <sz val="10"/>
            </rPr>
            <t>Holders describe it with:</t>
          </r>
          <r>
            <rPr>
              <rFont val="Calibri"/>
              <sz val="10"/>
            </rPr>
            <t xml:space="preserve"> sales · event · collaterals.
Leads 1 direct report.</t>
          </r>
        </is>
      </c>
      <c r="V52" s="123" t="inlineStr">
        <is>
          <r>
            <rPr>
              <rFont val="Calibri"/>
              <b val="1"/>
              <sz val="10"/>
            </rPr>
            <t>Hire as:</t>
          </r>
          <r>
            <rPr>
              <rFont val="Calibri"/>
              <sz val="10"/>
            </rPr>
            <t xml:space="preserve"> Senior Designer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in design / communication
</t>
          </r>
          <r>
            <rPr>
              <rFont val="Calibri"/>
              <b val="1"/>
              <sz val="10"/>
            </rPr>
            <t>Equivalent titles at peers:</t>
          </r>
          <r>
            <rPr>
              <rFont val="Calibri"/>
              <sz val="10"/>
            </rPr>
            <t xml:space="preserve"> IRIS Vs Competitor Benchmark — UX / design ladder – UX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52" s="123" t="inlineStr">
        <is>
          <r>
            <rPr>
              <rFont val="Calibri"/>
              <sz val="10"/>
            </rPr>
            <t xml:space="preserve">FUNCTIONAL — skill level 3 of 5 · Practitioner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Graphic design
</t>
          </r>
          <r>
            <rPr>
              <rFont val="Calibri"/>
              <b val="1"/>
              <sz val="10"/>
            </rPr>
            <t>TOOLS:</t>
          </r>
          <r>
            <rPr>
              <rFont val="Calibri"/>
              <sz val="10"/>
            </rPr>
            <t xml:space="preserve"> Canva
★ = must-have for the family. Scale: 1 Awareness · 2 Working · 3 Practitioner · 4 Advanced · 5 Expert.</t>
          </r>
        </is>
      </c>
      <c r="X52"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2" s="124" t="inlineStr">
        <is>
          <t>CARBON · Marketing · Band B · Expert / POD Lead</t>
        </is>
      </c>
      <c r="Z52" s="125" t="n">
        <v>4</v>
      </c>
      <c r="AA52" s="126">
        <f>IFERROR(INDEX(WM_C,MATCH($Y52,WM_KEY,0)),"")</f>
        <v>0.46</v>
      </c>
      <c r="AB52" s="127">
        <f>IF(Z52="","",Z52*AA52)</f>
        <v>1.84</v>
      </c>
      <c r="AC52" s="125" t="n">
        <v>4</v>
      </c>
      <c r="AD52" s="126">
        <f>IFERROR(INDEX(WM_AU,MATCH($Y52,WM_KEY,0)),"")</f>
        <v>0.22</v>
      </c>
      <c r="AE52" s="127">
        <f>IF(AC52="","",AC52*AD52)</f>
        <v>0.88</v>
      </c>
      <c r="AF52" s="125" t="n">
        <v>4</v>
      </c>
      <c r="AG52" s="126">
        <f>IFERROR(INDEX(WM_AC,MATCH($Y52,WM_KEY,0)),"")</f>
        <v>0.05</v>
      </c>
      <c r="AH52" s="127">
        <f>IF(AF52="","",AF52*AG52)</f>
        <v>0.2</v>
      </c>
      <c r="AI52" s="125" t="n">
        <v>3</v>
      </c>
      <c r="AJ52" s="126">
        <f>IFERROR(INDEX(WM_L,MATCH($Y52,WM_KEY,0)),"")</f>
        <v>0.05</v>
      </c>
      <c r="AK52" s="127">
        <f>IF(AI52="","",AI52*AJ52)</f>
        <v>0.15</v>
      </c>
      <c r="AL52" s="125" t="n">
        <v>7</v>
      </c>
      <c r="AM52" s="126">
        <f>IFERROR(INDEX(WM_E,MATCH($Y52,WM_KEY,0)),"")</f>
        <v>0.1</v>
      </c>
      <c r="AN52" s="127">
        <f>IF(AL52="","",AL52*AM52)</f>
        <v>0.7</v>
      </c>
      <c r="AO52" s="128" t="n">
        <v>4</v>
      </c>
      <c r="AP52" s="126">
        <f>IFERROR(INDEX(WM_BI,MATCH($Y52,WM_KEY,0)),"")</f>
        <v>0.12</v>
      </c>
      <c r="AQ52" s="127">
        <f>IF(AO52="","",AO52*AP52)</f>
        <v>0.48</v>
      </c>
      <c r="AR52" s="127">
        <f>IF(COUNT(AB52,AE52,AH52,AK52,AN52,AQ52)&lt;6,"",SUM(AB52,AE52,AH52,AK52,AN52,AQ52))</f>
        <v>4.25</v>
      </c>
      <c r="AS52" s="129" t="str">
        <f>IF(AR52="","",INDEX({"A1","A2","A3","B1","B2","B3","C1","C2","D1","D2","E1","E2"},MAX(1,MIN(12,ROUND(AR52,0)))))</f>
        <v>B1</v>
      </c>
      <c r="AT52"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2" s="131" t="inlineStr">
        <is>
          <r>
            <rPr>
              <rFont val="Calibri"/>
              <b val="1"/>
              <sz val="10"/>
            </rPr>
            <t>At build:</t>
          </r>
          <r>
            <rPr>
              <rFont val="Calibri"/>
              <sz val="10"/>
            </rPr>
            <t xml:space="preserve"> Complexity 1.84 + Autonomy 0.88 + Accountability 0.20 + Leadership 0.15 + Experience 0.70 + Business impact 0.48
= 4.25 points → nearest level 4 = B1
</t>
          </r>
          <r>
            <rPr>
              <rFont val="Calibri"/>
              <b val="1"/>
              <sz val="10"/>
            </rPr>
            <t>Final level:</t>
          </r>
          <r>
            <rPr>
              <rFont val="Calibri"/>
              <sz val="10"/>
            </rPr>
            <t xml:space="preserve"> B1 · same as the score</t>
          </r>
        </is>
      </c>
      <c r="AV52" s="131" t="inlineStr">
        <is>
          <r>
            <rPr>
              <rFont val="Calibri"/>
              <b val="1"/>
              <sz val="10"/>
            </rPr>
            <t>No rule applied:</t>
          </r>
          <r>
            <rPr>
              <rFont val="Calibri"/>
              <sz val="10"/>
            </rPr>
            <t xml:space="preserve"> the score decides.</t>
          </r>
        </is>
      </c>
      <c r="AW52"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Designs brand visuals, sales decks, motion graphics and video; owns brand design rules → matches the start
</t>
          </r>
          <r>
            <rPr>
              <rFont val="Calibri"/>
              <b val="1"/>
              <sz val="10"/>
            </rPr>
            <t>KRA:</t>
          </r>
          <r>
            <rPr>
              <rFont val="Calibri"/>
              <sz val="10"/>
            </rPr>
            <t xml:space="preserve"> “c”
</t>
          </r>
          <r>
            <rPr>
              <rFont val="Calibri"/>
              <b val="1"/>
              <sz val="10"/>
            </rPr>
            <t>Market:</t>
          </r>
          <r>
            <rPr>
              <rFont val="Calibri"/>
              <sz val="10"/>
            </rPr>
            <t xml:space="preserve"> B1 = Domain specialist work</t>
          </r>
        </is>
      </c>
      <c r="AX52"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design direction, visual style, motion approach and design standards used across decks and videos → matches the start
</t>
          </r>
          <r>
            <rPr>
              <rFont val="Calibri"/>
              <b val="1"/>
              <sz val="10"/>
            </rPr>
            <t>Market:</t>
          </r>
          <r>
            <rPr>
              <rFont val="Calibri"/>
              <sz val="10"/>
            </rPr>
            <t xml:space="preserve"> B1 = Technical / QC / client calls for the domain</t>
          </r>
        </is>
      </c>
      <c r="AY52" s="134" t="inlineStr">
        <is>
          <r>
            <rPr>
              <rFont val="Calibri"/>
              <sz val="10"/>
            </rPr>
            <t xml:space="preserve">Rated 4 of 12
</t>
          </r>
          <r>
            <rPr>
              <rFont val="Calibri"/>
              <b val="1"/>
              <sz val="10"/>
            </rPr>
            <t>Start:</t>
          </r>
          <r>
            <rPr>
              <rFont val="Calibri"/>
              <sz val="10"/>
            </rPr>
            <t xml:space="preserve"> 3.8 · lead / specialist title; 1 direct report
</t>
          </r>
          <r>
            <rPr>
              <rFont val="Calibri"/>
              <b val="1"/>
              <sz val="10"/>
            </rPr>
            <t>Evidence reads like B1:</t>
          </r>
          <r>
            <rPr>
              <rFont val="Calibri"/>
              <sz val="10"/>
            </rPr>
            <t xml:space="preserve"> Brand and visual design, motion/video content and decks that customers see → moved up 0.2
</t>
          </r>
          <r>
            <rPr>
              <rFont val="Calibri"/>
              <b val="1"/>
              <sz val="10"/>
            </rPr>
            <t>KRA:</t>
          </r>
          <r>
            <rPr>
              <rFont val="Calibri"/>
              <sz val="10"/>
            </rPr>
            <t xml:space="preserve"> “c”
</t>
          </r>
          <r>
            <rPr>
              <rFont val="Calibri"/>
              <b val="1"/>
              <sz val="10"/>
            </rPr>
            <t>Market:</t>
          </r>
          <r>
            <rPr>
              <rFont val="Calibri"/>
              <sz val="10"/>
            </rPr>
            <t xml:space="preserve"> B1 = A domain or a small team</t>
          </r>
        </is>
      </c>
      <c r="AZ52" s="134"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Sets design standards others follow; no people guidance described · 1 report in HR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52" s="134" t="inlineStr">
        <is>
          <r>
            <rPr>
              <rFont val="Calibri"/>
              <sz val="10"/>
            </rPr>
            <t xml:space="preserve">Rated 7 of 12
</t>
          </r>
          <r>
            <rPr>
              <rFont val="Calibri"/>
              <b val="1"/>
              <sz val="10"/>
            </rPr>
            <t>Experience:</t>
          </r>
          <r>
            <rPr>
              <rFont val="Calibri"/>
              <sz val="10"/>
            </rPr>
            <t xml:space="preserve"> 12.2 yrs total · 11.0 before IRIS + 1.2 at IRIS = 7.1 on the experience scale
</t>
          </r>
          <r>
            <rPr>
              <rFont val="Calibri"/>
              <b val="1"/>
              <sz val="10"/>
            </rPr>
            <t>Qualification:</t>
          </r>
          <r>
            <rPr>
              <rFont val="Calibri"/>
              <sz val="10"/>
            </rPr>
            <t xml:space="preserve"> BA · graduate → no change
</t>
          </r>
          <r>
            <rPr>
              <rFont val="Calibri"/>
              <b val="1"/>
              <sz val="10"/>
            </rPr>
            <t>Market:</t>
          </r>
          <r>
            <rPr>
              <rFont val="Calibri"/>
              <sz val="10"/>
            </rPr>
            <t xml:space="preserve"> B1 roles typically have 4–8 yrs · IRIS guide 4–7</t>
          </r>
        </is>
      </c>
      <c r="BB52"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52" s="145" t="inlineStr"/>
      <c r="BD52" s="136" t="inlineStr">
        <is>
          <t>✓ HRIS: 12.2 yrs, BA, 1 direct report
✓ Survey: 20 of 20 questions answered
✓ KRAs: submitted, reported deliverables
✓ Manager mapping: rating, potential, 9-box
✓ Job description</t>
        </is>
      </c>
      <c r="BE52"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Designer
</t>
          </r>
          <r>
            <rPr>
              <rFont val="Calibri"/>
              <b val="1"/>
              <sz val="10"/>
            </rPr>
            <t>At peers:</t>
          </r>
          <r>
            <rPr>
              <rFont val="Calibri"/>
              <sz val="10"/>
            </rPr>
            <t xml:space="preserve"> IRIS Vs Competitor Benchmark — UX / design ladder: UX Designer
</t>
          </r>
          <r>
            <rPr>
              <rFont val="Calibri"/>
              <b val="1"/>
              <sz val="10"/>
            </rPr>
            <t>Typical experience:</t>
          </r>
          <r>
            <rPr>
              <rFont val="Calibri"/>
              <sz val="10"/>
            </rPr>
            <t xml:space="preserve"> 4–8 yrs · IRIS guide 4–7
</t>
          </r>
          <r>
            <rPr>
              <rFont val="Calibri"/>
              <b val="1"/>
              <sz val="10"/>
            </rPr>
            <t>Standard:</t>
          </r>
          <r>
            <rPr>
              <rFont val="Calibri"/>
              <sz val="10"/>
            </rPr>
            <t xml:space="preserve"> UX career ladder Junior → Designer → Senior → Lead → Principal; WCAG accessibility</t>
          </r>
        </is>
      </c>
      <c r="BF52" s="136" t="inlineStr">
        <is>
          <t>High</t>
        </is>
      </c>
      <c r="BG52" s="136" t="inlineStr">
        <is>
          <t>• Final level B1 is below the current level · L5 ≈ B3 — manager to confirm the scope of the role; pay and title are protected for one cycle</t>
        </is>
      </c>
      <c r="BH52" s="136" t="inlineStr"/>
      <c r="BI52" s="137" t="n"/>
      <c r="BJ52" s="138" t="n"/>
      <c r="BK52" s="138" t="n"/>
      <c r="BL52" s="138" t="n"/>
      <c r="BM52" s="138" t="n"/>
      <c r="BN52" s="139" t="n"/>
      <c r="BO52" s="121" t="n"/>
      <c r="BP52" s="121" t="n"/>
      <c r="BQ52" s="121" t="n"/>
      <c r="BR52" s="121" t="n"/>
      <c r="BS52" s="121" t="n"/>
      <c r="BT52" s="121" t="n"/>
      <c r="BU52" s="121" t="n"/>
      <c r="BV52" s="121" t="n">
        <v>4</v>
      </c>
    </row>
    <row r="53" ht="340" customHeight="1">
      <c r="A53" s="109" t="inlineStr">
        <is>
          <t>IRIS2412</t>
        </is>
      </c>
      <c r="B53" s="110" t="inlineStr">
        <is>
          <t>Anand Chiluka</t>
        </is>
      </c>
      <c r="C53" s="111" t="inlineStr">
        <is>
          <t>Marketing</t>
        </is>
      </c>
      <c r="D53" s="111" t="inlineStr">
        <is>
          <t>Prashant Sharad Jadhav</t>
        </is>
      </c>
      <c r="E53" s="112" t="n">
        <v>11.1</v>
      </c>
      <c r="F53" s="112" t="n">
        <v>1.1</v>
      </c>
      <c r="G53" s="111" t="inlineStr">
        <is>
          <t>B.E</t>
        </is>
      </c>
      <c r="H53" s="140" t="inlineStr">
        <is>
          <t>Team Lead SDR</t>
        </is>
      </c>
      <c r="I53" s="115" t="inlineStr">
        <is>
          <t>Account Executive</t>
        </is>
      </c>
      <c r="J53" s="114" t="inlineStr">
        <is>
          <t>Sales &amp; Business Development</t>
        </is>
      </c>
      <c r="K53" s="114" t="inlineStr">
        <is>
          <t>Sales Development &amp; Prospecting</t>
        </is>
      </c>
      <c r="L53" s="115" t="inlineStr">
        <is>
          <t>L5 – Lead · IC</t>
        </is>
      </c>
      <c r="M53" s="116" t="inlineStr">
        <is>
          <t>B1</t>
        </is>
      </c>
      <c r="N53" s="21" t="inlineStr">
        <is>
          <t>Specialist</t>
        </is>
      </c>
      <c r="O53" s="23" t="inlineStr">
        <is>
          <t>B</t>
        </is>
      </c>
      <c r="P53" s="114" t="inlineStr">
        <is>
          <t>IC</t>
        </is>
      </c>
      <c r="Q53" s="143" t="inlineStr">
        <is>
          <t>▼ Down · protected</t>
        </is>
      </c>
      <c r="R53" s="119" t="inlineStr">
        <is>
          <r>
            <rPr>
              <rFont val="Calibri"/>
              <b val="1"/>
              <sz val="10"/>
            </rPr>
            <t>WHAT THE ROLE DOES:</t>
          </r>
          <r>
            <rPr>
              <rFont val="Calibri"/>
              <sz val="10"/>
            </rPr>
            <t xml:space="preserve"> 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meetings · pipeline · sales · opportunities · lead · discovery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pipeline · lead · meetings · accountable · qualified · opportunities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outreach · approach · messaging · calls · emails · pipeline
</t>
          </r>
          <r>
            <rPr>
              <rFont val="Calibri"/>
              <b val="1"/>
              <sz val="10"/>
            </rPr>
            <t>SKILLS &amp; KNOWLEDGE · role-holders:</t>
          </r>
          <r>
            <rPr>
              <rFont val="Calibri"/>
              <sz val="10"/>
            </rPr>
            <t xml:space="preserve"> Marketing · cold calling · objection handling · Communication · Linkedin outreach · Hubspot · Communication skills
</t>
          </r>
          <r>
            <rPr>
              <rFont val="Calibri"/>
              <b val="1"/>
              <sz val="10"/>
            </rPr>
            <t>TOOLS &amp; SYSTEMS:</t>
          </r>
          <r>
            <rPr>
              <rFont val="Calibri"/>
              <sz val="10"/>
            </rPr>
            <t xml:space="preserve"> HUBSPOT · Linkedin · SALES NAVIGATOR · Excel · CHATGPT · Zoominfo · Claude · Hubspot Linkedin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15 answered; catalogue RC-165</t>
          </r>
        </is>
      </c>
      <c r="S5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pipeline · lead · meetings · time · outreach.
Manager talent mapping — Latest rating: Not rated · manager · 9-Box Grid placement: Not placed · manager.</t>
          </r>
        </is>
      </c>
      <c r="T53" s="121" t="n"/>
      <c r="U53" s="122" t="inlineStr">
        <is>
          <r>
            <rPr>
              <rFont val="Calibri"/>
              <sz val="10"/>
            </rPr>
            <t xml:space="preserve">Account Executive in Marketing · CARBON, B1 — IC.
</t>
          </r>
          <r>
            <rPr>
              <rFont val="Calibri"/>
              <b val="1"/>
              <sz val="10"/>
            </rPr>
            <t>The work:</t>
          </r>
          <r>
            <rPr>
              <rFont val="Calibri"/>
              <sz val="10"/>
            </rPr>
            <t xml:space="preserve"> Researches target accounts, runs outbound outreach, qualifies leads and books meetings.
At this level the role owns a domain / module, or a small team.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Holders describe it with:</t>
          </r>
          <r>
            <rPr>
              <rFont val="Calibri"/>
              <sz val="10"/>
            </rPr>
            <t xml:space="preserve"> outreach · linkedin · calls · pipeline · qualified · cold.</t>
          </r>
        </is>
      </c>
      <c r="V53" s="123" t="inlineStr">
        <is>
          <r>
            <rPr>
              <rFont val="Calibri"/>
              <b val="1"/>
              <sz val="10"/>
            </rPr>
            <t>Hire as:</t>
          </r>
          <r>
            <rPr>
              <rFont val="Calibri"/>
              <sz val="10"/>
            </rPr>
            <t xml:space="preserve"> Account Executive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53"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
★ = must-have for the family. Scale: 1 Awareness · 2 Working · 3 Practitioner · 4 Advanced · 5 Expert.</t>
          </r>
        </is>
      </c>
      <c r="X53"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3" s="124" t="inlineStr">
        <is>
          <t>CARBON · Marketing · Band B · Expert / POD Lead</t>
        </is>
      </c>
      <c r="Z53" s="125" t="n">
        <v>3.5</v>
      </c>
      <c r="AA53" s="126">
        <f>IFERROR(INDEX(WM_C,MATCH($Y53,WM_KEY,0)),"")</f>
        <v>0.46</v>
      </c>
      <c r="AB53" s="127">
        <f>IF(Z53="","",Z53*AA53)</f>
        <v>1.61</v>
      </c>
      <c r="AC53" s="125" t="n">
        <v>3.5</v>
      </c>
      <c r="AD53" s="126">
        <f>IFERROR(INDEX(WM_AU,MATCH($Y53,WM_KEY,0)),"")</f>
        <v>0.22</v>
      </c>
      <c r="AE53" s="127">
        <f>IF(AC53="","",AC53*AD53)</f>
        <v>0.77</v>
      </c>
      <c r="AF53" s="125" t="n">
        <v>3.5</v>
      </c>
      <c r="AG53" s="126">
        <f>IFERROR(INDEX(WM_AC,MATCH($Y53,WM_KEY,0)),"")</f>
        <v>0.05</v>
      </c>
      <c r="AH53" s="127">
        <f>IF(AF53="","",AF53*AG53)</f>
        <v>0.175</v>
      </c>
      <c r="AI53" s="125" t="n">
        <v>2.5</v>
      </c>
      <c r="AJ53" s="126">
        <f>IFERROR(INDEX(WM_L,MATCH($Y53,WM_KEY,0)),"")</f>
        <v>0.05</v>
      </c>
      <c r="AK53" s="127">
        <f>IF(AI53="","",AI53*AJ53)</f>
        <v>0.125</v>
      </c>
      <c r="AL53" s="125" t="n">
        <v>6.5</v>
      </c>
      <c r="AM53" s="126">
        <f>IFERROR(INDEX(WM_E,MATCH($Y53,WM_KEY,0)),"")</f>
        <v>0.1</v>
      </c>
      <c r="AN53" s="127">
        <f>IF(AL53="","",AL53*AM53)</f>
        <v>0.65</v>
      </c>
      <c r="AO53" s="128" t="n">
        <v>3.5</v>
      </c>
      <c r="AP53" s="126">
        <f>IFERROR(INDEX(WM_BI,MATCH($Y53,WM_KEY,0)),"")</f>
        <v>0.12</v>
      </c>
      <c r="AQ53" s="127">
        <f>IF(AO53="","",AO53*AP53)</f>
        <v>0.42</v>
      </c>
      <c r="AR53" s="127">
        <f>IF(COUNT(AB53,AE53,AH53,AK53,AN53,AQ53)&lt;6,"",SUM(AB53,AE53,AH53,AK53,AN53,AQ53))</f>
        <v>3.75</v>
      </c>
      <c r="AS53" s="129" t="str">
        <f>IF(AR53="","",INDEX({"A1","A2","A3","B1","B2","B3","C1","C2","D1","D2","E1","E2"},MAX(1,MIN(12,ROUND(AR53,0)))))</f>
        <v>B1</v>
      </c>
      <c r="AT53"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3" s="131" t="inlineStr">
        <is>
          <r>
            <rPr>
              <rFont val="Calibri"/>
              <b val="1"/>
              <sz val="10"/>
            </rPr>
            <t>At build:</t>
          </r>
          <r>
            <rPr>
              <rFont val="Calibri"/>
              <sz val="10"/>
            </rPr>
            <t xml:space="preserve"> Complexity 1.61 + Autonomy 0.77 + Accountability 0.18 + Leadership 0.12 + Experience 0.65 + Business impact 0.42
= 3.75 points → nearest level 4 = B1
</t>
          </r>
          <r>
            <rPr>
              <rFont val="Calibri"/>
              <b val="1"/>
              <sz val="10"/>
            </rPr>
            <t>Final level:</t>
          </r>
          <r>
            <rPr>
              <rFont val="Calibri"/>
              <sz val="10"/>
            </rPr>
            <t xml:space="preserve"> B1 · same as the score</t>
          </r>
        </is>
      </c>
      <c r="AV53" s="131" t="inlineStr">
        <is>
          <r>
            <rPr>
              <rFont val="Calibri"/>
              <b val="1"/>
              <sz val="10"/>
            </rPr>
            <t>No rule applied:</t>
          </r>
          <r>
            <rPr>
              <rFont val="Calibri"/>
              <sz val="10"/>
            </rPr>
            <t xml:space="preserve"> the score decides.</t>
          </r>
        </is>
      </c>
      <c r="AW53"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Outreach, cold calling, LinkedIn outreach and database building to get qualified meetings → moved down 0.5
</t>
          </r>
          <r>
            <rPr>
              <rFont val="Calibri"/>
              <b val="1"/>
              <sz val="10"/>
            </rPr>
            <t>Market:</t>
          </r>
          <r>
            <rPr>
              <rFont val="Calibri"/>
              <sz val="10"/>
            </rPr>
            <t xml:space="preserve"> A3 = Varied and non-standard work; handles exceptions · B1 = Domain specialist work</t>
          </r>
        </is>
      </c>
      <c r="AX53"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Decides own outreach emails, calls and number of dials → moved down 0.5
</t>
          </r>
          <r>
            <rPr>
              <rFont val="Calibri"/>
              <b val="1"/>
              <sz val="10"/>
            </rPr>
            <t>Market:</t>
          </r>
          <r>
            <rPr>
              <rFont val="Calibri"/>
              <sz val="10"/>
            </rPr>
            <t xml:space="preserve"> A3 = Technical / QC / client calls on own work · B1 = Technical / QC / client calls for the domain</t>
          </r>
        </is>
      </c>
      <c r="AY53"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Accountable for own meetings and numbers, including no-shows and cancellations → moved down 0.5
</t>
          </r>
          <r>
            <rPr>
              <rFont val="Calibri"/>
              <b val="1"/>
              <sz val="10"/>
            </rPr>
            <t>Market:</t>
          </r>
          <r>
            <rPr>
              <rFont val="Calibri"/>
              <sz val="10"/>
            </rPr>
            <t xml:space="preserve"> A3 = A module / process, or work with client or regulatory consequences · B1 = A domain or a small team</t>
          </r>
        </is>
      </c>
      <c r="AZ53" s="134"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A1:</t>
          </r>
          <r>
            <rPr>
              <rFont val="Calibri"/>
              <sz val="10"/>
            </rPr>
            <t xml:space="preserve"> No team leadership described; zero direct reports despite Team Lead title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53" s="134" t="inlineStr">
        <is>
          <r>
            <rPr>
              <rFont val="Calibri"/>
              <sz val="10"/>
            </rPr>
            <t xml:space="preserve">Rated 6.5 of 12 · between B3 and C1
</t>
          </r>
          <r>
            <rPr>
              <rFont val="Calibri"/>
              <b val="1"/>
              <sz val="10"/>
            </rPr>
            <t>Experience:</t>
          </r>
          <r>
            <rPr>
              <rFont val="Calibri"/>
              <sz val="10"/>
            </rPr>
            <t xml:space="preserve"> 11.1 yrs total · 10.0 before IRIS + 1.1 at IRIS = 6.5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B1 roles typically have 4–8 yrs · IRIS guide 4–7</t>
          </r>
        </is>
      </c>
      <c r="BB53"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53" s="145" t="inlineStr"/>
      <c r="BD53" s="136" t="inlineStr">
        <is>
          <t>✓ HRIS: 11.1 yrs, B.E, 0 direct reports
✓ Survey: 20 of 20 questions answered
✓ KRAs: reported deliverables
✓ Manager mapping: rating, 9-box
✓ Job description</t>
        </is>
      </c>
      <c r="BE53" s="136"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53" s="136" t="inlineStr">
        <is>
          <t>Medium</t>
        </is>
      </c>
      <c r="BG53" s="136" t="inlineStr">
        <is>
          <t>• Work described is smaller than the current designation suggests — manager to confirm the actual role
• Final level B1 is below the current level · L5 ≈ B3 — manager to confirm the scope of the role; pay and title are protected for one cycle</t>
        </is>
      </c>
      <c r="BH53" s="136" t="inlineStr"/>
      <c r="BI53" s="137" t="n"/>
      <c r="BJ53" s="138" t="n"/>
      <c r="BK53" s="138" t="n"/>
      <c r="BL53" s="138" t="n"/>
      <c r="BM53" s="138" t="n"/>
      <c r="BN53" s="139" t="n"/>
      <c r="BO53" s="121" t="n"/>
      <c r="BP53" s="121" t="n"/>
      <c r="BQ53" s="121" t="n"/>
      <c r="BR53" s="121" t="n"/>
      <c r="BS53" s="121" t="n"/>
      <c r="BT53" s="121" t="n"/>
      <c r="BU53" s="121" t="n"/>
      <c r="BV53" s="121" t="n">
        <v>3.5</v>
      </c>
    </row>
    <row r="54" ht="340" customHeight="1">
      <c r="A54" s="109" t="inlineStr">
        <is>
          <t>IRIS2324</t>
        </is>
      </c>
      <c r="B54" s="110" t="inlineStr">
        <is>
          <t>Priyadarshini Dey</t>
        </is>
      </c>
      <c r="C54" s="111" t="inlineStr">
        <is>
          <t>Marketing</t>
        </is>
      </c>
      <c r="D54" s="111" t="inlineStr">
        <is>
          <t>Saahit Togaru</t>
        </is>
      </c>
      <c r="E54" s="112" t="n">
        <v>4.2</v>
      </c>
      <c r="F54" s="112" t="n">
        <v>1.9</v>
      </c>
      <c r="G54" s="111" t="inlineStr">
        <is>
          <t>B.Tech</t>
        </is>
      </c>
      <c r="H54" s="140" t="inlineStr">
        <is>
          <t>Team Lead SDR</t>
        </is>
      </c>
      <c r="I54" s="115" t="inlineStr">
        <is>
          <t>Team Lead – Sales Development</t>
        </is>
      </c>
      <c r="J54" s="114" t="inlineStr">
        <is>
          <t>Sales &amp; Business Development</t>
        </is>
      </c>
      <c r="K54" s="114" t="inlineStr">
        <is>
          <t>Sales Development &amp; Prospecting</t>
        </is>
      </c>
      <c r="L54" s="115" t="inlineStr">
        <is>
          <t>L4 – Senior</t>
        </is>
      </c>
      <c r="M54" s="116" t="inlineStr">
        <is>
          <t>B1</t>
        </is>
      </c>
      <c r="N54" s="21" t="inlineStr">
        <is>
          <t>Team Lead</t>
        </is>
      </c>
      <c r="O54" s="23" t="inlineStr">
        <is>
          <t>B</t>
        </is>
      </c>
      <c r="P54" s="114" t="inlineStr">
        <is>
          <t>People Manager</t>
        </is>
      </c>
      <c r="Q54" s="146" t="inlineStr">
        <is>
          <t>▲ Up</t>
        </is>
      </c>
      <c r="R54" s="119" t="inlineStr">
        <is>
          <r>
            <rPr>
              <rFont val="Calibri"/>
              <b val="1"/>
              <sz val="10"/>
            </rPr>
            <t>WHAT THE ROLE DOES:</t>
          </r>
          <r>
            <rPr>
              <rFont val="Calibri"/>
              <sz val="10"/>
            </rPr>
            <t xml:space="preserve"> 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meetings · pipeline · sales · opportunities · lead · discovery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pipeline · lead · meetings · accountable · qualified · opportunities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outreach · approach · messaging · calls · emails · pipeline
</t>
          </r>
          <r>
            <rPr>
              <rFont val="Calibri"/>
              <b val="1"/>
              <sz val="10"/>
            </rPr>
            <t>SKILLS &amp; KNOWLEDGE · role-holders:</t>
          </r>
          <r>
            <rPr>
              <rFont val="Calibri"/>
              <sz val="10"/>
            </rPr>
            <t xml:space="preserve"> Marketing · cold calling · objection handling · Communication · Linkedin outreach · Hubspot · Communication skills
</t>
          </r>
          <r>
            <rPr>
              <rFont val="Calibri"/>
              <b val="1"/>
              <sz val="10"/>
            </rPr>
            <t>TOOLS &amp; SYSTEMS:</t>
          </r>
          <r>
            <rPr>
              <rFont val="Calibri"/>
              <sz val="10"/>
            </rPr>
            <t xml:space="preserve"> HUBSPOT · Linkedin · SALES NAVIGATOR · Excel · CHATGPT · Zoominfo · Claude · Hubspot Linkedin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15 answered; catalogue RC-166</t>
          </r>
        </is>
      </c>
      <c r="S5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t>
          </r>
          <r>
            <rPr>
              <rFont val="Calibri"/>
              <b val="1"/>
              <sz val="10"/>
            </rPr>
            <t>If the work is missed · role-holders' themes:</t>
          </r>
          <r>
            <rPr>
              <rFont val="Calibri"/>
              <sz val="10"/>
            </rPr>
            <t xml:space="preserve"> pipeline · lead · meetings · time · outreach.
Manager talent mapping — Latest rating: Not rated · manager · 9-Box Grid placement: Underperformer / Exit Risk.</t>
          </r>
        </is>
      </c>
      <c r="T54" s="121" t="n"/>
      <c r="U54" s="122" t="inlineStr">
        <is>
          <r>
            <rPr>
              <rFont val="Calibri"/>
              <sz val="10"/>
            </rPr>
            <t xml:space="preserve">Team Lead – Sales Development in Marketing · CARBON, B1 — People Manager.
</t>
          </r>
          <r>
            <rPr>
              <rFont val="Calibri"/>
              <b val="1"/>
              <sz val="10"/>
            </rPr>
            <t>The work:</t>
          </r>
          <r>
            <rPr>
              <rFont val="Calibri"/>
              <sz val="10"/>
            </rPr>
            <t xml:space="preserve"> Researches target accounts, runs outbound outreach, qualifies leads and books meetings.
At this level the role owns a domain / module, or a small team.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Holders describe it with:</t>
          </r>
          <r>
            <rPr>
              <rFont val="Calibri"/>
              <sz val="10"/>
            </rPr>
            <t xml:space="preserve"> outreach · linkedin · calls · pipeline · qualified · cold.
Leads 4 direct reports.</t>
          </r>
        </is>
      </c>
      <c r="V54"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54"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
★ = must-have for the family. Scale: 1 Awareness · 2 Working · 3 Practitioner · 4 Advanced · 5 Expert.</t>
          </r>
        </is>
      </c>
      <c r="X54"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4" s="124" t="inlineStr">
        <is>
          <t>CARBON · Marketing · Band B · People Manager</t>
        </is>
      </c>
      <c r="Z54" s="125" t="n">
        <v>3.5</v>
      </c>
      <c r="AA54" s="126">
        <f>IFERROR(INDEX(WM_C,MATCH($Y54,WM_KEY,0)),"")</f>
        <v>0.32</v>
      </c>
      <c r="AB54" s="127">
        <f>IF(Z54="","",Z54*AA54)</f>
        <v>1.12</v>
      </c>
      <c r="AC54" s="125" t="n">
        <v>4</v>
      </c>
      <c r="AD54" s="126">
        <f>IFERROR(INDEX(WM_AU,MATCH($Y54,WM_KEY,0)),"")</f>
        <v>0.23</v>
      </c>
      <c r="AE54" s="127">
        <f>IF(AC54="","",AC54*AD54)</f>
        <v>0.92</v>
      </c>
      <c r="AF54" s="125" t="n">
        <v>4</v>
      </c>
      <c r="AG54" s="126">
        <f>IFERROR(INDEX(WM_AC,MATCH($Y54,WM_KEY,0)),"")</f>
        <v>0.06</v>
      </c>
      <c r="AH54" s="127">
        <f>IF(AF54="","",AF54*AG54)</f>
        <v>0.24</v>
      </c>
      <c r="AI54" s="125" t="n">
        <v>4</v>
      </c>
      <c r="AJ54" s="126">
        <f>IFERROR(INDEX(WM_L,MATCH($Y54,WM_KEY,0)),"")</f>
        <v>0.15</v>
      </c>
      <c r="AK54" s="127">
        <f>IF(AI54="","",AI54*AJ54)</f>
        <v>0.6</v>
      </c>
      <c r="AL54" s="125" t="n">
        <v>3.5</v>
      </c>
      <c r="AM54" s="126">
        <f>IFERROR(INDEX(WM_E,MATCH($Y54,WM_KEY,0)),"")</f>
        <v>0.1</v>
      </c>
      <c r="AN54" s="127">
        <f>IF(AL54="","",AL54*AM54)</f>
        <v>0.35</v>
      </c>
      <c r="AO54" s="128" t="n">
        <v>4</v>
      </c>
      <c r="AP54" s="126">
        <f>IFERROR(INDEX(WM_BI,MATCH($Y54,WM_KEY,0)),"")</f>
        <v>0.14</v>
      </c>
      <c r="AQ54" s="127">
        <f>IF(AO54="","",AO54*AP54)</f>
        <v>0.56</v>
      </c>
      <c r="AR54" s="127">
        <f>IF(COUNT(AB54,AE54,AH54,AK54,AN54,AQ54)&lt;6,"",SUM(AB54,AE54,AH54,AK54,AN54,AQ54))</f>
        <v>3.79</v>
      </c>
      <c r="AS54" s="129" t="str">
        <f>IF(AR54="","",INDEX({"A1","A2","A3","B1","B2","B3","C1","C2","D1","D2","E1","E2"},MAX(1,MIN(12,ROUND(AR54,0)))))</f>
        <v>B1</v>
      </c>
      <c r="AT54" s="130"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4" s="131" t="inlineStr">
        <is>
          <r>
            <rPr>
              <rFont val="Calibri"/>
              <b val="1"/>
              <sz val="10"/>
            </rPr>
            <t>At build:</t>
          </r>
          <r>
            <rPr>
              <rFont val="Calibri"/>
              <sz val="10"/>
            </rPr>
            <t xml:space="preserve"> Complexity 1.12 + Autonomy 0.92 + Accountability 0.24 + Leadership 0.60 + Experience 0.35 + Business impact 0.56
= 3.79 points → nearest level 4 = B1
</t>
          </r>
          <r>
            <rPr>
              <rFont val="Calibri"/>
              <b val="1"/>
              <sz val="10"/>
            </rPr>
            <t>Final level:</t>
          </r>
          <r>
            <rPr>
              <rFont val="Calibri"/>
              <sz val="10"/>
            </rPr>
            <t xml:space="preserve"> B1 · same as the score</t>
          </r>
        </is>
      </c>
      <c r="AV54" s="131" t="inlineStr">
        <is>
          <r>
            <rPr>
              <rFont val="Calibri"/>
              <b val="1"/>
              <sz val="10"/>
            </rPr>
            <t>No rule applied:</t>
          </r>
          <r>
            <rPr>
              <rFont val="Calibri"/>
              <sz val="10"/>
            </rPr>
            <t xml:space="preserve"> the score decides.</t>
          </r>
        </is>
      </c>
      <c r="AW54"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Player-coach: own consultative outreach and lead qualification plus working out new strategies for SDR team → moved down 0.5
</t>
          </r>
          <r>
            <rPr>
              <rFont val="Calibri"/>
              <b val="1"/>
              <sz val="10"/>
            </rPr>
            <t>KRA:</t>
          </r>
          <r>
            <rPr>
              <rFont val="Calibri"/>
              <sz val="10"/>
            </rPr>
            <t xml:space="preserve"> “1. Build a strong pipeline of qualified leads through close sales collaboration and complete 8 Discovery Calls · DCCs per month (~96…”
</t>
          </r>
          <r>
            <rPr>
              <rFont val="Calibri"/>
              <b val="1"/>
              <sz val="10"/>
            </rPr>
            <t>Market:</t>
          </r>
          <r>
            <rPr>
              <rFont val="Calibri"/>
              <sz val="10"/>
            </rPr>
            <t xml:space="preserve"> A3 = Varied and non-standard work; handles exceptions · B1 = Domain specialist work</t>
          </r>
        </is>
      </c>
      <c r="AX54"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outreach, pipeline generation and strategies for the team → matches the start
</t>
          </r>
          <r>
            <rPr>
              <rFont val="Calibri"/>
              <b val="1"/>
              <sz val="10"/>
            </rPr>
            <t>Market:</t>
          </r>
          <r>
            <rPr>
              <rFont val="Calibri"/>
              <sz val="10"/>
            </rPr>
            <t xml:space="preserve"> B1 = Technical / QC / client calls for the domain</t>
          </r>
        </is>
      </c>
      <c r="AY54" s="134" t="inlineStr">
        <is>
          <r>
            <rPr>
              <rFont val="Calibri"/>
              <sz val="10"/>
            </rPr>
            <t xml:space="preserve">Rated 4 of 12
</t>
          </r>
          <r>
            <rPr>
              <rFont val="Calibri"/>
              <b val="1"/>
              <sz val="10"/>
            </rPr>
            <t>Start:</t>
          </r>
          <r>
            <rPr>
              <rFont val="Calibri"/>
              <sz val="10"/>
            </rPr>
            <t xml:space="preserve"> 4.0 · lead / specialist title; 4 direct reports
</t>
          </r>
          <r>
            <rPr>
              <rFont val="Calibri"/>
              <b val="1"/>
              <sz val="10"/>
            </rPr>
            <t>Evidence reads like B1:</t>
          </r>
          <r>
            <rPr>
              <rFont val="Calibri"/>
              <sz val="10"/>
            </rPr>
            <t xml:space="preserve"> Leads an SDR team delivering qualified leads and pipeline; four reports → matches the start
</t>
          </r>
          <r>
            <rPr>
              <rFont val="Calibri"/>
              <b val="1"/>
              <sz val="10"/>
            </rPr>
            <t>KRA:</t>
          </r>
          <r>
            <rPr>
              <rFont val="Calibri"/>
              <sz val="10"/>
            </rPr>
            <t xml:space="preserve"> “1. Build a strong pipeline of qualified leads through close sales collaboration and complete 8 Discovery Calls · DCCs per month (~96…”
</t>
          </r>
          <r>
            <rPr>
              <rFont val="Calibri"/>
              <b val="1"/>
              <sz val="10"/>
            </rPr>
            <t>Market:</t>
          </r>
          <r>
            <rPr>
              <rFont val="Calibri"/>
              <sz val="10"/>
            </rPr>
            <t xml:space="preserve"> B1 = A domain or a small team</t>
          </r>
        </is>
      </c>
      <c r="AZ54"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Leads an SDR team as player and coach; four direct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54" s="134" t="inlineStr">
        <is>
          <r>
            <rPr>
              <rFont val="Calibri"/>
              <sz val="10"/>
            </rPr>
            <t xml:space="preserve">Rated 3.5 of 12 · between A3 and B1
</t>
          </r>
          <r>
            <rPr>
              <rFont val="Calibri"/>
              <b val="1"/>
              <sz val="10"/>
            </rPr>
            <t>Experience:</t>
          </r>
          <r>
            <rPr>
              <rFont val="Calibri"/>
              <sz val="10"/>
            </rPr>
            <t xml:space="preserve"> 4.2 yrs total · 2.3 before IRIS + 1.9 at IRIS = 3.5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B1 roles typically have 4–8 yrs · IRIS guide 4–7</t>
          </r>
        </is>
      </c>
      <c r="BB54"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54" s="145" t="inlineStr"/>
      <c r="BD54" s="136" t="inlineStr">
        <is>
          <t>✓ HRIS: 4.2 yrs, B.Tech, 4 direct reports
✓ Survey: 20 of 20 questions answered
✓ KRAs: submitted, reported deliverables
✓ Manager mapping: rating, 9-box — filled from talent-mapping files: 9-box · CARBON grid
✓ Job description</t>
        </is>
      </c>
      <c r="BE54" s="136"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54" s="136" t="inlineStr">
        <is>
          <t>High</t>
        </is>
      </c>
      <c r="BG54" s="136" t="inlineStr"/>
      <c r="BH54" s="136" t="inlineStr"/>
      <c r="BI54" s="137" t="n"/>
      <c r="BJ54" s="138" t="n"/>
      <c r="BK54" s="138" t="n"/>
      <c r="BL54" s="138" t="n"/>
      <c r="BM54" s="138" t="n"/>
      <c r="BN54" s="139" t="n"/>
      <c r="BO54" s="121" t="n"/>
      <c r="BP54" s="121" t="n"/>
      <c r="BQ54" s="121" t="n"/>
      <c r="BR54" s="121" t="n"/>
      <c r="BS54" s="121" t="n"/>
      <c r="BT54" s="121" t="n"/>
      <c r="BU54" s="121" t="n"/>
      <c r="BV54" s="121" t="n">
        <v>4</v>
      </c>
    </row>
    <row r="55" ht="340" customHeight="1">
      <c r="A55" s="109" t="inlineStr">
        <is>
          <t>IRIS2345</t>
        </is>
      </c>
      <c r="B55" s="110" t="inlineStr">
        <is>
          <t>Vijay Krishna Chintha</t>
        </is>
      </c>
      <c r="C55" s="111" t="inlineStr">
        <is>
          <t>Marketing</t>
        </is>
      </c>
      <c r="D55" s="111" t="inlineStr">
        <is>
          <t>Saahit Togaru</t>
        </is>
      </c>
      <c r="E55" s="112" t="n">
        <v>6.8</v>
      </c>
      <c r="F55" s="112" t="n">
        <v>1.6</v>
      </c>
      <c r="G55" s="111" t="inlineStr">
        <is>
          <t>PGDM</t>
        </is>
      </c>
      <c r="H55" s="140" t="inlineStr">
        <is>
          <t>Team Lead SDR</t>
        </is>
      </c>
      <c r="I55" s="115" t="inlineStr">
        <is>
          <t>Team Lead – Sales Development</t>
        </is>
      </c>
      <c r="J55" s="114" t="inlineStr">
        <is>
          <t>Sales &amp; Business Development</t>
        </is>
      </c>
      <c r="K55" s="114" t="inlineStr">
        <is>
          <t>Sales Development &amp; Prospecting</t>
        </is>
      </c>
      <c r="L55" s="115" t="inlineStr">
        <is>
          <t>L4 – Senior</t>
        </is>
      </c>
      <c r="M55" s="116" t="inlineStr">
        <is>
          <t>B1</t>
        </is>
      </c>
      <c r="N55" s="21" t="inlineStr">
        <is>
          <t>Team Lead</t>
        </is>
      </c>
      <c r="O55" s="23" t="inlineStr">
        <is>
          <t>B</t>
        </is>
      </c>
      <c r="P55" s="114" t="inlineStr">
        <is>
          <t>People Manager</t>
        </is>
      </c>
      <c r="Q55" s="146" t="inlineStr">
        <is>
          <t>▲ Up</t>
        </is>
      </c>
      <c r="R55" s="119" t="inlineStr">
        <is>
          <r>
            <rPr>
              <rFont val="Calibri"/>
              <b val="1"/>
              <sz val="10"/>
            </rPr>
            <t>WHAT THE ROLE DOES:</t>
          </r>
          <r>
            <rPr>
              <rFont val="Calibri"/>
              <sz val="10"/>
            </rPr>
            <t xml:space="preserve"> 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meetings · pipeline · sales · opportunities · lead · discovery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pipeline · lead · meetings · accountable · qualified · opportunities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outreach · approach · messaging · calls · emails · pipeline
</t>
          </r>
          <r>
            <rPr>
              <rFont val="Calibri"/>
              <b val="1"/>
              <sz val="10"/>
            </rPr>
            <t>SKILLS &amp; KNOWLEDGE · role-holders:</t>
          </r>
          <r>
            <rPr>
              <rFont val="Calibri"/>
              <sz val="10"/>
            </rPr>
            <t xml:space="preserve"> Marketing · cold calling · objection handling · Communication · Linkedin outreach · Hubspot · Communication skills
</t>
          </r>
          <r>
            <rPr>
              <rFont val="Calibri"/>
              <b val="1"/>
              <sz val="10"/>
            </rPr>
            <t>TOOLS &amp; SYSTEMS:</t>
          </r>
          <r>
            <rPr>
              <rFont val="Calibri"/>
              <sz val="10"/>
            </rPr>
            <t xml:space="preserve"> HUBSPOT · Linkedin · SALES NAVIGATOR · Excel · CHATGPT · Zoominfo · Claude · Hubspot Linkedin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15 answered; catalogue RC-166</t>
          </r>
        </is>
      </c>
      <c r="S5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t>
          </r>
          <r>
            <rPr>
              <rFont val="Calibri"/>
              <b val="1"/>
              <sz val="10"/>
            </rPr>
            <t>If the work is missed · role-holders' themes:</t>
          </r>
          <r>
            <rPr>
              <rFont val="Calibri"/>
              <sz val="10"/>
            </rPr>
            <t xml:space="preserve"> pipeline · lead · meetings · time · outreach.
Manager talent mapping — Latest rating: 2 · Potential: Low · 9-Box Grid placement: Underperformer / Exit Risk.</t>
          </r>
        </is>
      </c>
      <c r="T55" s="121" t="n"/>
      <c r="U55" s="122" t="inlineStr">
        <is>
          <r>
            <rPr>
              <rFont val="Calibri"/>
              <sz val="10"/>
            </rPr>
            <t xml:space="preserve">Team Lead – Sales Development in Marketing · CARBON, B1 — People Manager.
</t>
          </r>
          <r>
            <rPr>
              <rFont val="Calibri"/>
              <b val="1"/>
              <sz val="10"/>
            </rPr>
            <t>The work:</t>
          </r>
          <r>
            <rPr>
              <rFont val="Calibri"/>
              <sz val="10"/>
            </rPr>
            <t xml:space="preserve"> Researches target accounts, runs outbound outreach, qualifies leads and books meetings.
At this level the role owns a domain / module, or a small team.
</t>
          </r>
          <r>
            <rPr>
              <rFont val="Calibri"/>
              <b val="1"/>
              <sz val="10"/>
            </rPr>
            <t>Key responsibilities:</t>
          </r>
          <r>
            <rPr>
              <rFont val="Calibri"/>
              <sz val="10"/>
            </rPr>
            <t xml:space="preserve"> Researches target accounts, runs outbound outreach, qualifies leads and books meetings; Domain specialist work; A domain or a small team.
</t>
          </r>
          <r>
            <rPr>
              <rFont val="Calibri"/>
              <b val="1"/>
              <sz val="10"/>
            </rPr>
            <t>Holders describe it with:</t>
          </r>
          <r>
            <rPr>
              <rFont val="Calibri"/>
              <sz val="10"/>
            </rPr>
            <t xml:space="preserve"> outreach · linkedin · calls · pipeline · qualified · cold.
Leads 4 direct reports.</t>
          </r>
        </is>
      </c>
      <c r="V55"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55"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
★ = must-have for the family. Scale: 1 Awareness · 2 Working · 3 Practitioner · 4 Advanced · 5 Expert.</t>
          </r>
        </is>
      </c>
      <c r="X55"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55" s="124" t="inlineStr">
        <is>
          <t>CARBON · Marketing · Band B · People Manager</t>
        </is>
      </c>
      <c r="Z55" s="125" t="n">
        <v>3.5</v>
      </c>
      <c r="AA55" s="126">
        <f>IFERROR(INDEX(WM_C,MATCH($Y55,WM_KEY,0)),"")</f>
        <v>0.32</v>
      </c>
      <c r="AB55" s="127">
        <f>IF(Z55="","",Z55*AA55)</f>
        <v>1.12</v>
      </c>
      <c r="AC55" s="125" t="n">
        <v>3.5</v>
      </c>
      <c r="AD55" s="126">
        <f>IFERROR(INDEX(WM_AU,MATCH($Y55,WM_KEY,0)),"")</f>
        <v>0.23</v>
      </c>
      <c r="AE55" s="127">
        <f>IF(AC55="","",AC55*AD55)</f>
        <v>0.805</v>
      </c>
      <c r="AF55" s="125" t="n">
        <v>3.5</v>
      </c>
      <c r="AG55" s="126">
        <f>IFERROR(INDEX(WM_AC,MATCH($Y55,WM_KEY,0)),"")</f>
        <v>0.06</v>
      </c>
      <c r="AH55" s="127">
        <f>IF(AF55="","",AF55*AG55)</f>
        <v>0.21</v>
      </c>
      <c r="AI55" s="125" t="n">
        <v>4</v>
      </c>
      <c r="AJ55" s="126">
        <f>IFERROR(INDEX(WM_L,MATCH($Y55,WM_KEY,0)),"")</f>
        <v>0.15</v>
      </c>
      <c r="AK55" s="127">
        <f>IF(AI55="","",AI55*AJ55)</f>
        <v>0.6</v>
      </c>
      <c r="AL55" s="125" t="n">
        <v>5</v>
      </c>
      <c r="AM55" s="126">
        <f>IFERROR(INDEX(WM_E,MATCH($Y55,WM_KEY,0)),"")</f>
        <v>0.1</v>
      </c>
      <c r="AN55" s="127">
        <f>IF(AL55="","",AL55*AM55)</f>
        <v>0.5</v>
      </c>
      <c r="AO55" s="128" t="n">
        <v>3.5</v>
      </c>
      <c r="AP55" s="126">
        <f>IFERROR(INDEX(WM_BI,MATCH($Y55,WM_KEY,0)),"")</f>
        <v>0.14</v>
      </c>
      <c r="AQ55" s="127">
        <f>IF(AO55="","",AO55*AP55)</f>
        <v>0.49</v>
      </c>
      <c r="AR55" s="127">
        <f>IF(COUNT(AB55,AE55,AH55,AK55,AN55,AQ55)&lt;6,"",SUM(AB55,AE55,AH55,AK55,AN55,AQ55))</f>
        <v>3.725</v>
      </c>
      <c r="AS55" s="129" t="str">
        <f>IF(AR55="","",INDEX({"A1","A2","A3","B1","B2","B3","C1","C2","D1","D2","E1","E2"},MAX(1,MIN(12,ROUND(AR55,0)))))</f>
        <v>B1</v>
      </c>
      <c r="AT55" s="130" t="inlineStr">
        <is>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5" s="131" t="inlineStr">
        <is>
          <r>
            <rPr>
              <rFont val="Calibri"/>
              <b val="1"/>
              <sz val="10"/>
            </rPr>
            <t>At build:</t>
          </r>
          <r>
            <rPr>
              <rFont val="Calibri"/>
              <sz val="10"/>
            </rPr>
            <t xml:space="preserve"> Complexity 1.12 + Autonomy 0.81 + Accountability 0.21 + Leadership 0.60 + Experience 0.50 + Business impact 0.49
= 3.73 points → nearest level 4 = B1
</t>
          </r>
          <r>
            <rPr>
              <rFont val="Calibri"/>
              <b val="1"/>
              <sz val="10"/>
            </rPr>
            <t>Final level:</t>
          </r>
          <r>
            <rPr>
              <rFont val="Calibri"/>
              <sz val="10"/>
            </rPr>
            <t xml:space="preserve"> B1 · same as the score</t>
          </r>
        </is>
      </c>
      <c r="AV55" s="131" t="inlineStr">
        <is>
          <r>
            <rPr>
              <rFont val="Calibri"/>
              <b val="1"/>
              <sz val="10"/>
            </rPr>
            <t>No rule applied:</t>
          </r>
          <r>
            <rPr>
              <rFont val="Calibri"/>
              <sz val="10"/>
            </rPr>
            <t xml:space="preserve"> the score decides.</t>
          </r>
        </is>
      </c>
      <c r="AW55"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Cold calling, email and LinkedIn outreach to generate sales-accepted leads, plus team management → moved down 0.5
</t>
          </r>
          <r>
            <rPr>
              <rFont val="Calibri"/>
              <b val="1"/>
              <sz val="10"/>
            </rPr>
            <t>KRA:</t>
          </r>
          <r>
            <rPr>
              <rFont val="Calibri"/>
              <sz val="10"/>
            </rPr>
            <t xml:space="preserve"> “1. Build a strong pipeline of qualified leads through close sales collaboration and complete 8 Discovery Calls · DCCs per month (~96…”
</t>
          </r>
          <r>
            <rPr>
              <rFont val="Calibri"/>
              <b val="1"/>
              <sz val="10"/>
            </rPr>
            <t>Market:</t>
          </r>
          <r>
            <rPr>
              <rFont val="Calibri"/>
              <sz val="10"/>
            </rPr>
            <t xml:space="preserve"> A3 = Varied and non-standard work; handles exceptions · B1 = Domain specialist work</t>
          </r>
        </is>
      </c>
      <c r="AX55"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Only stated independent decision is channels of outreach → moved down 0.5
</t>
          </r>
          <r>
            <rPr>
              <rFont val="Calibri"/>
              <b val="1"/>
              <sz val="10"/>
            </rPr>
            <t>Market:</t>
          </r>
          <r>
            <rPr>
              <rFont val="Calibri"/>
              <sz val="10"/>
            </rPr>
            <t xml:space="preserve"> A3 = Technical / QC / client calls on own work · B1 = Technical / QC / client calls for the domain</t>
          </r>
        </is>
      </c>
      <c r="AY55" s="134" t="inlineStr">
        <is>
          <r>
            <rPr>
              <rFont val="Calibri"/>
              <sz val="10"/>
            </rPr>
            <t xml:space="preserve">Rated 3.5 of 12 · between A3 and B1
</t>
          </r>
          <r>
            <rPr>
              <rFont val="Calibri"/>
              <b val="1"/>
              <sz val="10"/>
            </rPr>
            <t>Start:</t>
          </r>
          <r>
            <rPr>
              <rFont val="Calibri"/>
              <sz val="10"/>
            </rPr>
            <t xml:space="preserve"> 4.0 · lead / specialist title; 4 direct reports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 Build a strong pipeline of qualified leads through close sales collaboration and complete 8 Discovery Calls · DCCs per month (~96…”
</t>
          </r>
          <r>
            <rPr>
              <rFont val="Calibri"/>
              <b val="1"/>
              <sz val="10"/>
            </rPr>
            <t>Market:</t>
          </r>
          <r>
            <rPr>
              <rFont val="Calibri"/>
              <sz val="10"/>
            </rPr>
            <t xml:space="preserve"> A3 = A module / process, or work with client or regulatory consequences · B1 = A domain or a small team</t>
          </r>
        </is>
      </c>
      <c r="AZ55"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Lists team management; four direct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55" s="134" t="inlineStr">
        <is>
          <r>
            <rPr>
              <rFont val="Calibri"/>
              <sz val="10"/>
            </rPr>
            <t xml:space="preserve">Rated 5 of 12
</t>
          </r>
          <r>
            <rPr>
              <rFont val="Calibri"/>
              <b val="1"/>
              <sz val="10"/>
            </rPr>
            <t>Experience:</t>
          </r>
          <r>
            <rPr>
              <rFont val="Calibri"/>
              <sz val="10"/>
            </rPr>
            <t xml:space="preserve"> 6.8 yrs total · 5.2 before IRIS + 1.6 at IRIS = 4.7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B1 roles typically have 4–8 yrs · IRIS guide 4–7</t>
          </r>
        </is>
      </c>
      <c r="BB55"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55" s="145" t="inlineStr"/>
      <c r="BD55" s="136" t="inlineStr">
        <is>
          <t>✓ HRIS: 6.8 yrs, PGDM, 4 direct reports
✓ Survey: 20 of 20 questions answered
✓ KRAs: submitted, reported deliverables
✓ Manager mapping: rating, potential, 9-box — filled from talent-mapping files: 9-box · CARBON grid
✓ Job description</t>
        </is>
      </c>
      <c r="BE55" s="136"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55" s="136" t="inlineStr">
        <is>
          <t>Medium</t>
        </is>
      </c>
      <c r="BG55" s="136" t="inlineStr"/>
      <c r="BH55" s="136" t="inlineStr"/>
      <c r="BI55" s="137" t="n"/>
      <c r="BJ55" s="138" t="n"/>
      <c r="BK55" s="138" t="n"/>
      <c r="BL55" s="138" t="n"/>
      <c r="BM55" s="138" t="n"/>
      <c r="BN55" s="139" t="n"/>
      <c r="BO55" s="121" t="n"/>
      <c r="BP55" s="121" t="n"/>
      <c r="BQ55" s="121" t="n"/>
      <c r="BR55" s="121" t="n"/>
      <c r="BS55" s="121" t="n"/>
      <c r="BT55" s="121" t="n"/>
      <c r="BU55" s="121" t="n"/>
      <c r="BV55" s="121" t="n">
        <v>3.5</v>
      </c>
    </row>
    <row r="56" ht="340" customHeight="1">
      <c r="A56" s="109" t="inlineStr">
        <is>
          <t>IRIS2387</t>
        </is>
      </c>
      <c r="B56" s="110" t="inlineStr">
        <is>
          <t>Avidi Jeevitesh</t>
        </is>
      </c>
      <c r="C56" s="111" t="inlineStr">
        <is>
          <t>Marketing</t>
        </is>
      </c>
      <c r="D56" s="111" t="inlineStr">
        <is>
          <t>Bharani Kumar</t>
        </is>
      </c>
      <c r="E56" s="112" t="n">
        <v>10.6</v>
      </c>
      <c r="F56" s="112" t="n">
        <v>1.3</v>
      </c>
      <c r="G56" s="111" t="inlineStr">
        <is>
          <t>Under Gratuate</t>
        </is>
      </c>
      <c r="H56" s="113" t="inlineStr">
        <is>
          <t>Senior Designer</t>
        </is>
      </c>
      <c r="I56" s="114" t="inlineStr">
        <is>
          <t>Senior Designer</t>
        </is>
      </c>
      <c r="J56" s="114" t="inlineStr">
        <is>
          <t>Design &amp; Creative</t>
        </is>
      </c>
      <c r="K56" s="114" t="inlineStr">
        <is>
          <t>Brand, Graphic &amp; Video Design</t>
        </is>
      </c>
      <c r="L56" s="114" t="inlineStr">
        <is>
          <t>L4 – Senior</t>
        </is>
      </c>
      <c r="M56" s="148" t="inlineStr">
        <is>
          <t>A3</t>
        </is>
      </c>
      <c r="N56" s="147" t="inlineStr">
        <is>
          <t>Senior Associate</t>
        </is>
      </c>
      <c r="O56" s="26" t="inlineStr">
        <is>
          <t>A</t>
        </is>
      </c>
      <c r="P56" s="114" t="inlineStr">
        <is>
          <t>IC</t>
        </is>
      </c>
      <c r="Q56" s="149" t="inlineStr">
        <is>
          <t>• Same level</t>
        </is>
      </c>
      <c r="R56" s="119" t="inlineStr">
        <is>
          <r>
            <rPr>
              <rFont val="Calibri"/>
              <b val="1"/>
              <sz val="10"/>
            </rPr>
            <t>WHAT THE ROLE DOES:</t>
          </r>
          <r>
            <rPr>
              <rFont val="Calibri"/>
              <sz val="10"/>
            </rPr>
            <t xml:space="preserve"> 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
</t>
          </r>
          <r>
            <rPr>
              <rFont val="Calibri"/>
              <b val="1"/>
              <sz val="10"/>
            </rPr>
            <t>KEY RESPONSIBILITIES:</t>
          </r>
          <r>
            <rPr>
              <rFont val="Calibri"/>
              <sz val="10"/>
            </rPr>
            <t xml:space="preserve"> 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decks · assets · video · event · presentation · social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visual · design · presentation · solution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design
</t>
          </r>
          <r>
            <rPr>
              <rFont val="Calibri"/>
              <b val="1"/>
              <sz val="10"/>
            </rPr>
            <t>SKILLS &amp; KNOWLEDGE · role-holders:</t>
          </r>
          <r>
            <rPr>
              <rFont val="Calibri"/>
              <sz val="10"/>
            </rPr>
            <t xml:space="preserve"> Graphic design
</t>
          </r>
          <r>
            <rPr>
              <rFont val="Calibri"/>
              <b val="1"/>
              <sz val="10"/>
            </rPr>
            <t>TOOLS &amp; SYSTEMS:</t>
          </r>
          <r>
            <rPr>
              <rFont val="Calibri"/>
              <sz val="10"/>
            </rPr>
            <t xml:space="preserve"> Canva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4 answered; catalogue RC-052</t>
          </r>
        </is>
      </c>
      <c r="S5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Manager talent mapping — Latest rating: Not rated · manager · Potential: Medium · 9-Box Grid placement: Reliable Specialist.</t>
          </r>
        </is>
      </c>
      <c r="T56" s="121" t="n"/>
      <c r="U56" s="122" t="inlineStr">
        <is>
          <r>
            <rPr>
              <rFont val="Calibri"/>
              <sz val="10"/>
            </rPr>
            <t xml:space="preserve">Senior Designer in Marketing · CARBON, A3 — IC.
</t>
          </r>
          <r>
            <rPr>
              <rFont val="Calibri"/>
              <b val="1"/>
              <sz val="10"/>
            </rPr>
            <t>The work:</t>
          </r>
          <r>
            <rPr>
              <rFont val="Calibri"/>
              <sz val="10"/>
            </rPr>
            <t xml:space="preserve"> Creates brand assets, creatives, decks, motion graphics and video.
At this level the role owns varied work; reviews juniors; go-to for a process.
</t>
          </r>
          <r>
            <rPr>
              <rFont val="Calibri"/>
              <b val="1"/>
              <sz val="10"/>
            </rPr>
            <t>Key responsibilities:</t>
          </r>
          <r>
            <rPr>
              <rFont val="Calibri"/>
              <sz val="10"/>
            </rPr>
            <t xml:space="preserve"> Creates brand assets, creatives, decks, motion graphics and video; Varied and non-standard work; handles exceptions; A module / process, or work with client or regulatory consequences.
</t>
          </r>
          <r>
            <rPr>
              <rFont val="Calibri"/>
              <b val="1"/>
              <sz val="10"/>
            </rPr>
            <t>Holders describe it with:</t>
          </r>
          <r>
            <rPr>
              <rFont val="Calibri"/>
              <sz val="10"/>
            </rPr>
            <t xml:space="preserve"> sales · event · collaterals.</t>
          </r>
        </is>
      </c>
      <c r="V56" s="123" t="inlineStr">
        <is>
          <r>
            <rPr>
              <rFont val="Calibri"/>
              <b val="1"/>
              <sz val="10"/>
            </rPr>
            <t>Hire as:</t>
          </r>
          <r>
            <rPr>
              <rFont val="Calibri"/>
              <sz val="10"/>
            </rPr>
            <t xml:space="preserve"> Designer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design / communication
</t>
          </r>
          <r>
            <rPr>
              <rFont val="Calibri"/>
              <b val="1"/>
              <sz val="10"/>
            </rPr>
            <t>Equivalent titles at peers:</t>
          </r>
          <r>
            <rPr>
              <rFont val="Calibri"/>
              <sz val="10"/>
            </rPr>
            <t xml:space="preserve"> IRIS Vs Competitor Benchmark — UX / design ladder –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56" s="123" t="inlineStr">
        <is>
          <r>
            <rPr>
              <rFont val="Calibri"/>
              <sz val="10"/>
            </rPr>
            <t xml:space="preserve">FUNCTIONAL — skill level 3 of 5 · Practitioner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Graphic design
</t>
          </r>
          <r>
            <rPr>
              <rFont val="Calibri"/>
              <b val="1"/>
              <sz val="10"/>
            </rPr>
            <t>TOOLS:</t>
          </r>
          <r>
            <rPr>
              <rFont val="Calibri"/>
              <sz val="10"/>
            </rPr>
            <t xml:space="preserve"> Canva
★ = must-have for the family. Scale: 1 Awareness · 2 Working · 3 Practitioner · 4 Advanced · 5 Expert.</t>
          </r>
        </is>
      </c>
      <c r="X56"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6" s="124" t="inlineStr">
        <is>
          <t>CARBON · Marketing · Band A · Early career</t>
        </is>
      </c>
      <c r="Z56" s="125" t="n">
        <v>2.5</v>
      </c>
      <c r="AA56" s="126">
        <f>IFERROR(INDEX(WM_C,MATCH($Y56,WM_KEY,0)),"")</f>
        <v>0.54</v>
      </c>
      <c r="AB56" s="127">
        <f>IF(Z56="","",Z56*AA56)</f>
        <v>1.35</v>
      </c>
      <c r="AC56" s="125" t="n">
        <v>2.5</v>
      </c>
      <c r="AD56" s="126">
        <f>IFERROR(INDEX(WM_AU,MATCH($Y56,WM_KEY,0)),"")</f>
        <v>0.21</v>
      </c>
      <c r="AE56" s="127">
        <f>IF(AC56="","",AC56*AD56)</f>
        <v>0.525</v>
      </c>
      <c r="AF56" s="125" t="n">
        <v>2.5</v>
      </c>
      <c r="AG56" s="126">
        <f>IFERROR(INDEX(WM_AC,MATCH($Y56,WM_KEY,0)),"")</f>
        <v>0.04</v>
      </c>
      <c r="AH56" s="127">
        <f>IF(AF56="","",AF56*AG56)</f>
        <v>0.1</v>
      </c>
      <c r="AI56" s="125" t="n">
        <v>1.5</v>
      </c>
      <c r="AJ56" s="126">
        <f>IFERROR(INDEX(WM_L,MATCH($Y56,WM_KEY,0)),"")</f>
        <v>0</v>
      </c>
      <c r="AK56" s="127">
        <f>IF(AI56="","",AI56*AJ56)</f>
        <v>0</v>
      </c>
      <c r="AL56" s="125" t="n">
        <v>6</v>
      </c>
      <c r="AM56" s="126">
        <f>IFERROR(INDEX(WM_E,MATCH($Y56,WM_KEY,0)),"")</f>
        <v>0.1</v>
      </c>
      <c r="AN56" s="127">
        <f>IF(AL56="","",AL56*AM56)</f>
        <v>0.6</v>
      </c>
      <c r="AO56" s="128" t="n">
        <v>2.5</v>
      </c>
      <c r="AP56" s="126">
        <f>IFERROR(INDEX(WM_BI,MATCH($Y56,WM_KEY,0)),"")</f>
        <v>0.11</v>
      </c>
      <c r="AQ56" s="127">
        <f>IF(AO56="","",AO56*AP56)</f>
        <v>0.275</v>
      </c>
      <c r="AR56" s="127">
        <f>IF(COUNT(AB56,AE56,AH56,AK56,AN56,AQ56)&lt;6,"",SUM(AB56,AE56,AH56,AK56,AN56,AQ56))</f>
        <v>2.85</v>
      </c>
      <c r="AS56" s="129" t="str">
        <f>IF(AR56="","",INDEX({"A1","A2","A3","B1","B2","B3","C1","C2","D1","D2","E1","E2"},MAX(1,MIN(12,ROUND(AR56,0)))))</f>
        <v>A3</v>
      </c>
      <c r="AT56"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6" s="131" t="inlineStr">
        <is>
          <r>
            <rPr>
              <rFont val="Calibri"/>
              <b val="1"/>
              <sz val="10"/>
            </rPr>
            <t>At build:</t>
          </r>
          <r>
            <rPr>
              <rFont val="Calibri"/>
              <sz val="10"/>
            </rPr>
            <t xml:space="preserve"> Complexity 1.35 + Autonomy 0.53 + Accountability 0.10 + Leadership 0.00 + Experience 0.60 + Business impact 0.28
= 2.85 points → nearest level 3 = A3
</t>
          </r>
          <r>
            <rPr>
              <rFont val="Calibri"/>
              <b val="1"/>
              <sz val="10"/>
            </rPr>
            <t>Final level:</t>
          </r>
          <r>
            <rPr>
              <rFont val="Calibri"/>
              <sz val="10"/>
            </rPr>
            <t xml:space="preserve"> A3 · same as the score</t>
          </r>
        </is>
      </c>
      <c r="AV56" s="131" t="inlineStr">
        <is>
          <r>
            <rPr>
              <rFont val="Calibri"/>
              <b val="1"/>
              <sz val="10"/>
            </rPr>
            <t>No rule applied:</t>
          </r>
          <r>
            <rPr>
              <rFont val="Calibri"/>
              <sz val="10"/>
            </rPr>
            <t xml:space="preserve"> the score decides.</t>
          </r>
        </is>
      </c>
      <c r="AW56"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Designs ebooks, social posts, solution briefs, print and landing-page assets in Adobe tools → moved down 0.5
</t>
          </r>
          <r>
            <rPr>
              <rFont val="Calibri"/>
              <b val="1"/>
              <sz val="10"/>
            </rPr>
            <t>Market:</t>
          </r>
          <r>
            <rPr>
              <rFont val="Calibri"/>
              <sz val="10"/>
            </rPr>
            <t xml:space="preserve"> A2 = Standard work of the discipline · A3 = Varied and non-standard work; handles exceptions</t>
          </r>
        </is>
      </c>
      <c r="AX5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document sizes and layout → moved down 0.5
</t>
          </r>
          <r>
            <rPr>
              <rFont val="Calibri"/>
              <b val="1"/>
              <sz val="10"/>
            </rPr>
            <t>Market:</t>
          </r>
          <r>
            <rPr>
              <rFont val="Calibri"/>
              <sz val="10"/>
            </rPr>
            <t xml:space="preserve"> A2 = Chooses own approach within standards · A3 = Technical / QC / client calls on own work</t>
          </r>
        </is>
      </c>
      <c r="AY5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print files matching specifications and correct details such as CTA links → moved down 0.5
</t>
          </r>
          <r>
            <rPr>
              <rFont val="Calibri"/>
              <b val="1"/>
              <sz val="10"/>
            </rPr>
            <t>Market:</t>
          </r>
          <r>
            <rPr>
              <rFont val="Calibri"/>
              <sz val="10"/>
            </rPr>
            <t xml:space="preserve"> A2 = Own deliverables · accuracy, TAT · A3 = A module / process, or work with client or regulatory consequences</t>
          </r>
        </is>
      </c>
      <c r="AZ56"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56" s="134" t="inlineStr">
        <is>
          <r>
            <rPr>
              <rFont val="Calibri"/>
              <sz val="10"/>
            </rPr>
            <t xml:space="preserve">Rated 6 of 12
</t>
          </r>
          <r>
            <rPr>
              <rFont val="Calibri"/>
              <b val="1"/>
              <sz val="10"/>
            </rPr>
            <t>Experience:</t>
          </r>
          <r>
            <rPr>
              <rFont val="Calibri"/>
              <sz val="10"/>
            </rPr>
            <t xml:space="preserve"> 10.6 yrs total · 9.3 before IRIS + 1.3 at IRIS = 6.3 on the experience scale
</t>
          </r>
          <r>
            <rPr>
              <rFont val="Calibri"/>
              <b val="1"/>
              <sz val="10"/>
            </rPr>
            <t>Qualification:</t>
          </r>
          <r>
            <rPr>
              <rFont val="Calibri"/>
              <sz val="10"/>
            </rPr>
            <t xml:space="preserve"> Under Gratuate · below graduate → −0.5
</t>
          </r>
          <r>
            <rPr>
              <rFont val="Calibri"/>
              <b val="1"/>
              <sz val="10"/>
            </rPr>
            <t>Market:</t>
          </r>
          <r>
            <rPr>
              <rFont val="Calibri"/>
              <sz val="10"/>
            </rPr>
            <t xml:space="preserve"> A3 roles typically have 2–5 yrs · IRIS guide 2–4</t>
          </r>
        </is>
      </c>
      <c r="BB56"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56" s="145" t="inlineStr"/>
      <c r="BD56" s="136" t="inlineStr">
        <is>
          <t>✓ HRIS: 10.6 yrs, Under Gratuate, 0 direct reports
✓ Survey: 20 of 20 questions answered
✓ KRAs: reported deliverables
✓ Manager mapping: rating, potential, 9-box
✓ Job description</t>
        </is>
      </c>
      <c r="BE56" s="136"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BF56" s="136" t="inlineStr">
        <is>
          <t>High</t>
        </is>
      </c>
      <c r="BG56" s="136" t="inlineStr">
        <is>
          <t>• 10.6 yrs of experience in a role that reads as Band A work — a career-path question for the manager: can the role be widened · Specialist, B1 or is it correctly sized?</t>
        </is>
      </c>
      <c r="BH56" s="136" t="inlineStr"/>
      <c r="BI56" s="137" t="n"/>
      <c r="BJ56" s="138" t="n"/>
      <c r="BK56" s="138" t="n"/>
      <c r="BL56" s="138" t="n"/>
      <c r="BM56" s="138" t="n"/>
      <c r="BN56" s="139" t="n"/>
      <c r="BO56" s="121" t="n"/>
      <c r="BP56" s="121" t="n"/>
      <c r="BQ56" s="121" t="n"/>
      <c r="BR56" s="121" t="n"/>
      <c r="BS56" s="121" t="n"/>
      <c r="BT56" s="121" t="n"/>
      <c r="BU56" s="121" t="n"/>
      <c r="BV56" s="121" t="n">
        <v>2.5</v>
      </c>
    </row>
    <row r="57" ht="340" customHeight="1">
      <c r="A57" s="109" t="inlineStr">
        <is>
          <t>IRIS2348</t>
        </is>
      </c>
      <c r="B57" s="110" t="inlineStr">
        <is>
          <t>Alisha Sheikh</t>
        </is>
      </c>
      <c r="C57" s="111" t="inlineStr">
        <is>
          <t>Marketing</t>
        </is>
      </c>
      <c r="D57" s="111" t="inlineStr">
        <is>
          <t>Sobhan Pramanik</t>
        </is>
      </c>
      <c r="E57" s="112" t="n">
        <v>3</v>
      </c>
      <c r="F57" s="112" t="n">
        <v>1.6</v>
      </c>
      <c r="G57" s="111" t="inlineStr">
        <is>
          <t>MBA</t>
        </is>
      </c>
      <c r="H57" s="140" t="inlineStr">
        <is>
          <t>Content Marketer</t>
        </is>
      </c>
      <c r="I57" s="115" t="inlineStr">
        <is>
          <t>Senior Content Marketing Associate</t>
        </is>
      </c>
      <c r="J57" s="114" t="inlineStr">
        <is>
          <t>Marketing &amp; Communications</t>
        </is>
      </c>
      <c r="K57" s="114" t="inlineStr">
        <is>
          <t>Content Marketing</t>
        </is>
      </c>
      <c r="L57" s="115" t="inlineStr">
        <is>
          <t>L3 – Professional / Associate</t>
        </is>
      </c>
      <c r="M57" s="116" t="inlineStr">
        <is>
          <t>A3</t>
        </is>
      </c>
      <c r="N57" s="147" t="inlineStr">
        <is>
          <t>Senior Associate</t>
        </is>
      </c>
      <c r="O57" s="26" t="inlineStr">
        <is>
          <t>A</t>
        </is>
      </c>
      <c r="P57" s="114" t="inlineStr">
        <is>
          <t>IC</t>
        </is>
      </c>
      <c r="Q57" s="146" t="inlineStr">
        <is>
          <t>▲ Up</t>
        </is>
      </c>
      <c r="R57" s="119" t="inlineStr">
        <is>
          <r>
            <rPr>
              <rFont val="Calibri"/>
              <b val="1"/>
              <sz val="10"/>
            </rPr>
            <t>WHAT THE ROLE DOES:</t>
          </r>
          <r>
            <rPr>
              <rFont val="Calibri"/>
              <sz val="10"/>
            </rPr>
            <t xml:space="preserve"> 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
</t>
          </r>
          <r>
            <rPr>
              <rFont val="Calibri"/>
              <b val="1"/>
              <sz val="10"/>
            </rPr>
            <t>KEY RESPONSIBILITIES:</t>
          </r>
          <r>
            <rPr>
              <rFont val="Calibri"/>
              <sz val="10"/>
            </rPr>
            <t xml:space="preserve"> 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content · media · social · marketing · blogs · campaigns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content · social media · website · accountable · marketing · brand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seo · blogs · content
</t>
          </r>
          <r>
            <rPr>
              <rFont val="Calibri"/>
              <b val="1"/>
              <sz val="10"/>
            </rPr>
            <t>SKILLS &amp; KNOWLEDGE · role-holders:</t>
          </r>
          <r>
            <rPr>
              <rFont val="Calibri"/>
              <sz val="10"/>
            </rPr>
            <t xml:space="preserve"> Marketing · Research skills · Content strategy · Copywriting
</t>
          </r>
          <r>
            <rPr>
              <rFont val="Calibri"/>
              <b val="1"/>
              <sz val="10"/>
            </rPr>
            <t>TOOLS &amp; SYSTEMS:</t>
          </r>
          <r>
            <rPr>
              <rFont val="Calibri"/>
              <sz val="10"/>
            </rPr>
            <t xml:space="preserve"> Semrush · Google Analytics · Canva · Hubspot · Buffer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8 answered; catalogue RC-112</t>
          </r>
        </is>
      </c>
      <c r="S5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4 · Potential: Medium · 9-Box Grid placement: High Impact / Growth Talent.</t>
          </r>
        </is>
      </c>
      <c r="T57" s="121" t="n"/>
      <c r="U57" s="122" t="inlineStr">
        <is>
          <r>
            <rPr>
              <rFont val="Calibri"/>
              <sz val="10"/>
            </rPr>
            <t xml:space="preserve">Senior Content Marketing Associate in Marketing · CARBON, A3 — IC.
</t>
          </r>
          <r>
            <rPr>
              <rFont val="Calibri"/>
              <b val="1"/>
              <sz val="10"/>
            </rPr>
            <t>The work:</t>
          </r>
          <r>
            <rPr>
              <rFont val="Calibri"/>
              <sz val="10"/>
            </rPr>
            <t xml:space="preserve"> Writes blogs, web copy, collateral and social content.
At this level the role owns varied work; reviews juniors; go-to for a process.
</t>
          </r>
          <r>
            <rPr>
              <rFont val="Calibri"/>
              <b val="1"/>
              <sz val="10"/>
            </rPr>
            <t>Key responsibilities:</t>
          </r>
          <r>
            <rPr>
              <rFont val="Calibri"/>
              <sz val="10"/>
            </rPr>
            <t xml:space="preserve"> Writes blogs, web copy, collateral and social content; Varied and non-standard work; handles exceptions; A module / process, or work with client or regulatory consequences.
</t>
          </r>
          <r>
            <rPr>
              <rFont val="Calibri"/>
              <b val="1"/>
              <sz val="10"/>
            </rPr>
            <t>Holders describe it with:</t>
          </r>
          <r>
            <rPr>
              <rFont val="Calibri"/>
              <sz val="10"/>
            </rPr>
            <t xml:space="preserve"> content · blogs · week · research · campaign · assets.</t>
          </r>
        </is>
      </c>
      <c r="V57" s="123"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57" s="123"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
★ = must-have for the family. Scale: 1 Awareness · 2 Working · 3 Practitioner · 4 Advanced · 5 Expert.</t>
          </r>
        </is>
      </c>
      <c r="X57" s="123"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7" s="124" t="inlineStr">
        <is>
          <t>CARBON · Marketing · Band A · Early career</t>
        </is>
      </c>
      <c r="Z57" s="125" t="n">
        <v>2.5</v>
      </c>
      <c r="AA57" s="126">
        <f>IFERROR(INDEX(WM_C,MATCH($Y57,WM_KEY,0)),"")</f>
        <v>0.54</v>
      </c>
      <c r="AB57" s="127">
        <f>IF(Z57="","",Z57*AA57)</f>
        <v>1.35</v>
      </c>
      <c r="AC57" s="125" t="n">
        <v>2.5</v>
      </c>
      <c r="AD57" s="126">
        <f>IFERROR(INDEX(WM_AU,MATCH($Y57,WM_KEY,0)),"")</f>
        <v>0.21</v>
      </c>
      <c r="AE57" s="127">
        <f>IF(AC57="","",AC57*AD57)</f>
        <v>0.525</v>
      </c>
      <c r="AF57" s="125" t="n">
        <v>2.5</v>
      </c>
      <c r="AG57" s="126">
        <f>IFERROR(INDEX(WM_AC,MATCH($Y57,WM_KEY,0)),"")</f>
        <v>0.04</v>
      </c>
      <c r="AH57" s="127">
        <f>IF(AF57="","",AF57*AG57)</f>
        <v>0.1</v>
      </c>
      <c r="AI57" s="125" t="n">
        <v>1</v>
      </c>
      <c r="AJ57" s="126">
        <f>IFERROR(INDEX(WM_L,MATCH($Y57,WM_KEY,0)),"")</f>
        <v>0</v>
      </c>
      <c r="AK57" s="127">
        <f>IF(AI57="","",AI57*AJ57)</f>
        <v>0</v>
      </c>
      <c r="AL57" s="125" t="n">
        <v>3.5</v>
      </c>
      <c r="AM57" s="126">
        <f>IFERROR(INDEX(WM_E,MATCH($Y57,WM_KEY,0)),"")</f>
        <v>0.1</v>
      </c>
      <c r="AN57" s="127">
        <f>IF(AL57="","",AL57*AM57)</f>
        <v>0.35</v>
      </c>
      <c r="AO57" s="128" t="n">
        <v>3</v>
      </c>
      <c r="AP57" s="126">
        <f>IFERROR(INDEX(WM_BI,MATCH($Y57,WM_KEY,0)),"")</f>
        <v>0.11</v>
      </c>
      <c r="AQ57" s="127">
        <f>IF(AO57="","",AO57*AP57)</f>
        <v>0.33</v>
      </c>
      <c r="AR57" s="127">
        <f>IF(COUNT(AB57,AE57,AH57,AK57,AN57,AQ57)&lt;6,"",SUM(AB57,AE57,AH57,AK57,AN57,AQ57))</f>
        <v>2.655</v>
      </c>
      <c r="AS57" s="129" t="str">
        <f>IF(AR57="","",INDEX({"A1","A2","A3","B1","B2","B3","C1","C2","D1","D2","E1","E2"},MAX(1,MIN(12,ROUND(AR57,0)))))</f>
        <v>A3</v>
      </c>
      <c r="AT57"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7" s="131" t="inlineStr">
        <is>
          <r>
            <rPr>
              <rFont val="Calibri"/>
              <b val="1"/>
              <sz val="10"/>
            </rPr>
            <t>At build:</t>
          </r>
          <r>
            <rPr>
              <rFont val="Calibri"/>
              <sz val="10"/>
            </rPr>
            <t xml:space="preserve"> Complexity 1.35 + Autonomy 0.53 + Accountability 0.10 + Leadership 0.00 + Experience 0.35 + Business impact 0.33
= 2.66 points → nearest level 3 = A3
</t>
          </r>
          <r>
            <rPr>
              <rFont val="Calibri"/>
              <b val="1"/>
              <sz val="10"/>
            </rPr>
            <t>Final level:</t>
          </r>
          <r>
            <rPr>
              <rFont val="Calibri"/>
              <sz val="10"/>
            </rPr>
            <t xml:space="preserve"> A3 · same as the score</t>
          </r>
        </is>
      </c>
      <c r="AV57" s="131" t="inlineStr">
        <is>
          <r>
            <rPr>
              <rFont val="Calibri"/>
              <b val="1"/>
              <sz val="10"/>
            </rPr>
            <t>No rule applied:</t>
          </r>
          <r>
            <rPr>
              <rFont val="Calibri"/>
              <sz val="10"/>
            </rPr>
            <t xml:space="preserve"> the score decides.</t>
          </r>
        </is>
      </c>
      <c r="AW5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Writes blogs, social, SEO, sales-enablement and demand-generation content, video scripts; builds content plans → moved up 0.5
</t>
          </r>
          <r>
            <rPr>
              <rFont val="Calibri"/>
              <b val="1"/>
              <sz val="10"/>
            </rPr>
            <t>Market:</t>
          </r>
          <r>
            <rPr>
              <rFont val="Calibri"/>
              <sz val="10"/>
            </rPr>
            <t xml:space="preserve"> A2 = Standard work of the discipline · A3 = Varied and non-standard work; handles exceptions</t>
          </r>
        </is>
      </c>
      <c r="AX5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social posts, captions, content calendars, blog SEO and images → moved up 0.5
</t>
          </r>
          <r>
            <rPr>
              <rFont val="Calibri"/>
              <b val="1"/>
              <sz val="10"/>
            </rPr>
            <t>Market:</t>
          </r>
          <r>
            <rPr>
              <rFont val="Calibri"/>
              <sz val="10"/>
            </rPr>
            <t xml:space="preserve"> A2 = Chooses own approach within standards · A3 = Technical / QC / client calls on own work</t>
          </r>
        </is>
      </c>
      <c r="AY5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Market:</t>
          </r>
          <r>
            <rPr>
              <rFont val="Calibri"/>
              <sz val="10"/>
            </rPr>
            <t xml:space="preserve"> A2 = Own deliverables · accuracy, TAT · A3 = A module / process, or work with client or regulatory consequences</t>
          </r>
        </is>
      </c>
      <c r="AZ5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57" s="134" t="inlineStr">
        <is>
          <r>
            <rPr>
              <rFont val="Calibri"/>
              <sz val="10"/>
            </rPr>
            <t xml:space="preserve">Rated 3.5 of 12 · between A3 and B1
</t>
          </r>
          <r>
            <rPr>
              <rFont val="Calibri"/>
              <b val="1"/>
              <sz val="10"/>
            </rPr>
            <t>Experience:</t>
          </r>
          <r>
            <rPr>
              <rFont val="Calibri"/>
              <sz val="10"/>
            </rPr>
            <t xml:space="preserve"> 3.0 yrs total · 1.4 before IRIS + 1.6 at IRIS = 3.0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57"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57" s="145" t="inlineStr"/>
      <c r="BD57" s="136" t="inlineStr">
        <is>
          <t>✓ HRIS: 3.0 yrs, MBA, 0 direct reports
✓ Survey: 20 of 20 questions answered
✓ KRAs: reported deliverables
✓ Manager mapping: rating, potential, 9-box
✓ Job description</t>
        </is>
      </c>
      <c r="BE57" s="136"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57" s="136" t="inlineStr">
        <is>
          <t>High</t>
        </is>
      </c>
      <c r="BG57" s="136" t="inlineStr"/>
      <c r="BH57" s="136" t="inlineStr"/>
      <c r="BI57" s="137" t="n"/>
      <c r="BJ57" s="138" t="n"/>
      <c r="BK57" s="138" t="n"/>
      <c r="BL57" s="138" t="n"/>
      <c r="BM57" s="138" t="n"/>
      <c r="BN57" s="139" t="n"/>
      <c r="BO57" s="121" t="n"/>
      <c r="BP57" s="121" t="n"/>
      <c r="BQ57" s="121" t="n"/>
      <c r="BR57" s="121" t="n"/>
      <c r="BS57" s="121" t="n"/>
      <c r="BT57" s="121" t="n"/>
      <c r="BU57" s="121" t="n"/>
      <c r="BV57" s="121" t="n">
        <v>3</v>
      </c>
    </row>
    <row r="58" ht="340" customHeight="1">
      <c r="A58" s="109" t="inlineStr">
        <is>
          <t>IRIS2005</t>
        </is>
      </c>
      <c r="B58" s="110" t="inlineStr">
        <is>
          <t>Danish Baksh</t>
        </is>
      </c>
      <c r="C58" s="111" t="inlineStr">
        <is>
          <t>Marketing</t>
        </is>
      </c>
      <c r="D58" s="111" t="inlineStr">
        <is>
          <t>Sobhan Pramanik</t>
        </is>
      </c>
      <c r="E58" s="112" t="n">
        <v>10.5</v>
      </c>
      <c r="F58" s="112" t="n">
        <v>4.5</v>
      </c>
      <c r="G58" s="111" t="inlineStr">
        <is>
          <t>B.E</t>
        </is>
      </c>
      <c r="H58" s="140" t="inlineStr">
        <is>
          <t>Marketing Web Developer</t>
        </is>
      </c>
      <c r="I58" s="115" t="inlineStr">
        <is>
          <t>Senior Digital Marketing Associate</t>
        </is>
      </c>
      <c r="J58" s="114" t="inlineStr">
        <is>
          <t>Marketing &amp; Communications</t>
        </is>
      </c>
      <c r="K58" s="114" t="inlineStr">
        <is>
          <t>Digital Marketing, Web &amp; Social</t>
        </is>
      </c>
      <c r="L58" s="115" t="inlineStr">
        <is>
          <t>L3 – Professional / Associate</t>
        </is>
      </c>
      <c r="M58" s="116" t="inlineStr">
        <is>
          <t>A3</t>
        </is>
      </c>
      <c r="N58" s="147" t="inlineStr">
        <is>
          <t>Senior Associate</t>
        </is>
      </c>
      <c r="O58" s="26" t="inlineStr">
        <is>
          <t>A</t>
        </is>
      </c>
      <c r="P58" s="114" t="inlineStr">
        <is>
          <t>IC</t>
        </is>
      </c>
      <c r="Q58" s="146" t="inlineStr">
        <is>
          <t>▲ Up</t>
        </is>
      </c>
      <c r="R58" s="119" t="inlineStr">
        <is>
          <r>
            <rPr>
              <rFont val="Calibri"/>
              <b val="1"/>
              <sz val="10"/>
            </rPr>
            <t>WHAT THE ROLE DOES:</t>
          </r>
          <r>
            <rPr>
              <rFont val="Calibri"/>
              <sz val="10"/>
            </rPr>
            <t xml:space="preserve"> Runs website, SEO/AEO, social media and online reputation. At A3: varied work; reviews juniors; go-to for a process.
</t>
          </r>
          <r>
            <rPr>
              <rFont val="Calibri"/>
              <b val="1"/>
              <sz val="10"/>
            </rPr>
            <t>KEY RESPONSIBILITIES:</t>
          </r>
          <r>
            <rPr>
              <rFont val="Calibri"/>
              <sz val="10"/>
            </rPr>
            <t xml:space="preserve"> Runs website, SEO/AEO, social media and online reputation;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Marketing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2 holders, 2 answered the survey; sub-family 2 answered; catalogue RC-117</t>
          </r>
        </is>
      </c>
      <c r="S5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3 · Potential: Medium · 9-Box Grid placement: Reliable Specialist.</t>
          </r>
        </is>
      </c>
      <c r="T58" s="121" t="n"/>
      <c r="U58" s="122" t="inlineStr">
        <is>
          <r>
            <rPr>
              <rFont val="Calibri"/>
              <sz val="10"/>
            </rPr>
            <t xml:space="preserve">Senior Digital Marketing Associate in Marketing · CARBON, A3 — IC.
</t>
          </r>
          <r>
            <rPr>
              <rFont val="Calibri"/>
              <b val="1"/>
              <sz val="10"/>
            </rPr>
            <t>The work:</t>
          </r>
          <r>
            <rPr>
              <rFont val="Calibri"/>
              <sz val="10"/>
            </rPr>
            <t xml:space="preserve"> Runs website, SEO/AEO, social media and online reputation.
At this level the role owns varied work; reviews juniors; go-to for a process.
</t>
          </r>
          <r>
            <rPr>
              <rFont val="Calibri"/>
              <b val="1"/>
              <sz val="10"/>
            </rPr>
            <t>Key responsibilities:</t>
          </r>
          <r>
            <rPr>
              <rFont val="Calibri"/>
              <sz val="10"/>
            </rPr>
            <t xml:space="preserve"> Runs website, SEO/AEO, social media and online reputation; Varied and non-standard work; handles exceptions; A module / process, or work with client or regulatory consequences.</t>
          </r>
        </is>
      </c>
      <c r="V58" s="123"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58" s="123"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 must-have for the family. Scale: 1 Awareness · 2 Working · 3 Practitioner · 4 Advanced · 5 Expert.</t>
          </r>
        </is>
      </c>
      <c r="X58" s="123"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8" s="124" t="inlineStr">
        <is>
          <t>CARBON · Marketing · Band A · Early career</t>
        </is>
      </c>
      <c r="Z58" s="125" t="n">
        <v>3</v>
      </c>
      <c r="AA58" s="126">
        <f>IFERROR(INDEX(WM_C,MATCH($Y58,WM_KEY,0)),"")</f>
        <v>0.54</v>
      </c>
      <c r="AB58" s="127">
        <f>IF(Z58="","",Z58*AA58)</f>
        <v>1.62</v>
      </c>
      <c r="AC58" s="125" t="n">
        <v>3</v>
      </c>
      <c r="AD58" s="126">
        <f>IFERROR(INDEX(WM_AU,MATCH($Y58,WM_KEY,0)),"")</f>
        <v>0.21</v>
      </c>
      <c r="AE58" s="127">
        <f>IF(AC58="","",AC58*AD58)</f>
        <v>0.63</v>
      </c>
      <c r="AF58" s="125" t="n">
        <v>3</v>
      </c>
      <c r="AG58" s="126">
        <f>IFERROR(INDEX(WM_AC,MATCH($Y58,WM_KEY,0)),"")</f>
        <v>0.04</v>
      </c>
      <c r="AH58" s="127">
        <f>IF(AF58="","",AF58*AG58)</f>
        <v>0.12</v>
      </c>
      <c r="AI58" s="125" t="n">
        <v>1.5</v>
      </c>
      <c r="AJ58" s="126">
        <f>IFERROR(INDEX(WM_L,MATCH($Y58,WM_KEY,0)),"")</f>
        <v>0</v>
      </c>
      <c r="AK58" s="127">
        <f>IF(AI58="","",AI58*AJ58)</f>
        <v>0</v>
      </c>
      <c r="AL58" s="125" t="n">
        <v>6</v>
      </c>
      <c r="AM58" s="126">
        <f>IFERROR(INDEX(WM_E,MATCH($Y58,WM_KEY,0)),"")</f>
        <v>0.1</v>
      </c>
      <c r="AN58" s="127">
        <f>IF(AL58="","",AL58*AM58)</f>
        <v>0.6</v>
      </c>
      <c r="AO58" s="128" t="n">
        <v>3</v>
      </c>
      <c r="AP58" s="126">
        <f>IFERROR(INDEX(WM_BI,MATCH($Y58,WM_KEY,0)),"")</f>
        <v>0.11</v>
      </c>
      <c r="AQ58" s="127">
        <f>IF(AO58="","",AO58*AP58)</f>
        <v>0.33</v>
      </c>
      <c r="AR58" s="127">
        <f>IF(COUNT(AB58,AE58,AH58,AK58,AN58,AQ58)&lt;6,"",SUM(AB58,AE58,AH58,AK58,AN58,AQ58))</f>
        <v>3.3</v>
      </c>
      <c r="AS58" s="129" t="str">
        <f>IF(AR58="","",INDEX({"A1","A2","A3","B1","B2","B3","C1","C2","D1","D2","E1","E2"},MAX(1,MIN(12,ROUND(AR58,0)))))</f>
        <v>A3</v>
      </c>
      <c r="AT58"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8" s="131" t="inlineStr">
        <is>
          <r>
            <rPr>
              <rFont val="Calibri"/>
              <b val="1"/>
              <sz val="10"/>
            </rPr>
            <t>At build:</t>
          </r>
          <r>
            <rPr>
              <rFont val="Calibri"/>
              <sz val="10"/>
            </rPr>
            <t xml:space="preserve"> Complexity 1.62 + Autonomy 0.63 + Accountability 0.12 + Leadership 0.00 + Experience 0.60 + Business impact 0.33
= 3.30 points → nearest level 3 = A3
</t>
          </r>
          <r>
            <rPr>
              <rFont val="Calibri"/>
              <b val="1"/>
              <sz val="10"/>
            </rPr>
            <t>Final level:</t>
          </r>
          <r>
            <rPr>
              <rFont val="Calibri"/>
              <sz val="10"/>
            </rPr>
            <t xml:space="preserve"> A3 · same as the score</t>
          </r>
        </is>
      </c>
      <c r="AV58" s="131" t="inlineStr">
        <is>
          <r>
            <rPr>
              <rFont val="Calibri"/>
              <b val="1"/>
              <sz val="10"/>
            </rPr>
            <t>No rule applied:</t>
          </r>
          <r>
            <rPr>
              <rFont val="Calibri"/>
              <sz val="10"/>
            </rPr>
            <t xml:space="preserve"> the score decides.</t>
          </r>
        </is>
      </c>
      <c r="AW58"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Builds and runs WordPress websites, landing pages, technical SEO, email campaigns and marketing automation → matches the start
</t>
          </r>
          <r>
            <rPr>
              <rFont val="Calibri"/>
              <b val="1"/>
              <sz val="10"/>
            </rPr>
            <t>KRA:</t>
          </r>
          <r>
            <rPr>
              <rFont val="Calibri"/>
              <sz val="10"/>
            </rPr>
            <t xml:space="preserve"> “1. Secure Top 20 organic rankings for 20 high-value keywords 2. Maintain 95% website uptime and resolve critical website issues within 24…”
</t>
          </r>
          <r>
            <rPr>
              <rFont val="Calibri"/>
              <b val="1"/>
              <sz val="10"/>
            </rPr>
            <t>Market:</t>
          </r>
          <r>
            <rPr>
              <rFont val="Calibri"/>
              <sz val="10"/>
            </rPr>
            <t xml:space="preserve"> A3 = Varied and non-standard work; handles exceptions</t>
          </r>
        </is>
      </c>
      <c r="AX58"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keyword strategy, technical SEO, content planning, website technicalities and landing page design → matches the start
</t>
          </r>
          <r>
            <rPr>
              <rFont val="Calibri"/>
              <b val="1"/>
              <sz val="10"/>
            </rPr>
            <t>Market:</t>
          </r>
          <r>
            <rPr>
              <rFont val="Calibri"/>
              <sz val="10"/>
            </rPr>
            <t xml:space="preserve"> A3 = Technical / QC / client calls on own work</t>
          </r>
        </is>
      </c>
      <c r="AY58"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Accountable for websites and digital marketing except paid campaigns; broken pages or forms lose leads → matches the start
</t>
          </r>
          <r>
            <rPr>
              <rFont val="Calibri"/>
              <b val="1"/>
              <sz val="10"/>
            </rPr>
            <t>KRA:</t>
          </r>
          <r>
            <rPr>
              <rFont val="Calibri"/>
              <sz val="10"/>
            </rPr>
            <t xml:space="preserve"> “1. Secure Top 20 organic rankings for 20 high-value keywords 2. Maintain 95% website uptime and resolve critical website issues within 24…”
</t>
          </r>
          <r>
            <rPr>
              <rFont val="Calibri"/>
              <b val="1"/>
              <sz val="10"/>
            </rPr>
            <t>Market:</t>
          </r>
          <r>
            <rPr>
              <rFont val="Calibri"/>
              <sz val="10"/>
            </rPr>
            <t xml:space="preserve"> A3 = A module / process, or work with client or regulatory consequences</t>
          </r>
        </is>
      </c>
      <c r="AZ58"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58" s="134" t="inlineStr">
        <is>
          <r>
            <rPr>
              <rFont val="Calibri"/>
              <sz val="10"/>
            </rPr>
            <t xml:space="preserve">Rated 6 of 12
</t>
          </r>
          <r>
            <rPr>
              <rFont val="Calibri"/>
              <b val="1"/>
              <sz val="10"/>
            </rPr>
            <t>Experience:</t>
          </r>
          <r>
            <rPr>
              <rFont val="Calibri"/>
              <sz val="10"/>
            </rPr>
            <t xml:space="preserve"> 10.5 yrs total · 6.0 before IRIS + 4.5 at IRIS = 6.2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A3 roles typically have 2–5 yrs · IRIS guide 2–4</t>
          </r>
        </is>
      </c>
      <c r="BB58"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58" s="145" t="inlineStr"/>
      <c r="BD58" s="136" t="inlineStr">
        <is>
          <t>✓ HRIS: 10.5 yrs, B.E, 0 direct reports
✓ Survey: 20 of 20 questions answered
✓ KRAs: submitted, reported deliverables
✓ Manager mapping: rating, potential, 9-box
✓ Job description</t>
        </is>
      </c>
      <c r="BE58" s="136"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58" s="136" t="inlineStr">
        <is>
          <t>Medium</t>
        </is>
      </c>
      <c r="BG58" s="136" t="inlineStr">
        <is>
          <t>• 10.5 yrs of experience in a role that reads as Band A work — a career-path question for the manager: can the role be widened · Specialist, B1 or is it correctly sized?</t>
        </is>
      </c>
      <c r="BH58" s="136" t="inlineStr"/>
      <c r="BI58" s="137" t="n"/>
      <c r="BJ58" s="138" t="n"/>
      <c r="BK58" s="138" t="n"/>
      <c r="BL58" s="138" t="n"/>
      <c r="BM58" s="138" t="n"/>
      <c r="BN58" s="139" t="n"/>
      <c r="BO58" s="121" t="n"/>
      <c r="BP58" s="121" t="n"/>
      <c r="BQ58" s="121" t="n"/>
      <c r="BR58" s="121" t="n"/>
      <c r="BS58" s="121" t="n"/>
      <c r="BT58" s="121" t="n"/>
      <c r="BU58" s="121" t="n"/>
      <c r="BV58" s="121" t="n">
        <v>3</v>
      </c>
    </row>
    <row r="59" ht="340" customHeight="1">
      <c r="A59" s="109" t="inlineStr">
        <is>
          <t>IRIS2316</t>
        </is>
      </c>
      <c r="B59" s="110" t="inlineStr">
        <is>
          <t>Mounika Kattula</t>
        </is>
      </c>
      <c r="C59" s="111" t="inlineStr">
        <is>
          <t>Marketing</t>
        </is>
      </c>
      <c r="D59" s="111" t="inlineStr">
        <is>
          <t>Sudipta Kundu</t>
        </is>
      </c>
      <c r="E59" s="112" t="n">
        <v>4.1</v>
      </c>
      <c r="F59" s="112" t="n">
        <v>2</v>
      </c>
      <c r="G59" s="111" t="inlineStr">
        <is>
          <t>MBA</t>
        </is>
      </c>
      <c r="H59" s="140" t="inlineStr">
        <is>
          <t>Marketing Associate</t>
        </is>
      </c>
      <c r="I59" s="115" t="inlineStr">
        <is>
          <t>Senior Marketing Operations Associate</t>
        </is>
      </c>
      <c r="J59" s="114" t="inlineStr">
        <is>
          <t>Marketing &amp; Communications</t>
        </is>
      </c>
      <c r="K59" s="114" t="inlineStr">
        <is>
          <t>Marketing Operations &amp; Automation</t>
        </is>
      </c>
      <c r="L59" s="115" t="inlineStr">
        <is>
          <t>L3 – Professional / Associate</t>
        </is>
      </c>
      <c r="M59" s="116" t="inlineStr">
        <is>
          <t>A3</t>
        </is>
      </c>
      <c r="N59" s="147" t="inlineStr">
        <is>
          <t>Senior Associate</t>
        </is>
      </c>
      <c r="O59" s="26" t="inlineStr">
        <is>
          <t>A</t>
        </is>
      </c>
      <c r="P59" s="114" t="inlineStr">
        <is>
          <t>IC</t>
        </is>
      </c>
      <c r="Q59" s="146" t="inlineStr">
        <is>
          <t>▲ Up</t>
        </is>
      </c>
      <c r="R59" s="119" t="inlineStr">
        <is>
          <r>
            <rPr>
              <rFont val="Calibri"/>
              <b val="1"/>
              <sz val="10"/>
            </rPr>
            <t>WHAT THE ROLE DOES:</t>
          </r>
          <r>
            <rPr>
              <rFont val="Calibri"/>
              <sz val="10"/>
            </rPr>
            <t xml:space="preserve"> 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data · lead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data · accuracy · crm · lead routing · reporting · leads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hygiene · data · crm · campaign
</t>
          </r>
          <r>
            <rPr>
              <rFont val="Calibri"/>
              <b val="1"/>
              <sz val="10"/>
            </rPr>
            <t>SKILLS &amp; KNOWLEDGE · role-holders:</t>
          </r>
          <r>
            <rPr>
              <rFont val="Calibri"/>
              <sz val="10"/>
            </rPr>
            <t xml:space="preserve"> Marketing
</t>
          </r>
          <r>
            <rPr>
              <rFont val="Calibri"/>
              <b val="1"/>
              <sz val="10"/>
            </rPr>
            <t>TOOLS &amp; SYSTEMS:</t>
          </r>
          <r>
            <rPr>
              <rFont val="Calibri"/>
              <sz val="10"/>
            </rPr>
            <t xml:space="preserve"> Google Ads · Google analytics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RC-122</t>
          </r>
        </is>
      </c>
      <c r="S5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From the survey and manager mapping — critical role: yes; successor named: yes.
</t>
          </r>
          <r>
            <rPr>
              <rFont val="Calibri"/>
              <b val="1"/>
              <sz val="10"/>
            </rPr>
            <t>If the work is missed · role-holders' themes:</t>
          </r>
          <r>
            <rPr>
              <rFont val="Calibri"/>
              <sz val="10"/>
            </rPr>
            <t xml:space="preserve"> wasted · data · lead.
Manager talent mapping — Latest rating: 4 · Potential: High · 9-Box Grid placement: Emerging Talent.</t>
          </r>
        </is>
      </c>
      <c r="T59" s="121" t="n"/>
      <c r="U59" s="122" t="inlineStr">
        <is>
          <r>
            <rPr>
              <rFont val="Calibri"/>
              <sz val="10"/>
            </rPr>
            <t xml:space="preserve">Senior Marketing Operations Associate in Marketing · CARBON, A3 — IC.
</t>
          </r>
          <r>
            <rPr>
              <rFont val="Calibri"/>
              <b val="1"/>
              <sz val="10"/>
            </rPr>
            <t>The work:</t>
          </r>
          <r>
            <rPr>
              <rFont val="Calibri"/>
              <sz val="10"/>
            </rPr>
            <t xml:space="preserve"> Maintains CRM/ICP data, marketing automation, reporting and dashboards.
At this level the role owns varied work; reviews juniors; go-to for a process.
</t>
          </r>
          <r>
            <rPr>
              <rFont val="Calibri"/>
              <b val="1"/>
              <sz val="10"/>
            </rPr>
            <t>Key responsibilities:</t>
          </r>
          <r>
            <rPr>
              <rFont val="Calibri"/>
              <sz val="10"/>
            </rPr>
            <t xml:space="preserve"> Maintains CRM/ICP data, marketing automation, reporting and dashboards; Varied and non-standard work; handles exceptions; A module / process, or work with client or regulatory consequences.
</t>
          </r>
          <r>
            <rPr>
              <rFont val="Calibri"/>
              <b val="1"/>
              <sz val="10"/>
            </rPr>
            <t>Holders describe it with:</t>
          </r>
          <r>
            <rPr>
              <rFont val="Calibri"/>
              <sz val="10"/>
            </rPr>
            <t xml:space="preserve"> data · crm · lead routing · hygiene · campaign.
Leads 2 direct reports.</t>
          </r>
        </is>
      </c>
      <c r="V59" s="123" t="inlineStr">
        <is>
          <r>
            <rPr>
              <rFont val="Calibri"/>
              <b val="1"/>
              <sz val="10"/>
            </rPr>
            <t>Hire as:</t>
          </r>
          <r>
            <rPr>
              <rFont val="Calibri"/>
              <sz val="10"/>
            </rPr>
            <t xml:space="preserve"> Marketing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 MBA · marketing
</t>
          </r>
          <r>
            <rPr>
              <rFont val="Calibri"/>
              <b val="1"/>
              <sz val="10"/>
            </rPr>
            <t>Equivalent titles at peers:</t>
          </r>
          <r>
            <rPr>
              <rFont val="Calibri"/>
              <sz val="10"/>
            </rPr>
            <t xml:space="preserve"> IRIS Vs Market Benchmark — CIM proficiency scale – 2–3 · IRIS Vs Competitor Benchmark — SaaS marketing ladder – Marketing Specialist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59" s="123" t="inlineStr">
        <is>
          <r>
            <rPr>
              <rFont val="Calibri"/>
              <sz val="10"/>
            </rPr>
            <t xml:space="preserve">FUNCTIONAL — skill level 3 of 5 · Practitioner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t>
          </r>
          <r>
            <rPr>
              <rFont val="Calibri"/>
              <b val="1"/>
              <sz val="10"/>
            </rPr>
            <t>TOOLS:</t>
          </r>
          <r>
            <rPr>
              <rFont val="Calibri"/>
              <sz val="10"/>
            </rPr>
            <t xml:space="preserve"> Google Ads · Google analytics
★ = must-have for the family. Scale: 1 Awareness · 2 Working · 3 Practitioner · 4 Advanced · 5 Expert.</t>
          </r>
        </is>
      </c>
      <c r="X59" s="123" t="inlineStr">
        <is>
          <r>
            <rPr>
              <rFont val="Calibri"/>
              <sz val="10"/>
            </rPr>
            <t xml:space="preserve">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59" s="124" t="inlineStr">
        <is>
          <t>CARBON · Marketing · Band A · Early career</t>
        </is>
      </c>
      <c r="Z59" s="125" t="n">
        <v>2.5</v>
      </c>
      <c r="AA59" s="126">
        <f>IFERROR(INDEX(WM_C,MATCH($Y59,WM_KEY,0)),"")</f>
        <v>0.54</v>
      </c>
      <c r="AB59" s="127">
        <f>IF(Z59="","",Z59*AA59)</f>
        <v>1.35</v>
      </c>
      <c r="AC59" s="125" t="n">
        <v>3</v>
      </c>
      <c r="AD59" s="126">
        <f>IFERROR(INDEX(WM_AU,MATCH($Y59,WM_KEY,0)),"")</f>
        <v>0.21</v>
      </c>
      <c r="AE59" s="127">
        <f>IF(AC59="","",AC59*AD59)</f>
        <v>0.63</v>
      </c>
      <c r="AF59" s="125" t="n">
        <v>3.5</v>
      </c>
      <c r="AG59" s="126">
        <f>IFERROR(INDEX(WM_AC,MATCH($Y59,WM_KEY,0)),"")</f>
        <v>0.04</v>
      </c>
      <c r="AH59" s="127">
        <f>IF(AF59="","",AF59*AG59)</f>
        <v>0.14</v>
      </c>
      <c r="AI59" s="125" t="n">
        <v>3.5</v>
      </c>
      <c r="AJ59" s="126">
        <f>IFERROR(INDEX(WM_L,MATCH($Y59,WM_KEY,0)),"")</f>
        <v>0</v>
      </c>
      <c r="AK59" s="127">
        <f>IF(AI59="","",AI59*AJ59)</f>
        <v>0</v>
      </c>
      <c r="AL59" s="125" t="n">
        <v>4</v>
      </c>
      <c r="AM59" s="126">
        <f>IFERROR(INDEX(WM_E,MATCH($Y59,WM_KEY,0)),"")</f>
        <v>0.1</v>
      </c>
      <c r="AN59" s="127">
        <f>IF(AL59="","",AL59*AM59)</f>
        <v>0.4</v>
      </c>
      <c r="AO59" s="128" t="n">
        <v>4</v>
      </c>
      <c r="AP59" s="126">
        <f>IFERROR(INDEX(WM_BI,MATCH($Y59,WM_KEY,0)),"")</f>
        <v>0.11</v>
      </c>
      <c r="AQ59" s="127">
        <f>IF(AO59="","",AO59*AP59)</f>
        <v>0.44</v>
      </c>
      <c r="AR59" s="127">
        <f>IF(COUNT(AB59,AE59,AH59,AK59,AN59,AQ59)&lt;6,"",SUM(AB59,AE59,AH59,AK59,AN59,AQ59))</f>
        <v>2.96</v>
      </c>
      <c r="AS59" s="129" t="str">
        <f>IF(AR59="","",INDEX({"A1","A2","A3","B1","B2","B3","C1","C2","D1","D2","E1","E2"},MAX(1,MIN(12,ROUND(AR59,0)))))</f>
        <v>A3</v>
      </c>
      <c r="AT59"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59" s="131" t="inlineStr">
        <is>
          <r>
            <rPr>
              <rFont val="Calibri"/>
              <b val="1"/>
              <sz val="10"/>
            </rPr>
            <t>At build:</t>
          </r>
          <r>
            <rPr>
              <rFont val="Calibri"/>
              <sz val="10"/>
            </rPr>
            <t xml:space="preserve"> Complexity 1.35 + Autonomy 0.63 + Accountability 0.14 + Leadership 0.00 + Experience 0.40 + Business impact 0.44
= 2.96 points → nearest level 3 = A3
</t>
          </r>
          <r>
            <rPr>
              <rFont val="Calibri"/>
              <b val="1"/>
              <sz val="10"/>
            </rPr>
            <t>Final level:</t>
          </r>
          <r>
            <rPr>
              <rFont val="Calibri"/>
              <sz val="10"/>
            </rPr>
            <t xml:space="preserve"> A3 · same as the score</t>
          </r>
        </is>
      </c>
      <c r="AV59" s="131" t="inlineStr">
        <is>
          <r>
            <rPr>
              <rFont val="Calibri"/>
              <b val="1"/>
              <sz val="10"/>
            </rPr>
            <t>No rule applied:</t>
          </r>
          <r>
            <rPr>
              <rFont val="Calibri"/>
              <sz val="10"/>
            </rPr>
            <t xml:space="preserve"> the score decides.</t>
          </r>
        </is>
      </c>
      <c r="AW59"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Runs CRM data quality: enrichment, validation, auditing, tagging and process improvement on global HubSpot data → moved up 0.5
</t>
          </r>
          <r>
            <rPr>
              <rFont val="Calibri"/>
              <b val="1"/>
              <sz val="10"/>
            </rPr>
            <t>KRA:</t>
          </r>
          <r>
            <rPr>
              <rFont val="Calibri"/>
              <sz val="10"/>
            </rPr>
            <t xml:space="preserve"> “1. Ensure 100% listed company data accuracy and &lt;10% data decay rate in HubSpot 2. Build and maintain SOPs defining database scope,…”
</t>
          </r>
          <r>
            <rPr>
              <rFont val="Calibri"/>
              <b val="1"/>
              <sz val="10"/>
            </rPr>
            <t>Market:</t>
          </r>
          <r>
            <rPr>
              <rFont val="Calibri"/>
              <sz val="10"/>
            </rPr>
            <t xml:space="preserve"> A2 = Standard work of the discipline · A3 = Varied and non-standard work; handles exceptions</t>
          </r>
        </is>
      </c>
      <c r="AX59" s="134" t="inlineStr">
        <is>
          <r>
            <rPr>
              <rFont val="Calibri"/>
              <sz val="10"/>
            </rPr>
            <t xml:space="preserve">Rated 3 of 12
</t>
          </r>
          <r>
            <rPr>
              <rFont val="Calibri"/>
              <b val="1"/>
              <sz val="10"/>
            </rPr>
            <t>Start:</t>
          </r>
          <r>
            <rPr>
              <rFont val="Calibri"/>
              <sz val="10"/>
            </rPr>
            <t xml:space="preserve"> 3.0 · practitioner title; reporting lines show a bigger role: 2 direct reports
</t>
          </r>
          <r>
            <rPr>
              <rFont val="Calibri"/>
              <b val="1"/>
              <sz val="10"/>
            </rPr>
            <t>Evidence reads like A3:</t>
          </r>
          <r>
            <rPr>
              <rFont val="Calibri"/>
              <sz val="10"/>
            </rPr>
            <t xml:space="preserve"> Decides data quality and CRM hygiene matters independently → matches the start
</t>
          </r>
          <r>
            <rPr>
              <rFont val="Calibri"/>
              <b val="1"/>
              <sz val="10"/>
            </rPr>
            <t>Market:</t>
          </r>
          <r>
            <rPr>
              <rFont val="Calibri"/>
              <sz val="10"/>
            </rPr>
            <t xml:space="preserve"> A3 = Technical / QC / client calls on own work</t>
          </r>
        </is>
      </c>
      <c r="AY59" s="134" t="inlineStr">
        <is>
          <r>
            <rPr>
              <rFont val="Calibri"/>
              <sz val="10"/>
            </rPr>
            <t xml:space="preserve">Rated 3.5 of 12 · between A3 and B1
</t>
          </r>
          <r>
            <rPr>
              <rFont val="Calibri"/>
              <b val="1"/>
              <sz val="10"/>
            </rPr>
            <t>Start:</t>
          </r>
          <r>
            <rPr>
              <rFont val="Calibri"/>
              <sz val="10"/>
            </rPr>
            <t xml:space="preserve"> 4.0 · practitioner title; 2 direct reports
</t>
          </r>
          <r>
            <rPr>
              <rFont val="Calibri"/>
              <b val="1"/>
              <sz val="10"/>
            </rPr>
            <t>Evidence reads like A3:</t>
          </r>
          <r>
            <rPr>
              <rFont val="Calibri"/>
              <sz val="10"/>
            </rPr>
            <t xml:space="preserve"> Accountable for data quality and CRM accuracy that outreach, reporting and SDR effort depend on → moved down 0.5
</t>
          </r>
          <r>
            <rPr>
              <rFont val="Calibri"/>
              <b val="1"/>
              <sz val="10"/>
            </rPr>
            <t>KRA:</t>
          </r>
          <r>
            <rPr>
              <rFont val="Calibri"/>
              <sz val="10"/>
            </rPr>
            <t xml:space="preserve"> “1. Ensure 100% listed company data accuracy and &lt;10% data decay rate in HubSpot 2. Build and maintain SOPs defining database scope,…”
</t>
          </r>
          <r>
            <rPr>
              <rFont val="Calibri"/>
              <b val="1"/>
              <sz val="10"/>
            </rPr>
            <t>Market:</t>
          </r>
          <r>
            <rPr>
              <rFont val="Calibri"/>
              <sz val="10"/>
            </rPr>
            <t xml:space="preserve"> A3 = A module / process, or work with client or regulatory consequences · B1 = A domain or a small team</t>
          </r>
        </is>
      </c>
      <c r="AZ59"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Two direct reports in HR data and 'we manage global data'; no leadership tasks described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59" s="134" t="inlineStr">
        <is>
          <r>
            <rPr>
              <rFont val="Calibri"/>
              <sz val="10"/>
            </rPr>
            <t xml:space="preserve">Rated 4 of 12
</t>
          </r>
          <r>
            <rPr>
              <rFont val="Calibri"/>
              <b val="1"/>
              <sz val="10"/>
            </rPr>
            <t>Experience:</t>
          </r>
          <r>
            <rPr>
              <rFont val="Calibri"/>
              <sz val="10"/>
            </rPr>
            <t xml:space="preserve"> 4.1 yrs total · 2.1 before IRIS + 2.0 at IRIS = 3.4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59"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59" s="135" t="inlineStr">
        <is>
          <t>• Confirm the reporting line — Manager</t>
        </is>
      </c>
      <c r="BD59" s="136" t="inlineStr">
        <is>
          <t>✓ HRIS: 4.1 yrs, MBA, 2 direct reports
✓ Survey: 20 of 20 questions answered
✓ KRAs: submitted, reported deliverables
✓ Manager mapping: rating, potential, 9-box
✓ Job description</t>
        </is>
      </c>
      <c r="BE59" s="136"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BF59" s="136" t="inlineStr">
        <is>
          <t>Low</t>
        </is>
      </c>
      <c r="BG59" s="13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59" s="136" t="inlineStr"/>
      <c r="BI59" s="137" t="n"/>
      <c r="BJ59" s="138" t="n"/>
      <c r="BK59" s="138" t="n"/>
      <c r="BL59" s="138" t="n"/>
      <c r="BM59" s="138" t="n"/>
      <c r="BN59" s="139" t="n"/>
      <c r="BO59" s="121" t="n"/>
      <c r="BP59" s="121" t="n"/>
      <c r="BQ59" s="121" t="n"/>
      <c r="BR59" s="121" t="n"/>
      <c r="BS59" s="121" t="n"/>
      <c r="BT59" s="121" t="n"/>
      <c r="BU59" s="121" t="n"/>
      <c r="BV59" s="121" t="n">
        <v>4</v>
      </c>
    </row>
    <row r="60" ht="340" customHeight="1">
      <c r="A60" s="109" t="inlineStr">
        <is>
          <t>IRIS2531</t>
        </is>
      </c>
      <c r="B60" s="110" t="inlineStr">
        <is>
          <t>Fatima Bhaiji</t>
        </is>
      </c>
      <c r="C60" s="111" t="inlineStr">
        <is>
          <t>Marketing</t>
        </is>
      </c>
      <c r="D60" s="111" t="inlineStr">
        <is>
          <t>Vijay Krishna Chintha</t>
        </is>
      </c>
      <c r="E60" s="112" t="n">
        <v>7.1</v>
      </c>
      <c r="F60" s="112" t="n">
        <v>0.3</v>
      </c>
      <c r="G60" s="111" t="inlineStr">
        <is>
          <t>BFM</t>
        </is>
      </c>
      <c r="H60" s="140" t="inlineStr">
        <is>
          <t>Sales Development Representative</t>
        </is>
      </c>
      <c r="I60" s="115" t="inlineStr">
        <is>
          <t>Senior Sales Development Representative</t>
        </is>
      </c>
      <c r="J60" s="114" t="inlineStr">
        <is>
          <t>Sales &amp; Business Development</t>
        </is>
      </c>
      <c r="K60" s="114" t="inlineStr">
        <is>
          <t>Sales Development &amp; Prospecting</t>
        </is>
      </c>
      <c r="L60" s="115" t="inlineStr">
        <is>
          <t>L3 – Professional / Associate</t>
        </is>
      </c>
      <c r="M60" s="116" t="inlineStr">
        <is>
          <t>A3</t>
        </is>
      </c>
      <c r="N60" s="147" t="inlineStr">
        <is>
          <t>Senior Associate</t>
        </is>
      </c>
      <c r="O60" s="26" t="inlineStr">
        <is>
          <t>A</t>
        </is>
      </c>
      <c r="P60" s="114" t="inlineStr">
        <is>
          <t>IC</t>
        </is>
      </c>
      <c r="Q60" s="146" t="inlineStr">
        <is>
          <t>▲ Up</t>
        </is>
      </c>
      <c r="R60" s="119" t="inlineStr">
        <is>
          <r>
            <rPr>
              <rFont val="Calibri"/>
              <b val="1"/>
              <sz val="10"/>
            </rPr>
            <t>WHAT THE ROLE DOES:</t>
          </r>
          <r>
            <rPr>
              <rFont val="Calibri"/>
              <sz val="10"/>
            </rPr>
            <t xml:space="preserve"> 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pipeline · sales · qualified · meetings · opportunities · generating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Marketing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RC-164</t>
          </r>
        </is>
      </c>
      <c r="S6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pipeline · impact.
Manager talent mapping — Latest rating: 3 · Potential: High · 9-Box Grid placement: Emerging Talent.</t>
          </r>
        </is>
      </c>
      <c r="T60" s="121" t="n"/>
      <c r="U60" s="122" t="inlineStr">
        <is>
          <r>
            <rPr>
              <rFont val="Calibri"/>
              <sz val="10"/>
            </rPr>
            <t xml:space="preserve">Senior Sales Development Representative in Marketing · CARBON, A3 — IC.
</t>
          </r>
          <r>
            <rPr>
              <rFont val="Calibri"/>
              <b val="1"/>
              <sz val="10"/>
            </rPr>
            <t>The work:</t>
          </r>
          <r>
            <rPr>
              <rFont val="Calibri"/>
              <sz val="10"/>
            </rPr>
            <t xml:space="preserve"> Researches target accounts, runs outbound outreach, qualifies leads and books meetings.
At this level the role owns varied work; reviews juniors; go-to for a process.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Holders describe it with:</t>
          </r>
          <r>
            <rPr>
              <rFont val="Calibri"/>
              <sz val="10"/>
            </rPr>
            <t xml:space="preserve"> outreach · calls · linkedin.</t>
          </r>
        </is>
      </c>
      <c r="V60" s="123"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60"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 must-have for the family. Scale: 1 Awareness · 2 Working · 3 Practitioner · 4 Advanced · 5 Expert.</t>
          </r>
        </is>
      </c>
      <c r="X60"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0" s="124" t="inlineStr">
        <is>
          <t>CARBON · Marketing · Band A · Early career</t>
        </is>
      </c>
      <c r="Z60" s="125" t="n">
        <v>2</v>
      </c>
      <c r="AA60" s="126">
        <f>IFERROR(INDEX(WM_C,MATCH($Y60,WM_KEY,0)),"")</f>
        <v>0.54</v>
      </c>
      <c r="AB60" s="127">
        <f>IF(Z60="","",Z60*AA60)</f>
        <v>1.08</v>
      </c>
      <c r="AC60" s="125" t="n">
        <v>2</v>
      </c>
      <c r="AD60" s="126">
        <f>IFERROR(INDEX(WM_AU,MATCH($Y60,WM_KEY,0)),"")</f>
        <v>0.21</v>
      </c>
      <c r="AE60" s="127">
        <f>IF(AC60="","",AC60*AD60)</f>
        <v>0.42</v>
      </c>
      <c r="AF60" s="125" t="n">
        <v>2</v>
      </c>
      <c r="AG60" s="126">
        <f>IFERROR(INDEX(WM_AC,MATCH($Y60,WM_KEY,0)),"")</f>
        <v>0.04</v>
      </c>
      <c r="AH60" s="127">
        <f>IF(AF60="","",AF60*AG60)</f>
        <v>0.08</v>
      </c>
      <c r="AI60" s="125" t="n">
        <v>1</v>
      </c>
      <c r="AJ60" s="126">
        <f>IFERROR(INDEX(WM_L,MATCH($Y60,WM_KEY,0)),"")</f>
        <v>0</v>
      </c>
      <c r="AK60" s="127">
        <f>IF(AI60="","",AI60*AJ60)</f>
        <v>0</v>
      </c>
      <c r="AL60" s="125" t="n">
        <v>5</v>
      </c>
      <c r="AM60" s="126">
        <f>IFERROR(INDEX(WM_E,MATCH($Y60,WM_KEY,0)),"")</f>
        <v>0.1</v>
      </c>
      <c r="AN60" s="127">
        <f>IF(AL60="","",AL60*AM60)</f>
        <v>0.5</v>
      </c>
      <c r="AO60" s="128" t="n">
        <v>2</v>
      </c>
      <c r="AP60" s="126">
        <f>IFERROR(INDEX(WM_BI,MATCH($Y60,WM_KEY,0)),"")</f>
        <v>0.11</v>
      </c>
      <c r="AQ60" s="127">
        <f>IF(AO60="","",AO60*AP60)</f>
        <v>0.22</v>
      </c>
      <c r="AR60" s="127">
        <f>IF(COUNT(AB60,AE60,AH60,AK60,AN60,AQ60)&lt;6,"",SUM(AB60,AE60,AH60,AK60,AN60,AQ60))</f>
        <v>2.3</v>
      </c>
      <c r="AS60" s="129" t="str">
        <f>IF(AR60="","",INDEX({"A1","A2","A3","B1","B2","B3","C1","C2","D1","D2","E1","E2"},MAX(1,MIN(12,ROUND(AR60,0)))))</f>
        <v>A2</v>
      </c>
      <c r="AT60"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0" s="131" t="inlineStr">
        <is>
          <r>
            <rPr>
              <rFont val="Calibri"/>
              <b val="1"/>
              <sz val="10"/>
            </rPr>
            <t>At build:</t>
          </r>
          <r>
            <rPr>
              <rFont val="Calibri"/>
              <sz val="10"/>
            </rPr>
            <t xml:space="preserve"> Complexity 1.08 + Autonomy 0.42 + Accountability 0.08 + Leadership 0.00 + Experience 0.50 + Business impact 0.22
= 2.30 points → nearest level 2 = A2
</t>
          </r>
          <r>
            <rPr>
              <rFont val="Calibri"/>
              <b val="1"/>
              <sz val="10"/>
            </rPr>
            <t>Final level:</t>
          </r>
          <r>
            <rPr>
              <rFont val="Calibri"/>
              <sz val="10"/>
            </rPr>
            <t xml:space="preserve"> A3 · a rule applied: see the next column</t>
          </r>
        </is>
      </c>
      <c r="AV60" s="131" t="inlineStr">
        <is>
          <r>
            <rPr>
              <rFont val="Calibri"/>
              <sz val="10"/>
            </rPr>
            <t xml:space="preserve">•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AW6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Calls · about 150 daily, emailing and LinkedIn outreach to create and qualify opportunities → matches the start
</t>
          </r>
          <r>
            <rPr>
              <rFont val="Calibri"/>
              <b val="1"/>
              <sz val="10"/>
            </rPr>
            <t>KRA:</t>
          </r>
          <r>
            <rPr>
              <rFont val="Calibri"/>
              <sz val="10"/>
            </rPr>
            <t xml:space="preserve"> “1. Build a strong pipeline of qualified leads through close sales collaboration and complete 72 DCCs annually 2. Generate 27 Sales Accepted…”
</t>
          </r>
          <r>
            <rPr>
              <rFont val="Calibri"/>
              <b val="1"/>
              <sz val="10"/>
            </rPr>
            <t>Market:</t>
          </r>
          <r>
            <rPr>
              <rFont val="Calibri"/>
              <sz val="10"/>
            </rPr>
            <t xml:space="preserve"> A2 = Standard work of the discipline</t>
          </r>
        </is>
      </c>
      <c r="AX6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which contacts to approach → matches the start
</t>
          </r>
          <r>
            <rPr>
              <rFont val="Calibri"/>
              <b val="1"/>
              <sz val="10"/>
            </rPr>
            <t>Market:</t>
          </r>
          <r>
            <rPr>
              <rFont val="Calibri"/>
              <sz val="10"/>
            </rPr>
            <t xml:space="preserve"> A2 = Chooses own approach within standards</t>
          </r>
        </is>
      </c>
      <c r="AY6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quality and consistency of own pipeline and outreach → matches the start
</t>
          </r>
          <r>
            <rPr>
              <rFont val="Calibri"/>
              <b val="1"/>
              <sz val="10"/>
            </rPr>
            <t>KRA:</t>
          </r>
          <r>
            <rPr>
              <rFont val="Calibri"/>
              <sz val="10"/>
            </rPr>
            <t xml:space="preserve"> “1. Build a strong pipeline of qualified leads through close sales collaboration and complete 72 DCCs annually 2. Generate 27 Sales Accepted…”
</t>
          </r>
          <r>
            <rPr>
              <rFont val="Calibri"/>
              <b val="1"/>
              <sz val="10"/>
            </rPr>
            <t>Market:</t>
          </r>
          <r>
            <rPr>
              <rFont val="Calibri"/>
              <sz val="10"/>
            </rPr>
            <t xml:space="preserve"> A2 = Own deliverables · accuracy, TAT</t>
          </r>
        </is>
      </c>
      <c r="AZ6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'Team management' listed with no detail; zero direct reports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0" s="134" t="inlineStr">
        <is>
          <r>
            <rPr>
              <rFont val="Calibri"/>
              <sz val="10"/>
            </rPr>
            <t xml:space="preserve">Rated 5 of 12
</t>
          </r>
          <r>
            <rPr>
              <rFont val="Calibri"/>
              <b val="1"/>
              <sz val="10"/>
            </rPr>
            <t>Experience:</t>
          </r>
          <r>
            <rPr>
              <rFont val="Calibri"/>
              <sz val="10"/>
            </rPr>
            <t xml:space="preserve"> 7.1 yrs total · 6.8 before IRIS + 0.3 at IRIS = 4.8 on the experience scale
</t>
          </r>
          <r>
            <rPr>
              <rFont val="Calibri"/>
              <b val="1"/>
              <sz val="10"/>
            </rPr>
            <t>Qualification:</t>
          </r>
          <r>
            <rPr>
              <rFont val="Calibri"/>
              <sz val="10"/>
            </rPr>
            <t xml:space="preserve"> BFM · graduate → no change
</t>
          </r>
          <r>
            <rPr>
              <rFont val="Calibri"/>
              <b val="1"/>
              <sz val="10"/>
            </rPr>
            <t>Market:</t>
          </r>
          <r>
            <rPr>
              <rFont val="Calibri"/>
              <sz val="10"/>
            </rPr>
            <t xml:space="preserve"> A3 roles typically have 2–5 yrs · IRIS guide 2–4</t>
          </r>
        </is>
      </c>
      <c r="BB60"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60" s="145" t="inlineStr"/>
      <c r="BD60" s="136" t="inlineStr">
        <is>
          <t>✓ HRIS: 7.1 yrs, BFM, 0 direct reports
✓ Survey: 20 of 20 questions answered
✓ KRAs: submitted, reported deliverables
✓ Manager mapping: rating, potential, 9-box
✓ Job description</t>
        </is>
      </c>
      <c r="BE60" s="136"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60" s="136" t="inlineStr">
        <is>
          <t>Medium</t>
        </is>
      </c>
      <c r="BG60" s="136" t="inlineStr">
        <is>
          <t>• 7.1 yrs of experience in a role that reads as Band A work — a career-path question for the manager: can the role be widened · Specialist, B1 or is it correctly sized?</t>
        </is>
      </c>
      <c r="BH60" s="136" t="inlineStr"/>
      <c r="BI60" s="137" t="n"/>
      <c r="BJ60" s="138" t="n"/>
      <c r="BK60" s="138" t="n"/>
      <c r="BL60" s="138" t="n"/>
      <c r="BM60" s="138" t="n"/>
      <c r="BN60" s="139" t="n"/>
      <c r="BO60" s="121" t="n"/>
      <c r="BP60" s="121" t="n"/>
      <c r="BQ60" s="121" t="n"/>
      <c r="BR60" s="121" t="n"/>
      <c r="BS60" s="121" t="n"/>
      <c r="BT60" s="121" t="n"/>
      <c r="BU60" s="121" t="n"/>
      <c r="BV60" s="121" t="n">
        <v>2</v>
      </c>
    </row>
    <row r="61" ht="340" customHeight="1">
      <c r="A61" s="109" t="inlineStr">
        <is>
          <t>IRIS2554</t>
        </is>
      </c>
      <c r="B61" s="110" t="inlineStr">
        <is>
          <t>Mausam Thakkar</t>
        </is>
      </c>
      <c r="C61" s="111" t="inlineStr">
        <is>
          <t>Marketing</t>
        </is>
      </c>
      <c r="D61" s="111" t="inlineStr">
        <is>
          <t>Prashant Sharad Jadhav</t>
        </is>
      </c>
      <c r="E61" s="112" t="n">
        <v>4.9</v>
      </c>
      <c r="F61" s="112" t="n">
        <v>0.1</v>
      </c>
      <c r="G61" s="111" t="inlineStr">
        <is>
          <t>MBA</t>
        </is>
      </c>
      <c r="H61" s="113" t="inlineStr">
        <is>
          <t>Senior Sales Development Representative</t>
        </is>
      </c>
      <c r="I61" s="114" t="inlineStr">
        <is>
          <t>Senior Sales Development Representative</t>
        </is>
      </c>
      <c r="J61" s="114" t="inlineStr">
        <is>
          <t>Sales &amp; Business Development</t>
        </is>
      </c>
      <c r="K61" s="114" t="inlineStr">
        <is>
          <t>Sales Development &amp; Prospecting</t>
        </is>
      </c>
      <c r="L61" s="115" t="inlineStr">
        <is>
          <t>Not in current mapping files</t>
        </is>
      </c>
      <c r="M61" s="116" t="inlineStr">
        <is>
          <t>A3</t>
        </is>
      </c>
      <c r="N61" s="147" t="inlineStr">
        <is>
          <t>Senior Associate</t>
        </is>
      </c>
      <c r="O61" s="26" t="inlineStr">
        <is>
          <t>A</t>
        </is>
      </c>
      <c r="P61" s="114" t="inlineStr">
        <is>
          <t>IC</t>
        </is>
      </c>
      <c r="Q61" s="118" t="inlineStr">
        <is>
          <t>● Newly mapped</t>
        </is>
      </c>
      <c r="R61" s="119" t="inlineStr">
        <is>
          <r>
            <rPr>
              <rFont val="Calibri"/>
              <b val="1"/>
              <sz val="10"/>
            </rPr>
            <t>WHAT THE ROLE DOES:</t>
          </r>
          <r>
            <rPr>
              <rFont val="Calibri"/>
              <sz val="10"/>
            </rPr>
            <t xml:space="preserve"> 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pipeline · sales · qualified · meetings · opportunities · generating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Marketing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RC-164</t>
          </r>
        </is>
      </c>
      <c r="S6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 pipeline · impact.
Manager talent mapping — Latest rating: Not rated · manager · 9-Box Grid placement: Not placed · manager.</t>
          </r>
        </is>
      </c>
      <c r="T61" s="121" t="n"/>
      <c r="U61" s="122" t="inlineStr">
        <is>
          <r>
            <rPr>
              <rFont val="Calibri"/>
              <sz val="10"/>
            </rPr>
            <t xml:space="preserve">Senior Sales Development Representative in Marketing · CARBON, A3 — IC.
</t>
          </r>
          <r>
            <rPr>
              <rFont val="Calibri"/>
              <b val="1"/>
              <sz val="10"/>
            </rPr>
            <t>The work:</t>
          </r>
          <r>
            <rPr>
              <rFont val="Calibri"/>
              <sz val="10"/>
            </rPr>
            <t xml:space="preserve"> Researches target accounts, runs outbound outreach, qualifies leads and books meetings.
At this level the role owns varied work; reviews juniors; go-to for a process.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Holders describe it with:</t>
          </r>
          <r>
            <rPr>
              <rFont val="Calibri"/>
              <sz val="10"/>
            </rPr>
            <t xml:space="preserve"> outreach · calls · linkedin.</t>
          </r>
        </is>
      </c>
      <c r="V61" s="123"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61"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 must-have for the family. Scale: 1 Awareness · 2 Working · 3 Practitioner · 4 Advanced · 5 Expert.</t>
          </r>
        </is>
      </c>
      <c r="X61"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1" s="124" t="inlineStr">
        <is>
          <t>CARBON · Marketing · Band A · Early career</t>
        </is>
      </c>
      <c r="Z61" s="125" t="n">
        <v>3</v>
      </c>
      <c r="AA61" s="126">
        <f>IFERROR(INDEX(WM_C,MATCH($Y61,WM_KEY,0)),"")</f>
        <v>0.54</v>
      </c>
      <c r="AB61" s="127">
        <f>IF(Z61="","",Z61*AA61)</f>
        <v>1.62</v>
      </c>
      <c r="AC61" s="125" t="n">
        <v>2.5</v>
      </c>
      <c r="AD61" s="126">
        <f>IFERROR(INDEX(WM_AU,MATCH($Y61,WM_KEY,0)),"")</f>
        <v>0.21</v>
      </c>
      <c r="AE61" s="127">
        <f>IF(AC61="","",AC61*AD61)</f>
        <v>0.525</v>
      </c>
      <c r="AF61" s="125" t="n">
        <v>2.5</v>
      </c>
      <c r="AG61" s="126">
        <f>IFERROR(INDEX(WM_AC,MATCH($Y61,WM_KEY,0)),"")</f>
        <v>0.04</v>
      </c>
      <c r="AH61" s="127">
        <f>IF(AF61="","",AF61*AG61)</f>
        <v>0.1</v>
      </c>
      <c r="AI61" s="125" t="n">
        <v>1.5</v>
      </c>
      <c r="AJ61" s="126">
        <f>IFERROR(INDEX(WM_L,MATCH($Y61,WM_KEY,0)),"")</f>
        <v>0</v>
      </c>
      <c r="AK61" s="127">
        <f>IF(AI61="","",AI61*AJ61)</f>
        <v>0</v>
      </c>
      <c r="AL61" s="125" t="n">
        <v>4.5</v>
      </c>
      <c r="AM61" s="126">
        <f>IFERROR(INDEX(WM_E,MATCH($Y61,WM_KEY,0)),"")</f>
        <v>0.1</v>
      </c>
      <c r="AN61" s="127">
        <f>IF(AL61="","",AL61*AM61)</f>
        <v>0.45</v>
      </c>
      <c r="AO61" s="128" t="n">
        <v>2.5</v>
      </c>
      <c r="AP61" s="126">
        <f>IFERROR(INDEX(WM_BI,MATCH($Y61,WM_KEY,0)),"")</f>
        <v>0.11</v>
      </c>
      <c r="AQ61" s="127">
        <f>IF(AO61="","",AO61*AP61)</f>
        <v>0.275</v>
      </c>
      <c r="AR61" s="127">
        <f>IF(COUNT(AB61,AE61,AH61,AK61,AN61,AQ61)&lt;6,"",SUM(AB61,AE61,AH61,AK61,AN61,AQ61))</f>
        <v>2.97</v>
      </c>
      <c r="AS61" s="129" t="str">
        <f>IF(AR61="","",INDEX({"A1","A2","A3","B1","B2","B3","C1","C2","D1","D2","E1","E2"},MAX(1,MIN(12,ROUND(AR61,0)))))</f>
        <v>A3</v>
      </c>
      <c r="AT61"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1" s="131" t="inlineStr">
        <is>
          <r>
            <rPr>
              <rFont val="Calibri"/>
              <b val="1"/>
              <sz val="10"/>
            </rPr>
            <t>At build:</t>
          </r>
          <r>
            <rPr>
              <rFont val="Calibri"/>
              <sz val="10"/>
            </rPr>
            <t xml:space="preserve"> Complexity 1.62 + Autonomy 0.53 + Accountability 0.10 + Leadership 0.00 + Experience 0.45 + Business impact 0.28
= 2.97 points → nearest level 3 = A3
</t>
          </r>
          <r>
            <rPr>
              <rFont val="Calibri"/>
              <b val="1"/>
              <sz val="10"/>
            </rPr>
            <t>Final level:</t>
          </r>
          <r>
            <rPr>
              <rFont val="Calibri"/>
              <sz val="10"/>
            </rPr>
            <t xml:space="preserve"> A3 · same as the score</t>
          </r>
        </is>
      </c>
      <c r="AV61" s="131" t="inlineStr">
        <is>
          <r>
            <rPr>
              <rFont val="Calibri"/>
              <b val="1"/>
              <sz val="10"/>
            </rPr>
            <t>No rule applied:</t>
          </r>
          <r>
            <rPr>
              <rFont val="Calibri"/>
              <sz val="10"/>
            </rPr>
            <t xml:space="preserve"> the score decides.</t>
          </r>
        </is>
      </c>
      <c r="AW6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ABM outreach to multi-stakeholder enterprise buying committees with tailored messaging, intent tools, 150+ calls → matches the start
</t>
          </r>
          <r>
            <rPr>
              <rFont val="Calibri"/>
              <b val="1"/>
              <sz val="10"/>
            </rPr>
            <t>Market:</t>
          </r>
          <r>
            <rPr>
              <rFont val="Calibri"/>
              <sz val="10"/>
            </rPr>
            <t xml:space="preserve"> A3 = Varied and non-standard work; handles exceptions</t>
          </r>
        </is>
      </c>
      <c r="AX6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outreach execution only → moved down 0.5
</t>
          </r>
          <r>
            <rPr>
              <rFont val="Calibri"/>
              <b val="1"/>
              <sz val="10"/>
            </rPr>
            <t>Market:</t>
          </r>
          <r>
            <rPr>
              <rFont val="Calibri"/>
              <sz val="10"/>
            </rPr>
            <t xml:space="preserve"> A2 = Chooses own approach within standards · A3 = Technical / QC / client calls on own work</t>
          </r>
        </is>
      </c>
      <c r="AY6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own quota of qualified meetings and pipeline opportunities → moved down 0.5
</t>
          </r>
          <r>
            <rPr>
              <rFont val="Calibri"/>
              <b val="1"/>
              <sz val="10"/>
            </rPr>
            <t>Market:</t>
          </r>
          <r>
            <rPr>
              <rFont val="Calibri"/>
              <sz val="10"/>
            </rPr>
            <t xml:space="preserve"> A2 = Own deliverables · accuracy, TAT · A3 = A module / process, or work with client or regulatory consequences</t>
          </r>
        </is>
      </c>
      <c r="AZ61"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61" s="134" t="inlineStr">
        <is>
          <r>
            <rPr>
              <rFont val="Calibri"/>
              <sz val="10"/>
            </rPr>
            <t xml:space="preserve">Rated 4.5 of 12 · between B1 and B2
</t>
          </r>
          <r>
            <rPr>
              <rFont val="Calibri"/>
              <b val="1"/>
              <sz val="10"/>
            </rPr>
            <t>Experience:</t>
          </r>
          <r>
            <rPr>
              <rFont val="Calibri"/>
              <sz val="10"/>
            </rPr>
            <t xml:space="preserve"> 4.9 yrs total · 4.8 before IRIS + 0.1 at IRIS = 3.8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61"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61" s="145" t="inlineStr"/>
      <c r="BD61" s="136" t="inlineStr">
        <is>
          <t>✓ HRIS: 4.9 yrs, MBA, 0 direct reports
✓ Survey: 20 of 20 questions answered
✓ KRAs: reported deliverables
✓ Manager mapping: rating, 9-box
✗ Job description: not on file</t>
        </is>
      </c>
      <c r="BE61" s="136"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61" s="136" t="inlineStr">
        <is>
          <t>High</t>
        </is>
      </c>
      <c r="BG61" s="136" t="inlineStr"/>
      <c r="BH61" s="136" t="inlineStr"/>
      <c r="BI61" s="137" t="n"/>
      <c r="BJ61" s="138" t="n"/>
      <c r="BK61" s="138" t="n"/>
      <c r="BL61" s="138" t="n"/>
      <c r="BM61" s="138" t="n"/>
      <c r="BN61" s="139" t="n"/>
      <c r="BO61" s="121" t="n"/>
      <c r="BP61" s="121" t="n"/>
      <c r="BQ61" s="121" t="n"/>
      <c r="BR61" s="121" t="n"/>
      <c r="BS61" s="121" t="n"/>
      <c r="BT61" s="121" t="n"/>
      <c r="BU61" s="121" t="n"/>
      <c r="BV61" s="121" t="n">
        <v>2.5</v>
      </c>
    </row>
    <row r="62" ht="340" customHeight="1">
      <c r="A62" s="109" t="inlineStr">
        <is>
          <t>IRIS2543</t>
        </is>
      </c>
      <c r="B62" s="110" t="inlineStr">
        <is>
          <t>Rahul Nishikant Pawar</t>
        </is>
      </c>
      <c r="C62" s="111" t="inlineStr">
        <is>
          <t>Marketing</t>
        </is>
      </c>
      <c r="D62" s="111" t="inlineStr">
        <is>
          <t>Vijay Krishna Chintha</t>
        </is>
      </c>
      <c r="E62" s="112" t="n">
        <v>5.3</v>
      </c>
      <c r="F62" s="112" t="n">
        <v>0.2</v>
      </c>
      <c r="G62" s="111" t="inlineStr">
        <is>
          <t>HSC</t>
        </is>
      </c>
      <c r="H62" s="113" t="inlineStr">
        <is>
          <t>Senior Sales Development Representative</t>
        </is>
      </c>
      <c r="I62" s="114" t="inlineStr">
        <is>
          <t>Senior Sales Development Representative</t>
        </is>
      </c>
      <c r="J62" s="114" t="inlineStr">
        <is>
          <t>Sales &amp; Business Development</t>
        </is>
      </c>
      <c r="K62" s="114" t="inlineStr">
        <is>
          <t>Sales Development &amp; Prospecting</t>
        </is>
      </c>
      <c r="L62" s="115" t="inlineStr">
        <is>
          <t>Not in current mapping files</t>
        </is>
      </c>
      <c r="M62" s="116" t="inlineStr">
        <is>
          <t>A3</t>
        </is>
      </c>
      <c r="N62" s="147" t="inlineStr">
        <is>
          <t>Senior Associate</t>
        </is>
      </c>
      <c r="O62" s="26" t="inlineStr">
        <is>
          <t>A</t>
        </is>
      </c>
      <c r="P62" s="114" t="inlineStr">
        <is>
          <t>IC</t>
        </is>
      </c>
      <c r="Q62" s="118" t="inlineStr">
        <is>
          <t>● Newly mapped</t>
        </is>
      </c>
      <c r="R62" s="119" t="inlineStr">
        <is>
          <r>
            <rPr>
              <rFont val="Calibri"/>
              <b val="1"/>
              <sz val="10"/>
            </rPr>
            <t>WHAT THE ROLE DOES:</t>
          </r>
          <r>
            <rPr>
              <rFont val="Calibri"/>
              <sz val="10"/>
            </rPr>
            <t xml:space="preserve"> 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pipeline · sales · qualified · meetings · opportunities · generating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Marketing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RC-164</t>
          </r>
        </is>
      </c>
      <c r="S6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 pipeline · impact.
Manager talent mapping — Latest rating: Not rated · manager · 9-Box Grid placement: Not placed · manager.</t>
          </r>
        </is>
      </c>
      <c r="T62" s="121" t="n"/>
      <c r="U62" s="122" t="inlineStr">
        <is>
          <r>
            <rPr>
              <rFont val="Calibri"/>
              <sz val="10"/>
            </rPr>
            <t xml:space="preserve">Senior Sales Development Representative in Marketing · CARBON, A3 — IC.
</t>
          </r>
          <r>
            <rPr>
              <rFont val="Calibri"/>
              <b val="1"/>
              <sz val="10"/>
            </rPr>
            <t>The work:</t>
          </r>
          <r>
            <rPr>
              <rFont val="Calibri"/>
              <sz val="10"/>
            </rPr>
            <t xml:space="preserve"> Researches target accounts, runs outbound outreach, qualifies leads and books meetings.
At this level the role owns varied work; reviews juniors; go-to for a process.
</t>
          </r>
          <r>
            <rPr>
              <rFont val="Calibri"/>
              <b val="1"/>
              <sz val="10"/>
            </rPr>
            <t>Key responsibilities:</t>
          </r>
          <r>
            <rPr>
              <rFont val="Calibri"/>
              <sz val="10"/>
            </rPr>
            <t xml:space="preserve"> Researches target accounts, runs outbound outreach, qualifies leads and books meetings; Varied and non-standard work; handles exceptions; A module / process, or work with client or regulatory consequences.
</t>
          </r>
          <r>
            <rPr>
              <rFont val="Calibri"/>
              <b val="1"/>
              <sz val="10"/>
            </rPr>
            <t>Holders describe it with:</t>
          </r>
          <r>
            <rPr>
              <rFont val="Calibri"/>
              <sz val="10"/>
            </rPr>
            <t xml:space="preserve"> outreach · calls · linkedin.</t>
          </r>
        </is>
      </c>
      <c r="V62" s="123"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62"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 must-have for the family. Scale: 1 Awareness · 2 Working · 3 Practitioner · 4 Advanced · 5 Expert.</t>
          </r>
        </is>
      </c>
      <c r="X62"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2" s="124" t="inlineStr">
        <is>
          <t>CARBON · Marketing · Band A · Early career</t>
        </is>
      </c>
      <c r="Z62" s="125" t="n">
        <v>2.5</v>
      </c>
      <c r="AA62" s="126">
        <f>IFERROR(INDEX(WM_C,MATCH($Y62,WM_KEY,0)),"")</f>
        <v>0.54</v>
      </c>
      <c r="AB62" s="127">
        <f>IF(Z62="","",Z62*AA62)</f>
        <v>1.35</v>
      </c>
      <c r="AC62" s="125" t="n">
        <v>2.5</v>
      </c>
      <c r="AD62" s="126">
        <f>IFERROR(INDEX(WM_AU,MATCH($Y62,WM_KEY,0)),"")</f>
        <v>0.21</v>
      </c>
      <c r="AE62" s="127">
        <f>IF(AC62="","",AC62*AD62)</f>
        <v>0.525</v>
      </c>
      <c r="AF62" s="125" t="n">
        <v>2.5</v>
      </c>
      <c r="AG62" s="126">
        <f>IFERROR(INDEX(WM_AC,MATCH($Y62,WM_KEY,0)),"")</f>
        <v>0.04</v>
      </c>
      <c r="AH62" s="127">
        <f>IF(AF62="","",AF62*AG62)</f>
        <v>0.1</v>
      </c>
      <c r="AI62" s="125" t="n">
        <v>1.5</v>
      </c>
      <c r="AJ62" s="126">
        <f>IFERROR(INDEX(WM_L,MATCH($Y62,WM_KEY,0)),"")</f>
        <v>0</v>
      </c>
      <c r="AK62" s="127">
        <f>IF(AI62="","",AI62*AJ62)</f>
        <v>0</v>
      </c>
      <c r="AL62" s="125" t="n">
        <v>3.5</v>
      </c>
      <c r="AM62" s="126">
        <f>IFERROR(INDEX(WM_E,MATCH($Y62,WM_KEY,0)),"")</f>
        <v>0.1</v>
      </c>
      <c r="AN62" s="127">
        <f>IF(AL62="","",AL62*AM62)</f>
        <v>0.35</v>
      </c>
      <c r="AO62" s="128" t="n">
        <v>2.5</v>
      </c>
      <c r="AP62" s="126">
        <f>IFERROR(INDEX(WM_BI,MATCH($Y62,WM_KEY,0)),"")</f>
        <v>0.11</v>
      </c>
      <c r="AQ62" s="127">
        <f>IF(AO62="","",AO62*AP62)</f>
        <v>0.275</v>
      </c>
      <c r="AR62" s="127">
        <f>IF(COUNT(AB62,AE62,AH62,AK62,AN62,AQ62)&lt;6,"",SUM(AB62,AE62,AH62,AK62,AN62,AQ62))</f>
        <v>2.6</v>
      </c>
      <c r="AS62" s="129" t="str">
        <f>IF(AR62="","",INDEX({"A1","A2","A3","B1","B2","B3","C1","C2","D1","D2","E1","E2"},MAX(1,MIN(12,ROUND(AR62,0)))))</f>
        <v>A3</v>
      </c>
      <c r="AT62"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2" s="131" t="inlineStr">
        <is>
          <r>
            <rPr>
              <rFont val="Calibri"/>
              <b val="1"/>
              <sz val="10"/>
            </rPr>
            <t>At build:</t>
          </r>
          <r>
            <rPr>
              <rFont val="Calibri"/>
              <sz val="10"/>
            </rPr>
            <t xml:space="preserve"> Complexity 1.35 + Autonomy 0.53 + Accountability 0.10 + Leadership 0.00 + Experience 0.35 + Business impact 0.28
= 2.60 points → nearest level 3 = A3
</t>
          </r>
          <r>
            <rPr>
              <rFont val="Calibri"/>
              <b val="1"/>
              <sz val="10"/>
            </rPr>
            <t>Final level:</t>
          </r>
          <r>
            <rPr>
              <rFont val="Calibri"/>
              <sz val="10"/>
            </rPr>
            <t xml:space="preserve"> A3 · same as the score</t>
          </r>
        </is>
      </c>
      <c r="AV62" s="131" t="inlineStr">
        <is>
          <r>
            <rPr>
              <rFont val="Calibri"/>
              <b val="1"/>
              <sz val="10"/>
            </rPr>
            <t>No rule applied:</t>
          </r>
          <r>
            <rPr>
              <rFont val="Calibri"/>
              <sz val="10"/>
            </rPr>
            <t xml:space="preserve"> the score decides.</t>
          </r>
        </is>
      </c>
      <c r="AW62"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Cold calls, cold emails and LinkedIn outreach with account research to schedule qualified meetings → moved down 0.5
</t>
          </r>
          <r>
            <rPr>
              <rFont val="Calibri"/>
              <b val="1"/>
              <sz val="10"/>
            </rPr>
            <t>Market:</t>
          </r>
          <r>
            <rPr>
              <rFont val="Calibri"/>
              <sz val="10"/>
            </rPr>
            <t xml:space="preserve"> A2 = Standard work of the discipline · A3 = Varied and non-standard work; handles exceptions</t>
          </r>
        </is>
      </c>
      <c r="AX62"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on alternatives and new outreach approaches; times own calling → moved down 0.5
</t>
          </r>
          <r>
            <rPr>
              <rFont val="Calibri"/>
              <b val="1"/>
              <sz val="10"/>
            </rPr>
            <t>Market:</t>
          </r>
          <r>
            <rPr>
              <rFont val="Calibri"/>
              <sz val="10"/>
            </rPr>
            <t xml:space="preserve"> A2 = Chooses own approach within standards · A3 = Technical / QC / client calls on own work</t>
          </r>
        </is>
      </c>
      <c r="AY62"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Accountable for own sales-qualified meetings and pipeline targets → moved down 0.5
</t>
          </r>
          <r>
            <rPr>
              <rFont val="Calibri"/>
              <b val="1"/>
              <sz val="10"/>
            </rPr>
            <t>Market:</t>
          </r>
          <r>
            <rPr>
              <rFont val="Calibri"/>
              <sz val="10"/>
            </rPr>
            <t xml:space="preserve"> A2 = Own deliverables · accuracy, TAT · A3 = A module / process, or work with client or regulatory consequences</t>
          </r>
        </is>
      </c>
      <c r="AZ62"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62" s="134" t="inlineStr">
        <is>
          <r>
            <rPr>
              <rFont val="Calibri"/>
              <sz val="10"/>
            </rPr>
            <t xml:space="preserve">Rated 3.5 of 12 · between A3 and B1
</t>
          </r>
          <r>
            <rPr>
              <rFont val="Calibri"/>
              <b val="1"/>
              <sz val="10"/>
            </rPr>
            <t>Experience:</t>
          </r>
          <r>
            <rPr>
              <rFont val="Calibri"/>
              <sz val="10"/>
            </rPr>
            <t xml:space="preserve"> 5.3 yrs total · 5.1 before IRIS + 0.2 at IRIS = 3.9 on the experience scale
</t>
          </r>
          <r>
            <rPr>
              <rFont val="Calibri"/>
              <b val="1"/>
              <sz val="10"/>
            </rPr>
            <t>Qualification:</t>
          </r>
          <r>
            <rPr>
              <rFont val="Calibri"/>
              <sz val="10"/>
            </rPr>
            <t xml:space="preserve"> HSC · below graduate → −0.5
</t>
          </r>
          <r>
            <rPr>
              <rFont val="Calibri"/>
              <b val="1"/>
              <sz val="10"/>
            </rPr>
            <t>Market:</t>
          </r>
          <r>
            <rPr>
              <rFont val="Calibri"/>
              <sz val="10"/>
            </rPr>
            <t xml:space="preserve"> A3 roles typically have 2–5 yrs · IRIS guide 2–4</t>
          </r>
        </is>
      </c>
      <c r="BB62"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62" s="145" t="inlineStr"/>
      <c r="BD62" s="136" t="inlineStr">
        <is>
          <t>✓ HRIS: 5.3 yrs, HSC, 0 direct reports
✓ Survey: 20 of 20 questions answered
✓ KRAs: reported deliverables
✓ Manager mapping: rating, 9-box
✗ Job description: not on file</t>
        </is>
      </c>
      <c r="BE62" s="136"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62" s="136" t="inlineStr">
        <is>
          <t>Medium</t>
        </is>
      </c>
      <c r="BG62" s="136" t="inlineStr"/>
      <c r="BH62" s="136" t="inlineStr"/>
      <c r="BI62" s="137" t="n"/>
      <c r="BJ62" s="138" t="n"/>
      <c r="BK62" s="138" t="n"/>
      <c r="BL62" s="138" t="n"/>
      <c r="BM62" s="138" t="n"/>
      <c r="BN62" s="139" t="n"/>
      <c r="BO62" s="121" t="n"/>
      <c r="BP62" s="121" t="n"/>
      <c r="BQ62" s="121" t="n"/>
      <c r="BR62" s="121" t="n"/>
      <c r="BS62" s="121" t="n"/>
      <c r="BT62" s="121" t="n"/>
      <c r="BU62" s="121" t="n"/>
      <c r="BV62" s="121" t="n">
        <v>2.5</v>
      </c>
    </row>
    <row r="63" ht="340" customHeight="1">
      <c r="A63" s="109" t="inlineStr">
        <is>
          <t>IRIS2541</t>
        </is>
      </c>
      <c r="B63" s="110" t="inlineStr">
        <is>
          <t>Aakansha Gupta</t>
        </is>
      </c>
      <c r="C63" s="111" t="inlineStr">
        <is>
          <t>Marketing</t>
        </is>
      </c>
      <c r="D63" s="111" t="inlineStr">
        <is>
          <t>Sobhan Pramanik</t>
        </is>
      </c>
      <c r="E63" s="112" t="n">
        <v>0.3</v>
      </c>
      <c r="F63" s="112" t="n">
        <v>0.3</v>
      </c>
      <c r="G63" s="111" t="inlineStr">
        <is>
          <t>BBA.LLB</t>
        </is>
      </c>
      <c r="H63" s="140" t="inlineStr">
        <is>
          <t>Marketing Associate</t>
        </is>
      </c>
      <c r="I63" s="115" t="inlineStr">
        <is>
          <t>Content Marketing Associate</t>
        </is>
      </c>
      <c r="J63" s="114" t="inlineStr">
        <is>
          <t>Marketing &amp; Communications</t>
        </is>
      </c>
      <c r="K63" s="114" t="inlineStr">
        <is>
          <t>Content Marketing</t>
        </is>
      </c>
      <c r="L63" s="115" t="inlineStr">
        <is>
          <t>Not in current mapping files</t>
        </is>
      </c>
      <c r="M63" s="116" t="inlineStr">
        <is>
          <t>A2</t>
        </is>
      </c>
      <c r="N63" s="147" t="inlineStr">
        <is>
          <t>Associate</t>
        </is>
      </c>
      <c r="O63" s="26" t="inlineStr">
        <is>
          <t>A</t>
        </is>
      </c>
      <c r="P63" s="114" t="inlineStr">
        <is>
          <t>IC</t>
        </is>
      </c>
      <c r="Q63" s="118" t="inlineStr">
        <is>
          <t>● Newly mapped</t>
        </is>
      </c>
      <c r="R63" s="119" t="inlineStr">
        <is>
          <r>
            <rPr>
              <rFont val="Calibri"/>
              <b val="1"/>
              <sz val="10"/>
            </rPr>
            <t>WHAT THE ROLE DOES:</t>
          </r>
          <r>
            <rPr>
              <rFont val="Calibri"/>
              <sz val="10"/>
            </rPr>
            <t xml:space="preserve"> 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marketing · content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content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Research skills
</t>
          </r>
          <r>
            <rPr>
              <rFont val="Calibri"/>
              <b val="1"/>
              <sz val="10"/>
            </rPr>
            <t>TOOLS &amp; SYSTEMS:</t>
          </r>
          <r>
            <rPr>
              <rFont val="Calibri"/>
              <sz val="10"/>
            </rPr>
            <t xml:space="preserve"> Canva · Hubspot · Semrush · Buffer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8 answered; catalogue RC-111</t>
          </r>
        </is>
      </c>
      <c r="S63"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ranking.
Manager talent mapping — Latest rating: Not rated · manager · 9-Box Grid placement: Not placed · manager.</t>
          </r>
        </is>
      </c>
      <c r="T63" s="121" t="n"/>
      <c r="U63" s="122" t="inlineStr">
        <is>
          <r>
            <rPr>
              <rFont val="Calibri"/>
              <sz val="10"/>
            </rPr>
            <t xml:space="preserve">Content Marketing Associate in Marketing · CARBON, A2 — IC.
</t>
          </r>
          <r>
            <rPr>
              <rFont val="Calibri"/>
              <b val="1"/>
              <sz val="10"/>
            </rPr>
            <t>The work:</t>
          </r>
          <r>
            <rPr>
              <rFont val="Calibri"/>
              <sz val="10"/>
            </rPr>
            <t xml:space="preserve"> Writes blogs, web copy, collateral and social content.
At this level the role owns standard work delivered independently.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Holders describe it with:</t>
          </r>
          <r>
            <rPr>
              <rFont val="Calibri"/>
              <sz val="10"/>
            </rPr>
            <t xml:space="preserve"> content · blogs · week · campaign.</t>
          </r>
        </is>
      </c>
      <c r="V63"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3"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t>
          </r>
          <r>
            <rPr>
              <rFont val="Calibri"/>
              <b val="1"/>
              <sz val="10"/>
            </rPr>
            <t>TOOLS:</t>
          </r>
          <r>
            <rPr>
              <rFont val="Calibri"/>
              <sz val="10"/>
            </rPr>
            <t xml:space="preserve"> Canva · Hubspot · Semrush · Buffer
★ = must-have for the family. Scale: 1 Awareness · 2 Working · 3 Practitioner · 4 Advanced · 5 Expert.</t>
          </r>
        </is>
      </c>
      <c r="X63"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3" s="124" t="inlineStr">
        <is>
          <t>CARBON · Marketing · Band A · Early career</t>
        </is>
      </c>
      <c r="Z63" s="125" t="n">
        <v>2</v>
      </c>
      <c r="AA63" s="126">
        <f>IFERROR(INDEX(WM_C,MATCH($Y63,WM_KEY,0)),"")</f>
        <v>0.54</v>
      </c>
      <c r="AB63" s="127">
        <f>IF(Z63="","",Z63*AA63)</f>
        <v>1.08</v>
      </c>
      <c r="AC63" s="125" t="n">
        <v>2</v>
      </c>
      <c r="AD63" s="126">
        <f>IFERROR(INDEX(WM_AU,MATCH($Y63,WM_KEY,0)),"")</f>
        <v>0.21</v>
      </c>
      <c r="AE63" s="127">
        <f>IF(AC63="","",AC63*AD63)</f>
        <v>0.42</v>
      </c>
      <c r="AF63" s="125" t="n">
        <v>2</v>
      </c>
      <c r="AG63" s="126">
        <f>IFERROR(INDEX(WM_AC,MATCH($Y63,WM_KEY,0)),"")</f>
        <v>0.04</v>
      </c>
      <c r="AH63" s="127">
        <f>IF(AF63="","",AF63*AG63)</f>
        <v>0.08</v>
      </c>
      <c r="AI63" s="125" t="n">
        <v>1</v>
      </c>
      <c r="AJ63" s="126">
        <f>IFERROR(INDEX(WM_L,MATCH($Y63,WM_KEY,0)),"")</f>
        <v>0</v>
      </c>
      <c r="AK63" s="127">
        <f>IF(AI63="","",AI63*AJ63)</f>
        <v>0</v>
      </c>
      <c r="AL63" s="125" t="n">
        <v>2.5</v>
      </c>
      <c r="AM63" s="126">
        <f>IFERROR(INDEX(WM_E,MATCH($Y63,WM_KEY,0)),"")</f>
        <v>0.1</v>
      </c>
      <c r="AN63" s="127">
        <f>IF(AL63="","",AL63*AM63)</f>
        <v>0.25</v>
      </c>
      <c r="AO63" s="128" t="n">
        <v>2</v>
      </c>
      <c r="AP63" s="126">
        <f>IFERROR(INDEX(WM_BI,MATCH($Y63,WM_KEY,0)),"")</f>
        <v>0.11</v>
      </c>
      <c r="AQ63" s="127">
        <f>IF(AO63="","",AO63*AP63)</f>
        <v>0.22</v>
      </c>
      <c r="AR63" s="127">
        <f>IF(COUNT(AB63,AE63,AH63,AK63,AN63,AQ63)&lt;6,"",SUM(AB63,AE63,AH63,AK63,AN63,AQ63))</f>
        <v>2.05</v>
      </c>
      <c r="AS63" s="129" t="str">
        <f>IF(AR63="","",INDEX({"A1","A2","A3","B1","B2","B3","C1","C2","D1","D2","E1","E2"},MAX(1,MIN(12,ROUND(AR63,0)))))</f>
        <v>A2</v>
      </c>
      <c r="AT63"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3" s="131" t="inlineStr">
        <is>
          <r>
            <rPr>
              <rFont val="Calibri"/>
              <b val="1"/>
              <sz val="10"/>
            </rPr>
            <t>At build:</t>
          </r>
          <r>
            <rPr>
              <rFont val="Calibri"/>
              <sz val="10"/>
            </rPr>
            <t xml:space="preserve"> Complexity 1.08 + Autonomy 0.42 + Accountability 0.08 + Leadership 0.00 + Experience 0.25 + Business impact 0.22
= 2.05 points → nearest level 2 = A2
</t>
          </r>
          <r>
            <rPr>
              <rFont val="Calibri"/>
              <b val="1"/>
              <sz val="10"/>
            </rPr>
            <t>Final level:</t>
          </r>
          <r>
            <rPr>
              <rFont val="Calibri"/>
              <sz val="10"/>
            </rPr>
            <t xml:space="preserve"> A2 · same as the score</t>
          </r>
        </is>
      </c>
      <c r="AV63" s="131" t="inlineStr">
        <is>
          <r>
            <rPr>
              <rFont val="Calibri"/>
              <b val="1"/>
              <sz val="10"/>
            </rPr>
            <t>No rule applied:</t>
          </r>
          <r>
            <rPr>
              <rFont val="Calibri"/>
              <sz val="10"/>
            </rPr>
            <t xml:space="preserve"> the score decides.</t>
          </r>
        </is>
      </c>
      <c r="AW6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Researches and writes blogs, assets and campaign content with SEO; one asset per week → matches the start
</t>
          </r>
          <r>
            <rPr>
              <rFont val="Calibri"/>
              <b val="1"/>
              <sz val="10"/>
            </rPr>
            <t>Market:</t>
          </r>
          <r>
            <rPr>
              <rFont val="Calibri"/>
              <sz val="10"/>
            </rPr>
            <t xml:space="preserve"> A2 = Standard work of the discipline</t>
          </r>
        </is>
      </c>
      <c r="AX6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blog topics and SEO for own content → matches the start
</t>
          </r>
          <r>
            <rPr>
              <rFont val="Calibri"/>
              <b val="1"/>
              <sz val="10"/>
            </rPr>
            <t>Market:</t>
          </r>
          <r>
            <rPr>
              <rFont val="Calibri"/>
              <sz val="10"/>
            </rPr>
            <t xml:space="preserve"> A2 = Chooses own approach within standards</t>
          </r>
        </is>
      </c>
      <c r="AY6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accuracy and relevance of own content → matches the start
</t>
          </r>
          <r>
            <rPr>
              <rFont val="Calibri"/>
              <b val="1"/>
              <sz val="10"/>
            </rPr>
            <t>Market:</t>
          </r>
          <r>
            <rPr>
              <rFont val="Calibri"/>
              <sz val="10"/>
            </rPr>
            <t xml:space="preserve"> A2 = Own deliverables · accuracy, TAT</t>
          </r>
        </is>
      </c>
      <c r="AZ6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3" s="134" t="inlineStr">
        <is>
          <r>
            <rPr>
              <rFont val="Calibri"/>
              <sz val="10"/>
            </rPr>
            <t xml:space="preserve">Rated 2.5 of 12 · between A2 and A3
</t>
          </r>
          <r>
            <rPr>
              <rFont val="Calibri"/>
              <b val="1"/>
              <sz val="10"/>
            </rPr>
            <t>Experience:</t>
          </r>
          <r>
            <rPr>
              <rFont val="Calibri"/>
              <sz val="10"/>
            </rPr>
            <t xml:space="preserve"> 0.3 yrs total · 0.3 at IRIS; none recorded before IRIS = 1.3 on the experience scale
</t>
          </r>
          <r>
            <rPr>
              <rFont val="Calibri"/>
              <b val="1"/>
              <sz val="10"/>
            </rPr>
            <t>Qualification:</t>
          </r>
          <r>
            <rPr>
              <rFont val="Calibri"/>
              <sz val="10"/>
            </rPr>
            <t xml:space="preserve"> BBA.LLB · professional, relevant to the work → +1.0
</t>
          </r>
          <r>
            <rPr>
              <rFont val="Calibri"/>
              <b val="1"/>
              <sz val="10"/>
            </rPr>
            <t>Market:</t>
          </r>
          <r>
            <rPr>
              <rFont val="Calibri"/>
              <sz val="10"/>
            </rPr>
            <t xml:space="preserve"> A2 roles typically have 0–3 yrs · IRIS guide 0–2</t>
          </r>
        </is>
      </c>
      <c r="BB63"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63" s="145" t="inlineStr"/>
      <c r="BD63" s="136" t="inlineStr">
        <is>
          <t>✓ HRIS: 0.3 yrs, BBA.LLB, 0 direct reports
✓ Survey: 20 of 20 questions answered
✓ KRAs: reported deliverables
✓ Manager mapping: rating, 9-box
✗ Job description: not on file</t>
        </is>
      </c>
      <c r="BE63"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3" s="136" t="inlineStr">
        <is>
          <t>High</t>
        </is>
      </c>
      <c r="BG63" s="136" t="inlineStr"/>
      <c r="BH63" s="136" t="inlineStr"/>
      <c r="BI63" s="137" t="n"/>
      <c r="BJ63" s="138" t="n"/>
      <c r="BK63" s="138" t="n"/>
      <c r="BL63" s="138" t="n"/>
      <c r="BM63" s="138" t="n"/>
      <c r="BN63" s="139" t="n"/>
      <c r="BO63" s="121" t="n"/>
      <c r="BP63" s="121" t="n"/>
      <c r="BQ63" s="121" t="n"/>
      <c r="BR63" s="121" t="n"/>
      <c r="BS63" s="121" t="n"/>
      <c r="BT63" s="121" t="n"/>
      <c r="BU63" s="121" t="n"/>
      <c r="BV63" s="121" t="n">
        <v>2</v>
      </c>
    </row>
    <row r="64" ht="340" customHeight="1">
      <c r="A64" s="109" t="inlineStr">
        <is>
          <t>IRIS2515</t>
        </is>
      </c>
      <c r="B64" s="110" t="inlineStr">
        <is>
          <t>Aashima Singh</t>
        </is>
      </c>
      <c r="C64" s="111" t="inlineStr">
        <is>
          <t>Marketing</t>
        </is>
      </c>
      <c r="D64" s="111" t="inlineStr">
        <is>
          <t>Aakanksha Swaminathan</t>
        </is>
      </c>
      <c r="E64" s="112" t="n">
        <v>0.4</v>
      </c>
      <c r="F64" s="112" t="n">
        <v>0.4</v>
      </c>
      <c r="G64" s="111" t="inlineStr">
        <is>
          <t>MBA</t>
        </is>
      </c>
      <c r="H64" s="113" t="inlineStr">
        <is>
          <t>Marketing Associate</t>
        </is>
      </c>
      <c r="I64" s="114" t="inlineStr">
        <is>
          <t>Marketing Associate</t>
        </is>
      </c>
      <c r="J64" s="114" t="inlineStr">
        <is>
          <t>Marketing &amp; Communications</t>
        </is>
      </c>
      <c r="K64" s="114" t="inlineStr">
        <is>
          <t>Demand Generation, Brand &amp; Events</t>
        </is>
      </c>
      <c r="L64" s="114" t="inlineStr">
        <is>
          <t>L3 – Professional / Associate</t>
        </is>
      </c>
      <c r="M64" s="148" t="inlineStr">
        <is>
          <t>A2</t>
        </is>
      </c>
      <c r="N64" s="147" t="inlineStr">
        <is>
          <t>Associate</t>
        </is>
      </c>
      <c r="O64" s="26" t="inlineStr">
        <is>
          <t>A</t>
        </is>
      </c>
      <c r="P64" s="114" t="inlineStr">
        <is>
          <t>IC</t>
        </is>
      </c>
      <c r="Q64" s="149" t="inlineStr">
        <is>
          <t>• Same level</t>
        </is>
      </c>
      <c r="R64" s="119" t="inlineStr">
        <is>
          <r>
            <rPr>
              <rFont val="Calibri"/>
              <b val="1"/>
              <sz val="10"/>
            </rPr>
            <t>WHAT THE ROLE DOES:</t>
          </r>
          <r>
            <rPr>
              <rFont val="Calibri"/>
              <sz val="10"/>
            </rPr>
            <t xml:space="preserve"> Runs demand-gen campaigns, brand, PR/analyst relations, partner marketing and events. At A2: standard work delivered independently.
</t>
          </r>
          <r>
            <rPr>
              <rFont val="Calibri"/>
              <b val="1"/>
              <sz val="10"/>
            </rPr>
            <t>Common themes in sub-family holders, all levels' answers:</t>
          </r>
          <r>
            <rPr>
              <rFont val="Calibri"/>
              <sz val="10"/>
            </rPr>
            <t xml:space="preserve"> iris · management · gtm · drive · initiatives · growth
</t>
          </r>
          <r>
            <rPr>
              <rFont val="Calibri"/>
              <b val="1"/>
              <sz val="10"/>
            </rPr>
            <t>KEY RESPONSIBILITIES:</t>
          </r>
          <r>
            <rPr>
              <rFont val="Calibri"/>
              <sz val="10"/>
            </rPr>
            <t xml:space="preserve"> Runs demand-gen campaigns, brand, PR/analyst relations, partner marketing and events; Standard work of the discipline; Own deliverables · accuracy, TAT
</t>
          </r>
          <r>
            <rPr>
              <rFont val="Calibri"/>
              <b val="1"/>
              <sz val="10"/>
            </rPr>
            <t>Common themes in sub-family holders, all levels' answers:</t>
          </r>
          <r>
            <rPr>
              <rFont val="Calibri"/>
              <sz val="10"/>
            </rPr>
            <t xml:space="preserve"> event · management
</t>
          </r>
          <r>
            <rPr>
              <rFont val="Calibri"/>
              <b val="1"/>
              <sz val="10"/>
            </rPr>
            <t>DELIVERS:</t>
          </r>
          <r>
            <rPr>
              <rFont val="Calibri"/>
              <sz val="10"/>
            </rPr>
            <t xml:space="preserve"> Own deliverables · accuracy, TAT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gtm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strategy
</t>
          </r>
          <r>
            <rPr>
              <rFont val="Calibri"/>
              <b val="1"/>
              <sz val="10"/>
            </rPr>
            <t>SKILLS &amp; KNOWLEDGE · role-holders:</t>
          </r>
          <r>
            <rPr>
              <rFont val="Calibri"/>
              <sz val="10"/>
            </rPr>
            <t xml:space="preserve"> Marketing
</t>
          </r>
          <r>
            <rPr>
              <rFont val="Calibri"/>
              <b val="1"/>
              <sz val="10"/>
            </rPr>
            <t>TOOLS &amp; SYSTEMS:</t>
          </r>
          <r>
            <rPr>
              <rFont val="Calibri"/>
              <sz val="10"/>
            </rPr>
            <t xml:space="preserve"> HubSpot · Claude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3 answered; catalogue RC-114</t>
          </r>
        </is>
      </c>
      <c r="S64"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3 · Potential: Medium · 9-Box Grid placement: Core Contributor.</t>
          </r>
        </is>
      </c>
      <c r="T64" s="121" t="n"/>
      <c r="U64" s="122" t="inlineStr">
        <is>
          <r>
            <rPr>
              <rFont val="Calibri"/>
              <sz val="10"/>
            </rPr>
            <t xml:space="preserve">Marketing Associate in Marketing · CARBON, A2 — IC.
</t>
          </r>
          <r>
            <rPr>
              <rFont val="Calibri"/>
              <b val="1"/>
              <sz val="10"/>
            </rPr>
            <t>The work:</t>
          </r>
          <r>
            <rPr>
              <rFont val="Calibri"/>
              <sz val="10"/>
            </rPr>
            <t xml:space="preserve"> Runs demand-gen campaigns, brand, PR/analyst relations, partner marketing and events.
At this level the role owns standard work delivered independently.
</t>
          </r>
          <r>
            <rPr>
              <rFont val="Calibri"/>
              <b val="1"/>
              <sz val="10"/>
            </rPr>
            <t>Key responsibilities:</t>
          </r>
          <r>
            <rPr>
              <rFont val="Calibri"/>
              <sz val="10"/>
            </rPr>
            <t xml:space="preserve"> Runs demand-gen campaigns, brand, PR/analyst relations, partner marketing and events; Standard work of the discipline; Own deliverables · accuracy, TAT.
</t>
          </r>
          <r>
            <rPr>
              <rFont val="Calibri"/>
              <b val="1"/>
              <sz val="10"/>
            </rPr>
            <t>Holders describe it with:</t>
          </r>
          <r>
            <rPr>
              <rFont val="Calibri"/>
              <sz val="10"/>
            </rPr>
            <t xml:space="preserve"> event · management.</t>
          </r>
        </is>
      </c>
      <c r="V64"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4"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t>
          </r>
          <r>
            <rPr>
              <rFont val="Calibri"/>
              <b val="1"/>
              <sz val="10"/>
            </rPr>
            <t>TOOLS:</t>
          </r>
          <r>
            <rPr>
              <rFont val="Calibri"/>
              <sz val="10"/>
            </rPr>
            <t xml:space="preserve"> HubSpot · Claude
★ = must-have for the family. Scale: 1 Awareness · 2 Working · 3 Practitioner · 4 Advanced · 5 Expert.</t>
          </r>
        </is>
      </c>
      <c r="X64"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4" s="124" t="inlineStr">
        <is>
          <t>CARBON · Marketing · Band A · Early career</t>
        </is>
      </c>
      <c r="Z64" s="125" t="n">
        <v>2.5</v>
      </c>
      <c r="AA64" s="126">
        <f>IFERROR(INDEX(WM_C,MATCH($Y64,WM_KEY,0)),"")</f>
        <v>0.54</v>
      </c>
      <c r="AB64" s="127">
        <f>IF(Z64="","",Z64*AA64)</f>
        <v>1.35</v>
      </c>
      <c r="AC64" s="125" t="n">
        <v>2</v>
      </c>
      <c r="AD64" s="126">
        <f>IFERROR(INDEX(WM_AU,MATCH($Y64,WM_KEY,0)),"")</f>
        <v>0.21</v>
      </c>
      <c r="AE64" s="127">
        <f>IF(AC64="","",AC64*AD64)</f>
        <v>0.42</v>
      </c>
      <c r="AF64" s="125" t="n">
        <v>2</v>
      </c>
      <c r="AG64" s="126">
        <f>IFERROR(INDEX(WM_AC,MATCH($Y64,WM_KEY,0)),"")</f>
        <v>0.04</v>
      </c>
      <c r="AH64" s="127">
        <f>IF(AF64="","",AF64*AG64)</f>
        <v>0.08</v>
      </c>
      <c r="AI64" s="125" t="n">
        <v>1.5</v>
      </c>
      <c r="AJ64" s="126">
        <f>IFERROR(INDEX(WM_L,MATCH($Y64,WM_KEY,0)),"")</f>
        <v>0</v>
      </c>
      <c r="AK64" s="127">
        <f>IF(AI64="","",AI64*AJ64)</f>
        <v>0</v>
      </c>
      <c r="AL64" s="125" t="n">
        <v>2</v>
      </c>
      <c r="AM64" s="126">
        <f>IFERROR(INDEX(WM_E,MATCH($Y64,WM_KEY,0)),"")</f>
        <v>0.1</v>
      </c>
      <c r="AN64" s="127">
        <f>IF(AL64="","",AL64*AM64)</f>
        <v>0.2</v>
      </c>
      <c r="AO64" s="128" t="n">
        <v>2</v>
      </c>
      <c r="AP64" s="126">
        <f>IFERROR(INDEX(WM_BI,MATCH($Y64,WM_KEY,0)),"")</f>
        <v>0.11</v>
      </c>
      <c r="AQ64" s="127">
        <f>IF(AO64="","",AO64*AP64)</f>
        <v>0.22</v>
      </c>
      <c r="AR64" s="127">
        <f>IF(COUNT(AB64,AE64,AH64,AK64,AN64,AQ64)&lt;6,"",SUM(AB64,AE64,AH64,AK64,AN64,AQ64))</f>
        <v>2.27</v>
      </c>
      <c r="AS64" s="129" t="str">
        <f>IF(AR64="","",INDEX({"A1","A2","A3","B1","B2","B3","C1","C2","D1","D2","E1","E2"},MAX(1,MIN(12,ROUND(AR64,0)))))</f>
        <v>A2</v>
      </c>
      <c r="AT64"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4" s="131" t="inlineStr">
        <is>
          <r>
            <rPr>
              <rFont val="Calibri"/>
              <b val="1"/>
              <sz val="10"/>
            </rPr>
            <t>At build:</t>
          </r>
          <r>
            <rPr>
              <rFont val="Calibri"/>
              <sz val="10"/>
            </rPr>
            <t xml:space="preserve"> Complexity 1.35 + Autonomy 0.42 + Accountability 0.08 + Leadership 0.00 + Experience 0.20 + Business impact 0.22
= 2.27 points → nearest level 2 = A2
</t>
          </r>
          <r>
            <rPr>
              <rFont val="Calibri"/>
              <b val="1"/>
              <sz val="10"/>
            </rPr>
            <t>Final level:</t>
          </r>
          <r>
            <rPr>
              <rFont val="Calibri"/>
              <sz val="10"/>
            </rPr>
            <t xml:space="preserve"> A2 · same as the score</t>
          </r>
        </is>
      </c>
      <c r="AV64" s="131" t="inlineStr">
        <is>
          <r>
            <rPr>
              <rFont val="Calibri"/>
              <b val="1"/>
              <sz val="10"/>
            </rPr>
            <t>No rule applied:</t>
          </r>
          <r>
            <rPr>
              <rFont val="Calibri"/>
              <sz val="10"/>
            </rPr>
            <t xml:space="preserve"> the score decides.</t>
          </r>
        </is>
      </c>
      <c r="AW64"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Market, regulatory and competitor research turned into GTM and outreach initiatives; no concrete examples → moved up 0.5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A2 = Standard work of the discipline · A3 = Varied and non-standard work; handles exceptions</t>
          </r>
        </is>
      </c>
      <c r="AX6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Claims 'strategy development' and choosing what to pursue; no concrete decision named → matches the start
</t>
          </r>
          <r>
            <rPr>
              <rFont val="Calibri"/>
              <b val="1"/>
              <sz val="10"/>
            </rPr>
            <t>Market:</t>
          </r>
          <r>
            <rPr>
              <rFont val="Calibri"/>
              <sz val="10"/>
            </rPr>
            <t xml:space="preserve"> A2 = Chooses own approach within standards</t>
          </r>
        </is>
      </c>
      <c r="AY6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Deliver committed marketing/content calendar with &gt;=90% on-time publishing 2. Meet campaign KPIs · leads/MQLs/engagement at &gt;=90% of…”
</t>
          </r>
          <r>
            <rPr>
              <rFont val="Calibri"/>
              <b val="1"/>
              <sz val="10"/>
            </rPr>
            <t>Market:</t>
          </r>
          <r>
            <rPr>
              <rFont val="Calibri"/>
              <sz val="10"/>
            </rPr>
            <t xml:space="preserve"> A2 = Own deliverables · accuracy, TAT</t>
          </r>
        </is>
      </c>
      <c r="AZ64"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Says builds systems so others can repeat plays; no guiding of people described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64" s="134"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A2 roles typically have 0–3 yrs · IRIS guide 0–2</t>
          </r>
        </is>
      </c>
      <c r="BB64"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64" s="145" t="inlineStr"/>
      <c r="BD64" s="136" t="inlineStr">
        <is>
          <t>✓ HRIS: 0.4 yrs, MBA, 0 direct reports
✓ Survey: 19 of 20 questions answered
✓ KRAs: submitted, reported deliverables
✓ Manager mapping: rating, potential, 9-box
✓ Job description</t>
        </is>
      </c>
      <c r="BE64"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4" s="136" t="inlineStr">
        <is>
          <t>Medium</t>
        </is>
      </c>
      <c r="BG64" s="136" t="inlineStr"/>
      <c r="BH64" s="136" t="inlineStr"/>
      <c r="BI64" s="137" t="n"/>
      <c r="BJ64" s="138" t="n"/>
      <c r="BK64" s="138" t="n"/>
      <c r="BL64" s="138" t="n"/>
      <c r="BM64" s="138" t="n"/>
      <c r="BN64" s="139" t="n"/>
      <c r="BO64" s="121" t="n"/>
      <c r="BP64" s="121" t="n"/>
      <c r="BQ64" s="121" t="n"/>
      <c r="BR64" s="121" t="n"/>
      <c r="BS64" s="121" t="n"/>
      <c r="BT64" s="121" t="n"/>
      <c r="BU64" s="121" t="n"/>
      <c r="BV64" s="121" t="n">
        <v>2</v>
      </c>
    </row>
    <row r="65" ht="340" customHeight="1">
      <c r="A65" s="109" t="inlineStr">
        <is>
          <t>IRIS2514</t>
        </is>
      </c>
      <c r="B65" s="110" t="inlineStr">
        <is>
          <t>Jatin Khare</t>
        </is>
      </c>
      <c r="C65" s="111" t="inlineStr">
        <is>
          <t>Marketing</t>
        </is>
      </c>
      <c r="D65" s="111" t="inlineStr">
        <is>
          <t>Sudipta Kundu</t>
        </is>
      </c>
      <c r="E65" s="112" t="n">
        <v>0.4</v>
      </c>
      <c r="F65" s="112" t="n">
        <v>0.4</v>
      </c>
      <c r="G65" s="111" t="inlineStr">
        <is>
          <t>PGDM</t>
        </is>
      </c>
      <c r="H65" s="140" t="inlineStr">
        <is>
          <t>Marketing Associate</t>
        </is>
      </c>
      <c r="I65" s="115" t="inlineStr">
        <is>
          <t>Content Marketing Associate</t>
        </is>
      </c>
      <c r="J65" s="114" t="inlineStr">
        <is>
          <t>Marketing &amp; Communications</t>
        </is>
      </c>
      <c r="K65" s="114" t="inlineStr">
        <is>
          <t>Content Marketing</t>
        </is>
      </c>
      <c r="L65" s="114" t="inlineStr">
        <is>
          <t>L3 – Professional / Associate</t>
        </is>
      </c>
      <c r="M65" s="148" t="inlineStr">
        <is>
          <t>A2</t>
        </is>
      </c>
      <c r="N65" s="147" t="inlineStr">
        <is>
          <t>Associate</t>
        </is>
      </c>
      <c r="O65" s="26" t="inlineStr">
        <is>
          <t>A</t>
        </is>
      </c>
      <c r="P65" s="114" t="inlineStr">
        <is>
          <t>IC</t>
        </is>
      </c>
      <c r="Q65" s="149" t="inlineStr">
        <is>
          <t>• Same level</t>
        </is>
      </c>
      <c r="R65" s="119" t="inlineStr">
        <is>
          <r>
            <rPr>
              <rFont val="Calibri"/>
              <b val="1"/>
              <sz val="10"/>
            </rPr>
            <t>WHAT THE ROLE DOES:</t>
          </r>
          <r>
            <rPr>
              <rFont val="Calibri"/>
              <sz val="10"/>
            </rPr>
            <t xml:space="preserve"> 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marketing · content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content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Research skills
</t>
          </r>
          <r>
            <rPr>
              <rFont val="Calibri"/>
              <b val="1"/>
              <sz val="10"/>
            </rPr>
            <t>TOOLS &amp; SYSTEMS:</t>
          </r>
          <r>
            <rPr>
              <rFont val="Calibri"/>
              <sz val="10"/>
            </rPr>
            <t xml:space="preserve"> Canva · Hubspot · Semrush · Buffer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8 answered; catalogue RC-111</t>
          </r>
        </is>
      </c>
      <c r="S65"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T65" s="121" t="n"/>
      <c r="U65" s="122" t="inlineStr">
        <is>
          <r>
            <rPr>
              <rFont val="Calibri"/>
              <sz val="10"/>
            </rPr>
            <t xml:space="preserve">Content Marketing Associate in Marketing · CARBON, A2 — IC.
</t>
          </r>
          <r>
            <rPr>
              <rFont val="Calibri"/>
              <b val="1"/>
              <sz val="10"/>
            </rPr>
            <t>The work:</t>
          </r>
          <r>
            <rPr>
              <rFont val="Calibri"/>
              <sz val="10"/>
            </rPr>
            <t xml:space="preserve"> Writes blogs, web copy, collateral and social content.
At this level the role owns standard work delivered independently.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Holders describe it with:</t>
          </r>
          <r>
            <rPr>
              <rFont val="Calibri"/>
              <sz val="10"/>
            </rPr>
            <t xml:space="preserve"> content · blogs · week · campaign.</t>
          </r>
        </is>
      </c>
      <c r="V65"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5"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t>
          </r>
          <r>
            <rPr>
              <rFont val="Calibri"/>
              <b val="1"/>
              <sz val="10"/>
            </rPr>
            <t>TOOLS:</t>
          </r>
          <r>
            <rPr>
              <rFont val="Calibri"/>
              <sz val="10"/>
            </rPr>
            <t xml:space="preserve"> Canva · Hubspot · Semrush · Buffer
★ = must-have for the family. Scale: 1 Awareness · 2 Working · 3 Practitioner · 4 Advanced · 5 Expert.</t>
          </r>
        </is>
      </c>
      <c r="X65"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5" s="124" t="inlineStr">
        <is>
          <t>CARBON · Marketing · Band A · Early career</t>
        </is>
      </c>
      <c r="Z65" s="125" t="n">
        <v>2</v>
      </c>
      <c r="AA65" s="126">
        <f>IFERROR(INDEX(WM_C,MATCH($Y65,WM_KEY,0)),"")</f>
        <v>0.54</v>
      </c>
      <c r="AB65" s="127">
        <f>IF(Z65="","",Z65*AA65)</f>
        <v>1.08</v>
      </c>
      <c r="AC65" s="125" t="n">
        <v>2</v>
      </c>
      <c r="AD65" s="126">
        <f>IFERROR(INDEX(WM_AU,MATCH($Y65,WM_KEY,0)),"")</f>
        <v>0.21</v>
      </c>
      <c r="AE65" s="127">
        <f>IF(AC65="","",AC65*AD65)</f>
        <v>0.42</v>
      </c>
      <c r="AF65" s="125" t="n">
        <v>2.5</v>
      </c>
      <c r="AG65" s="126">
        <f>IFERROR(INDEX(WM_AC,MATCH($Y65,WM_KEY,0)),"")</f>
        <v>0.04</v>
      </c>
      <c r="AH65" s="127">
        <f>IF(AF65="","",AF65*AG65)</f>
        <v>0.1</v>
      </c>
      <c r="AI65" s="125" t="n">
        <v>1</v>
      </c>
      <c r="AJ65" s="126">
        <f>IFERROR(INDEX(WM_L,MATCH($Y65,WM_KEY,0)),"")</f>
        <v>0</v>
      </c>
      <c r="AK65" s="127">
        <f>IF(AI65="","",AI65*AJ65)</f>
        <v>0</v>
      </c>
      <c r="AL65" s="125" t="n">
        <v>2</v>
      </c>
      <c r="AM65" s="126">
        <f>IFERROR(INDEX(WM_E,MATCH($Y65,WM_KEY,0)),"")</f>
        <v>0.1</v>
      </c>
      <c r="AN65" s="127">
        <f>IF(AL65="","",AL65*AM65)</f>
        <v>0.2</v>
      </c>
      <c r="AO65" s="128" t="n">
        <v>2.5</v>
      </c>
      <c r="AP65" s="126">
        <f>IFERROR(INDEX(WM_BI,MATCH($Y65,WM_KEY,0)),"")</f>
        <v>0.11</v>
      </c>
      <c r="AQ65" s="127">
        <f>IF(AO65="","",AO65*AP65)</f>
        <v>0.275</v>
      </c>
      <c r="AR65" s="127">
        <f>IF(COUNT(AB65,AE65,AH65,AK65,AN65,AQ65)&lt;6,"",SUM(AB65,AE65,AH65,AK65,AN65,AQ65))</f>
        <v>2.075</v>
      </c>
      <c r="AS65" s="129" t="str">
        <f>IF(AR65="","",INDEX({"A1","A2","A3","B1","B2","B3","C1","C2","D1","D2","E1","E2"},MAX(1,MIN(12,ROUND(AR65,0)))))</f>
        <v>A2</v>
      </c>
      <c r="AT65"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5" s="131" t="inlineStr">
        <is>
          <r>
            <rPr>
              <rFont val="Calibri"/>
              <b val="1"/>
              <sz val="10"/>
            </rPr>
            <t>At build:</t>
          </r>
          <r>
            <rPr>
              <rFont val="Calibri"/>
              <sz val="10"/>
            </rPr>
            <t xml:space="preserve"> Complexity 1.08 + Autonomy 0.42 + Accountability 0.10 + Leadership 0.00 + Experience 0.20 + Business impact 0.28
= 2.08 points → nearest level 2 = A2
</t>
          </r>
          <r>
            <rPr>
              <rFont val="Calibri"/>
              <b val="1"/>
              <sz val="10"/>
            </rPr>
            <t>Final level:</t>
          </r>
          <r>
            <rPr>
              <rFont val="Calibri"/>
              <sz val="10"/>
            </rPr>
            <t xml:space="preserve"> A2 · same as the score</t>
          </r>
        </is>
      </c>
      <c r="AV65" s="131" t="inlineStr">
        <is>
          <r>
            <rPr>
              <rFont val="Calibri"/>
              <b val="1"/>
              <sz val="10"/>
            </rPr>
            <t>No rule applied:</t>
          </r>
          <r>
            <rPr>
              <rFont val="Calibri"/>
              <sz val="10"/>
            </rPr>
            <t xml:space="preserve"> the score decides.</t>
          </r>
        </is>
      </c>
      <c r="AW65"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Coordinates events and webinars: vendor management, stakeholder coordination, brand-aligned content, internal communication → matches the start
</t>
          </r>
          <r>
            <rPr>
              <rFont val="Calibri"/>
              <b val="1"/>
              <sz val="10"/>
            </rPr>
            <t>Market:</t>
          </r>
          <r>
            <rPr>
              <rFont val="Calibri"/>
              <sz val="10"/>
            </rPr>
            <t xml:space="preserve"> A2 = Standard work of the discipline</t>
          </r>
        </is>
      </c>
      <c r="AX6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'few marketing materials'; the rest goes through stakeholders → matches the start
</t>
          </r>
          <r>
            <rPr>
              <rFont val="Calibri"/>
              <b val="1"/>
              <sz val="10"/>
            </rPr>
            <t>Market:</t>
          </r>
          <r>
            <rPr>
              <rFont val="Calibri"/>
              <sz val="10"/>
            </rPr>
            <t xml:space="preserve"> A2 = Chooses own approach within standards</t>
          </r>
        </is>
      </c>
      <c r="AY65"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Looks after the event and webinar channel end to end for lead generation and engagement → moved up 0.5
</t>
          </r>
          <r>
            <rPr>
              <rFont val="Calibri"/>
              <b val="1"/>
              <sz val="10"/>
            </rPr>
            <t>Market:</t>
          </r>
          <r>
            <rPr>
              <rFont val="Calibri"/>
              <sz val="10"/>
            </rPr>
            <t xml:space="preserve"> A2 = Own deliverables · accuracy, TAT · A3 = A module / process, or work with client or regulatory consequences</t>
          </r>
        </is>
      </c>
      <c r="AZ6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5" s="134"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A2 roles typically have 0–3 yrs · IRIS guide 0–2</t>
          </r>
        </is>
      </c>
      <c r="BB65"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65" s="145" t="inlineStr"/>
      <c r="BD65" s="136" t="inlineStr">
        <is>
          <t>✓ HRIS: 0.4 yrs, PGDM, 0 direct reports
✓ Survey: 19 of 20 questions answered
✓ KRAs: reported deliverables
✓ Manager mapping: rating, potential, 9-box
✓ Job description</t>
        </is>
      </c>
      <c r="BE65"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5" s="136" t="inlineStr">
        <is>
          <t>High</t>
        </is>
      </c>
      <c r="BG65" s="136" t="inlineStr"/>
      <c r="BH65" s="136" t="inlineStr"/>
      <c r="BI65" s="137" t="n"/>
      <c r="BJ65" s="138" t="n"/>
      <c r="BK65" s="138" t="n"/>
      <c r="BL65" s="138" t="n"/>
      <c r="BM65" s="138" t="n"/>
      <c r="BN65" s="139" t="n"/>
      <c r="BO65" s="121" t="n"/>
      <c r="BP65" s="121" t="n"/>
      <c r="BQ65" s="121" t="n"/>
      <c r="BR65" s="121" t="n"/>
      <c r="BS65" s="121" t="n"/>
      <c r="BT65" s="121" t="n"/>
      <c r="BU65" s="121" t="n"/>
      <c r="BV65" s="121" t="n">
        <v>2.5</v>
      </c>
    </row>
    <row r="66" ht="340" customHeight="1">
      <c r="A66" s="109" t="inlineStr">
        <is>
          <t>IRIS2535</t>
        </is>
      </c>
      <c r="B66" s="110" t="inlineStr">
        <is>
          <t>Kaninika Kali</t>
        </is>
      </c>
      <c r="C66" s="111" t="inlineStr">
        <is>
          <t>Marketing</t>
        </is>
      </c>
      <c r="D66" s="111" t="inlineStr">
        <is>
          <t>Mounika Kattula</t>
        </is>
      </c>
      <c r="E66" s="112" t="n">
        <v>0.3</v>
      </c>
      <c r="F66" s="112" t="n">
        <v>0.3</v>
      </c>
      <c r="G66" s="111" t="inlineStr">
        <is>
          <t>B.Tech</t>
        </is>
      </c>
      <c r="H66" s="140" t="inlineStr">
        <is>
          <t>Associate- MarkOps</t>
        </is>
      </c>
      <c r="I66" s="115" t="inlineStr">
        <is>
          <t>Marketing Operations Associate</t>
        </is>
      </c>
      <c r="J66" s="114" t="inlineStr">
        <is>
          <t>Marketing &amp; Communications</t>
        </is>
      </c>
      <c r="K66" s="114" t="inlineStr">
        <is>
          <t>Marketing Operations &amp; Automation</t>
        </is>
      </c>
      <c r="L66" s="115" t="inlineStr">
        <is>
          <t>L1 – Intern</t>
        </is>
      </c>
      <c r="M66" s="116" t="inlineStr">
        <is>
          <t>A2</t>
        </is>
      </c>
      <c r="N66" s="147" t="inlineStr">
        <is>
          <t>Associate</t>
        </is>
      </c>
      <c r="O66" s="26" t="inlineStr">
        <is>
          <t>A</t>
        </is>
      </c>
      <c r="P66" s="114" t="inlineStr">
        <is>
          <t>IC</t>
        </is>
      </c>
      <c r="Q66" s="146" t="inlineStr">
        <is>
          <t>▲ Up</t>
        </is>
      </c>
      <c r="R66" s="119" t="inlineStr">
        <is>
          <r>
            <rPr>
              <rFont val="Calibri"/>
              <b val="1"/>
              <sz val="10"/>
            </rPr>
            <t>WHAT THE ROLE DOES:</t>
          </r>
          <r>
            <rPr>
              <rFont val="Calibri"/>
              <sz val="10"/>
            </rPr>
            <t xml:space="preserve"> 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data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hubspot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Hubspot · Ai
</t>
          </r>
          <r>
            <rPr>
              <rFont val="Calibri"/>
              <b val="1"/>
              <sz val="10"/>
            </rPr>
            <t>TOOLS &amp; SYSTEMS:</t>
          </r>
          <r>
            <rPr>
              <rFont val="Calibri"/>
              <sz val="10"/>
            </rPr>
            <t xml:space="preserve"> Excel · HubSpot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RC-121</t>
          </r>
        </is>
      </c>
      <c r="S66"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Manager talent mapping — Latest rating: 3 · Potential: Low · 9-Box Grid placement: Core Contributor.</t>
          </r>
        </is>
      </c>
      <c r="T66" s="121" t="n"/>
      <c r="U66" s="122" t="inlineStr">
        <is>
          <r>
            <rPr>
              <rFont val="Calibri"/>
              <sz val="10"/>
            </rPr>
            <t xml:space="preserve">Marketing Operations Associate in Marketing · CARBON, A2 — IC.
</t>
          </r>
          <r>
            <rPr>
              <rFont val="Calibri"/>
              <b val="1"/>
              <sz val="10"/>
            </rPr>
            <t>The work:</t>
          </r>
          <r>
            <rPr>
              <rFont val="Calibri"/>
              <sz val="10"/>
            </rPr>
            <t xml:space="preserve"> Maintains CRM/ICP data, marketing automation, reporting and dashboards.
At this level the role owns standard work delivered independently.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Holders describe it with:</t>
          </r>
          <r>
            <rPr>
              <rFont val="Calibri"/>
              <sz val="10"/>
            </rPr>
            <t xml:space="preserve"> hygiene · enrichment · data · hubspot.</t>
          </r>
        </is>
      </c>
      <c r="V66"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6"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Hubspot · Ai
</t>
          </r>
          <r>
            <rPr>
              <rFont val="Calibri"/>
              <b val="1"/>
              <sz val="10"/>
            </rPr>
            <t>TOOLS:</t>
          </r>
          <r>
            <rPr>
              <rFont val="Calibri"/>
              <sz val="10"/>
            </rPr>
            <t xml:space="preserve"> Excel · HubSpot
★ = must-have for the family. Scale: 1 Awareness · 2 Working · 3 Practitioner · 4 Advanced · 5 Expert.</t>
          </r>
        </is>
      </c>
      <c r="X66"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6" s="124" t="inlineStr">
        <is>
          <t>CARBON · Marketing · Band A · Early career</t>
        </is>
      </c>
      <c r="Z66" s="125" t="n">
        <v>2</v>
      </c>
      <c r="AA66" s="126">
        <f>IFERROR(INDEX(WM_C,MATCH($Y66,WM_KEY,0)),"")</f>
        <v>0.54</v>
      </c>
      <c r="AB66" s="127">
        <f>IF(Z66="","",Z66*AA66)</f>
        <v>1.08</v>
      </c>
      <c r="AC66" s="125" t="n">
        <v>2</v>
      </c>
      <c r="AD66" s="126">
        <f>IFERROR(INDEX(WM_AU,MATCH($Y66,WM_KEY,0)),"")</f>
        <v>0.21</v>
      </c>
      <c r="AE66" s="127">
        <f>IF(AC66="","",AC66*AD66)</f>
        <v>0.42</v>
      </c>
      <c r="AF66" s="125" t="n">
        <v>2</v>
      </c>
      <c r="AG66" s="126">
        <f>IFERROR(INDEX(WM_AC,MATCH($Y66,WM_KEY,0)),"")</f>
        <v>0.04</v>
      </c>
      <c r="AH66" s="127">
        <f>IF(AF66="","",AF66*AG66)</f>
        <v>0.08</v>
      </c>
      <c r="AI66" s="125" t="n">
        <v>1</v>
      </c>
      <c r="AJ66" s="126">
        <f>IFERROR(INDEX(WM_L,MATCH($Y66,WM_KEY,0)),"")</f>
        <v>0</v>
      </c>
      <c r="AK66" s="127">
        <f>IF(AI66="","",AI66*AJ66)</f>
        <v>0</v>
      </c>
      <c r="AL66" s="125" t="n">
        <v>1.5</v>
      </c>
      <c r="AM66" s="126">
        <f>IFERROR(INDEX(WM_E,MATCH($Y66,WM_KEY,0)),"")</f>
        <v>0.1</v>
      </c>
      <c r="AN66" s="127">
        <f>IF(AL66="","",AL66*AM66)</f>
        <v>0.15</v>
      </c>
      <c r="AO66" s="128" t="n">
        <v>2</v>
      </c>
      <c r="AP66" s="126">
        <f>IFERROR(INDEX(WM_BI,MATCH($Y66,WM_KEY,0)),"")</f>
        <v>0.11</v>
      </c>
      <c r="AQ66" s="127">
        <f>IF(AO66="","",AO66*AP66)</f>
        <v>0.22</v>
      </c>
      <c r="AR66" s="127">
        <f>IF(COUNT(AB66,AE66,AH66,AK66,AN66,AQ66)&lt;6,"",SUM(AB66,AE66,AH66,AK66,AN66,AQ66))</f>
        <v>1.95</v>
      </c>
      <c r="AS66" s="129" t="str">
        <f>IF(AR66="","",INDEX({"A1","A2","A3","B1","B2","B3","C1","C2","D1","D2","E1","E2"},MAX(1,MIN(12,ROUND(AR66,0)))))</f>
        <v>A2</v>
      </c>
      <c r="AT66"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6" s="131" t="inlineStr">
        <is>
          <r>
            <rPr>
              <rFont val="Calibri"/>
              <b val="1"/>
              <sz val="10"/>
            </rPr>
            <t>At build:</t>
          </r>
          <r>
            <rPr>
              <rFont val="Calibri"/>
              <sz val="10"/>
            </rPr>
            <t xml:space="preserve"> Complexity 1.08 + Autonomy 0.42 + Accountability 0.08 + Leadership 0.00 + Experience 0.15 + Business impact 0.22
= 1.95 points → nearest level 2 = A2
</t>
          </r>
          <r>
            <rPr>
              <rFont val="Calibri"/>
              <b val="1"/>
              <sz val="10"/>
            </rPr>
            <t>Final level:</t>
          </r>
          <r>
            <rPr>
              <rFont val="Calibri"/>
              <sz val="10"/>
            </rPr>
            <t xml:space="preserve"> A2 · same as the score</t>
          </r>
        </is>
      </c>
      <c r="AV66" s="131" t="inlineStr">
        <is>
          <r>
            <rPr>
              <rFont val="Calibri"/>
              <b val="1"/>
              <sz val="10"/>
            </rPr>
            <t>No rule applied:</t>
          </r>
          <r>
            <rPr>
              <rFont val="Calibri"/>
              <sz val="10"/>
            </rPr>
            <t xml:space="preserve"> the score decides.</t>
          </r>
        </is>
      </c>
      <c r="AW66"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Database research, contact and company enrichment, SDR contact assignment, HubSpot property tagging → matches the start
</t>
          </r>
          <r>
            <rPr>
              <rFont val="Calibri"/>
              <b val="1"/>
              <sz val="10"/>
            </rPr>
            <t>KRA:</t>
          </r>
          <r>
            <rPr>
              <rFont val="Calibri"/>
              <sz val="10"/>
            </rPr>
            <t xml:space="preserve"> “1. Act as primary SPOC for ABM team and ensure 100% readiness of enterprise accounts 2. Validate and maintain 30,000 enterprise company…”
</t>
          </r>
          <r>
            <rPr>
              <rFont val="Calibri"/>
              <b val="1"/>
              <sz val="10"/>
            </rPr>
            <t>Market:</t>
          </r>
          <r>
            <rPr>
              <rFont val="Calibri"/>
              <sz val="10"/>
            </rPr>
            <t xml:space="preserve"> A2 = Standard work of the discipline</t>
          </r>
        </is>
      </c>
      <c r="AX6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contact segments and company information within set HubSpot processes → matches the start
</t>
          </r>
          <r>
            <rPr>
              <rFont val="Calibri"/>
              <b val="1"/>
              <sz val="10"/>
            </rPr>
            <t>Market:</t>
          </r>
          <r>
            <rPr>
              <rFont val="Calibri"/>
              <sz val="10"/>
            </rPr>
            <t xml:space="preserve"> A2 = Chooses own approach within standards</t>
          </r>
        </is>
      </c>
      <c r="AY6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Correct contact/company ownership and HubSpot property tagging on own records → matches the start
</t>
          </r>
          <r>
            <rPr>
              <rFont val="Calibri"/>
              <b val="1"/>
              <sz val="10"/>
            </rPr>
            <t>KRA:</t>
          </r>
          <r>
            <rPr>
              <rFont val="Calibri"/>
              <sz val="10"/>
            </rPr>
            <t xml:space="preserve"> “1. Act as primary SPOC for ABM team and ensure 100% readiness of enterprise accounts 2. Validate and maintain 30,000 enterprise company…”
</t>
          </r>
          <r>
            <rPr>
              <rFont val="Calibri"/>
              <b val="1"/>
              <sz val="10"/>
            </rPr>
            <t>Market:</t>
          </r>
          <r>
            <rPr>
              <rFont val="Calibri"/>
              <sz val="10"/>
            </rPr>
            <t xml:space="preserve"> A2 = Own deliverables · accuracy, TAT</t>
          </r>
        </is>
      </c>
      <c r="AZ6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6" s="134" t="inlineStr">
        <is>
          <r>
            <rPr>
              <rFont val="Calibri"/>
              <sz val="10"/>
            </rPr>
            <t xml:space="preserve">Rated 1.5 of 12 · between A1 and A2
</t>
          </r>
          <r>
            <rPr>
              <rFont val="Calibri"/>
              <b val="1"/>
              <sz val="10"/>
            </rPr>
            <t>Experience:</t>
          </r>
          <r>
            <rPr>
              <rFont val="Calibri"/>
              <sz val="10"/>
            </rPr>
            <t xml:space="preserve"> 0.3 yrs total · 0.3 at IRIS; none recorded before IRIS = 1.3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A2 roles typically have 0–3 yrs · IRIS guide 0–2</t>
          </r>
        </is>
      </c>
      <c r="BB66"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66" s="145" t="inlineStr"/>
      <c r="BD66" s="136" t="inlineStr">
        <is>
          <t>✓ HRIS: 0.3 yrs, B.Tech, 0 direct reports
✓ Survey: 20 of 20 questions answered
✓ KRAs: submitted, reported deliverables
✓ Manager mapping: rating, potential, 9-box
✓ Job description</t>
        </is>
      </c>
      <c r="BE66"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6" s="136" t="inlineStr">
        <is>
          <t>High</t>
        </is>
      </c>
      <c r="BG66" s="136" t="inlineStr"/>
      <c r="BH66" s="136" t="inlineStr"/>
      <c r="BI66" s="137" t="n"/>
      <c r="BJ66" s="138" t="n"/>
      <c r="BK66" s="138" t="n"/>
      <c r="BL66" s="138" t="n"/>
      <c r="BM66" s="138" t="n"/>
      <c r="BN66" s="139" t="n"/>
      <c r="BO66" s="121" t="n"/>
      <c r="BP66" s="121" t="n"/>
      <c r="BQ66" s="121" t="n"/>
      <c r="BR66" s="121" t="n"/>
      <c r="BS66" s="121" t="n"/>
      <c r="BT66" s="121" t="n"/>
      <c r="BU66" s="121" t="n"/>
      <c r="BV66" s="121" t="n">
        <v>2</v>
      </c>
    </row>
    <row r="67" ht="340" customHeight="1">
      <c r="A67" s="109" t="inlineStr">
        <is>
          <t>IRIS2516</t>
        </is>
      </c>
      <c r="B67" s="110" t="inlineStr">
        <is>
          <t>Rimsha Khan</t>
        </is>
      </c>
      <c r="C67" s="111" t="inlineStr">
        <is>
          <t>Marketing</t>
        </is>
      </c>
      <c r="D67" s="111" t="inlineStr">
        <is>
          <t>Sobhan Pramanik</t>
        </is>
      </c>
      <c r="E67" s="112" t="n">
        <v>0.4</v>
      </c>
      <c r="F67" s="112" t="n">
        <v>0.4</v>
      </c>
      <c r="G67" s="111" t="inlineStr">
        <is>
          <t>PGDM</t>
        </is>
      </c>
      <c r="H67" s="140" t="inlineStr">
        <is>
          <t>Marketing Associate</t>
        </is>
      </c>
      <c r="I67" s="115" t="inlineStr">
        <is>
          <t>Content Marketing Associate</t>
        </is>
      </c>
      <c r="J67" s="114" t="inlineStr">
        <is>
          <t>Marketing &amp; Communications</t>
        </is>
      </c>
      <c r="K67" s="114" t="inlineStr">
        <is>
          <t>Content Marketing</t>
        </is>
      </c>
      <c r="L67" s="114" t="inlineStr">
        <is>
          <t>L3 – Professional / Associate</t>
        </is>
      </c>
      <c r="M67" s="148" t="inlineStr">
        <is>
          <t>A2</t>
        </is>
      </c>
      <c r="N67" s="147" t="inlineStr">
        <is>
          <t>Associate</t>
        </is>
      </c>
      <c r="O67" s="26" t="inlineStr">
        <is>
          <t>A</t>
        </is>
      </c>
      <c r="P67" s="114" t="inlineStr">
        <is>
          <t>IC</t>
        </is>
      </c>
      <c r="Q67" s="149" t="inlineStr">
        <is>
          <t>• Same level</t>
        </is>
      </c>
      <c r="R67" s="119" t="inlineStr">
        <is>
          <r>
            <rPr>
              <rFont val="Calibri"/>
              <b val="1"/>
              <sz val="10"/>
            </rPr>
            <t>WHAT THE ROLE DOES:</t>
          </r>
          <r>
            <rPr>
              <rFont val="Calibri"/>
              <sz val="10"/>
            </rPr>
            <t xml:space="preserve"> 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marketing · content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content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Research skills
</t>
          </r>
          <r>
            <rPr>
              <rFont val="Calibri"/>
              <b val="1"/>
              <sz val="10"/>
            </rPr>
            <t>TOOLS &amp; SYSTEMS:</t>
          </r>
          <r>
            <rPr>
              <rFont val="Calibri"/>
              <sz val="10"/>
            </rPr>
            <t xml:space="preserve"> Canva · Hubspot · Semrush · Buffer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8 answered; catalogue RC-111</t>
          </r>
        </is>
      </c>
      <c r="S67"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ranking.
Manager talent mapping — Latest rating: Not rated · manager · Potential: Low · 9-Box Grid placement: Misplaced Talent / Enigma.</t>
          </r>
        </is>
      </c>
      <c r="T67" s="121" t="n"/>
      <c r="U67" s="122" t="inlineStr">
        <is>
          <r>
            <rPr>
              <rFont val="Calibri"/>
              <sz val="10"/>
            </rPr>
            <t xml:space="preserve">Content Marketing Associate in Marketing · CARBON, A2 — IC.
</t>
          </r>
          <r>
            <rPr>
              <rFont val="Calibri"/>
              <b val="1"/>
              <sz val="10"/>
            </rPr>
            <t>The work:</t>
          </r>
          <r>
            <rPr>
              <rFont val="Calibri"/>
              <sz val="10"/>
            </rPr>
            <t xml:space="preserve"> Writes blogs, web copy, collateral and social content.
At this level the role owns standard work delivered independently.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Holders describe it with:</t>
          </r>
          <r>
            <rPr>
              <rFont val="Calibri"/>
              <sz val="10"/>
            </rPr>
            <t xml:space="preserve"> content · blogs · week · campaign.</t>
          </r>
        </is>
      </c>
      <c r="V67"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7"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t>
          </r>
          <r>
            <rPr>
              <rFont val="Calibri"/>
              <b val="1"/>
              <sz val="10"/>
            </rPr>
            <t>TOOLS:</t>
          </r>
          <r>
            <rPr>
              <rFont val="Calibri"/>
              <sz val="10"/>
            </rPr>
            <t xml:space="preserve"> Canva · Hubspot · Semrush · Buffer
★ = must-have for the family. Scale: 1 Awareness · 2 Working · 3 Practitioner · 4 Advanced · 5 Expert.</t>
          </r>
        </is>
      </c>
      <c r="X67"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7" s="124" t="inlineStr">
        <is>
          <t>CARBON · Marketing · Band A · Early career</t>
        </is>
      </c>
      <c r="Z67" s="125" t="n">
        <v>2</v>
      </c>
      <c r="AA67" s="126">
        <f>IFERROR(INDEX(WM_C,MATCH($Y67,WM_KEY,0)),"")</f>
        <v>0.54</v>
      </c>
      <c r="AB67" s="127">
        <f>IF(Z67="","",Z67*AA67)</f>
        <v>1.08</v>
      </c>
      <c r="AC67" s="125" t="n">
        <v>2</v>
      </c>
      <c r="AD67" s="126">
        <f>IFERROR(INDEX(WM_AU,MATCH($Y67,WM_KEY,0)),"")</f>
        <v>0.21</v>
      </c>
      <c r="AE67" s="127">
        <f>IF(AC67="","",AC67*AD67)</f>
        <v>0.42</v>
      </c>
      <c r="AF67" s="125" t="n">
        <v>2</v>
      </c>
      <c r="AG67" s="126">
        <f>IFERROR(INDEX(WM_AC,MATCH($Y67,WM_KEY,0)),"")</f>
        <v>0.04</v>
      </c>
      <c r="AH67" s="127">
        <f>IF(AF67="","",AF67*AG67)</f>
        <v>0.08</v>
      </c>
      <c r="AI67" s="125" t="n">
        <v>1</v>
      </c>
      <c r="AJ67" s="126">
        <f>IFERROR(INDEX(WM_L,MATCH($Y67,WM_KEY,0)),"")</f>
        <v>0</v>
      </c>
      <c r="AK67" s="127">
        <f>IF(AI67="","",AI67*AJ67)</f>
        <v>0</v>
      </c>
      <c r="AL67" s="125" t="n">
        <v>2</v>
      </c>
      <c r="AM67" s="126">
        <f>IFERROR(INDEX(WM_E,MATCH($Y67,WM_KEY,0)),"")</f>
        <v>0.1</v>
      </c>
      <c r="AN67" s="127">
        <f>IF(AL67="","",AL67*AM67)</f>
        <v>0.2</v>
      </c>
      <c r="AO67" s="128" t="n">
        <v>2</v>
      </c>
      <c r="AP67" s="126">
        <f>IFERROR(INDEX(WM_BI,MATCH($Y67,WM_KEY,0)),"")</f>
        <v>0.11</v>
      </c>
      <c r="AQ67" s="127">
        <f>IF(AO67="","",AO67*AP67)</f>
        <v>0.22</v>
      </c>
      <c r="AR67" s="127">
        <f>IF(COUNT(AB67,AE67,AH67,AK67,AN67,AQ67)&lt;6,"",SUM(AB67,AE67,AH67,AK67,AN67,AQ67))</f>
        <v>2</v>
      </c>
      <c r="AS67" s="129" t="str">
        <f>IF(AR67="","",INDEX({"A1","A2","A3","B1","B2","B3","C1","C2","D1","D2","E1","E2"},MAX(1,MIN(12,ROUND(AR67,0)))))</f>
        <v>A2</v>
      </c>
      <c r="AT67"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7" s="131" t="inlineStr">
        <is>
          <r>
            <rPr>
              <rFont val="Calibri"/>
              <b val="1"/>
              <sz val="10"/>
            </rPr>
            <t>At build:</t>
          </r>
          <r>
            <rPr>
              <rFont val="Calibri"/>
              <sz val="10"/>
            </rPr>
            <t xml:space="preserve"> Complexity 1.08 + Autonomy 0.42 + Accountability 0.08 + Leadership 0.00 + Experience 0.20 + Business impact 0.22
= 2.00 points → nearest level 2 = A2
</t>
          </r>
          <r>
            <rPr>
              <rFont val="Calibri"/>
              <b val="1"/>
              <sz val="10"/>
            </rPr>
            <t>Final level:</t>
          </r>
          <r>
            <rPr>
              <rFont val="Calibri"/>
              <sz val="10"/>
            </rPr>
            <t xml:space="preserve"> A2 · same as the score</t>
          </r>
        </is>
      </c>
      <c r="AV67" s="131" t="inlineStr">
        <is>
          <r>
            <rPr>
              <rFont val="Calibri"/>
              <b val="1"/>
              <sz val="10"/>
            </rPr>
            <t>No rule applied:</t>
          </r>
          <r>
            <rPr>
              <rFont val="Calibri"/>
              <sz val="10"/>
            </rPr>
            <t xml:space="preserve"> the score decides.</t>
          </r>
        </is>
      </c>
      <c r="AW67"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two ESG blogs a week and other content assets after research → matches the start
</t>
          </r>
          <r>
            <rPr>
              <rFont val="Calibri"/>
              <b val="1"/>
              <sz val="10"/>
            </rPr>
            <t>Market:</t>
          </r>
          <r>
            <rPr>
              <rFont val="Calibri"/>
              <sz val="10"/>
            </rPr>
            <t xml:space="preserve"> A2 = Standard work of the discipline</t>
          </r>
        </is>
      </c>
      <c r="AX6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Market:</t>
          </r>
          <r>
            <rPr>
              <rFont val="Calibri"/>
              <sz val="10"/>
            </rPr>
            <t xml:space="preserve"> A2 = Chooses own approach within standards</t>
          </r>
        </is>
      </c>
      <c r="AY6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Answerable for own content deliverables; says only 'everything' → matches the start
</t>
          </r>
          <r>
            <rPr>
              <rFont val="Calibri"/>
              <b val="1"/>
              <sz val="10"/>
            </rPr>
            <t>Market:</t>
          </r>
          <r>
            <rPr>
              <rFont val="Calibri"/>
              <sz val="10"/>
            </rPr>
            <t xml:space="preserve"> A2 = Own deliverables · accuracy, TAT</t>
          </r>
        </is>
      </c>
      <c r="AZ6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7" s="134"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A2 roles typically have 0–3 yrs · IRIS guide 0–2</t>
          </r>
        </is>
      </c>
      <c r="BB67"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67" s="145" t="inlineStr"/>
      <c r="BD67" s="136" t="inlineStr">
        <is>
          <t>✓ HRIS: 0.4 yrs, PGDM, 0 direct reports
✓ Survey: 18 of 20 questions answered
✓ KRAs: reported deliverables
✓ Manager mapping: rating, potential, 9-box
✓ Job description</t>
        </is>
      </c>
      <c r="BE67"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7" s="136" t="inlineStr">
        <is>
          <t>Medium</t>
        </is>
      </c>
      <c r="BG67" s="136" t="inlineStr"/>
      <c r="BH67" s="136" t="inlineStr"/>
      <c r="BI67" s="137" t="n"/>
      <c r="BJ67" s="138" t="n"/>
      <c r="BK67" s="138" t="n"/>
      <c r="BL67" s="138" t="n"/>
      <c r="BM67" s="138" t="n"/>
      <c r="BN67" s="139" t="n"/>
      <c r="BO67" s="121" t="n"/>
      <c r="BP67" s="121" t="n"/>
      <c r="BQ67" s="121" t="n"/>
      <c r="BR67" s="121" t="n"/>
      <c r="BS67" s="121" t="n"/>
      <c r="BT67" s="121" t="n"/>
      <c r="BU67" s="121" t="n"/>
      <c r="BV67" s="121" t="n">
        <v>2</v>
      </c>
    </row>
    <row r="68" ht="340" customHeight="1">
      <c r="A68" s="109" t="inlineStr">
        <is>
          <t>IRIS2391</t>
        </is>
      </c>
      <c r="B68" s="110" t="inlineStr">
        <is>
          <t>Ritam Mukhopadhyay</t>
        </is>
      </c>
      <c r="C68" s="111" t="inlineStr">
        <is>
          <t>Marketing</t>
        </is>
      </c>
      <c r="D68" s="111" t="inlineStr">
        <is>
          <t>Sudipta Kundu</t>
        </is>
      </c>
      <c r="E68" s="112" t="n">
        <v>1.2</v>
      </c>
      <c r="F68" s="112" t="n">
        <v>1.2</v>
      </c>
      <c r="G68" s="111" t="inlineStr">
        <is>
          <t>B.Tech</t>
        </is>
      </c>
      <c r="H68" s="140" t="inlineStr">
        <is>
          <t>Marketing Operations Executive</t>
        </is>
      </c>
      <c r="I68" s="115" t="inlineStr">
        <is>
          <t>Marketing Operations Associate</t>
        </is>
      </c>
      <c r="J68" s="114" t="inlineStr">
        <is>
          <t>Marketing &amp; Communications</t>
        </is>
      </c>
      <c r="K68" s="114" t="inlineStr">
        <is>
          <t>Marketing Operations &amp; Automation</t>
        </is>
      </c>
      <c r="L68" s="114" t="inlineStr">
        <is>
          <t>L3 – Professional / Associate</t>
        </is>
      </c>
      <c r="M68" s="148" t="inlineStr">
        <is>
          <t>A2</t>
        </is>
      </c>
      <c r="N68" s="147" t="inlineStr">
        <is>
          <t>Associate</t>
        </is>
      </c>
      <c r="O68" s="26" t="inlineStr">
        <is>
          <t>A</t>
        </is>
      </c>
      <c r="P68" s="114" t="inlineStr">
        <is>
          <t>IC</t>
        </is>
      </c>
      <c r="Q68" s="149" t="inlineStr">
        <is>
          <t>• Same level</t>
        </is>
      </c>
      <c r="R68" s="119" t="inlineStr">
        <is>
          <r>
            <rPr>
              <rFont val="Calibri"/>
              <b val="1"/>
              <sz val="10"/>
            </rPr>
            <t>WHAT THE ROLE DOES:</t>
          </r>
          <r>
            <rPr>
              <rFont val="Calibri"/>
              <sz val="10"/>
            </rPr>
            <t xml:space="preserve"> 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data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hubspot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Hubspot · Ai
</t>
          </r>
          <r>
            <rPr>
              <rFont val="Calibri"/>
              <b val="1"/>
              <sz val="10"/>
            </rPr>
            <t>TOOLS &amp; SYSTEMS:</t>
          </r>
          <r>
            <rPr>
              <rFont val="Calibri"/>
              <sz val="10"/>
            </rPr>
            <t xml:space="preserve"> Excel · HubSpot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RC-121</t>
          </r>
        </is>
      </c>
      <c r="S68"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Manager talent mapping — Latest rating: 3 · Potential: Medium · 9-Box Grid placement: Reliable Specialist.</t>
          </r>
        </is>
      </c>
      <c r="T68" s="121" t="n"/>
      <c r="U68" s="122" t="inlineStr">
        <is>
          <r>
            <rPr>
              <rFont val="Calibri"/>
              <sz val="10"/>
            </rPr>
            <t xml:space="preserve">Marketing Operations Associate in Marketing · CARBON, A2 — IC.
</t>
          </r>
          <r>
            <rPr>
              <rFont val="Calibri"/>
              <b val="1"/>
              <sz val="10"/>
            </rPr>
            <t>The work:</t>
          </r>
          <r>
            <rPr>
              <rFont val="Calibri"/>
              <sz val="10"/>
            </rPr>
            <t xml:space="preserve"> Maintains CRM/ICP data, marketing automation, reporting and dashboards.
At this level the role owns standard work delivered independently.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Holders describe it with:</t>
          </r>
          <r>
            <rPr>
              <rFont val="Calibri"/>
              <sz val="10"/>
            </rPr>
            <t xml:space="preserve"> hygiene · enrichment · data · hubspot.</t>
          </r>
        </is>
      </c>
      <c r="V68"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8"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Hubspot · Ai
</t>
          </r>
          <r>
            <rPr>
              <rFont val="Calibri"/>
              <b val="1"/>
              <sz val="10"/>
            </rPr>
            <t>TOOLS:</t>
          </r>
          <r>
            <rPr>
              <rFont val="Calibri"/>
              <sz val="10"/>
            </rPr>
            <t xml:space="preserve"> Excel · HubSpot
★ = must-have for the family. Scale: 1 Awareness · 2 Working · 3 Practitioner · 4 Advanced · 5 Expert.</t>
          </r>
        </is>
      </c>
      <c r="X68"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8" s="124" t="inlineStr">
        <is>
          <t>CARBON · Marketing · Band A · Early career</t>
        </is>
      </c>
      <c r="Z68" s="125" t="n">
        <v>2.5</v>
      </c>
      <c r="AA68" s="126">
        <f>IFERROR(INDEX(WM_C,MATCH($Y68,WM_KEY,0)),"")</f>
        <v>0.54</v>
      </c>
      <c r="AB68" s="127">
        <f>IF(Z68="","",Z68*AA68)</f>
        <v>1.35</v>
      </c>
      <c r="AC68" s="125" t="n">
        <v>2</v>
      </c>
      <c r="AD68" s="126">
        <f>IFERROR(INDEX(WM_AU,MATCH($Y68,WM_KEY,0)),"")</f>
        <v>0.21</v>
      </c>
      <c r="AE68" s="127">
        <f>IF(AC68="","",AC68*AD68)</f>
        <v>0.42</v>
      </c>
      <c r="AF68" s="125" t="n">
        <v>2.5</v>
      </c>
      <c r="AG68" s="126">
        <f>IFERROR(INDEX(WM_AC,MATCH($Y68,WM_KEY,0)),"")</f>
        <v>0.04</v>
      </c>
      <c r="AH68" s="127">
        <f>IF(AF68="","",AF68*AG68)</f>
        <v>0.1</v>
      </c>
      <c r="AI68" s="125" t="n">
        <v>1</v>
      </c>
      <c r="AJ68" s="126">
        <f>IFERROR(INDEX(WM_L,MATCH($Y68,WM_KEY,0)),"")</f>
        <v>0</v>
      </c>
      <c r="AK68" s="127">
        <f>IF(AI68="","",AI68*AJ68)</f>
        <v>0</v>
      </c>
      <c r="AL68" s="125" t="n">
        <v>2</v>
      </c>
      <c r="AM68" s="126">
        <f>IFERROR(INDEX(WM_E,MATCH($Y68,WM_KEY,0)),"")</f>
        <v>0.1</v>
      </c>
      <c r="AN68" s="127">
        <f>IF(AL68="","",AL68*AM68)</f>
        <v>0.2</v>
      </c>
      <c r="AO68" s="128" t="n">
        <v>2.5</v>
      </c>
      <c r="AP68" s="126">
        <f>IFERROR(INDEX(WM_BI,MATCH($Y68,WM_KEY,0)),"")</f>
        <v>0.11</v>
      </c>
      <c r="AQ68" s="127">
        <f>IF(AO68="","",AO68*AP68)</f>
        <v>0.275</v>
      </c>
      <c r="AR68" s="127">
        <f>IF(COUNT(AB68,AE68,AH68,AK68,AN68,AQ68)&lt;6,"",SUM(AB68,AE68,AH68,AK68,AN68,AQ68))</f>
        <v>2.345</v>
      </c>
      <c r="AS68" s="129" t="str">
        <f>IF(AR68="","",INDEX({"A1","A2","A3","B1","B2","B3","C1","C2","D1","D2","E1","E2"},MAX(1,MIN(12,ROUND(AR68,0)))))</f>
        <v>A2</v>
      </c>
      <c r="AT68"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8" s="131" t="inlineStr">
        <is>
          <r>
            <rPr>
              <rFont val="Calibri"/>
              <b val="1"/>
              <sz val="10"/>
            </rPr>
            <t>At build:</t>
          </r>
          <r>
            <rPr>
              <rFont val="Calibri"/>
              <sz val="10"/>
            </rPr>
            <t xml:space="preserve"> Complexity 1.35 + Autonomy 0.42 + Accountability 0.10 + Leadership 0.00 + Experience 0.20 + Business impact 0.28
= 2.35 points → nearest level 2 = A2
</t>
          </r>
          <r>
            <rPr>
              <rFont val="Calibri"/>
              <b val="1"/>
              <sz val="10"/>
            </rPr>
            <t>Final level:</t>
          </r>
          <r>
            <rPr>
              <rFont val="Calibri"/>
              <sz val="10"/>
            </rPr>
            <t xml:space="preserve"> A2 · same as the score</t>
          </r>
        </is>
      </c>
      <c r="AV68" s="131" t="inlineStr">
        <is>
          <r>
            <rPr>
              <rFont val="Calibri"/>
              <b val="1"/>
              <sz val="10"/>
            </rPr>
            <t>No rule applied:</t>
          </r>
          <r>
            <rPr>
              <rFont val="Calibri"/>
              <sz val="10"/>
            </rPr>
            <t xml:space="preserve"> the score decides.</t>
          </r>
        </is>
      </c>
      <c r="AW68"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leadership dashboards, administers HubSpot CRM, audits marketing numbers, tracks KPIs and spends → moved up 0.5
</t>
          </r>
          <r>
            <rPr>
              <rFont val="Calibri"/>
              <b val="1"/>
              <sz val="10"/>
            </rPr>
            <t>KRA:</t>
          </r>
          <r>
            <rPr>
              <rFont val="Calibri"/>
              <sz val="10"/>
            </rPr>
            <t xml:space="preserve"> “1. Maintain accurate multi-touch attribution and campaign performance tracking in HubSpot 2. Build and maintain real-time dashboards for…”
</t>
          </r>
          <r>
            <rPr>
              <rFont val="Calibri"/>
              <b val="1"/>
              <sz val="10"/>
            </rPr>
            <t>Market:</t>
          </r>
          <r>
            <rPr>
              <rFont val="Calibri"/>
              <sz val="10"/>
            </rPr>
            <t xml:space="preserve"> A2 = Standard work of the discipline · A3 = Varied and non-standard work; handles exceptions</t>
          </r>
        </is>
      </c>
      <c r="AX6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stated independent decision is validating process numbers → matches the start
</t>
          </r>
          <r>
            <rPr>
              <rFont val="Calibri"/>
              <b val="1"/>
              <sz val="10"/>
            </rPr>
            <t>Market:</t>
          </r>
          <r>
            <rPr>
              <rFont val="Calibri"/>
              <sz val="10"/>
            </rPr>
            <t xml:space="preserve"> A2 = Chooses own approach within standards</t>
          </r>
        </is>
      </c>
      <c r="AY68"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KRA:</t>
          </r>
          <r>
            <rPr>
              <rFont val="Calibri"/>
              <sz val="10"/>
            </rPr>
            <t xml:space="preserve"> “1. Maintain accurate multi-touch attribution and campaign performance tracking in HubSpot 2. Build and maintain real-time dashboards for…”
</t>
          </r>
          <r>
            <rPr>
              <rFont val="Calibri"/>
              <b val="1"/>
              <sz val="10"/>
            </rPr>
            <t>Market:</t>
          </r>
          <r>
            <rPr>
              <rFont val="Calibri"/>
              <sz val="10"/>
            </rPr>
            <t xml:space="preserve"> A2 = Own deliverables · accuracy, TAT · A3 = A module / process, or work with client or regulatory consequences</t>
          </r>
        </is>
      </c>
      <c r="AZ6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own survey / KRA answers · summarised by the rater; not quoted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8" s="134"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A2 roles typically have 0–3 yrs · IRIS guide 0–2</t>
          </r>
        </is>
      </c>
      <c r="BB68"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68" s="145" t="inlineStr"/>
      <c r="BD68" s="136" t="inlineStr">
        <is>
          <t>✓ HRIS: 1.2 yrs, B.Tech, 0 direct reports
✓ Survey: 20 of 20 questions answered
✓ KRAs: submitted, reported deliverables
✓ Manager mapping: rating, potential, 9-box
✓ Job description</t>
        </is>
      </c>
      <c r="BE68"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8" s="136" t="inlineStr">
        <is>
          <t>High</t>
        </is>
      </c>
      <c r="BG68" s="136" t="inlineStr"/>
      <c r="BH68" s="136" t="inlineStr"/>
      <c r="BI68" s="137" t="n"/>
      <c r="BJ68" s="138" t="n"/>
      <c r="BK68" s="138" t="n"/>
      <c r="BL68" s="138" t="n"/>
      <c r="BM68" s="138" t="n"/>
      <c r="BN68" s="139" t="n"/>
      <c r="BO68" s="121" t="n"/>
      <c r="BP68" s="121" t="n"/>
      <c r="BQ68" s="121" t="n"/>
      <c r="BR68" s="121" t="n"/>
      <c r="BS68" s="121" t="n"/>
      <c r="BT68" s="121" t="n"/>
      <c r="BU68" s="121" t="n"/>
      <c r="BV68" s="121" t="n">
        <v>2.5</v>
      </c>
    </row>
    <row r="69" ht="340" customHeight="1">
      <c r="A69" s="109" t="inlineStr">
        <is>
          <t>IRIS2517</t>
        </is>
      </c>
      <c r="B69" s="110" t="inlineStr">
        <is>
          <t>Shubhangi Sharma</t>
        </is>
      </c>
      <c r="C69" s="111" t="inlineStr">
        <is>
          <t>Marketing</t>
        </is>
      </c>
      <c r="D69" s="111" t="inlineStr">
        <is>
          <t>Sobhan Pramanik</t>
        </is>
      </c>
      <c r="E69" s="112" t="n">
        <v>0.4</v>
      </c>
      <c r="F69" s="112" t="n">
        <v>0.4</v>
      </c>
      <c r="G69" s="111" t="inlineStr">
        <is>
          <t>PGDM</t>
        </is>
      </c>
      <c r="H69" s="140" t="inlineStr">
        <is>
          <t>Marketing Associate</t>
        </is>
      </c>
      <c r="I69" s="115" t="inlineStr">
        <is>
          <t>Content Marketing Associate</t>
        </is>
      </c>
      <c r="J69" s="114" t="inlineStr">
        <is>
          <t>Marketing &amp; Communications</t>
        </is>
      </c>
      <c r="K69" s="114" t="inlineStr">
        <is>
          <t>Content Marketing</t>
        </is>
      </c>
      <c r="L69" s="114" t="inlineStr">
        <is>
          <t>L3 – Professional / Associate</t>
        </is>
      </c>
      <c r="M69" s="148" t="inlineStr">
        <is>
          <t>A2</t>
        </is>
      </c>
      <c r="N69" s="147" t="inlineStr">
        <is>
          <t>Associate</t>
        </is>
      </c>
      <c r="O69" s="26" t="inlineStr">
        <is>
          <t>A</t>
        </is>
      </c>
      <c r="P69" s="114" t="inlineStr">
        <is>
          <t>IC</t>
        </is>
      </c>
      <c r="Q69" s="149" t="inlineStr">
        <is>
          <t>• Same level</t>
        </is>
      </c>
      <c r="R69" s="119" t="inlineStr">
        <is>
          <r>
            <rPr>
              <rFont val="Calibri"/>
              <b val="1"/>
              <sz val="10"/>
            </rPr>
            <t>WHAT THE ROLE DOES:</t>
          </r>
          <r>
            <rPr>
              <rFont val="Calibri"/>
              <sz val="10"/>
            </rPr>
            <t xml:space="preserve"> 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marketing · content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content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Research skills
</t>
          </r>
          <r>
            <rPr>
              <rFont val="Calibri"/>
              <b val="1"/>
              <sz val="10"/>
            </rPr>
            <t>TOOLS &amp; SYSTEMS:</t>
          </r>
          <r>
            <rPr>
              <rFont val="Calibri"/>
              <sz val="10"/>
            </rPr>
            <t xml:space="preserve"> Canva · Hubspot · Semrush · Buffer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8 answered; catalogue RC-111</t>
          </r>
        </is>
      </c>
      <c r="S69"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T69" s="121" t="n"/>
      <c r="U69" s="122" t="inlineStr">
        <is>
          <r>
            <rPr>
              <rFont val="Calibri"/>
              <sz val="10"/>
            </rPr>
            <t xml:space="preserve">Content Marketing Associate in Marketing · CARBON, A2 — IC.
</t>
          </r>
          <r>
            <rPr>
              <rFont val="Calibri"/>
              <b val="1"/>
              <sz val="10"/>
            </rPr>
            <t>The work:</t>
          </r>
          <r>
            <rPr>
              <rFont val="Calibri"/>
              <sz val="10"/>
            </rPr>
            <t xml:space="preserve"> Writes blogs, web copy, collateral and social content.
At this level the role owns standard work delivered independently.
</t>
          </r>
          <r>
            <rPr>
              <rFont val="Calibri"/>
              <b val="1"/>
              <sz val="10"/>
            </rPr>
            <t>Key responsibilities:</t>
          </r>
          <r>
            <rPr>
              <rFont val="Calibri"/>
              <sz val="10"/>
            </rPr>
            <t xml:space="preserve"> Writes blogs, web copy, collateral and social content; Standard work of the discipline; Own deliverables · accuracy, TAT.
</t>
          </r>
          <r>
            <rPr>
              <rFont val="Calibri"/>
              <b val="1"/>
              <sz val="10"/>
            </rPr>
            <t>Holders describe it with:</t>
          </r>
          <r>
            <rPr>
              <rFont val="Calibri"/>
              <sz val="10"/>
            </rPr>
            <t xml:space="preserve"> content · blogs · week · campaign.</t>
          </r>
        </is>
      </c>
      <c r="V69"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69"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Research skills
</t>
          </r>
          <r>
            <rPr>
              <rFont val="Calibri"/>
              <b val="1"/>
              <sz val="10"/>
            </rPr>
            <t>TOOLS:</t>
          </r>
          <r>
            <rPr>
              <rFont val="Calibri"/>
              <sz val="10"/>
            </rPr>
            <t xml:space="preserve"> Canva · Hubspot · Semrush · Buffer
★ = must-have for the family. Scale: 1 Awareness · 2 Working · 3 Practitioner · 4 Advanced · 5 Expert.</t>
          </r>
        </is>
      </c>
      <c r="X69"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69" s="124" t="inlineStr">
        <is>
          <t>CARBON · Marketing · Band A · Early career</t>
        </is>
      </c>
      <c r="Z69" s="125" t="n">
        <v>2</v>
      </c>
      <c r="AA69" s="126">
        <f>IFERROR(INDEX(WM_C,MATCH($Y69,WM_KEY,0)),"")</f>
        <v>0.54</v>
      </c>
      <c r="AB69" s="127">
        <f>IF(Z69="","",Z69*AA69)</f>
        <v>1.08</v>
      </c>
      <c r="AC69" s="125" t="n">
        <v>2</v>
      </c>
      <c r="AD69" s="126">
        <f>IFERROR(INDEX(WM_AU,MATCH($Y69,WM_KEY,0)),"")</f>
        <v>0.21</v>
      </c>
      <c r="AE69" s="127">
        <f>IF(AC69="","",AC69*AD69)</f>
        <v>0.42</v>
      </c>
      <c r="AF69" s="125" t="n">
        <v>2.5</v>
      </c>
      <c r="AG69" s="126">
        <f>IFERROR(INDEX(WM_AC,MATCH($Y69,WM_KEY,0)),"")</f>
        <v>0.04</v>
      </c>
      <c r="AH69" s="127">
        <f>IF(AF69="","",AF69*AG69)</f>
        <v>0.1</v>
      </c>
      <c r="AI69" s="125" t="n">
        <v>1</v>
      </c>
      <c r="AJ69" s="126">
        <f>IFERROR(INDEX(WM_L,MATCH($Y69,WM_KEY,0)),"")</f>
        <v>0</v>
      </c>
      <c r="AK69" s="127">
        <f>IF(AI69="","",AI69*AJ69)</f>
        <v>0</v>
      </c>
      <c r="AL69" s="125" t="n">
        <v>2</v>
      </c>
      <c r="AM69" s="126">
        <f>IFERROR(INDEX(WM_E,MATCH($Y69,WM_KEY,0)),"")</f>
        <v>0.1</v>
      </c>
      <c r="AN69" s="127">
        <f>IF(AL69="","",AL69*AM69)</f>
        <v>0.2</v>
      </c>
      <c r="AO69" s="128" t="n">
        <v>2.5</v>
      </c>
      <c r="AP69" s="126">
        <f>IFERROR(INDEX(WM_BI,MATCH($Y69,WM_KEY,0)),"")</f>
        <v>0.11</v>
      </c>
      <c r="AQ69" s="127">
        <f>IF(AO69="","",AO69*AP69)</f>
        <v>0.275</v>
      </c>
      <c r="AR69" s="127">
        <f>IF(COUNT(AB69,AE69,AH69,AK69,AN69,AQ69)&lt;6,"",SUM(AB69,AE69,AH69,AK69,AN69,AQ69))</f>
        <v>2.075</v>
      </c>
      <c r="AS69" s="129" t="str">
        <f>IF(AR69="","",INDEX({"A1","A2","A3","B1","B2","B3","C1","C2","D1","D2","E1","E2"},MAX(1,MIN(12,ROUND(AR69,0)))))</f>
        <v>A2</v>
      </c>
      <c r="AT69"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69" s="131" t="inlineStr">
        <is>
          <r>
            <rPr>
              <rFont val="Calibri"/>
              <b val="1"/>
              <sz val="10"/>
            </rPr>
            <t>At build:</t>
          </r>
          <r>
            <rPr>
              <rFont val="Calibri"/>
              <sz val="10"/>
            </rPr>
            <t xml:space="preserve"> Complexity 1.08 + Autonomy 0.42 + Accountability 0.10 + Leadership 0.00 + Experience 0.20 + Business impact 0.28
= 2.08 points → nearest level 2 = A2
</t>
          </r>
          <r>
            <rPr>
              <rFont val="Calibri"/>
              <b val="1"/>
              <sz val="10"/>
            </rPr>
            <t>Final level:</t>
          </r>
          <r>
            <rPr>
              <rFont val="Calibri"/>
              <sz val="10"/>
            </rPr>
            <t xml:space="preserve"> A2 · same as the score</t>
          </r>
        </is>
      </c>
      <c r="AV69" s="131" t="inlineStr">
        <is>
          <r>
            <rPr>
              <rFont val="Calibri"/>
              <b val="1"/>
              <sz val="10"/>
            </rPr>
            <t>No rule applied:</t>
          </r>
          <r>
            <rPr>
              <rFont val="Calibri"/>
              <sz val="10"/>
            </rPr>
            <t xml:space="preserve"> the score decides.</t>
          </r>
        </is>
      </c>
      <c r="AW69"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Produces 8-10 blogs a month and campaign deliverables; SEO/AEO optimisation using Semrush → matches the start
</t>
          </r>
          <r>
            <rPr>
              <rFont val="Calibri"/>
              <b val="1"/>
              <sz val="10"/>
            </rPr>
            <t>Market:</t>
          </r>
          <r>
            <rPr>
              <rFont val="Calibri"/>
              <sz val="10"/>
            </rPr>
            <t xml:space="preserve"> A2 = Standard work of the discipline</t>
          </r>
        </is>
      </c>
      <c r="AX6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asset types within campaign plans → matches the start
</t>
          </r>
          <r>
            <rPr>
              <rFont val="Calibri"/>
              <b val="1"/>
              <sz val="10"/>
            </rPr>
            <t>Market:</t>
          </r>
          <r>
            <rPr>
              <rFont val="Calibri"/>
              <sz val="10"/>
            </rPr>
            <t xml:space="preserve"> A2 = Chooses own approach within standards</t>
          </r>
        </is>
      </c>
      <c r="AY69"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Market:</t>
          </r>
          <r>
            <rPr>
              <rFont val="Calibri"/>
              <sz val="10"/>
            </rPr>
            <t xml:space="preserve"> A2 = Own deliverables · accuracy, TAT · A3 = A module / process, or work with client or regulatory consequences</t>
          </r>
        </is>
      </c>
      <c r="AZ69"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69" s="134"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A2 roles typically have 0–3 yrs · IRIS guide 0–2</t>
          </r>
        </is>
      </c>
      <c r="BB69"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69" s="145" t="inlineStr"/>
      <c r="BD69" s="136" t="inlineStr">
        <is>
          <t>✓ HRIS: 0.4 yrs, PGDM, 0 direct reports
✓ Survey: 20 of 20 questions answered
✓ KRAs: reported deliverables
✓ Manager mapping: rating, potential, 9-box
✓ Job description</t>
        </is>
      </c>
      <c r="BE69"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69" s="136" t="inlineStr">
        <is>
          <t>Medium</t>
        </is>
      </c>
      <c r="BG69" s="136" t="inlineStr"/>
      <c r="BH69" s="136" t="inlineStr"/>
      <c r="BI69" s="137" t="n"/>
      <c r="BJ69" s="138" t="n"/>
      <c r="BK69" s="138" t="n"/>
      <c r="BL69" s="138" t="n"/>
      <c r="BM69" s="138" t="n"/>
      <c r="BN69" s="139" t="n"/>
      <c r="BO69" s="121" t="n"/>
      <c r="BP69" s="121" t="n"/>
      <c r="BQ69" s="121" t="n"/>
      <c r="BR69" s="121" t="n"/>
      <c r="BS69" s="121" t="n"/>
      <c r="BT69" s="121" t="n"/>
      <c r="BU69" s="121" t="n"/>
      <c r="BV69" s="121" t="n">
        <v>2.5</v>
      </c>
    </row>
    <row r="70" ht="340" customHeight="1">
      <c r="A70" s="109" t="inlineStr">
        <is>
          <t>IRIS2534</t>
        </is>
      </c>
      <c r="B70" s="110" t="inlineStr">
        <is>
          <t>Vishal</t>
        </is>
      </c>
      <c r="C70" s="111" t="inlineStr">
        <is>
          <t>Marketing</t>
        </is>
      </c>
      <c r="D70" s="111" t="inlineStr">
        <is>
          <t>Mounika Kattula</t>
        </is>
      </c>
      <c r="E70" s="112" t="n">
        <v>0.3</v>
      </c>
      <c r="F70" s="112" t="n">
        <v>0.3</v>
      </c>
      <c r="G70" s="111" t="inlineStr">
        <is>
          <t>B.E</t>
        </is>
      </c>
      <c r="H70" s="140" t="inlineStr">
        <is>
          <t>Associate- MarkOps</t>
        </is>
      </c>
      <c r="I70" s="115" t="inlineStr">
        <is>
          <t>Marketing Operations Associate</t>
        </is>
      </c>
      <c r="J70" s="114" t="inlineStr">
        <is>
          <t>Marketing &amp; Communications</t>
        </is>
      </c>
      <c r="K70" s="114" t="inlineStr">
        <is>
          <t>Marketing Operations &amp; Automation</t>
        </is>
      </c>
      <c r="L70" s="115" t="inlineStr">
        <is>
          <t>L1 – Intern</t>
        </is>
      </c>
      <c r="M70" s="116" t="inlineStr">
        <is>
          <t>A2</t>
        </is>
      </c>
      <c r="N70" s="147" t="inlineStr">
        <is>
          <t>Associate</t>
        </is>
      </c>
      <c r="O70" s="26" t="inlineStr">
        <is>
          <t>A</t>
        </is>
      </c>
      <c r="P70" s="114" t="inlineStr">
        <is>
          <t>IC</t>
        </is>
      </c>
      <c r="Q70" s="146" t="inlineStr">
        <is>
          <t>▲ Up</t>
        </is>
      </c>
      <c r="R70" s="119" t="inlineStr">
        <is>
          <r>
            <rPr>
              <rFont val="Calibri"/>
              <b val="1"/>
              <sz val="10"/>
            </rPr>
            <t>WHAT THE ROLE DOES:</t>
          </r>
          <r>
            <rPr>
              <rFont val="Calibri"/>
              <sz val="10"/>
            </rPr>
            <t xml:space="preserve"> 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data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hubspot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Marketing · Hubspot · Ai
</t>
          </r>
          <r>
            <rPr>
              <rFont val="Calibri"/>
              <b val="1"/>
              <sz val="10"/>
            </rPr>
            <t>TOOLS &amp; SYSTEMS:</t>
          </r>
          <r>
            <rPr>
              <rFont val="Calibri"/>
              <sz val="10"/>
            </rPr>
            <t xml:space="preserve"> Excel · HubSpot
COMPETENCIES REQUIRED — must-have ★: Marketing Tech &amp; Digital Marketing · Communication &amp; Presentation
</t>
          </r>
          <r>
            <rPr>
              <rFont val="Calibri"/>
              <b val="1"/>
              <sz val="10"/>
            </rPr>
            <t>OTHER FUNCTIONAL COMPETENCIES:</t>
          </r>
          <r>
            <rPr>
              <rFont val="Calibri"/>
              <sz val="10"/>
            </rPr>
            <t xml:space="preserve"> Data Analytics, BI &amp; Visualisation · AI, GenAI &amp; Prompt Engineering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6 answered; catalogue RC-121</t>
          </r>
        </is>
      </c>
      <c r="S70"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Manager talent mapping — Latest rating: 4 · Potential: Medium · 9-Box Grid placement: Core Contributor.</t>
          </r>
        </is>
      </c>
      <c r="T70" s="121" t="n"/>
      <c r="U70" s="122" t="inlineStr">
        <is>
          <r>
            <rPr>
              <rFont val="Calibri"/>
              <sz val="10"/>
            </rPr>
            <t xml:space="preserve">Marketing Operations Associate in Marketing · CARBON, A2 — IC.
</t>
          </r>
          <r>
            <rPr>
              <rFont val="Calibri"/>
              <b val="1"/>
              <sz val="10"/>
            </rPr>
            <t>The work:</t>
          </r>
          <r>
            <rPr>
              <rFont val="Calibri"/>
              <sz val="10"/>
            </rPr>
            <t xml:space="preserve"> Maintains CRM/ICP data, marketing automation, reporting and dashboards.
At this level the role owns standard work delivered independently.
</t>
          </r>
          <r>
            <rPr>
              <rFont val="Calibri"/>
              <b val="1"/>
              <sz val="10"/>
            </rPr>
            <t>Key responsibilities:</t>
          </r>
          <r>
            <rPr>
              <rFont val="Calibri"/>
              <sz val="10"/>
            </rPr>
            <t xml:space="preserve"> Maintains CRM/ICP data, marketing automation, reporting and dashboards; Standard work of the discipline; Own deliverables · accuracy, TAT.
</t>
          </r>
          <r>
            <rPr>
              <rFont val="Calibri"/>
              <b val="1"/>
              <sz val="10"/>
            </rPr>
            <t>Holders describe it with:</t>
          </r>
          <r>
            <rPr>
              <rFont val="Calibri"/>
              <sz val="10"/>
            </rPr>
            <t xml:space="preserve"> hygiene · enrichment · data · hubspot.</t>
          </r>
        </is>
      </c>
      <c r="V70" s="123" t="inlineStr">
        <is>
          <r>
            <rPr>
              <rFont val="Calibri"/>
              <b val="1"/>
              <sz val="10"/>
            </rPr>
            <t>Hire as:</t>
          </r>
          <r>
            <rPr>
              <rFont val="Calibri"/>
              <sz val="10"/>
            </rPr>
            <t xml:space="preserve"> Marketing Associate / Marketing Executive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 MBA · marketing
</t>
          </r>
          <r>
            <rPr>
              <rFont val="Calibri"/>
              <b val="1"/>
              <sz val="10"/>
            </rPr>
            <t>Equivalent titles at peers:</t>
          </r>
          <r>
            <rPr>
              <rFont val="Calibri"/>
              <sz val="10"/>
            </rPr>
            <t xml:space="preserve"> IRIS Vs Market Benchmark — CIM proficiency scale – 2 Active learner · IRIS Vs Competitor Benchmark — SaaS marketing ladder – Marketing Associate
</t>
          </r>
          <r>
            <rPr>
              <rFont val="Calibri"/>
              <b val="1"/>
              <sz val="10"/>
            </rPr>
            <t>Credentials:</t>
          </r>
          <r>
            <rPr>
              <rFont val="Calibri"/>
              <sz val="10"/>
            </rPr>
            <t xml:space="preserve"> Google / HubSpot certifications
</t>
          </r>
          <r>
            <rPr>
              <rFont val="Calibri"/>
              <b val="1"/>
              <sz val="10"/>
            </rPr>
            <t>Must already know:</t>
          </r>
          <r>
            <rPr>
              <rFont val="Calibri"/>
              <sz val="10"/>
            </rPr>
            <t xml:space="preserve"> Brand and data-privacy rules for campaigns</t>
          </r>
        </is>
      </c>
      <c r="W70" s="123" t="inlineStr">
        <is>
          <r>
            <rPr>
              <rFont val="Calibri"/>
              <sz val="10"/>
            </rPr>
            <t xml:space="preserve">FUNCTIONAL — skill level 2 of 5 · Working
 ★ Marketing Tech &amp; Digital Marketing: Runs campaigns, CRM, SEO and social channels
 ★ Communication &amp; Presentation: Writes and presents clearly to clients and teams
 •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Hubspot · Ai
</t>
          </r>
          <r>
            <rPr>
              <rFont val="Calibri"/>
              <b val="1"/>
              <sz val="10"/>
            </rPr>
            <t>TOOLS:</t>
          </r>
          <r>
            <rPr>
              <rFont val="Calibri"/>
              <sz val="10"/>
            </rPr>
            <t xml:space="preserve"> Excel · HubSpot
★ = must-have for the family. Scale: 1 Awareness · 2 Working · 3 Practitioner · 4 Advanced · 5 Expert.</t>
          </r>
        </is>
      </c>
      <c r="X70" s="123" t="inlineStr">
        <is>
          <r>
            <rPr>
              <rFont val="Calibri"/>
              <sz val="10"/>
            </rPr>
            <t xml:space="preserve">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0" s="124" t="inlineStr">
        <is>
          <t>CARBON · Marketing · Band A · Early career</t>
        </is>
      </c>
      <c r="Z70" s="125" t="n">
        <v>2</v>
      </c>
      <c r="AA70" s="126">
        <f>IFERROR(INDEX(WM_C,MATCH($Y70,WM_KEY,0)),"")</f>
        <v>0.54</v>
      </c>
      <c r="AB70" s="127">
        <f>IF(Z70="","",Z70*AA70)</f>
        <v>1.08</v>
      </c>
      <c r="AC70" s="125" t="n">
        <v>2</v>
      </c>
      <c r="AD70" s="126">
        <f>IFERROR(INDEX(WM_AU,MATCH($Y70,WM_KEY,0)),"")</f>
        <v>0.21</v>
      </c>
      <c r="AE70" s="127">
        <f>IF(AC70="","",AC70*AD70)</f>
        <v>0.42</v>
      </c>
      <c r="AF70" s="125" t="n">
        <v>2</v>
      </c>
      <c r="AG70" s="126">
        <f>IFERROR(INDEX(WM_AC,MATCH($Y70,WM_KEY,0)),"")</f>
        <v>0.04</v>
      </c>
      <c r="AH70" s="127">
        <f>IF(AF70="","",AF70*AG70)</f>
        <v>0.08</v>
      </c>
      <c r="AI70" s="125" t="n">
        <v>1</v>
      </c>
      <c r="AJ70" s="126">
        <f>IFERROR(INDEX(WM_L,MATCH($Y70,WM_KEY,0)),"")</f>
        <v>0</v>
      </c>
      <c r="AK70" s="127">
        <f>IF(AI70="","",AI70*AJ70)</f>
        <v>0</v>
      </c>
      <c r="AL70" s="125" t="n">
        <v>1.5</v>
      </c>
      <c r="AM70" s="126">
        <f>IFERROR(INDEX(WM_E,MATCH($Y70,WM_KEY,0)),"")</f>
        <v>0.1</v>
      </c>
      <c r="AN70" s="127">
        <f>IF(AL70="","",AL70*AM70)</f>
        <v>0.15</v>
      </c>
      <c r="AO70" s="128" t="n">
        <v>2</v>
      </c>
      <c r="AP70" s="126">
        <f>IFERROR(INDEX(WM_BI,MATCH($Y70,WM_KEY,0)),"")</f>
        <v>0.11</v>
      </c>
      <c r="AQ70" s="127">
        <f>IF(AO70="","",AO70*AP70)</f>
        <v>0.22</v>
      </c>
      <c r="AR70" s="127">
        <f>IF(COUNT(AB70,AE70,AH70,AK70,AN70,AQ70)&lt;6,"",SUM(AB70,AE70,AH70,AK70,AN70,AQ70))</f>
        <v>1.95</v>
      </c>
      <c r="AS70" s="129" t="str">
        <f>IF(AR70="","",INDEX({"A1","A2","A3","B1","B2","B3","C1","C2","D1","D2","E1","E2"},MAX(1,MIN(12,ROUND(AR70,0)))))</f>
        <v>A2</v>
      </c>
      <c r="AT70"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0" s="131" t="inlineStr">
        <is>
          <r>
            <rPr>
              <rFont val="Calibri"/>
              <b val="1"/>
              <sz val="10"/>
            </rPr>
            <t>At build:</t>
          </r>
          <r>
            <rPr>
              <rFont val="Calibri"/>
              <sz val="10"/>
            </rPr>
            <t xml:space="preserve"> Complexity 1.08 + Autonomy 0.42 + Accountability 0.08 + Leadership 0.00 + Experience 0.15 + Business impact 0.22
= 1.95 points → nearest level 2 = A2
</t>
          </r>
          <r>
            <rPr>
              <rFont val="Calibri"/>
              <b val="1"/>
              <sz val="10"/>
            </rPr>
            <t>Final level:</t>
          </r>
          <r>
            <rPr>
              <rFont val="Calibri"/>
              <sz val="10"/>
            </rPr>
            <t xml:space="preserve"> A2 · same as the score</t>
          </r>
        </is>
      </c>
      <c r="AV70" s="131" t="inlineStr">
        <is>
          <r>
            <rPr>
              <rFont val="Calibri"/>
              <b val="1"/>
              <sz val="10"/>
            </rPr>
            <t>No rule applied:</t>
          </r>
          <r>
            <rPr>
              <rFont val="Calibri"/>
              <sz val="10"/>
            </rPr>
            <t xml:space="preserve"> the score decides.</t>
          </r>
        </is>
      </c>
      <c r="AW7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Act as primary SPOC for SDR team and resolve 100% of data requests within defined SLA 2. Clean and validate 30,000 company records…”
</t>
          </r>
          <r>
            <rPr>
              <rFont val="Calibri"/>
              <b val="1"/>
              <sz val="10"/>
            </rPr>
            <t>Market:</t>
          </r>
          <r>
            <rPr>
              <rFont val="Calibri"/>
              <sz val="10"/>
            </rPr>
            <t xml:space="preserve"> A2 = Standard work of the discipline</t>
          </r>
        </is>
      </c>
      <c r="AX7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ICP research independently; prioritises tasks by business requirement → matches the start
</t>
          </r>
          <r>
            <rPr>
              <rFont val="Calibri"/>
              <b val="1"/>
              <sz val="10"/>
            </rPr>
            <t>Market:</t>
          </r>
          <r>
            <rPr>
              <rFont val="Calibri"/>
              <sz val="10"/>
            </rPr>
            <t xml:space="preserve"> A2 = Chooses own approach within standards</t>
          </r>
        </is>
      </c>
      <c r="AY7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Data accuracy and quality in HubSpot; avoiding duplicates and outdated records → matches the start
</t>
          </r>
          <r>
            <rPr>
              <rFont val="Calibri"/>
              <b val="1"/>
              <sz val="10"/>
            </rPr>
            <t>KRA:</t>
          </r>
          <r>
            <rPr>
              <rFont val="Calibri"/>
              <sz val="10"/>
            </rPr>
            <t xml:space="preserve"> “1. Act as primary SPOC for SDR team and resolve 100% of data requests within defined SLA 2. Clean and validate 30,000 company records…”
</t>
          </r>
          <r>
            <rPr>
              <rFont val="Calibri"/>
              <b val="1"/>
              <sz val="10"/>
            </rPr>
            <t>Market:</t>
          </r>
          <r>
            <rPr>
              <rFont val="Calibri"/>
              <sz val="10"/>
            </rPr>
            <t xml:space="preserve"> A2 = Own deliverables · accuracy, TAT</t>
          </r>
        </is>
      </c>
      <c r="AZ7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0" s="134" t="inlineStr">
        <is>
          <r>
            <rPr>
              <rFont val="Calibri"/>
              <sz val="10"/>
            </rPr>
            <t xml:space="preserve">Rated 1.5 of 12 · between A1 and A2
</t>
          </r>
          <r>
            <rPr>
              <rFont val="Calibri"/>
              <b val="1"/>
              <sz val="10"/>
            </rPr>
            <t>Experience:</t>
          </r>
          <r>
            <rPr>
              <rFont val="Calibri"/>
              <sz val="10"/>
            </rPr>
            <t xml:space="preserve"> 0.3 yrs total · 0.3 at IRIS; none recorded before IRIS = 1.3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A2 roles typically have 0–3 yrs · IRIS guide 0–2</t>
          </r>
        </is>
      </c>
      <c r="BB70"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70" s="145" t="inlineStr"/>
      <c r="BD70" s="136" t="inlineStr">
        <is>
          <t>✓ HRIS: 0.3 yrs, B.E, 0 direct reports
✓ Survey: 20 of 20 questions answered
✓ KRAs: submitted, reported deliverables
✓ Manager mapping: rating, potential, 9-box
✓ Job description</t>
        </is>
      </c>
      <c r="BE70" s="136"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BF70" s="136" t="inlineStr">
        <is>
          <t>High</t>
        </is>
      </c>
      <c r="BG70" s="136" t="inlineStr"/>
      <c r="BH70" s="136" t="inlineStr"/>
      <c r="BI70" s="137" t="n"/>
      <c r="BJ70" s="138" t="n"/>
      <c r="BK70" s="138" t="n"/>
      <c r="BL70" s="138" t="n"/>
      <c r="BM70" s="138" t="n"/>
      <c r="BN70" s="139" t="n"/>
      <c r="BO70" s="121" t="n"/>
      <c r="BP70" s="121" t="n"/>
      <c r="BQ70" s="121" t="n"/>
      <c r="BR70" s="121" t="n"/>
      <c r="BS70" s="121" t="n"/>
      <c r="BT70" s="121" t="n"/>
      <c r="BU70" s="121" t="n"/>
      <c r="BV70" s="121" t="n">
        <v>2</v>
      </c>
    </row>
    <row r="71" ht="340" customHeight="1">
      <c r="A71" s="109" t="inlineStr">
        <is>
          <t>IRIS2546</t>
        </is>
      </c>
      <c r="B71" s="110" t="inlineStr">
        <is>
          <t>Adithya Nair</t>
        </is>
      </c>
      <c r="C71" s="111" t="inlineStr">
        <is>
          <t>Marketing</t>
        </is>
      </c>
      <c r="D71" s="111" t="inlineStr">
        <is>
          <t>Prashant Sharad Jadhav</t>
        </is>
      </c>
      <c r="E71" s="112" t="n">
        <v>1.3</v>
      </c>
      <c r="F71" s="112" t="n">
        <v>0.2</v>
      </c>
      <c r="G71" s="111" t="inlineStr">
        <is>
          <t>B.Tech</t>
        </is>
      </c>
      <c r="H71" s="113" t="inlineStr">
        <is>
          <t>Sales Development Representative</t>
        </is>
      </c>
      <c r="I71" s="114" t="inlineStr">
        <is>
          <t>Sales Development Representative</t>
        </is>
      </c>
      <c r="J71" s="114" t="inlineStr">
        <is>
          <t>Sales &amp; Business Development</t>
        </is>
      </c>
      <c r="K71" s="114" t="inlineStr">
        <is>
          <t>Sales Development &amp; Prospecting</t>
        </is>
      </c>
      <c r="L71" s="115" t="inlineStr">
        <is>
          <t>Not in current mapping files</t>
        </is>
      </c>
      <c r="M71" s="116" t="inlineStr">
        <is>
          <t>A2</t>
        </is>
      </c>
      <c r="N71" s="147" t="inlineStr">
        <is>
          <t>Associate</t>
        </is>
      </c>
      <c r="O71" s="26" t="inlineStr">
        <is>
          <t>A</t>
        </is>
      </c>
      <c r="P71" s="114" t="inlineStr">
        <is>
          <t>IC</t>
        </is>
      </c>
      <c r="Q71" s="118" t="inlineStr">
        <is>
          <t>● Newly mapped</t>
        </is>
      </c>
      <c r="R71" s="119" t="inlineStr">
        <is>
          <r>
            <rPr>
              <rFont val="Calibri"/>
              <b val="1"/>
              <sz val="10"/>
            </rPr>
            <t>WHAT THE ROLE DOES:</t>
          </r>
          <r>
            <rPr>
              <rFont val="Calibri"/>
              <sz val="10"/>
            </rPr>
            <t xml:space="preserve"> 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discovery · meetings · revenue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if · relevant · meeting · lead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outreach
</t>
          </r>
          <r>
            <rPr>
              <rFont val="Calibri"/>
              <b val="1"/>
              <sz val="10"/>
            </rPr>
            <t>SKILLS &amp; KNOWLEDGE · role-holders:</t>
          </r>
          <r>
            <rPr>
              <rFont val="Calibri"/>
              <sz val="10"/>
            </rPr>
            <t xml:space="preserve"> Marketing · Communication skills
</t>
          </r>
          <r>
            <rPr>
              <rFont val="Calibri"/>
              <b val="1"/>
              <sz val="10"/>
            </rPr>
            <t>TOOLS &amp; SYSTEMS:</t>
          </r>
          <r>
            <rPr>
              <rFont val="Calibri"/>
              <sz val="10"/>
            </rPr>
            <t xml:space="preserve"> Linkedin · Hubspot · Claude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15 answered; catalogue RC-163</t>
          </r>
        </is>
      </c>
      <c r="S71"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Not rated · manager · 9-Box Grid placement: Not placed · manager.</t>
          </r>
        </is>
      </c>
      <c r="T71" s="121" t="n"/>
      <c r="U71" s="122" t="inlineStr">
        <is>
          <r>
            <rPr>
              <rFont val="Calibri"/>
              <sz val="10"/>
            </rPr>
            <t xml:space="preserve">Sales Development Representative in Marketing · CARBON, A2 — IC.
</t>
          </r>
          <r>
            <rPr>
              <rFont val="Calibri"/>
              <b val="1"/>
              <sz val="10"/>
            </rPr>
            <t>The work:</t>
          </r>
          <r>
            <rPr>
              <rFont val="Calibri"/>
              <sz val="10"/>
            </rPr>
            <t xml:space="preserve"> Researches target accounts, runs outbound outreach, qualifies leads and books meetings.
At this level the role owns standard work delivered independently.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Holders describe it with:</t>
          </r>
          <r>
            <rPr>
              <rFont val="Calibri"/>
              <sz val="10"/>
            </rPr>
            <t xml:space="preserve"> building · crm · outreach · linkedin · right · company.</t>
          </r>
        </is>
      </c>
      <c r="V71" s="123"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1" s="123"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Communication skills
</t>
          </r>
          <r>
            <rPr>
              <rFont val="Calibri"/>
              <b val="1"/>
              <sz val="10"/>
            </rPr>
            <t>TOOLS:</t>
          </r>
          <r>
            <rPr>
              <rFont val="Calibri"/>
              <sz val="10"/>
            </rPr>
            <t xml:space="preserve"> Linkedin · Hubspot · Claude
★ = must-have for the family. Scale: 1 Awareness · 2 Working · 3 Practitioner · 4 Advanced · 5 Expert.</t>
          </r>
        </is>
      </c>
      <c r="X71" s="123"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1" s="124" t="inlineStr">
        <is>
          <t>CARBON · Marketing · Band A · Early career</t>
        </is>
      </c>
      <c r="Z71" s="125" t="n">
        <v>2</v>
      </c>
      <c r="AA71" s="126">
        <f>IFERROR(INDEX(WM_C,MATCH($Y71,WM_KEY,0)),"")</f>
        <v>0.54</v>
      </c>
      <c r="AB71" s="127">
        <f>IF(Z71="","",Z71*AA71)</f>
        <v>1.08</v>
      </c>
      <c r="AC71" s="125" t="n">
        <v>2</v>
      </c>
      <c r="AD71" s="126">
        <f>IFERROR(INDEX(WM_AU,MATCH($Y71,WM_KEY,0)),"")</f>
        <v>0.21</v>
      </c>
      <c r="AE71" s="127">
        <f>IF(AC71="","",AC71*AD71)</f>
        <v>0.42</v>
      </c>
      <c r="AF71" s="125" t="n">
        <v>2</v>
      </c>
      <c r="AG71" s="126">
        <f>IFERROR(INDEX(WM_AC,MATCH($Y71,WM_KEY,0)),"")</f>
        <v>0.04</v>
      </c>
      <c r="AH71" s="127">
        <f>IF(AF71="","",AF71*AG71)</f>
        <v>0.08</v>
      </c>
      <c r="AI71" s="125" t="n">
        <v>1</v>
      </c>
      <c r="AJ71" s="126">
        <f>IFERROR(INDEX(WM_L,MATCH($Y71,WM_KEY,0)),"")</f>
        <v>0</v>
      </c>
      <c r="AK71" s="127">
        <f>IF(AI71="","",AI71*AJ71)</f>
        <v>0</v>
      </c>
      <c r="AL71" s="125" t="n">
        <v>2</v>
      </c>
      <c r="AM71" s="126">
        <f>IFERROR(INDEX(WM_E,MATCH($Y71,WM_KEY,0)),"")</f>
        <v>0.1</v>
      </c>
      <c r="AN71" s="127">
        <f>IF(AL71="","",AL71*AM71)</f>
        <v>0.2</v>
      </c>
      <c r="AO71" s="128" t="n">
        <v>2</v>
      </c>
      <c r="AP71" s="126">
        <f>IFERROR(INDEX(WM_BI,MATCH($Y71,WM_KEY,0)),"")</f>
        <v>0.11</v>
      </c>
      <c r="AQ71" s="127">
        <f>IF(AO71="","",AO71*AP71)</f>
        <v>0.22</v>
      </c>
      <c r="AR71" s="127">
        <f>IF(COUNT(AB71,AE71,AH71,AK71,AN71,AQ71)&lt;6,"",SUM(AB71,AE71,AH71,AK71,AN71,AQ71))</f>
        <v>2</v>
      </c>
      <c r="AS71" s="129" t="str">
        <f>IF(AR71="","",INDEX({"A1","A2","A3","B1","B2","B3","C1","C2","D1","D2","E1","E2"},MAX(1,MIN(12,ROUND(AR71,0)))))</f>
        <v>A2</v>
      </c>
      <c r="AT71"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1" s="131" t="inlineStr">
        <is>
          <r>
            <rPr>
              <rFont val="Calibri"/>
              <b val="1"/>
              <sz val="10"/>
            </rPr>
            <t>At build:</t>
          </r>
          <r>
            <rPr>
              <rFont val="Calibri"/>
              <sz val="10"/>
            </rPr>
            <t xml:space="preserve"> Complexity 1.08 + Autonomy 0.42 + Accountability 0.08 + Leadership 0.00 + Experience 0.20 + Business impact 0.22
= 2.00 points → nearest level 2 = A2
</t>
          </r>
          <r>
            <rPr>
              <rFont val="Calibri"/>
              <b val="1"/>
              <sz val="10"/>
            </rPr>
            <t>Final level:</t>
          </r>
          <r>
            <rPr>
              <rFont val="Calibri"/>
              <sz val="10"/>
            </rPr>
            <t xml:space="preserve"> A2 · same as the score</t>
          </r>
        </is>
      </c>
      <c r="AV71" s="131" t="inlineStr">
        <is>
          <r>
            <rPr>
              <rFont val="Calibri"/>
              <b val="1"/>
              <sz val="10"/>
            </rPr>
            <t>No rule applied:</t>
          </r>
          <r>
            <rPr>
              <rFont val="Calibri"/>
              <sz val="10"/>
            </rPr>
            <t xml:space="preserve"> the score decides.</t>
          </r>
        </is>
      </c>
      <c r="AW7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Prospect shortlisting, personalised emails, LinkedIn and dialler outreach, lead qualification, CRM hygiene → matches the start
</t>
          </r>
          <r>
            <rPr>
              <rFont val="Calibri"/>
              <b val="1"/>
              <sz val="10"/>
            </rPr>
            <t>Market:</t>
          </r>
          <r>
            <rPr>
              <rFont val="Calibri"/>
              <sz val="10"/>
            </rPr>
            <t xml:space="preserve"> A2 = Standard work of the discipline</t>
          </r>
        </is>
      </c>
      <c r="AX7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own outreach and emails; chooses the day's accounts → matches the start
</t>
          </r>
          <r>
            <rPr>
              <rFont val="Calibri"/>
              <b val="1"/>
              <sz val="10"/>
            </rPr>
            <t>Market:</t>
          </r>
          <r>
            <rPr>
              <rFont val="Calibri"/>
              <sz val="10"/>
            </rPr>
            <t xml:space="preserve"> A2 = Chooses own approach within standards</t>
          </r>
        </is>
      </c>
      <c r="AY7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if the booked contact does not show up or is not relevant → matches the start
</t>
          </r>
          <r>
            <rPr>
              <rFont val="Calibri"/>
              <b val="1"/>
              <sz val="10"/>
            </rPr>
            <t>Market:</t>
          </r>
          <r>
            <rPr>
              <rFont val="Calibri"/>
              <sz val="10"/>
            </rPr>
            <t xml:space="preserve"> A2 = Own deliverables · accuracy, TAT</t>
          </r>
        </is>
      </c>
      <c r="AZ71"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1" s="134" t="inlineStr">
        <is>
          <r>
            <rPr>
              <rFont val="Calibri"/>
              <sz val="10"/>
            </rPr>
            <t xml:space="preserve">Rated 2 of 12
</t>
          </r>
          <r>
            <rPr>
              <rFont val="Calibri"/>
              <b val="1"/>
              <sz val="10"/>
            </rPr>
            <t>Experience:</t>
          </r>
          <r>
            <rPr>
              <rFont val="Calibri"/>
              <sz val="10"/>
            </rPr>
            <t xml:space="preserve"> 1.3 yrs total · 1.1 before IRIS + 0.2 at IRIS = 2.1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A2 roles typically have 0–3 yrs · IRIS guide 0–2</t>
          </r>
        </is>
      </c>
      <c r="BB71"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71" s="145" t="inlineStr"/>
      <c r="BD71" s="136" t="inlineStr">
        <is>
          <t>✓ HRIS: 1.3 yrs, B.Tech, 0 direct reports
✓ Survey: 20 of 20 questions answered
✓ KRAs: reported deliverables
✓ Manager mapping: rating, 9-box
✓ Job description</t>
        </is>
      </c>
      <c r="BE71" s="136"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71" s="136" t="inlineStr">
        <is>
          <t>High</t>
        </is>
      </c>
      <c r="BG71" s="136" t="inlineStr"/>
      <c r="BH71" s="136" t="inlineStr"/>
      <c r="BI71" s="137" t="n"/>
      <c r="BJ71" s="138" t="n"/>
      <c r="BK71" s="138" t="n"/>
      <c r="BL71" s="138" t="n"/>
      <c r="BM71" s="138" t="n"/>
      <c r="BN71" s="139" t="n"/>
      <c r="BO71" s="121" t="n"/>
      <c r="BP71" s="121" t="n"/>
      <c r="BQ71" s="121" t="n"/>
      <c r="BR71" s="121" t="n"/>
      <c r="BS71" s="121" t="n"/>
      <c r="BT71" s="121" t="n"/>
      <c r="BU71" s="121" t="n"/>
      <c r="BV71" s="121" t="n">
        <v>2</v>
      </c>
    </row>
    <row r="72" ht="340" customHeight="1">
      <c r="A72" s="109" t="inlineStr">
        <is>
          <t>IRIS2518</t>
        </is>
      </c>
      <c r="B72" s="110" t="inlineStr">
        <is>
          <t>Diksha Gunjyal</t>
        </is>
      </c>
      <c r="C72" s="111" t="inlineStr">
        <is>
          <t>Marketing</t>
        </is>
      </c>
      <c r="D72" s="111" t="inlineStr">
        <is>
          <t>Vijay Krishna Chintha</t>
        </is>
      </c>
      <c r="E72" s="112" t="n">
        <v>0.4</v>
      </c>
      <c r="F72" s="112" t="n">
        <v>0.4</v>
      </c>
      <c r="G72" s="111" t="inlineStr">
        <is>
          <t>B.Sc</t>
        </is>
      </c>
      <c r="H72" s="140" t="inlineStr">
        <is>
          <t>Marketing Associate</t>
        </is>
      </c>
      <c r="I72" s="115" t="inlineStr">
        <is>
          <t>Sales Development Representative</t>
        </is>
      </c>
      <c r="J72" s="114" t="inlineStr">
        <is>
          <t>Sales &amp; Business Development</t>
        </is>
      </c>
      <c r="K72" s="114" t="inlineStr">
        <is>
          <t>Sales Development &amp; Prospecting</t>
        </is>
      </c>
      <c r="L72" s="114" t="inlineStr">
        <is>
          <t>L3 – Professional / Associate</t>
        </is>
      </c>
      <c r="M72" s="148" t="inlineStr">
        <is>
          <t>A2</t>
        </is>
      </c>
      <c r="N72" s="147" t="inlineStr">
        <is>
          <t>Associate</t>
        </is>
      </c>
      <c r="O72" s="26" t="inlineStr">
        <is>
          <t>A</t>
        </is>
      </c>
      <c r="P72" s="114" t="inlineStr">
        <is>
          <t>IC</t>
        </is>
      </c>
      <c r="Q72" s="149" t="inlineStr">
        <is>
          <t>• Same level</t>
        </is>
      </c>
      <c r="R72" s="119" t="inlineStr">
        <is>
          <r>
            <rPr>
              <rFont val="Calibri"/>
              <b val="1"/>
              <sz val="10"/>
            </rPr>
            <t>WHAT THE ROLE DOES:</t>
          </r>
          <r>
            <rPr>
              <rFont val="Calibri"/>
              <sz val="10"/>
            </rPr>
            <t xml:space="preserve"> 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discovery · meetings · revenue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if · relevant · meeting · lead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outreach
</t>
          </r>
          <r>
            <rPr>
              <rFont val="Calibri"/>
              <b val="1"/>
              <sz val="10"/>
            </rPr>
            <t>SKILLS &amp; KNOWLEDGE · role-holders:</t>
          </r>
          <r>
            <rPr>
              <rFont val="Calibri"/>
              <sz val="10"/>
            </rPr>
            <t xml:space="preserve"> Marketing · Communication skills
</t>
          </r>
          <r>
            <rPr>
              <rFont val="Calibri"/>
              <b val="1"/>
              <sz val="10"/>
            </rPr>
            <t>TOOLS &amp; SYSTEMS:</t>
          </r>
          <r>
            <rPr>
              <rFont val="Calibri"/>
              <sz val="10"/>
            </rPr>
            <t xml:space="preserve"> Linkedin · Hubspot · Claude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15 answered; catalogue RC-163</t>
          </r>
        </is>
      </c>
      <c r="S72"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work only this person does: no; successor named: no.
</t>
          </r>
          <r>
            <rPr>
              <rFont val="Calibri"/>
              <b val="1"/>
              <sz val="10"/>
            </rPr>
            <t>If the work is missed · role-holders' themes:</t>
          </r>
          <r>
            <rPr>
              <rFont val="Calibri"/>
              <sz val="10"/>
            </rPr>
            <t xml:space="preserve"> pipeline.
Manager talent mapping — Latest rating: 1 · Potential: Low · 9-Box Grid placement: Performance Risk.</t>
          </r>
        </is>
      </c>
      <c r="T72" s="121" t="n"/>
      <c r="U72" s="122" t="inlineStr">
        <is>
          <r>
            <rPr>
              <rFont val="Calibri"/>
              <sz val="10"/>
            </rPr>
            <t xml:space="preserve">Sales Development Representative in Marketing · CARBON, A2 — IC.
</t>
          </r>
          <r>
            <rPr>
              <rFont val="Calibri"/>
              <b val="1"/>
              <sz val="10"/>
            </rPr>
            <t>The work:</t>
          </r>
          <r>
            <rPr>
              <rFont val="Calibri"/>
              <sz val="10"/>
            </rPr>
            <t xml:space="preserve"> Researches target accounts, runs outbound outreach, qualifies leads and books meetings.
At this level the role owns standard work delivered independently.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Holders describe it with:</t>
          </r>
          <r>
            <rPr>
              <rFont val="Calibri"/>
              <sz val="10"/>
            </rPr>
            <t xml:space="preserve"> building · crm · outreach · linkedin · right · company.</t>
          </r>
        </is>
      </c>
      <c r="V72" s="123"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2" s="123"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Communication skills
</t>
          </r>
          <r>
            <rPr>
              <rFont val="Calibri"/>
              <b val="1"/>
              <sz val="10"/>
            </rPr>
            <t>TOOLS:</t>
          </r>
          <r>
            <rPr>
              <rFont val="Calibri"/>
              <sz val="10"/>
            </rPr>
            <t xml:space="preserve"> Linkedin · Hubspot · Claude
★ = must-have for the family. Scale: 1 Awareness · 2 Working · 3 Practitioner · 4 Advanced · 5 Expert.</t>
          </r>
        </is>
      </c>
      <c r="X72" s="123"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2" s="124" t="inlineStr">
        <is>
          <t>CARBON · Marketing · Band A · Early career</t>
        </is>
      </c>
      <c r="Z72" s="125" t="n">
        <v>2</v>
      </c>
      <c r="AA72" s="126">
        <f>IFERROR(INDEX(WM_C,MATCH($Y72,WM_KEY,0)),"")</f>
        <v>0.54</v>
      </c>
      <c r="AB72" s="127">
        <f>IF(Z72="","",Z72*AA72)</f>
        <v>1.08</v>
      </c>
      <c r="AC72" s="125" t="n">
        <v>2</v>
      </c>
      <c r="AD72" s="126">
        <f>IFERROR(INDEX(WM_AU,MATCH($Y72,WM_KEY,0)),"")</f>
        <v>0.21</v>
      </c>
      <c r="AE72" s="127">
        <f>IF(AC72="","",AC72*AD72)</f>
        <v>0.42</v>
      </c>
      <c r="AF72" s="125" t="n">
        <v>2</v>
      </c>
      <c r="AG72" s="126">
        <f>IFERROR(INDEX(WM_AC,MATCH($Y72,WM_KEY,0)),"")</f>
        <v>0.04</v>
      </c>
      <c r="AH72" s="127">
        <f>IF(AF72="","",AF72*AG72)</f>
        <v>0.08</v>
      </c>
      <c r="AI72" s="125" t="n">
        <v>1</v>
      </c>
      <c r="AJ72" s="126">
        <f>IFERROR(INDEX(WM_L,MATCH($Y72,WM_KEY,0)),"")</f>
        <v>0</v>
      </c>
      <c r="AK72" s="127">
        <f>IF(AI72="","",AI72*AJ72)</f>
        <v>0</v>
      </c>
      <c r="AL72" s="125" t="n">
        <v>1.5</v>
      </c>
      <c r="AM72" s="126">
        <f>IFERROR(INDEX(WM_E,MATCH($Y72,WM_KEY,0)),"")</f>
        <v>0.1</v>
      </c>
      <c r="AN72" s="127">
        <f>IF(AL72="","",AL72*AM72)</f>
        <v>0.15</v>
      </c>
      <c r="AO72" s="128" t="n">
        <v>2</v>
      </c>
      <c r="AP72" s="126">
        <f>IFERROR(INDEX(WM_BI,MATCH($Y72,WM_KEY,0)),"")</f>
        <v>0.11</v>
      </c>
      <c r="AQ72" s="127">
        <f>IF(AO72="","",AO72*AP72)</f>
        <v>0.22</v>
      </c>
      <c r="AR72" s="127">
        <f>IF(COUNT(AB72,AE72,AH72,AK72,AN72,AQ72)&lt;6,"",SUM(AB72,AE72,AH72,AK72,AN72,AQ72))</f>
        <v>1.95</v>
      </c>
      <c r="AS72" s="129" t="str">
        <f>IF(AR72="","",INDEX({"A1","A2","A3","B1","B2","B3","C1","C2","D1","D2","E1","E2"},MAX(1,MIN(12,ROUND(AR72,0)))))</f>
        <v>A2</v>
      </c>
      <c r="AT72"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2" s="131" t="inlineStr">
        <is>
          <r>
            <rPr>
              <rFont val="Calibri"/>
              <b val="1"/>
              <sz val="10"/>
            </rPr>
            <t>At build:</t>
          </r>
          <r>
            <rPr>
              <rFont val="Calibri"/>
              <sz val="10"/>
            </rPr>
            <t xml:space="preserve"> Complexity 1.08 + Autonomy 0.42 + Accountability 0.08 + Leadership 0.00 + Experience 0.15 + Business impact 0.22
= 1.95 points → nearest level 2 = A2
</t>
          </r>
          <r>
            <rPr>
              <rFont val="Calibri"/>
              <b val="1"/>
              <sz val="10"/>
            </rPr>
            <t>Final level:</t>
          </r>
          <r>
            <rPr>
              <rFont val="Calibri"/>
              <sz val="10"/>
            </rPr>
            <t xml:space="preserve"> A2 · same as the score</t>
          </r>
        </is>
      </c>
      <c r="AV72" s="131" t="inlineStr">
        <is>
          <r>
            <rPr>
              <rFont val="Calibri"/>
              <b val="1"/>
              <sz val="10"/>
            </rPr>
            <t>No rule applied:</t>
          </r>
          <r>
            <rPr>
              <rFont val="Calibri"/>
              <sz val="10"/>
            </rPr>
            <t xml:space="preserve"> the score decides.</t>
          </r>
        </is>
      </c>
      <c r="AW7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Researches companies, finds ICPs, cold calls, email sequences and LinkedIn outreach to book discovery meetings → matches the start
</t>
          </r>
          <r>
            <rPr>
              <rFont val="Calibri"/>
              <b val="1"/>
              <sz val="10"/>
            </rPr>
            <t>KRA:</t>
          </r>
          <r>
            <rPr>
              <rFont val="Calibri"/>
              <sz val="10"/>
            </rPr>
            <t xml:space="preserve"> “1.Recently joined the organization · around 3 months ago and is currently ramping up while building a strong understanding 2. Started…”
</t>
          </r>
          <r>
            <rPr>
              <rFont val="Calibri"/>
              <b val="1"/>
              <sz val="10"/>
            </rPr>
            <t>Market:</t>
          </r>
          <r>
            <rPr>
              <rFont val="Calibri"/>
              <sz val="10"/>
            </rPr>
            <t xml:space="preserve"> A2 = Standard work of the discipline</t>
          </r>
        </is>
      </c>
      <c r="AX7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stated independent decision is setting meetings; outreach follows a set process → matches the start
</t>
          </r>
          <r>
            <rPr>
              <rFont val="Calibri"/>
              <b val="1"/>
              <sz val="10"/>
            </rPr>
            <t>Market:</t>
          </r>
          <r>
            <rPr>
              <rFont val="Calibri"/>
              <sz val="10"/>
            </rPr>
            <t xml:space="preserve"> A2 = Chooses own approach within standards</t>
          </r>
        </is>
      </c>
      <c r="AY7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Answerable for booked discovery meetings and lead attendance; risk is setting wrong expectations → matches the start
</t>
          </r>
          <r>
            <rPr>
              <rFont val="Calibri"/>
              <b val="1"/>
              <sz val="10"/>
            </rPr>
            <t>KRA:</t>
          </r>
          <r>
            <rPr>
              <rFont val="Calibri"/>
              <sz val="10"/>
            </rPr>
            <t xml:space="preserve"> “1.Recently joined the organization · around 3 months ago and is currently ramping up while building a strong understanding 2. Started…”
</t>
          </r>
          <r>
            <rPr>
              <rFont val="Calibri"/>
              <b val="1"/>
              <sz val="10"/>
            </rPr>
            <t>Market:</t>
          </r>
          <r>
            <rPr>
              <rFont val="Calibri"/>
              <sz val="10"/>
            </rPr>
            <t xml:space="preserve"> A2 = Own deliverables · accuracy, TAT</t>
          </r>
        </is>
      </c>
      <c r="AZ7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2" s="134" t="inlineStr">
        <is>
          <r>
            <rPr>
              <rFont val="Calibri"/>
              <sz val="10"/>
            </rPr>
            <t xml:space="preserve">Rated 1.5 of 12 · between A1 and A2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B.Sc · graduate → no change
</t>
          </r>
          <r>
            <rPr>
              <rFont val="Calibri"/>
              <b val="1"/>
              <sz val="10"/>
            </rPr>
            <t>Market:</t>
          </r>
          <r>
            <rPr>
              <rFont val="Calibri"/>
              <sz val="10"/>
            </rPr>
            <t xml:space="preserve"> A2 roles typically have 0–3 yrs · IRIS guide 0–2</t>
          </r>
        </is>
      </c>
      <c r="BB72"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move:</t>
          </r>
          <r>
            <rPr>
              <rFont val="Calibri"/>
              <sz val="10"/>
            </rPr>
            <t xml:space="preserve"> the survey / manager mapping does not mark it business-critical or unique.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72" s="145" t="inlineStr"/>
      <c r="BD72" s="136" t="inlineStr">
        <is>
          <t>✓ HRIS: 0.4 yrs, B.Sc, 0 direct reports
✓ Survey: 20 of 20 questions answered
✓ KRAs: submitted, reported deliverables
✓ Manager mapping: rating, potential, 9-box
✓ Job description</t>
        </is>
      </c>
      <c r="BE72" s="136"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72" s="136" t="inlineStr">
        <is>
          <t>High</t>
        </is>
      </c>
      <c r="BG72" s="136" t="inlineStr"/>
      <c r="BH72" s="136" t="inlineStr"/>
      <c r="BI72" s="137" t="n"/>
      <c r="BJ72" s="138" t="n"/>
      <c r="BK72" s="138" t="n"/>
      <c r="BL72" s="138" t="n"/>
      <c r="BM72" s="138" t="n"/>
      <c r="BN72" s="139" t="n"/>
      <c r="BO72" s="121" t="n"/>
      <c r="BP72" s="121" t="n"/>
      <c r="BQ72" s="121" t="n"/>
      <c r="BR72" s="121" t="n"/>
      <c r="BS72" s="121" t="n"/>
      <c r="BT72" s="121" t="n"/>
      <c r="BU72" s="121" t="n"/>
      <c r="BV72" s="121" t="n">
        <v>2</v>
      </c>
    </row>
    <row r="73" ht="340" customHeight="1">
      <c r="A73" s="109" t="inlineStr">
        <is>
          <t>IRIS2392</t>
        </is>
      </c>
      <c r="B73" s="110" t="inlineStr">
        <is>
          <t>Sanjana Thapa</t>
        </is>
      </c>
      <c r="C73" s="111" t="inlineStr">
        <is>
          <t>Marketing</t>
        </is>
      </c>
      <c r="D73" s="111" t="inlineStr">
        <is>
          <t>Saahit Togaru</t>
        </is>
      </c>
      <c r="E73" s="112" t="n">
        <v>1.2</v>
      </c>
      <c r="F73" s="112" t="n">
        <v>1.2</v>
      </c>
      <c r="G73" s="111" t="inlineStr">
        <is>
          <t>B.E</t>
        </is>
      </c>
      <c r="H73" s="140" t="inlineStr">
        <is>
          <t>Marketing Associate - ABM</t>
        </is>
      </c>
      <c r="I73" s="115" t="inlineStr">
        <is>
          <t>Sales Development Representative</t>
        </is>
      </c>
      <c r="J73" s="114" t="inlineStr">
        <is>
          <t>Sales &amp; Business Development</t>
        </is>
      </c>
      <c r="K73" s="114" t="inlineStr">
        <is>
          <t>Sales Development &amp; Prospecting</t>
        </is>
      </c>
      <c r="L73" s="114" t="inlineStr">
        <is>
          <t>L3 – Professional / Associate</t>
        </is>
      </c>
      <c r="M73" s="148" t="inlineStr">
        <is>
          <t>A2</t>
        </is>
      </c>
      <c r="N73" s="147" t="inlineStr">
        <is>
          <t>Associate</t>
        </is>
      </c>
      <c r="O73" s="26" t="inlineStr">
        <is>
          <t>A</t>
        </is>
      </c>
      <c r="P73" s="114" t="inlineStr">
        <is>
          <t>IC</t>
        </is>
      </c>
      <c r="Q73" s="149" t="inlineStr">
        <is>
          <t>• Same level</t>
        </is>
      </c>
      <c r="R73" s="119" t="inlineStr">
        <is>
          <r>
            <rPr>
              <rFont val="Calibri"/>
              <b val="1"/>
              <sz val="10"/>
            </rPr>
            <t>WHAT THE ROLE DOES:</t>
          </r>
          <r>
            <rPr>
              <rFont val="Calibri"/>
              <sz val="10"/>
            </rPr>
            <t xml:space="preserve"> 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discovery · meetings · revenue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if · relevant · meeting · lead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outreach
</t>
          </r>
          <r>
            <rPr>
              <rFont val="Calibri"/>
              <b val="1"/>
              <sz val="10"/>
            </rPr>
            <t>SKILLS &amp; KNOWLEDGE · role-holders:</t>
          </r>
          <r>
            <rPr>
              <rFont val="Calibri"/>
              <sz val="10"/>
            </rPr>
            <t xml:space="preserve"> Marketing · Communication skills
</t>
          </r>
          <r>
            <rPr>
              <rFont val="Calibri"/>
              <b val="1"/>
              <sz val="10"/>
            </rPr>
            <t>TOOLS &amp; SYSTEMS:</t>
          </r>
          <r>
            <rPr>
              <rFont val="Calibri"/>
              <sz val="10"/>
            </rPr>
            <t xml:space="preserve"> Linkedin · Hubspot · Claude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15 answered; catalogue RC-163</t>
          </r>
        </is>
      </c>
      <c r="S73"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pipeline.
Manager talent mapping — Latest rating: 1 · Potential: High · 9-Box Grid placement: High Impact / Growth Talent.</t>
          </r>
        </is>
      </c>
      <c r="T73" s="121" t="n"/>
      <c r="U73" s="122" t="inlineStr">
        <is>
          <r>
            <rPr>
              <rFont val="Calibri"/>
              <sz val="10"/>
            </rPr>
            <t xml:space="preserve">Sales Development Representative in Marketing · CARBON, A2 — IC.
</t>
          </r>
          <r>
            <rPr>
              <rFont val="Calibri"/>
              <b val="1"/>
              <sz val="10"/>
            </rPr>
            <t>The work:</t>
          </r>
          <r>
            <rPr>
              <rFont val="Calibri"/>
              <sz val="10"/>
            </rPr>
            <t xml:space="preserve"> Researches target accounts, runs outbound outreach, qualifies leads and books meetings.
At this level the role owns standard work delivered independently.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Holders describe it with:</t>
          </r>
          <r>
            <rPr>
              <rFont val="Calibri"/>
              <sz val="10"/>
            </rPr>
            <t xml:space="preserve"> building · crm · outreach · linkedin · right · company.</t>
          </r>
        </is>
      </c>
      <c r="V73" s="123"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3" s="123"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Communication skills
</t>
          </r>
          <r>
            <rPr>
              <rFont val="Calibri"/>
              <b val="1"/>
              <sz val="10"/>
            </rPr>
            <t>TOOLS:</t>
          </r>
          <r>
            <rPr>
              <rFont val="Calibri"/>
              <sz val="10"/>
            </rPr>
            <t xml:space="preserve"> Linkedin · Hubspot · Claude
★ = must-have for the family. Scale: 1 Awareness · 2 Working · 3 Practitioner · 4 Advanced · 5 Expert.</t>
          </r>
        </is>
      </c>
      <c r="X73" s="123"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3" s="124" t="inlineStr">
        <is>
          <t>CARBON · Marketing · Band A · Early career</t>
        </is>
      </c>
      <c r="Z73" s="125" t="n">
        <v>2.5</v>
      </c>
      <c r="AA73" s="126">
        <f>IFERROR(INDEX(WM_C,MATCH($Y73,WM_KEY,0)),"")</f>
        <v>0.54</v>
      </c>
      <c r="AB73" s="127">
        <f>IF(Z73="","",Z73*AA73)</f>
        <v>1.35</v>
      </c>
      <c r="AC73" s="125" t="n">
        <v>2.5</v>
      </c>
      <c r="AD73" s="126">
        <f>IFERROR(INDEX(WM_AU,MATCH($Y73,WM_KEY,0)),"")</f>
        <v>0.21</v>
      </c>
      <c r="AE73" s="127">
        <f>IF(AC73="","",AC73*AD73)</f>
        <v>0.525</v>
      </c>
      <c r="AF73" s="125" t="n">
        <v>2</v>
      </c>
      <c r="AG73" s="126">
        <f>IFERROR(INDEX(WM_AC,MATCH($Y73,WM_KEY,0)),"")</f>
        <v>0.04</v>
      </c>
      <c r="AH73" s="127">
        <f>IF(AF73="","",AF73*AG73)</f>
        <v>0.08</v>
      </c>
      <c r="AI73" s="125" t="n">
        <v>1</v>
      </c>
      <c r="AJ73" s="126">
        <f>IFERROR(INDEX(WM_L,MATCH($Y73,WM_KEY,0)),"")</f>
        <v>0</v>
      </c>
      <c r="AK73" s="127">
        <f>IF(AI73="","",AI73*AJ73)</f>
        <v>0</v>
      </c>
      <c r="AL73" s="125" t="n">
        <v>2</v>
      </c>
      <c r="AM73" s="126">
        <f>IFERROR(INDEX(WM_E,MATCH($Y73,WM_KEY,0)),"")</f>
        <v>0.1</v>
      </c>
      <c r="AN73" s="127">
        <f>IF(AL73="","",AL73*AM73)</f>
        <v>0.2</v>
      </c>
      <c r="AO73" s="128" t="n">
        <v>2.5</v>
      </c>
      <c r="AP73" s="126">
        <f>IFERROR(INDEX(WM_BI,MATCH($Y73,WM_KEY,0)),"")</f>
        <v>0.11</v>
      </c>
      <c r="AQ73" s="127">
        <f>IF(AO73="","",AO73*AP73)</f>
        <v>0.275</v>
      </c>
      <c r="AR73" s="127">
        <f>IF(COUNT(AB73,AE73,AH73,AK73,AN73,AQ73)&lt;6,"",SUM(AB73,AE73,AH73,AK73,AN73,AQ73))</f>
        <v>2.43</v>
      </c>
      <c r="AS73" s="129" t="str">
        <f>IF(AR73="","",INDEX({"A1","A2","A3","B1","B2","B3","C1","C2","D1","D2","E1","E2"},MAX(1,MIN(12,ROUND(AR73,0)))))</f>
        <v>A2</v>
      </c>
      <c r="AT73"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3" s="131" t="inlineStr">
        <is>
          <r>
            <rPr>
              <rFont val="Calibri"/>
              <b val="1"/>
              <sz val="10"/>
            </rPr>
            <t>At build:</t>
          </r>
          <r>
            <rPr>
              <rFont val="Calibri"/>
              <sz val="10"/>
            </rPr>
            <t xml:space="preserve"> Complexity 1.35 + Autonomy 0.53 + Accountability 0.08 + Leadership 0.00 + Experience 0.20 + Business impact 0.28
= 2.43 points → nearest level 2 = A2
</t>
          </r>
          <r>
            <rPr>
              <rFont val="Calibri"/>
              <b val="1"/>
              <sz val="10"/>
            </rPr>
            <t>Final level:</t>
          </r>
          <r>
            <rPr>
              <rFont val="Calibri"/>
              <sz val="10"/>
            </rPr>
            <t xml:space="preserve"> A2 · same as the score</t>
          </r>
        </is>
      </c>
      <c r="AV73" s="131" t="inlineStr">
        <is>
          <r>
            <rPr>
              <rFont val="Calibri"/>
              <b val="1"/>
              <sz val="10"/>
            </rPr>
            <t>No rule applied:</t>
          </r>
          <r>
            <rPr>
              <rFont val="Calibri"/>
              <sz val="10"/>
            </rPr>
            <t xml:space="preserve"> the score decides.</t>
          </r>
        </is>
      </c>
      <c r="AW7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Account-based outreach for UK&amp;I and US: account research, target identification, consultative, personalised messaging → moved up 0.5
</t>
          </r>
          <r>
            <rPr>
              <rFont val="Calibri"/>
              <b val="1"/>
              <sz val="10"/>
            </rPr>
            <t>KRA:</t>
          </r>
          <r>
            <rPr>
              <rFont val="Calibri"/>
              <sz val="10"/>
            </rPr>
            <t xml:space="preserve"> “1. Consistently met or exceeded performance targets. Achieved the highest DCS performance of 16 DCS in May'25 and 8 DCS in…”
</t>
          </r>
          <r>
            <rPr>
              <rFont val="Calibri"/>
              <b val="1"/>
              <sz val="10"/>
            </rPr>
            <t>Market:</t>
          </r>
          <r>
            <rPr>
              <rFont val="Calibri"/>
              <sz val="10"/>
            </rPr>
            <t xml:space="preserve"> A2 = Standard work of the discipline · A3 = Varied and non-standard work; handles exceptions</t>
          </r>
        </is>
      </c>
      <c r="AX73"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messaging approach, prospect prioritisation and engagement strategy for own accounts → moved up 0.5
</t>
          </r>
          <r>
            <rPr>
              <rFont val="Calibri"/>
              <b val="1"/>
              <sz val="10"/>
            </rPr>
            <t>Market:</t>
          </r>
          <r>
            <rPr>
              <rFont val="Calibri"/>
              <sz val="10"/>
            </rPr>
            <t xml:space="preserve"> A2 = Chooses own approach within standards · A3 = Technical / QC / client calls on own work</t>
          </r>
        </is>
      </c>
      <c r="AY7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Consistently met or exceeded performance targets. Achieved the highest DCS performance of 16 DCS in May'25 and 8 DCS in…”
</t>
          </r>
          <r>
            <rPr>
              <rFont val="Calibri"/>
              <b val="1"/>
              <sz val="10"/>
            </rPr>
            <t>Market:</t>
          </r>
          <r>
            <rPr>
              <rFont val="Calibri"/>
              <sz val="10"/>
            </rPr>
            <t xml:space="preserve"> A2 = Own deliverables · accuracy, TAT</t>
          </r>
        </is>
      </c>
      <c r="AZ7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Cross-team collaboration only;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3" s="134"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A2 roles typically have 0–3 yrs · IRIS guide 0–2</t>
          </r>
        </is>
      </c>
      <c r="BB73"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73" s="145" t="inlineStr"/>
      <c r="BD73" s="136" t="inlineStr">
        <is>
          <t>✓ HRIS: 1.2 yrs, B.E, 0 direct reports
✓ Survey: 19 of 20 questions answered
✓ KRAs: submitted, reported deliverables
✓ Manager mapping: rating, potential, 9-box
✓ Job description</t>
        </is>
      </c>
      <c r="BE73" s="136"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73" s="136" t="inlineStr">
        <is>
          <t>High</t>
        </is>
      </c>
      <c r="BG73" s="136" t="inlineStr"/>
      <c r="BH73" s="136" t="inlineStr"/>
      <c r="BI73" s="137" t="n"/>
      <c r="BJ73" s="138" t="n"/>
      <c r="BK73" s="138" t="n"/>
      <c r="BL73" s="138" t="n"/>
      <c r="BM73" s="138" t="n"/>
      <c r="BN73" s="139" t="n"/>
      <c r="BO73" s="121" t="n"/>
      <c r="BP73" s="121" t="n"/>
      <c r="BQ73" s="121" t="n"/>
      <c r="BR73" s="121" t="n"/>
      <c r="BS73" s="121" t="n"/>
      <c r="BT73" s="121" t="n"/>
      <c r="BU73" s="121" t="n"/>
      <c r="BV73" s="121" t="n">
        <v>2.5</v>
      </c>
    </row>
    <row r="74" ht="340" customHeight="1">
      <c r="A74" s="109" t="inlineStr">
        <is>
          <t>IRIS2513</t>
        </is>
      </c>
      <c r="B74" s="110" t="inlineStr">
        <is>
          <t>Satyarth Singh</t>
        </is>
      </c>
      <c r="C74" s="111" t="inlineStr">
        <is>
          <t>Marketing</t>
        </is>
      </c>
      <c r="D74" s="111" t="inlineStr">
        <is>
          <t>Priyadarshini Dey</t>
        </is>
      </c>
      <c r="E74" s="112" t="n">
        <v>0.4</v>
      </c>
      <c r="F74" s="112" t="n">
        <v>0.4</v>
      </c>
      <c r="G74" s="111" t="inlineStr">
        <is>
          <t>PGDM</t>
        </is>
      </c>
      <c r="H74" s="140" t="inlineStr">
        <is>
          <t>Marketing Associate</t>
        </is>
      </c>
      <c r="I74" s="115" t="inlineStr">
        <is>
          <t>Sales Development Representative</t>
        </is>
      </c>
      <c r="J74" s="114" t="inlineStr">
        <is>
          <t>Sales &amp; Business Development</t>
        </is>
      </c>
      <c r="K74" s="114" t="inlineStr">
        <is>
          <t>Sales Development &amp; Prospecting</t>
        </is>
      </c>
      <c r="L74" s="114" t="inlineStr">
        <is>
          <t>L3 – Professional / Associate</t>
        </is>
      </c>
      <c r="M74" s="148" t="inlineStr">
        <is>
          <t>A2</t>
        </is>
      </c>
      <c r="N74" s="147" t="inlineStr">
        <is>
          <t>Associate</t>
        </is>
      </c>
      <c r="O74" s="26" t="inlineStr">
        <is>
          <t>A</t>
        </is>
      </c>
      <c r="P74" s="114" t="inlineStr">
        <is>
          <t>IC</t>
        </is>
      </c>
      <c r="Q74" s="149" t="inlineStr">
        <is>
          <t>• Same level</t>
        </is>
      </c>
      <c r="R74" s="119" t="inlineStr">
        <is>
          <r>
            <rPr>
              <rFont val="Calibri"/>
              <b val="1"/>
              <sz val="10"/>
            </rPr>
            <t>WHAT THE ROLE DOES:</t>
          </r>
          <r>
            <rPr>
              <rFont val="Calibri"/>
              <sz val="10"/>
            </rPr>
            <t xml:space="preserve"> 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discovery · meetings · revenue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if · relevant · meeting · lead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outreach
</t>
          </r>
          <r>
            <rPr>
              <rFont val="Calibri"/>
              <b val="1"/>
              <sz val="10"/>
            </rPr>
            <t>SKILLS &amp; KNOWLEDGE · role-holders:</t>
          </r>
          <r>
            <rPr>
              <rFont val="Calibri"/>
              <sz val="10"/>
            </rPr>
            <t xml:space="preserve"> Marketing · Communication skills
</t>
          </r>
          <r>
            <rPr>
              <rFont val="Calibri"/>
              <b val="1"/>
              <sz val="10"/>
            </rPr>
            <t>TOOLS &amp; SYSTEMS:</t>
          </r>
          <r>
            <rPr>
              <rFont val="Calibri"/>
              <sz val="10"/>
            </rPr>
            <t xml:space="preserve"> Linkedin · Hubspot · Claude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15 answered; catalogue RC-163</t>
          </r>
        </is>
      </c>
      <c r="S74"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Not rated · manager · 9-Box Grid placement: Not placed · manager.</t>
          </r>
        </is>
      </c>
      <c r="T74" s="121" t="n"/>
      <c r="U74" s="122" t="inlineStr">
        <is>
          <r>
            <rPr>
              <rFont val="Calibri"/>
              <sz val="10"/>
            </rPr>
            <t xml:space="preserve">Sales Development Representative in Marketing · CARBON, A2 — IC.
</t>
          </r>
          <r>
            <rPr>
              <rFont val="Calibri"/>
              <b val="1"/>
              <sz val="10"/>
            </rPr>
            <t>The work:</t>
          </r>
          <r>
            <rPr>
              <rFont val="Calibri"/>
              <sz val="10"/>
            </rPr>
            <t xml:space="preserve"> Researches target accounts, runs outbound outreach, qualifies leads and books meetings.
At this level the role owns standard work delivered independently.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Holders describe it with:</t>
          </r>
          <r>
            <rPr>
              <rFont val="Calibri"/>
              <sz val="10"/>
            </rPr>
            <t xml:space="preserve"> building · crm · outreach · linkedin · right · company.</t>
          </r>
        </is>
      </c>
      <c r="V74" s="123"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4" s="123"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Communication skills
</t>
          </r>
          <r>
            <rPr>
              <rFont val="Calibri"/>
              <b val="1"/>
              <sz val="10"/>
            </rPr>
            <t>TOOLS:</t>
          </r>
          <r>
            <rPr>
              <rFont val="Calibri"/>
              <sz val="10"/>
            </rPr>
            <t xml:space="preserve"> Linkedin · Hubspot · Claude
★ = must-have for the family. Scale: 1 Awareness · 2 Working · 3 Practitioner · 4 Advanced · 5 Expert.</t>
          </r>
        </is>
      </c>
      <c r="X74" s="123"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4" s="124" t="inlineStr">
        <is>
          <t>CARBON · Marketing · Band A · Early career</t>
        </is>
      </c>
      <c r="Z74" s="125" t="n">
        <v>2</v>
      </c>
      <c r="AA74" s="126">
        <f>IFERROR(INDEX(WM_C,MATCH($Y74,WM_KEY,0)),"")</f>
        <v>0.54</v>
      </c>
      <c r="AB74" s="127">
        <f>IF(Z74="","",Z74*AA74)</f>
        <v>1.08</v>
      </c>
      <c r="AC74" s="125" t="n">
        <v>2</v>
      </c>
      <c r="AD74" s="126">
        <f>IFERROR(INDEX(WM_AU,MATCH($Y74,WM_KEY,0)),"")</f>
        <v>0.21</v>
      </c>
      <c r="AE74" s="127">
        <f>IF(AC74="","",AC74*AD74)</f>
        <v>0.42</v>
      </c>
      <c r="AF74" s="125" t="n">
        <v>2</v>
      </c>
      <c r="AG74" s="126">
        <f>IFERROR(INDEX(WM_AC,MATCH($Y74,WM_KEY,0)),"")</f>
        <v>0.04</v>
      </c>
      <c r="AH74" s="127">
        <f>IF(AF74="","",AF74*AG74)</f>
        <v>0.08</v>
      </c>
      <c r="AI74" s="125" t="n">
        <v>1</v>
      </c>
      <c r="AJ74" s="126">
        <f>IFERROR(INDEX(WM_L,MATCH($Y74,WM_KEY,0)),"")</f>
        <v>0</v>
      </c>
      <c r="AK74" s="127">
        <f>IF(AI74="","",AI74*AJ74)</f>
        <v>0</v>
      </c>
      <c r="AL74" s="125" t="n">
        <v>2</v>
      </c>
      <c r="AM74" s="126">
        <f>IFERROR(INDEX(WM_E,MATCH($Y74,WM_KEY,0)),"")</f>
        <v>0.1</v>
      </c>
      <c r="AN74" s="127">
        <f>IF(AL74="","",AL74*AM74)</f>
        <v>0.2</v>
      </c>
      <c r="AO74" s="128" t="n">
        <v>2</v>
      </c>
      <c r="AP74" s="126">
        <f>IFERROR(INDEX(WM_BI,MATCH($Y74,WM_KEY,0)),"")</f>
        <v>0.11</v>
      </c>
      <c r="AQ74" s="127">
        <f>IF(AO74="","",AO74*AP74)</f>
        <v>0.22</v>
      </c>
      <c r="AR74" s="127">
        <f>IF(COUNT(AB74,AE74,AH74,AK74,AN74,AQ74)&lt;6,"",SUM(AB74,AE74,AH74,AK74,AN74,AQ74))</f>
        <v>2</v>
      </c>
      <c r="AS74" s="129" t="str">
        <f>IF(AR74="","",INDEX({"A1","A2","A3","B1","B2","B3","C1","C2","D1","D2","E1","E2"},MAX(1,MIN(12,ROUND(AR74,0)))))</f>
        <v>A2</v>
      </c>
      <c r="AT74"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4" s="131" t="inlineStr">
        <is>
          <r>
            <rPr>
              <rFont val="Calibri"/>
              <b val="1"/>
              <sz val="10"/>
            </rPr>
            <t>At build:</t>
          </r>
          <r>
            <rPr>
              <rFont val="Calibri"/>
              <sz val="10"/>
            </rPr>
            <t xml:space="preserve"> Complexity 1.08 + Autonomy 0.42 + Accountability 0.08 + Leadership 0.00 + Experience 0.20 + Business impact 0.22
= 2.00 points → nearest level 2 = A2
</t>
          </r>
          <r>
            <rPr>
              <rFont val="Calibri"/>
              <b val="1"/>
              <sz val="10"/>
            </rPr>
            <t>Final level:</t>
          </r>
          <r>
            <rPr>
              <rFont val="Calibri"/>
              <sz val="10"/>
            </rPr>
            <t xml:space="preserve"> A2 · same as the score</t>
          </r>
        </is>
      </c>
      <c r="AV74" s="131" t="inlineStr">
        <is>
          <r>
            <rPr>
              <rFont val="Calibri"/>
              <b val="1"/>
              <sz val="10"/>
            </rPr>
            <t>No rule applied:</t>
          </r>
          <r>
            <rPr>
              <rFont val="Calibri"/>
              <sz val="10"/>
            </rPr>
            <t xml:space="preserve"> the score decides.</t>
          </r>
        </is>
      </c>
      <c r="AW7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Books discovery meetings via cold calls, emails and LinkedIn for France and Italy; researches ICPs → matches the start
</t>
          </r>
          <r>
            <rPr>
              <rFont val="Calibri"/>
              <b val="1"/>
              <sz val="10"/>
            </rPr>
            <t>Market:</t>
          </r>
          <r>
            <rPr>
              <rFont val="Calibri"/>
              <sz val="10"/>
            </rPr>
            <t xml:space="preserve"> A2 = Standard work of the discipline</t>
          </r>
        </is>
      </c>
      <c r="AX7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the first outreach; adapts approach by region → matches the start
</t>
          </r>
          <r>
            <rPr>
              <rFont val="Calibri"/>
              <b val="1"/>
              <sz val="10"/>
            </rPr>
            <t>Market:</t>
          </r>
          <r>
            <rPr>
              <rFont val="Calibri"/>
              <sz val="10"/>
            </rPr>
            <t xml:space="preserve"> A2 = Chooses own approach within standards</t>
          </r>
        </is>
      </c>
      <c r="AY7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Accountable for ICP research and scheduling discovery calls; missed coordination loses a prospect → matches the start
</t>
          </r>
          <r>
            <rPr>
              <rFont val="Calibri"/>
              <b val="1"/>
              <sz val="10"/>
            </rPr>
            <t>Market:</t>
          </r>
          <r>
            <rPr>
              <rFont val="Calibri"/>
              <sz val="10"/>
            </rPr>
            <t xml:space="preserve"> A2 = Own deliverables · accuracy, TAT</t>
          </r>
        </is>
      </c>
      <c r="AZ74"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4" s="134" t="inlineStr">
        <is>
          <r>
            <rPr>
              <rFont val="Calibri"/>
              <sz val="10"/>
            </rPr>
            <t xml:space="preserve">Rated 2 of 12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A2 roles typically have 0–3 yrs · IRIS guide 0–2</t>
          </r>
        </is>
      </c>
      <c r="BB74"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74" s="145" t="inlineStr"/>
      <c r="BD74" s="136" t="inlineStr">
        <is>
          <t>✓ HRIS: 0.4 yrs, PGDM, 0 direct reports
✓ Survey: 19 of 20 questions answered
✓ KRAs: reported deliverables
✓ Manager mapping: rating, 9-box
✓ Job description</t>
        </is>
      </c>
      <c r="BE74" s="136"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74" s="136" t="inlineStr">
        <is>
          <t>High</t>
        </is>
      </c>
      <c r="BG74" s="136" t="inlineStr"/>
      <c r="BH74" s="136" t="inlineStr"/>
      <c r="BI74" s="137" t="n"/>
      <c r="BJ74" s="138" t="n"/>
      <c r="BK74" s="138" t="n"/>
      <c r="BL74" s="138" t="n"/>
      <c r="BM74" s="138" t="n"/>
      <c r="BN74" s="139" t="n"/>
      <c r="BO74" s="121" t="n"/>
      <c r="BP74" s="121" t="n"/>
      <c r="BQ74" s="121" t="n"/>
      <c r="BR74" s="121" t="n"/>
      <c r="BS74" s="121" t="n"/>
      <c r="BT74" s="121" t="n"/>
      <c r="BU74" s="121" t="n"/>
      <c r="BV74" s="121" t="n">
        <v>2</v>
      </c>
    </row>
    <row r="75" ht="340" customHeight="1">
      <c r="A75" s="109" t="inlineStr">
        <is>
          <t>IRIS2512</t>
        </is>
      </c>
      <c r="B75" s="110" t="inlineStr">
        <is>
          <t>Shobhit Dhingra</t>
        </is>
      </c>
      <c r="C75" s="111" t="inlineStr">
        <is>
          <t>Marketing</t>
        </is>
      </c>
      <c r="D75" s="111" t="inlineStr">
        <is>
          <t>Priyadarshini Dey</t>
        </is>
      </c>
      <c r="E75" s="112" t="n">
        <v>0.4</v>
      </c>
      <c r="F75" s="112" t="n">
        <v>0.4</v>
      </c>
      <c r="G75" s="111" t="inlineStr">
        <is>
          <t>B.Com</t>
        </is>
      </c>
      <c r="H75" s="140" t="inlineStr">
        <is>
          <t>Marketing Associate</t>
        </is>
      </c>
      <c r="I75" s="115" t="inlineStr">
        <is>
          <t>Sales Development Representative</t>
        </is>
      </c>
      <c r="J75" s="114" t="inlineStr">
        <is>
          <t>Sales &amp; Business Development</t>
        </is>
      </c>
      <c r="K75" s="114" t="inlineStr">
        <is>
          <t>Sales Development &amp; Prospecting</t>
        </is>
      </c>
      <c r="L75" s="114" t="inlineStr">
        <is>
          <t>L3 – Professional / Associate</t>
        </is>
      </c>
      <c r="M75" s="148" t="inlineStr">
        <is>
          <t>A2</t>
        </is>
      </c>
      <c r="N75" s="147" t="inlineStr">
        <is>
          <t>Associate</t>
        </is>
      </c>
      <c r="O75" s="26" t="inlineStr">
        <is>
          <t>A</t>
        </is>
      </c>
      <c r="P75" s="114" t="inlineStr">
        <is>
          <t>IC</t>
        </is>
      </c>
      <c r="Q75" s="149" t="inlineStr">
        <is>
          <t>• Same level</t>
        </is>
      </c>
      <c r="R75" s="119" t="inlineStr">
        <is>
          <r>
            <rPr>
              <rFont val="Calibri"/>
              <b val="1"/>
              <sz val="10"/>
            </rPr>
            <t>WHAT THE ROLE DOES:</t>
          </r>
          <r>
            <rPr>
              <rFont val="Calibri"/>
              <sz val="10"/>
            </rPr>
            <t xml:space="preserve"> 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discovery · meetings · revenue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if · relevant · meeting · lead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outreach
</t>
          </r>
          <r>
            <rPr>
              <rFont val="Calibri"/>
              <b val="1"/>
              <sz val="10"/>
            </rPr>
            <t>SKILLS &amp; KNOWLEDGE · role-holders:</t>
          </r>
          <r>
            <rPr>
              <rFont val="Calibri"/>
              <sz val="10"/>
            </rPr>
            <t xml:space="preserve"> Marketing · Communication skills
</t>
          </r>
          <r>
            <rPr>
              <rFont val="Calibri"/>
              <b val="1"/>
              <sz val="10"/>
            </rPr>
            <t>TOOLS &amp; SYSTEMS:</t>
          </r>
          <r>
            <rPr>
              <rFont val="Calibri"/>
              <sz val="10"/>
            </rPr>
            <t xml:space="preserve"> Linkedin · Hubspot · Claude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5 holders, 5 answered the survey; sub-family 15 answered; catalogue RC-163</t>
          </r>
        </is>
      </c>
      <c r="S75"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pipeline.
Manager talent mapping — Latest rating: 1 · Potential: Medium · 9-Box Grid placement: Core Contributor.</t>
          </r>
        </is>
      </c>
      <c r="T75" s="121" t="n"/>
      <c r="U75" s="122" t="inlineStr">
        <is>
          <r>
            <rPr>
              <rFont val="Calibri"/>
              <sz val="10"/>
            </rPr>
            <t xml:space="preserve">Sales Development Representative in Marketing · CARBON, A2 — IC.
</t>
          </r>
          <r>
            <rPr>
              <rFont val="Calibri"/>
              <b val="1"/>
              <sz val="10"/>
            </rPr>
            <t>The work:</t>
          </r>
          <r>
            <rPr>
              <rFont val="Calibri"/>
              <sz val="10"/>
            </rPr>
            <t xml:space="preserve"> Researches target accounts, runs outbound outreach, qualifies leads and books meetings.
At this level the role owns standard work delivered independently.
</t>
          </r>
          <r>
            <rPr>
              <rFont val="Calibri"/>
              <b val="1"/>
              <sz val="10"/>
            </rPr>
            <t>Key responsibilities:</t>
          </r>
          <r>
            <rPr>
              <rFont val="Calibri"/>
              <sz val="10"/>
            </rPr>
            <t xml:space="preserve"> Researches target accounts, runs outbound outreach, qualifies leads and books meetings; Standard work of the discipline; Own deliverables · accuracy, TAT.
</t>
          </r>
          <r>
            <rPr>
              <rFont val="Calibri"/>
              <b val="1"/>
              <sz val="10"/>
            </rPr>
            <t>Holders describe it with:</t>
          </r>
          <r>
            <rPr>
              <rFont val="Calibri"/>
              <sz val="10"/>
            </rPr>
            <t xml:space="preserve"> building · crm · outreach · linkedin · right · company.</t>
          </r>
        </is>
      </c>
      <c r="V75" s="123" t="inlineStr">
        <is>
          <r>
            <rPr>
              <rFont val="Calibri"/>
              <b val="1"/>
              <sz val="10"/>
            </rPr>
            <t>Hire as:</t>
          </r>
          <r>
            <rPr>
              <rFont val="Calibri"/>
              <sz val="10"/>
            </rPr>
            <t xml:space="preserve"> SDR · entry / SDR / Inside Sales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Graduate; MBA preferred from B2
</t>
          </r>
          <r>
            <rPr>
              <rFont val="Calibri"/>
              <b val="1"/>
              <sz val="10"/>
            </rPr>
            <t>Equivalent titles at peers:</t>
          </r>
          <r>
            <rPr>
              <rFont val="Calibri"/>
              <sz val="10"/>
            </rPr>
            <t xml:space="preserve"> IRIS Vs Competitor Benchmark — SaaS sales ladder — IC – SDR / BDR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5" s="123" t="inlineStr">
        <is>
          <r>
            <rPr>
              <rFont val="Calibri"/>
              <sz val="10"/>
            </rPr>
            <t xml:space="preserve">FUNCTIONAL — skill level 2 of 5 · Working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Marketing · Communication skills
</t>
          </r>
          <r>
            <rPr>
              <rFont val="Calibri"/>
              <b val="1"/>
              <sz val="10"/>
            </rPr>
            <t>TOOLS:</t>
          </r>
          <r>
            <rPr>
              <rFont val="Calibri"/>
              <sz val="10"/>
            </rPr>
            <t xml:space="preserve"> Linkedin · Hubspot · Claude
★ = must-have for the family. Scale: 1 Awareness · 2 Working · 3 Practitioner · 4 Advanced · 5 Expert.</t>
          </r>
        </is>
      </c>
      <c r="X75" s="123" t="inlineStr">
        <is>
          <r>
            <rPr>
              <rFont val="Calibri"/>
              <sz val="10"/>
            </rPr>
            <t xml:space="preserve">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75" s="124" t="inlineStr">
        <is>
          <t>CARBON · Marketing · Band A · Early career</t>
        </is>
      </c>
      <c r="Z75" s="125" t="n">
        <v>2</v>
      </c>
      <c r="AA75" s="126">
        <f>IFERROR(INDEX(WM_C,MATCH($Y75,WM_KEY,0)),"")</f>
        <v>0.54</v>
      </c>
      <c r="AB75" s="127">
        <f>IF(Z75="","",Z75*AA75)</f>
        <v>1.08</v>
      </c>
      <c r="AC75" s="125" t="n">
        <v>2</v>
      </c>
      <c r="AD75" s="126">
        <f>IFERROR(INDEX(WM_AU,MATCH($Y75,WM_KEY,0)),"")</f>
        <v>0.21</v>
      </c>
      <c r="AE75" s="127">
        <f>IF(AC75="","",AC75*AD75)</f>
        <v>0.42</v>
      </c>
      <c r="AF75" s="125" t="n">
        <v>2</v>
      </c>
      <c r="AG75" s="126">
        <f>IFERROR(INDEX(WM_AC,MATCH($Y75,WM_KEY,0)),"")</f>
        <v>0.04</v>
      </c>
      <c r="AH75" s="127">
        <f>IF(AF75="","",AF75*AG75)</f>
        <v>0.08</v>
      </c>
      <c r="AI75" s="125" t="n">
        <v>1</v>
      </c>
      <c r="AJ75" s="126">
        <f>IFERROR(INDEX(WM_L,MATCH($Y75,WM_KEY,0)),"")</f>
        <v>0</v>
      </c>
      <c r="AK75" s="127">
        <f>IF(AI75="","",AI75*AJ75)</f>
        <v>0</v>
      </c>
      <c r="AL75" s="125" t="n">
        <v>1.5</v>
      </c>
      <c r="AM75" s="126">
        <f>IFERROR(INDEX(WM_E,MATCH($Y75,WM_KEY,0)),"")</f>
        <v>0.1</v>
      </c>
      <c r="AN75" s="127">
        <f>IF(AL75="","",AL75*AM75)</f>
        <v>0.15</v>
      </c>
      <c r="AO75" s="128" t="n">
        <v>2.5</v>
      </c>
      <c r="AP75" s="126">
        <f>IFERROR(INDEX(WM_BI,MATCH($Y75,WM_KEY,0)),"")</f>
        <v>0.11</v>
      </c>
      <c r="AQ75" s="127">
        <f>IF(AO75="","",AO75*AP75)</f>
        <v>0.275</v>
      </c>
      <c r="AR75" s="127">
        <f>IF(COUNT(AB75,AE75,AH75,AK75,AN75,AQ75)&lt;6,"",SUM(AB75,AE75,AH75,AK75,AN75,AQ75))</f>
        <v>2.005</v>
      </c>
      <c r="AS75" s="129" t="str">
        <f>IF(AR75="","",INDEX({"A1","A2","A3","B1","B2","B3","C1","C2","D1","D2","E1","E2"},MAX(1,MIN(12,ROUND(AR75,0)))))</f>
        <v>A2</v>
      </c>
      <c r="AT75"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75" s="131" t="inlineStr">
        <is>
          <r>
            <rPr>
              <rFont val="Calibri"/>
              <b val="1"/>
              <sz val="10"/>
            </rPr>
            <t>At build:</t>
          </r>
          <r>
            <rPr>
              <rFont val="Calibri"/>
              <sz val="10"/>
            </rPr>
            <t xml:space="preserve"> Complexity 1.08 + Autonomy 0.42 + Accountability 0.08 + Leadership 0.00 + Experience 0.15 + Business impact 0.28
= 2.00 points → nearest level 2 = A2
</t>
          </r>
          <r>
            <rPr>
              <rFont val="Calibri"/>
              <b val="1"/>
              <sz val="10"/>
            </rPr>
            <t>Final level:</t>
          </r>
          <r>
            <rPr>
              <rFont val="Calibri"/>
              <sz val="10"/>
            </rPr>
            <t xml:space="preserve"> A2 · same as the score</t>
          </r>
        </is>
      </c>
      <c r="AV75" s="131" t="inlineStr">
        <is>
          <r>
            <rPr>
              <rFont val="Calibri"/>
              <b val="1"/>
              <sz val="10"/>
            </rPr>
            <t>No rule applied:</t>
          </r>
          <r>
            <rPr>
              <rFont val="Calibri"/>
              <sz val="10"/>
            </rPr>
            <t xml:space="preserve"> the score decides.</t>
          </r>
        </is>
      </c>
      <c r="AW75"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Pure outbound outreach to create pipeline, start the sales funnel and maintain the CRM → matches the start
</t>
          </r>
          <r>
            <rPr>
              <rFont val="Calibri"/>
              <b val="1"/>
              <sz val="10"/>
            </rPr>
            <t>KRA:</t>
          </r>
          <r>
            <rPr>
              <rFont val="Calibri"/>
              <sz val="10"/>
            </rPr>
            <t xml:space="preserve"> “1. Recently joined the organization · around 3 months ago and is currently ramping up while building a strong understanding of sales,…”
</t>
          </r>
          <r>
            <rPr>
              <rFont val="Calibri"/>
              <b val="1"/>
              <sz val="10"/>
            </rPr>
            <t>Market:</t>
          </r>
          <r>
            <rPr>
              <rFont val="Calibri"/>
              <sz val="10"/>
            </rPr>
            <t xml:space="preserve"> A2 = Standard work of the discipline</t>
          </r>
        </is>
      </c>
      <c r="AX7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own outreach approach, e.g. A/B tests of messaging → matches the start
</t>
          </r>
          <r>
            <rPr>
              <rFont val="Calibri"/>
              <b val="1"/>
              <sz val="10"/>
            </rPr>
            <t>Market:</t>
          </r>
          <r>
            <rPr>
              <rFont val="Calibri"/>
              <sz val="10"/>
            </rPr>
            <t xml:space="preserve"> A2 = Chooses own approach within standards</t>
          </r>
        </is>
      </c>
      <c r="AY7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Recently joined the organization · around 3 months ago and is currently ramping up while building a strong understanding of sales,…”
</t>
          </r>
          <r>
            <rPr>
              <rFont val="Calibri"/>
              <b val="1"/>
              <sz val="10"/>
            </rPr>
            <t>Market:</t>
          </r>
          <r>
            <rPr>
              <rFont val="Calibri"/>
              <sz val="10"/>
            </rPr>
            <t xml:space="preserve"> A2 = Own deliverables · accuracy, TAT</t>
          </r>
        </is>
      </c>
      <c r="AZ7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75" s="134" t="inlineStr">
        <is>
          <r>
            <rPr>
              <rFont val="Calibri"/>
              <sz val="10"/>
            </rPr>
            <t xml:space="preserve">Rated 1.5 of 12 · between A1 and A2
</t>
          </r>
          <r>
            <rPr>
              <rFont val="Calibri"/>
              <b val="1"/>
              <sz val="10"/>
            </rPr>
            <t>Experience:</t>
          </r>
          <r>
            <rPr>
              <rFont val="Calibri"/>
              <sz val="10"/>
            </rPr>
            <t xml:space="preserve"> 0.4 yrs total · 0.4 at IRIS; none recorded before IRIS = 1.4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A2 roles typically have 0–3 yrs · IRIS guide 0–2</t>
          </r>
        </is>
      </c>
      <c r="BB75"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75" s="145" t="inlineStr"/>
      <c r="BD75" s="136" t="inlineStr">
        <is>
          <t>✓ HRIS: 0.4 yrs, B.Com, 0 direct reports
✓ Survey: 20 of 20 questions answered
✓ KRAs: submitted, reported deliverables
✓ Manager mapping: rating, potential, 9-box
✓ Job description</t>
        </is>
      </c>
      <c r="BE75" s="136"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BF75" s="136" t="inlineStr">
        <is>
          <t>Medium</t>
        </is>
      </c>
      <c r="BG75" s="136" t="inlineStr"/>
      <c r="BH75" s="136" t="inlineStr"/>
      <c r="BI75" s="137" t="n"/>
      <c r="BJ75" s="138" t="n"/>
      <c r="BK75" s="138" t="n"/>
      <c r="BL75" s="138" t="n"/>
      <c r="BM75" s="138" t="n"/>
      <c r="BN75" s="139" t="n"/>
      <c r="BO75" s="121" t="n"/>
      <c r="BP75" s="121" t="n"/>
      <c r="BQ75" s="121" t="n"/>
      <c r="BR75" s="121" t="n"/>
      <c r="BS75" s="121" t="n"/>
      <c r="BT75" s="121" t="n"/>
      <c r="BU75" s="121" t="n"/>
      <c r="BV75" s="121" t="n">
        <v>2.5</v>
      </c>
    </row>
    <row r="76" ht="340" customHeight="1">
      <c r="A76" s="109" t="inlineStr">
        <is>
          <t>INTN0287</t>
        </is>
      </c>
      <c r="B76" s="110" t="inlineStr">
        <is>
          <t>Anika Mariam</t>
        </is>
      </c>
      <c r="C76" s="111" t="inlineStr">
        <is>
          <t>Marketing</t>
        </is>
      </c>
      <c r="D76" s="111" t="inlineStr">
        <is>
          <t>Priyadarshini Dey</t>
        </is>
      </c>
      <c r="E76" s="112" t="n">
        <v>0.8</v>
      </c>
      <c r="F76" s="112" t="n">
        <v>0.7</v>
      </c>
      <c r="G76" s="111" t="inlineStr">
        <is>
          <t>B.Tech</t>
        </is>
      </c>
      <c r="H76" s="140" t="inlineStr">
        <is>
          <t>Intern</t>
        </is>
      </c>
      <c r="I76" s="115" t="inlineStr">
        <is>
          <t>Intern – Sales Development &amp; Prospecting</t>
        </is>
      </c>
      <c r="J76" s="114" t="inlineStr">
        <is>
          <t>Sales &amp; Business Development</t>
        </is>
      </c>
      <c r="K76" s="114" t="inlineStr">
        <is>
          <t>Sales Development &amp; Prospecting</t>
        </is>
      </c>
      <c r="L76" s="114" t="inlineStr">
        <is>
          <t>L1 – Intern</t>
        </is>
      </c>
      <c r="M76" s="148" t="inlineStr">
        <is>
          <t>A1</t>
        </is>
      </c>
      <c r="N76" s="147" t="inlineStr">
        <is>
          <t>Intern / Trainee</t>
        </is>
      </c>
      <c r="O76" s="26" t="inlineStr">
        <is>
          <t>A</t>
        </is>
      </c>
      <c r="P76" s="114" t="inlineStr">
        <is>
          <t>IC</t>
        </is>
      </c>
      <c r="Q76" s="149" t="inlineStr">
        <is>
          <t>• Same level</t>
        </is>
      </c>
      <c r="R76" s="119" t="inlineStr">
        <is>
          <r>
            <rPr>
              <rFont val="Calibri"/>
              <b val="1"/>
              <sz val="10"/>
            </rPr>
            <t>WHAT THE ROLE DOES:</t>
          </r>
          <r>
            <rPr>
              <rFont val="Calibri"/>
              <sz val="10"/>
            </rPr>
            <t xml:space="preserve"> 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
</t>
          </r>
          <r>
            <rPr>
              <rFont val="Calibri"/>
              <b val="1"/>
              <sz val="10"/>
            </rPr>
            <t>DELIVERS:</t>
          </r>
          <r>
            <rPr>
              <rFont val="Calibri"/>
              <sz val="10"/>
            </rPr>
            <t xml:space="preserve"> Learning tasks
</t>
          </r>
          <r>
            <rPr>
              <rFont val="Calibri"/>
              <b val="1"/>
              <sz val="10"/>
            </rPr>
            <t>Common themes in role-holders' answers:</t>
          </r>
          <r>
            <rPr>
              <rFont val="Calibri"/>
              <sz val="10"/>
            </rPr>
            <t xml:space="preserve"> meetings
</t>
          </r>
          <r>
            <rPr>
              <rFont val="Calibri"/>
              <b val="1"/>
              <sz val="10"/>
            </rPr>
            <t>ACCOUNTABLE FOR:</t>
          </r>
          <r>
            <rPr>
              <rFont val="Calibri"/>
              <sz val="10"/>
            </rPr>
            <t xml:space="preserve"> Learning tasks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lead
</t>
          </r>
          <r>
            <rPr>
              <rFont val="Calibri"/>
              <b val="1"/>
              <sz val="10"/>
            </rPr>
            <t>SKILLS &amp; KNOWLEDGE · role-holders:</t>
          </r>
          <r>
            <rPr>
              <rFont val="Calibri"/>
              <sz val="10"/>
            </rPr>
            <t xml:space="preserve"> Marketing · Objection Handling
</t>
          </r>
          <r>
            <rPr>
              <rFont val="Calibri"/>
              <b val="1"/>
              <sz val="10"/>
            </rPr>
            <t>TOOLS &amp; SYSTEMS:</t>
          </r>
          <r>
            <rPr>
              <rFont val="Calibri"/>
              <sz val="10"/>
            </rPr>
            <t xml:space="preserve"> HubSpot ·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RC-162</t>
          </r>
        </is>
      </c>
      <c r="S76"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2 · Potential: Medium · 9-Box Grid placement: Core Contributor.</t>
          </r>
        </is>
      </c>
      <c r="T76" s="121" t="n"/>
      <c r="U76" s="122" t="inlineStr">
        <is>
          <r>
            <rPr>
              <rFont val="Calibri"/>
              <sz val="10"/>
            </rPr>
            <t xml:space="preserve">Intern – Sales Development &amp; Prospecting in Marketing · CARBON, A1 — IC.
</t>
          </r>
          <r>
            <rPr>
              <rFont val="Calibri"/>
              <b val="1"/>
              <sz val="10"/>
            </rPr>
            <t>The work:</t>
          </r>
          <r>
            <rPr>
              <rFont val="Calibri"/>
              <sz val="10"/>
            </rPr>
            <t xml:space="preserve"> Researches target accounts, runs outbound outreach, qualifies leads and books meetings.
At this level the role owns learning the role; all work reviewed.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Holders describe it with:</t>
          </r>
          <r>
            <rPr>
              <rFont val="Calibri"/>
              <sz val="10"/>
            </rPr>
            <t xml:space="preserve"> outreach · linkedin.</t>
          </r>
        </is>
      </c>
      <c r="V76" s="123" t="inlineStr">
        <is>
          <r>
            <rPr>
              <rFont val="Calibri"/>
              <b val="1"/>
              <sz val="10"/>
            </rPr>
            <t>Hire as:</t>
          </r>
          <r>
            <rPr>
              <rFont val="Calibri"/>
              <sz val="10"/>
            </rPr>
            <t xml:space="preserve"> SDR · entry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MBA preferred from B2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6" s="123" t="inlineStr">
        <is>
          <r>
            <rPr>
              <rFont val="Calibri"/>
              <sz val="10"/>
            </rPr>
            <t xml:space="preserve">FUNCTIONAL — skill level 1 of 5 · Awareness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Marketing · Objection Handling
</t>
          </r>
          <r>
            <rPr>
              <rFont val="Calibri"/>
              <b val="1"/>
              <sz val="10"/>
            </rPr>
            <t>TOOLS:</t>
          </r>
          <r>
            <rPr>
              <rFont val="Calibri"/>
              <sz val="10"/>
            </rPr>
            <t xml:space="preserve"> HubSpot · Excel
★ = must-have for the family. Scale: 1 Awareness · 2 Working · 3 Practitioner · 4 Advanced · 5 Expert.</t>
          </r>
        </is>
      </c>
      <c r="X76" s="123" t="inlineStr">
        <is>
          <r>
            <rPr>
              <rFont val="Calibri"/>
              <sz val="10"/>
            </rPr>
            <t xml:space="preserve">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76" s="124" t="inlineStr">
        <is>
          <t>—</t>
        </is>
      </c>
      <c r="Z76" s="125" t="n"/>
      <c r="AA76" s="126" t="n"/>
      <c r="AB76" s="127" t="n"/>
      <c r="AC76" s="125" t="n"/>
      <c r="AD76" s="126" t="n"/>
      <c r="AE76" s="127" t="n"/>
      <c r="AF76" s="125" t="n"/>
      <c r="AG76" s="126" t="n"/>
      <c r="AH76" s="127" t="n"/>
      <c r="AI76" s="125" t="n"/>
      <c r="AJ76" s="126" t="n"/>
      <c r="AK76" s="127" t="n"/>
      <c r="AL76" s="125" t="n"/>
      <c r="AM76" s="126" t="n"/>
      <c r="AN76" s="127" t="n"/>
      <c r="AO76" s="128" t="n"/>
      <c r="AP76" s="126" t="n"/>
      <c r="AQ76" s="127" t="n"/>
      <c r="AR76" s="127" t="inlineStr"/>
      <c r="AS76" s="129" t="inlineStr"/>
      <c r="AT76" s="130" t="inlineStr">
        <is>
          <r>
            <rPr>
              <rFont val="Calibri"/>
              <b val="1"/>
              <sz val="10"/>
            </rPr>
            <t>Not scored:</t>
          </r>
          <r>
            <rPr>
              <rFont val="Calibri"/>
              <sz val="10"/>
            </rPr>
            <t xml:space="preserve"> interns and first-year trainees start at A1.</t>
          </r>
        </is>
      </c>
      <c r="AU76" s="131" t="inlineStr">
        <is>
          <r>
            <rPr>
              <rFont val="Calibri"/>
              <b val="1"/>
              <sz val="10"/>
            </rPr>
            <t>Not scored:</t>
          </r>
          <r>
            <rPr>
              <rFont val="Calibri"/>
              <sz val="10"/>
            </rPr>
            <t xml:space="preserve"> interns and first-year trainees start at A1.</t>
          </r>
        </is>
      </c>
      <c r="AV76" s="131" t="inlineStr">
        <is>
          <t>Interns and first-year trainees start at A1.</t>
        </is>
      </c>
      <c r="AW76" s="144" t="inlineStr">
        <is>
          <r>
            <rPr>
              <rFont val="Calibri"/>
              <b val="1"/>
              <sz val="10"/>
            </rPr>
            <t>Not scored:</t>
          </r>
          <r>
            <rPr>
              <rFont val="Calibri"/>
              <sz val="10"/>
            </rPr>
            <t xml:space="preserve"> interns and first-year trainees start at A1.</t>
          </r>
        </is>
      </c>
      <c r="AX76" s="134" t="inlineStr">
        <is>
          <r>
            <rPr>
              <rFont val="Calibri"/>
              <b val="1"/>
              <sz val="10"/>
            </rPr>
            <t>Not scored:</t>
          </r>
          <r>
            <rPr>
              <rFont val="Calibri"/>
              <sz val="10"/>
            </rPr>
            <t xml:space="preserve"> interns and first-year trainees start at A1.</t>
          </r>
        </is>
      </c>
      <c r="AY76" s="134" t="inlineStr">
        <is>
          <r>
            <rPr>
              <rFont val="Calibri"/>
              <b val="1"/>
              <sz val="10"/>
            </rPr>
            <t>Not scored:</t>
          </r>
          <r>
            <rPr>
              <rFont val="Calibri"/>
              <sz val="10"/>
            </rPr>
            <t xml:space="preserve"> interns and first-year trainees start at A1.</t>
          </r>
        </is>
      </c>
      <c r="AZ76" s="134" t="inlineStr">
        <is>
          <r>
            <rPr>
              <rFont val="Calibri"/>
              <b val="1"/>
              <sz val="10"/>
            </rPr>
            <t>Not scored:</t>
          </r>
          <r>
            <rPr>
              <rFont val="Calibri"/>
              <sz val="10"/>
            </rPr>
            <t xml:space="preserve"> interns and first-year trainees start at A1.</t>
          </r>
        </is>
      </c>
      <c r="BA76" s="134" t="inlineStr">
        <is>
          <r>
            <rPr>
              <rFont val="Calibri"/>
              <b val="1"/>
              <sz val="10"/>
            </rPr>
            <t>Not scored:</t>
          </r>
          <r>
            <rPr>
              <rFont val="Calibri"/>
              <sz val="10"/>
            </rPr>
            <t xml:space="preserve"> interns and first-year trainees start at A1.</t>
          </r>
        </is>
      </c>
      <c r="BB76" s="134" t="inlineStr">
        <is>
          <r>
            <rPr>
              <rFont val="Calibri"/>
              <b val="1"/>
              <sz val="10"/>
            </rPr>
            <t>Not scored:</t>
          </r>
          <r>
            <rPr>
              <rFont val="Calibri"/>
              <sz val="10"/>
            </rPr>
            <t xml:space="preserve"> interns and first-year trainees start at A1.</t>
          </r>
        </is>
      </c>
      <c r="BC76" s="145" t="inlineStr"/>
      <c r="BD76" s="136" t="inlineStr">
        <is>
          <t>✓ HRIS: 0.8 yrs, B.Tech, 0 direct reports
✓ Survey: 19 of 20 questions answered
✓ KRAs: submitted, reported deliverables
✓ Manager mapping: rating, potential, 9-box
✓ Job description</t>
        </is>
      </c>
      <c r="BE76" s="136"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BF76" s="136" t="inlineStr">
        <is>
          <t>Medium</t>
        </is>
      </c>
      <c r="BG76" s="136" t="inlineStr">
        <is>
          <t>• Work described is bigger than the current designation suggests — manager to confirm the actual role</t>
        </is>
      </c>
      <c r="BH76" s="136" t="inlineStr"/>
      <c r="BI76" s="137" t="n"/>
      <c r="BJ76" s="138" t="n"/>
      <c r="BK76" s="138" t="n"/>
      <c r="BL76" s="138" t="n"/>
      <c r="BM76" s="138" t="n"/>
      <c r="BN76" s="139" t="n"/>
      <c r="BO76" s="121" t="n"/>
      <c r="BP76" s="121" t="n"/>
      <c r="BQ76" s="121" t="n"/>
      <c r="BR76" s="121" t="n"/>
      <c r="BS76" s="121" t="n"/>
      <c r="BT76" s="121" t="n"/>
      <c r="BU76" s="121" t="n"/>
      <c r="BV76" s="121" t="n"/>
    </row>
    <row r="77" ht="340" customHeight="1">
      <c r="A77" s="109" t="inlineStr">
        <is>
          <t>INTN0285</t>
        </is>
      </c>
      <c r="B77" s="110" t="inlineStr">
        <is>
          <t>Deblina Chatterjee</t>
        </is>
      </c>
      <c r="C77" s="111" t="inlineStr">
        <is>
          <t>Marketing</t>
        </is>
      </c>
      <c r="D77" s="111" t="inlineStr">
        <is>
          <t>Priyadarshini Dey</t>
        </is>
      </c>
      <c r="E77" s="112" t="n">
        <v>1.2</v>
      </c>
      <c r="F77" s="112" t="n">
        <v>0.7</v>
      </c>
      <c r="G77" s="111" t="inlineStr">
        <is>
          <t>B.Tech</t>
        </is>
      </c>
      <c r="H77" s="140" t="inlineStr">
        <is>
          <t>Intern</t>
        </is>
      </c>
      <c r="I77" s="115" t="inlineStr">
        <is>
          <t>Intern – Sales Development &amp; Prospecting</t>
        </is>
      </c>
      <c r="J77" s="114" t="inlineStr">
        <is>
          <t>Sales &amp; Business Development</t>
        </is>
      </c>
      <c r="K77" s="114" t="inlineStr">
        <is>
          <t>Sales Development &amp; Prospecting</t>
        </is>
      </c>
      <c r="L77" s="114" t="inlineStr">
        <is>
          <t>L1 – Intern</t>
        </is>
      </c>
      <c r="M77" s="148" t="inlineStr">
        <is>
          <t>A1</t>
        </is>
      </c>
      <c r="N77" s="147" t="inlineStr">
        <is>
          <t>Intern / Trainee</t>
        </is>
      </c>
      <c r="O77" s="26" t="inlineStr">
        <is>
          <t>A</t>
        </is>
      </c>
      <c r="P77" s="114" t="inlineStr">
        <is>
          <t>IC</t>
        </is>
      </c>
      <c r="Q77" s="149" t="inlineStr">
        <is>
          <t>• Same level</t>
        </is>
      </c>
      <c r="R77" s="119" t="inlineStr">
        <is>
          <r>
            <rPr>
              <rFont val="Calibri"/>
              <b val="1"/>
              <sz val="10"/>
            </rPr>
            <t>WHAT THE ROLE DOES:</t>
          </r>
          <r>
            <rPr>
              <rFont val="Calibri"/>
              <sz val="10"/>
            </rPr>
            <t xml:space="preserve"> 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
</t>
          </r>
          <r>
            <rPr>
              <rFont val="Calibri"/>
              <b val="1"/>
              <sz val="10"/>
            </rPr>
            <t>DELIVERS:</t>
          </r>
          <r>
            <rPr>
              <rFont val="Calibri"/>
              <sz val="10"/>
            </rPr>
            <t xml:space="preserve"> Learning tasks
</t>
          </r>
          <r>
            <rPr>
              <rFont val="Calibri"/>
              <b val="1"/>
              <sz val="10"/>
            </rPr>
            <t>Common themes in role-holders' answers:</t>
          </r>
          <r>
            <rPr>
              <rFont val="Calibri"/>
              <sz val="10"/>
            </rPr>
            <t xml:space="preserve"> meetings
</t>
          </r>
          <r>
            <rPr>
              <rFont val="Calibri"/>
              <b val="1"/>
              <sz val="10"/>
            </rPr>
            <t>ACCOUNTABLE FOR:</t>
          </r>
          <r>
            <rPr>
              <rFont val="Calibri"/>
              <sz val="10"/>
            </rPr>
            <t xml:space="preserve"> Learning tasks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lead
</t>
          </r>
          <r>
            <rPr>
              <rFont val="Calibri"/>
              <b val="1"/>
              <sz val="10"/>
            </rPr>
            <t>SKILLS &amp; KNOWLEDGE · role-holders:</t>
          </r>
          <r>
            <rPr>
              <rFont val="Calibri"/>
              <sz val="10"/>
            </rPr>
            <t xml:space="preserve"> Marketing · Objection Handling
</t>
          </r>
          <r>
            <rPr>
              <rFont val="Calibri"/>
              <b val="1"/>
              <sz val="10"/>
            </rPr>
            <t>TOOLS &amp; SYSTEMS:</t>
          </r>
          <r>
            <rPr>
              <rFont val="Calibri"/>
              <sz val="10"/>
            </rPr>
            <t xml:space="preserve"> HubSpot ·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RC-162</t>
          </r>
        </is>
      </c>
      <c r="S77"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3 · Potential: High · 9-Box Grid placement: Emerging Talent.</t>
          </r>
        </is>
      </c>
      <c r="T77" s="121" t="n"/>
      <c r="U77" s="122" t="inlineStr">
        <is>
          <r>
            <rPr>
              <rFont val="Calibri"/>
              <sz val="10"/>
            </rPr>
            <t xml:space="preserve">Intern – Sales Development &amp; Prospecting in Marketing · CARBON, A1 — IC.
</t>
          </r>
          <r>
            <rPr>
              <rFont val="Calibri"/>
              <b val="1"/>
              <sz val="10"/>
            </rPr>
            <t>The work:</t>
          </r>
          <r>
            <rPr>
              <rFont val="Calibri"/>
              <sz val="10"/>
            </rPr>
            <t xml:space="preserve"> Researches target accounts, runs outbound outreach, qualifies leads and books meetings.
At this level the role owns learning the role; all work reviewed.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Holders describe it with:</t>
          </r>
          <r>
            <rPr>
              <rFont val="Calibri"/>
              <sz val="10"/>
            </rPr>
            <t xml:space="preserve"> outreach · linkedin.</t>
          </r>
        </is>
      </c>
      <c r="V77" s="123" t="inlineStr">
        <is>
          <r>
            <rPr>
              <rFont val="Calibri"/>
              <b val="1"/>
              <sz val="10"/>
            </rPr>
            <t>Hire as:</t>
          </r>
          <r>
            <rPr>
              <rFont val="Calibri"/>
              <sz val="10"/>
            </rPr>
            <t xml:space="preserve"> SDR · entry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MBA preferred from B2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7" s="123" t="inlineStr">
        <is>
          <r>
            <rPr>
              <rFont val="Calibri"/>
              <sz val="10"/>
            </rPr>
            <t xml:space="preserve">FUNCTIONAL — skill level 1 of 5 · Awareness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Marketing · Objection Handling
</t>
          </r>
          <r>
            <rPr>
              <rFont val="Calibri"/>
              <b val="1"/>
              <sz val="10"/>
            </rPr>
            <t>TOOLS:</t>
          </r>
          <r>
            <rPr>
              <rFont val="Calibri"/>
              <sz val="10"/>
            </rPr>
            <t xml:space="preserve"> HubSpot · Excel
★ = must-have for the family. Scale: 1 Awareness · 2 Working · 3 Practitioner · 4 Advanced · 5 Expert.</t>
          </r>
        </is>
      </c>
      <c r="X77" s="123" t="inlineStr">
        <is>
          <r>
            <rPr>
              <rFont val="Calibri"/>
              <sz val="10"/>
            </rPr>
            <t xml:space="preserve">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77" s="124" t="inlineStr">
        <is>
          <t>—</t>
        </is>
      </c>
      <c r="Z77" s="125" t="n"/>
      <c r="AA77" s="126" t="n"/>
      <c r="AB77" s="127" t="n"/>
      <c r="AC77" s="125" t="n"/>
      <c r="AD77" s="126" t="n"/>
      <c r="AE77" s="127" t="n"/>
      <c r="AF77" s="125" t="n"/>
      <c r="AG77" s="126" t="n"/>
      <c r="AH77" s="127" t="n"/>
      <c r="AI77" s="125" t="n"/>
      <c r="AJ77" s="126" t="n"/>
      <c r="AK77" s="127" t="n"/>
      <c r="AL77" s="125" t="n"/>
      <c r="AM77" s="126" t="n"/>
      <c r="AN77" s="127" t="n"/>
      <c r="AO77" s="128" t="n"/>
      <c r="AP77" s="126" t="n"/>
      <c r="AQ77" s="127" t="n"/>
      <c r="AR77" s="127" t="inlineStr"/>
      <c r="AS77" s="129" t="inlineStr"/>
      <c r="AT77" s="130" t="inlineStr">
        <is>
          <r>
            <rPr>
              <rFont val="Calibri"/>
              <b val="1"/>
              <sz val="10"/>
            </rPr>
            <t>Not scored:</t>
          </r>
          <r>
            <rPr>
              <rFont val="Calibri"/>
              <sz val="10"/>
            </rPr>
            <t xml:space="preserve"> interns and first-year trainees start at A1.</t>
          </r>
        </is>
      </c>
      <c r="AU77" s="131" t="inlineStr">
        <is>
          <r>
            <rPr>
              <rFont val="Calibri"/>
              <b val="1"/>
              <sz val="10"/>
            </rPr>
            <t>Not scored:</t>
          </r>
          <r>
            <rPr>
              <rFont val="Calibri"/>
              <sz val="10"/>
            </rPr>
            <t xml:space="preserve"> interns and first-year trainees start at A1.</t>
          </r>
        </is>
      </c>
      <c r="AV77" s="131" t="inlineStr">
        <is>
          <t>Interns and first-year trainees start at A1.</t>
        </is>
      </c>
      <c r="AW77" s="144" t="inlineStr">
        <is>
          <r>
            <rPr>
              <rFont val="Calibri"/>
              <b val="1"/>
              <sz val="10"/>
            </rPr>
            <t>Not scored:</t>
          </r>
          <r>
            <rPr>
              <rFont val="Calibri"/>
              <sz val="10"/>
            </rPr>
            <t xml:space="preserve"> interns and first-year trainees start at A1.</t>
          </r>
        </is>
      </c>
      <c r="AX77" s="134" t="inlineStr">
        <is>
          <r>
            <rPr>
              <rFont val="Calibri"/>
              <b val="1"/>
              <sz val="10"/>
            </rPr>
            <t>Not scored:</t>
          </r>
          <r>
            <rPr>
              <rFont val="Calibri"/>
              <sz val="10"/>
            </rPr>
            <t xml:space="preserve"> interns and first-year trainees start at A1.</t>
          </r>
        </is>
      </c>
      <c r="AY77" s="134" t="inlineStr">
        <is>
          <r>
            <rPr>
              <rFont val="Calibri"/>
              <b val="1"/>
              <sz val="10"/>
            </rPr>
            <t>Not scored:</t>
          </r>
          <r>
            <rPr>
              <rFont val="Calibri"/>
              <sz val="10"/>
            </rPr>
            <t xml:space="preserve"> interns and first-year trainees start at A1.</t>
          </r>
        </is>
      </c>
      <c r="AZ77" s="134" t="inlineStr">
        <is>
          <r>
            <rPr>
              <rFont val="Calibri"/>
              <b val="1"/>
              <sz val="10"/>
            </rPr>
            <t>Not scored:</t>
          </r>
          <r>
            <rPr>
              <rFont val="Calibri"/>
              <sz val="10"/>
            </rPr>
            <t xml:space="preserve"> interns and first-year trainees start at A1.</t>
          </r>
        </is>
      </c>
      <c r="BA77" s="134" t="inlineStr">
        <is>
          <r>
            <rPr>
              <rFont val="Calibri"/>
              <b val="1"/>
              <sz val="10"/>
            </rPr>
            <t>Not scored:</t>
          </r>
          <r>
            <rPr>
              <rFont val="Calibri"/>
              <sz val="10"/>
            </rPr>
            <t xml:space="preserve"> interns and first-year trainees start at A1.</t>
          </r>
        </is>
      </c>
      <c r="BB77" s="134" t="inlineStr">
        <is>
          <r>
            <rPr>
              <rFont val="Calibri"/>
              <b val="1"/>
              <sz val="10"/>
            </rPr>
            <t>Not scored:</t>
          </r>
          <r>
            <rPr>
              <rFont val="Calibri"/>
              <sz val="10"/>
            </rPr>
            <t xml:space="preserve"> interns and first-year trainees start at A1.</t>
          </r>
        </is>
      </c>
      <c r="BC77" s="145" t="inlineStr"/>
      <c r="BD77" s="136" t="inlineStr">
        <is>
          <t>✓ HRIS: 1.2 yrs, B.Tech, 0 direct reports
✓ Survey: 19 of 20 questions answered
✓ KRAs: submitted, reported deliverables
✓ Manager mapping: rating, potential, 9-box
✓ Job description</t>
        </is>
      </c>
      <c r="BE77" s="136"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BF77" s="136" t="inlineStr">
        <is>
          <t>Medium</t>
        </is>
      </c>
      <c r="BG77" s="136" t="inlineStr"/>
      <c r="BH77" s="136" t="inlineStr"/>
      <c r="BI77" s="137" t="n"/>
      <c r="BJ77" s="138" t="n"/>
      <c r="BK77" s="138" t="n"/>
      <c r="BL77" s="138" t="n"/>
      <c r="BM77" s="138" t="n"/>
      <c r="BN77" s="139" t="n"/>
      <c r="BO77" s="121" t="n"/>
      <c r="BP77" s="121" t="n"/>
      <c r="BQ77" s="121" t="n"/>
      <c r="BR77" s="121" t="n"/>
      <c r="BS77" s="121" t="n"/>
      <c r="BT77" s="121" t="n"/>
      <c r="BU77" s="121" t="n"/>
      <c r="BV77" s="121" t="n"/>
    </row>
    <row r="78" ht="340" customHeight="1">
      <c r="A78" s="109" t="inlineStr">
        <is>
          <t>INTN0286</t>
        </is>
      </c>
      <c r="B78" s="110" t="inlineStr">
        <is>
          <t>Samriddhi Kundu</t>
        </is>
      </c>
      <c r="C78" s="111" t="inlineStr">
        <is>
          <t>Marketing</t>
        </is>
      </c>
      <c r="D78" s="111" t="inlineStr">
        <is>
          <t>Vijay Krishna Chintha</t>
        </is>
      </c>
      <c r="E78" s="112" t="n">
        <v>0.9</v>
      </c>
      <c r="F78" s="112" t="n">
        <v>0.7</v>
      </c>
      <c r="G78" s="111" t="inlineStr">
        <is>
          <t>B.Tech</t>
        </is>
      </c>
      <c r="H78" s="140" t="inlineStr">
        <is>
          <t>Intern</t>
        </is>
      </c>
      <c r="I78" s="115" t="inlineStr">
        <is>
          <t>Intern – Sales Development &amp; Prospecting</t>
        </is>
      </c>
      <c r="J78" s="114" t="inlineStr">
        <is>
          <t>Sales &amp; Business Development</t>
        </is>
      </c>
      <c r="K78" s="114" t="inlineStr">
        <is>
          <t>Sales Development &amp; Prospecting</t>
        </is>
      </c>
      <c r="L78" s="114" t="inlineStr">
        <is>
          <t>L1 – Intern</t>
        </is>
      </c>
      <c r="M78" s="148" t="inlineStr">
        <is>
          <t>A1</t>
        </is>
      </c>
      <c r="N78" s="147" t="inlineStr">
        <is>
          <t>Intern / Trainee</t>
        </is>
      </c>
      <c r="O78" s="26" t="inlineStr">
        <is>
          <t>A</t>
        </is>
      </c>
      <c r="P78" s="114" t="inlineStr">
        <is>
          <t>IC</t>
        </is>
      </c>
      <c r="Q78" s="149" t="inlineStr">
        <is>
          <t>• Same level</t>
        </is>
      </c>
      <c r="R78" s="119" t="inlineStr">
        <is>
          <r>
            <rPr>
              <rFont val="Calibri"/>
              <b val="1"/>
              <sz val="10"/>
            </rPr>
            <t>WHAT THE ROLE DOES:</t>
          </r>
          <r>
            <rPr>
              <rFont val="Calibri"/>
              <sz val="10"/>
            </rPr>
            <t xml:space="preserve"> 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
</t>
          </r>
          <r>
            <rPr>
              <rFont val="Calibri"/>
              <b val="1"/>
              <sz val="10"/>
            </rPr>
            <t>DELIVERS:</t>
          </r>
          <r>
            <rPr>
              <rFont val="Calibri"/>
              <sz val="10"/>
            </rPr>
            <t xml:space="preserve"> Learning tasks
</t>
          </r>
          <r>
            <rPr>
              <rFont val="Calibri"/>
              <b val="1"/>
              <sz val="10"/>
            </rPr>
            <t>Common themes in role-holders' answers:</t>
          </r>
          <r>
            <rPr>
              <rFont val="Calibri"/>
              <sz val="10"/>
            </rPr>
            <t xml:space="preserve"> meetings
</t>
          </r>
          <r>
            <rPr>
              <rFont val="Calibri"/>
              <b val="1"/>
              <sz val="10"/>
            </rPr>
            <t>ACCOUNTABLE FOR:</t>
          </r>
          <r>
            <rPr>
              <rFont val="Calibri"/>
              <sz val="10"/>
            </rPr>
            <t xml:space="preserve"> Learning tasks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lead
</t>
          </r>
          <r>
            <rPr>
              <rFont val="Calibri"/>
              <b val="1"/>
              <sz val="10"/>
            </rPr>
            <t>SKILLS &amp; KNOWLEDGE · role-holders:</t>
          </r>
          <r>
            <rPr>
              <rFont val="Calibri"/>
              <sz val="10"/>
            </rPr>
            <t xml:space="preserve"> Marketing · Objection Handling
</t>
          </r>
          <r>
            <rPr>
              <rFont val="Calibri"/>
              <b val="1"/>
              <sz val="10"/>
            </rPr>
            <t>TOOLS &amp; SYSTEMS:</t>
          </r>
          <r>
            <rPr>
              <rFont val="Calibri"/>
              <sz val="10"/>
            </rPr>
            <t xml:space="preserve"> HubSpot ·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 role-holders' themes · 3+ answered — 3 holders, 3 answered the survey; sub-family 15 answered; catalogue RC-162</t>
          </r>
        </is>
      </c>
      <c r="S78"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3 · Potential: High · 9-Box Grid placement: Emerging Talent.</t>
          </r>
        </is>
      </c>
      <c r="T78" s="121" t="n"/>
      <c r="U78" s="122" t="inlineStr">
        <is>
          <r>
            <rPr>
              <rFont val="Calibri"/>
              <sz val="10"/>
            </rPr>
            <t xml:space="preserve">Intern – Sales Development &amp; Prospecting in Marketing · CARBON, A1 — IC.
</t>
          </r>
          <r>
            <rPr>
              <rFont val="Calibri"/>
              <b val="1"/>
              <sz val="10"/>
            </rPr>
            <t>The work:</t>
          </r>
          <r>
            <rPr>
              <rFont val="Calibri"/>
              <sz val="10"/>
            </rPr>
            <t xml:space="preserve"> Researches target accounts, runs outbound outreach, qualifies leads and books meetings.
At this level the role owns learning the role; all work reviewed.
</t>
          </r>
          <r>
            <rPr>
              <rFont val="Calibri"/>
              <b val="1"/>
              <sz val="10"/>
            </rPr>
            <t>Key responsibilities:</t>
          </r>
          <r>
            <rPr>
              <rFont val="Calibri"/>
              <sz val="10"/>
            </rPr>
            <t xml:space="preserve"> Researches target accounts, runs outbound outreach, qualifies leads and books meetings; Learning; follows worked examples; Learning tasks.
</t>
          </r>
          <r>
            <rPr>
              <rFont val="Calibri"/>
              <b val="1"/>
              <sz val="10"/>
            </rPr>
            <t>Holders describe it with:</t>
          </r>
          <r>
            <rPr>
              <rFont val="Calibri"/>
              <sz val="10"/>
            </rPr>
            <t xml:space="preserve"> outreach · linkedin.</t>
          </r>
        </is>
      </c>
      <c r="V78" s="123" t="inlineStr">
        <is>
          <r>
            <rPr>
              <rFont val="Calibri"/>
              <b val="1"/>
              <sz val="10"/>
            </rPr>
            <t>Hire as:</t>
          </r>
          <r>
            <rPr>
              <rFont val="Calibri"/>
              <sz val="10"/>
            </rPr>
            <t xml:space="preserve"> SDR · entry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Graduate; MBA preferred from B2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78" s="123" t="inlineStr">
        <is>
          <r>
            <rPr>
              <rFont val="Calibri"/>
              <sz val="10"/>
            </rPr>
            <t xml:space="preserve">FUNCTIONAL — skill level 1 of 5 · Awareness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Marketing · Objection Handling
</t>
          </r>
          <r>
            <rPr>
              <rFont val="Calibri"/>
              <b val="1"/>
              <sz val="10"/>
            </rPr>
            <t>TOOLS:</t>
          </r>
          <r>
            <rPr>
              <rFont val="Calibri"/>
              <sz val="10"/>
            </rPr>
            <t xml:space="preserve"> HubSpot · Excel
★ = must-have for the family. Scale: 1 Awareness · 2 Working · 3 Practitioner · 4 Advanced · 5 Expert.</t>
          </r>
        </is>
      </c>
      <c r="X78" s="123" t="inlineStr">
        <is>
          <r>
            <rPr>
              <rFont val="Calibri"/>
              <sz val="10"/>
            </rPr>
            <t xml:space="preserve">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78" s="124" t="inlineStr">
        <is>
          <t>—</t>
        </is>
      </c>
      <c r="Z78" s="125" t="n"/>
      <c r="AA78" s="126" t="n"/>
      <c r="AB78" s="127" t="n"/>
      <c r="AC78" s="125" t="n"/>
      <c r="AD78" s="126" t="n"/>
      <c r="AE78" s="127" t="n"/>
      <c r="AF78" s="125" t="n"/>
      <c r="AG78" s="126" t="n"/>
      <c r="AH78" s="127" t="n"/>
      <c r="AI78" s="125" t="n"/>
      <c r="AJ78" s="126" t="n"/>
      <c r="AK78" s="127" t="n"/>
      <c r="AL78" s="125" t="n"/>
      <c r="AM78" s="126" t="n"/>
      <c r="AN78" s="127" t="n"/>
      <c r="AO78" s="128" t="n"/>
      <c r="AP78" s="126" t="n"/>
      <c r="AQ78" s="127" t="n"/>
      <c r="AR78" s="127" t="inlineStr"/>
      <c r="AS78" s="129" t="inlineStr"/>
      <c r="AT78" s="130" t="inlineStr">
        <is>
          <r>
            <rPr>
              <rFont val="Calibri"/>
              <b val="1"/>
              <sz val="10"/>
            </rPr>
            <t>Not scored:</t>
          </r>
          <r>
            <rPr>
              <rFont val="Calibri"/>
              <sz val="10"/>
            </rPr>
            <t xml:space="preserve"> interns and first-year trainees start at A1.</t>
          </r>
        </is>
      </c>
      <c r="AU78" s="131" t="inlineStr">
        <is>
          <r>
            <rPr>
              <rFont val="Calibri"/>
              <b val="1"/>
              <sz val="10"/>
            </rPr>
            <t>Not scored:</t>
          </r>
          <r>
            <rPr>
              <rFont val="Calibri"/>
              <sz val="10"/>
            </rPr>
            <t xml:space="preserve"> interns and first-year trainees start at A1.</t>
          </r>
        </is>
      </c>
      <c r="AV78" s="131" t="inlineStr">
        <is>
          <t>Interns and first-year trainees start at A1.</t>
        </is>
      </c>
      <c r="AW78" s="144" t="inlineStr">
        <is>
          <r>
            <rPr>
              <rFont val="Calibri"/>
              <b val="1"/>
              <sz val="10"/>
            </rPr>
            <t>Not scored:</t>
          </r>
          <r>
            <rPr>
              <rFont val="Calibri"/>
              <sz val="10"/>
            </rPr>
            <t xml:space="preserve"> interns and first-year trainees start at A1.</t>
          </r>
        </is>
      </c>
      <c r="AX78" s="134" t="inlineStr">
        <is>
          <r>
            <rPr>
              <rFont val="Calibri"/>
              <b val="1"/>
              <sz val="10"/>
            </rPr>
            <t>Not scored:</t>
          </r>
          <r>
            <rPr>
              <rFont val="Calibri"/>
              <sz val="10"/>
            </rPr>
            <t xml:space="preserve"> interns and first-year trainees start at A1.</t>
          </r>
        </is>
      </c>
      <c r="AY78" s="134" t="inlineStr">
        <is>
          <r>
            <rPr>
              <rFont val="Calibri"/>
              <b val="1"/>
              <sz val="10"/>
            </rPr>
            <t>Not scored:</t>
          </r>
          <r>
            <rPr>
              <rFont val="Calibri"/>
              <sz val="10"/>
            </rPr>
            <t xml:space="preserve"> interns and first-year trainees start at A1.</t>
          </r>
        </is>
      </c>
      <c r="AZ78" s="134" t="inlineStr">
        <is>
          <r>
            <rPr>
              <rFont val="Calibri"/>
              <b val="1"/>
              <sz val="10"/>
            </rPr>
            <t>Not scored:</t>
          </r>
          <r>
            <rPr>
              <rFont val="Calibri"/>
              <sz val="10"/>
            </rPr>
            <t xml:space="preserve"> interns and first-year trainees start at A1.</t>
          </r>
        </is>
      </c>
      <c r="BA78" s="134" t="inlineStr">
        <is>
          <r>
            <rPr>
              <rFont val="Calibri"/>
              <b val="1"/>
              <sz val="10"/>
            </rPr>
            <t>Not scored:</t>
          </r>
          <r>
            <rPr>
              <rFont val="Calibri"/>
              <sz val="10"/>
            </rPr>
            <t xml:space="preserve"> interns and first-year trainees start at A1.</t>
          </r>
        </is>
      </c>
      <c r="BB78" s="134" t="inlineStr">
        <is>
          <r>
            <rPr>
              <rFont val="Calibri"/>
              <b val="1"/>
              <sz val="10"/>
            </rPr>
            <t>Not scored:</t>
          </r>
          <r>
            <rPr>
              <rFont val="Calibri"/>
              <sz val="10"/>
            </rPr>
            <t xml:space="preserve"> interns and first-year trainees start at A1.</t>
          </r>
        </is>
      </c>
      <c r="BC78" s="145" t="inlineStr"/>
      <c r="BD78" s="136" t="inlineStr">
        <is>
          <t>✓ HRIS: 0.9 yrs, B.Tech, 0 direct reports
✓ Survey: 20 of 20 questions answered
✓ KRAs: submitted, reported deliverables
✓ Manager mapping: rating, potential, 9-box
✓ Job description</t>
        </is>
      </c>
      <c r="BE78" s="136"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BF78" s="136" t="inlineStr">
        <is>
          <t>Medium</t>
        </is>
      </c>
      <c r="BG78" s="136" t="inlineStr">
        <is>
          <t>• Work described is bigger than the current designation suggests — manager to confirm the actual role</t>
        </is>
      </c>
      <c r="BH78" s="136" t="inlineStr"/>
      <c r="BI78" s="137" t="n"/>
      <c r="BJ78" s="138" t="n"/>
      <c r="BK78" s="138" t="n"/>
      <c r="BL78" s="138" t="n"/>
      <c r="BM78" s="138" t="n"/>
      <c r="BN78" s="139" t="n"/>
      <c r="BO78" s="121" t="n"/>
      <c r="BP78" s="121" t="n"/>
      <c r="BQ78" s="121" t="n"/>
      <c r="BR78" s="121" t="n"/>
      <c r="BS78" s="121" t="n"/>
      <c r="BT78" s="121" t="n"/>
      <c r="BU78" s="121" t="n"/>
      <c r="BV78" s="121" t="n"/>
    </row>
    <row r="79" ht="340" customHeight="1">
      <c r="A79" s="109" t="inlineStr">
        <is>
          <t>IRIS0591</t>
        </is>
      </c>
      <c r="B79" s="110" t="inlineStr">
        <is>
          <t>Vinod Katekar</t>
        </is>
      </c>
      <c r="C79" s="111" t="inlineStr">
        <is>
          <t>Quality Assurance</t>
        </is>
      </c>
      <c r="D79" s="111" t="inlineStr">
        <is>
          <t>Prasad Shirke</t>
        </is>
      </c>
      <c r="E79" s="112" t="n">
        <v>15.5</v>
      </c>
      <c r="F79" s="112" t="n">
        <v>15.5</v>
      </c>
      <c r="G79" s="111" t="inlineStr">
        <is>
          <t>B.Com</t>
        </is>
      </c>
      <c r="H79" s="140" t="inlineStr">
        <is>
          <t>QA-Lead</t>
        </is>
      </c>
      <c r="I79" s="115" t="inlineStr">
        <is>
          <t>QA Manager</t>
        </is>
      </c>
      <c r="J79" s="114" t="inlineStr">
        <is>
          <t>Quality Assurance</t>
        </is>
      </c>
      <c r="K79" s="114" t="inlineStr">
        <is>
          <t>Test Management &amp; QA Leadership</t>
        </is>
      </c>
      <c r="L79" s="115" t="inlineStr">
        <is>
          <t>L5 – Lead · IC</t>
        </is>
      </c>
      <c r="M79" s="116" t="inlineStr">
        <is>
          <t>B2</t>
        </is>
      </c>
      <c r="N79" s="21" t="inlineStr">
        <is>
          <t>Manager</t>
        </is>
      </c>
      <c r="O79" s="23" t="inlineStr">
        <is>
          <t>B</t>
        </is>
      </c>
      <c r="P79" s="114" t="inlineStr">
        <is>
          <t>People Manager</t>
        </is>
      </c>
      <c r="Q79" s="143" t="inlineStr">
        <is>
          <t>▼ Down · protected</t>
        </is>
      </c>
      <c r="R79" s="119" t="inlineStr">
        <is>
          <r>
            <rPr>
              <rFont val="Calibri"/>
              <b val="1"/>
              <sz val="10"/>
            </rPr>
            <t>WHAT THE ROLE DOES:</t>
          </r>
          <r>
            <rPr>
              <rFont val="Calibri"/>
              <sz val="10"/>
            </rPr>
            <t xml:space="preserve"> 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
</t>
          </r>
          <r>
            <rPr>
              <rFont val="Calibri"/>
              <b val="1"/>
              <sz val="10"/>
            </rPr>
            <t>DELIVERS:</t>
          </r>
          <r>
            <rPr>
              <rFont val="Calibri"/>
              <sz val="10"/>
            </rPr>
            <t xml:space="preserve"> One team or a client portfolio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test results · software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Software Testing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2 holders, 2 answered the survey; sub-family 3 answered; catalogue RC-148</t>
          </r>
        </is>
      </c>
      <c r="S7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rework.
Manager talent mapping — Latest rating: Not rated · manager · 9-Box Grid placement: Underperformer / Exit Risk.</t>
          </r>
        </is>
      </c>
      <c r="T79" s="121" t="n"/>
      <c r="U79" s="122" t="inlineStr">
        <is>
          <r>
            <rPr>
              <rFont val="Calibri"/>
              <sz val="10"/>
            </rPr>
            <t xml:space="preserve">QA Manager in Quality Assurance · CARBON, B2 — People Manager.
</t>
          </r>
          <r>
            <rPr>
              <rFont val="Calibri"/>
              <b val="1"/>
              <sz val="10"/>
            </rPr>
            <t>The work:</t>
          </r>
          <r>
            <rPr>
              <rFont val="Calibri"/>
              <sz val="10"/>
            </rPr>
            <t xml:space="preserve"> Owns test strategy, test planning, QA sign-off and QA team allocation.
At this level the role owns deep domain expertise, or one team.
</t>
          </r>
          <r>
            <rPr>
              <rFont val="Calibri"/>
              <b val="1"/>
              <sz val="10"/>
            </rPr>
            <t>Key responsibilities:</t>
          </r>
          <r>
            <rPr>
              <rFont val="Calibri"/>
              <sz val="10"/>
            </rPr>
            <t xml:space="preserve"> Owns test strategy, test planning, QA sign-off and QA team allocation; Hardest problems in the domain; One team or a client portfolio.
</t>
          </r>
          <r>
            <rPr>
              <rFont val="Calibri"/>
              <b val="1"/>
              <sz val="10"/>
            </rPr>
            <t>Holders describe it with:</t>
          </r>
          <r>
            <rPr>
              <rFont val="Calibri"/>
              <sz val="10"/>
            </rPr>
            <t xml:space="preserve"> test · quality · planning.
Leads 5 direct reports.</t>
          </r>
        </is>
      </c>
      <c r="V79"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B.Sc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Workiva – Senior SE · Broadridge India – Lead SE · Nasdaq / AxiomSL – Senior SE · IRIS Vs Market Benchmark — ISTQB certification pathway – Advanced · Test Manager / TAE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79" s="123" t="inlineStr">
        <is>
          <r>
            <rPr>
              <rFont val="Calibri"/>
              <sz val="10"/>
            </rPr>
            <t xml:space="preserve">FUNCTIONAL — skill level 4 of 5 · Advanced
 ★ Test Automation &amp; QA Engineering: Sets test strategy and automation frameworks
 ★ Product, Platform &amp; Domain Knowledge: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Software Testing
★ = must-have for the family. Scale: 1 Awareness · 2 Working · 3 Practitioner · 4 Advanced · 5 Expert.</t>
          </r>
        </is>
      </c>
      <c r="X79" s="123" t="inlineStr">
        <is>
          <r>
            <rPr>
              <rFont val="Calibri"/>
              <sz val="10"/>
            </rPr>
            <t xml:space="preserve">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79" s="124" t="inlineStr">
        <is>
          <t>CARBON · Quality Assurance · Band B · People Manager</t>
        </is>
      </c>
      <c r="Z79" s="125" t="n">
        <v>4</v>
      </c>
      <c r="AA79" s="126">
        <f>IFERROR(INDEX(WM_C,MATCH($Y79,WM_KEY,0)),"")</f>
        <v>0.42</v>
      </c>
      <c r="AB79" s="127">
        <f>IF(Z79="","",Z79*AA79)</f>
        <v>1.68</v>
      </c>
      <c r="AC79" s="125" t="n">
        <v>4.5</v>
      </c>
      <c r="AD79" s="126">
        <f>IFERROR(INDEX(WM_AU,MATCH($Y79,WM_KEY,0)),"")</f>
        <v>0.18</v>
      </c>
      <c r="AE79" s="127">
        <f>IF(AC79="","",AC79*AD79)</f>
        <v>0.81</v>
      </c>
      <c r="AF79" s="125" t="n">
        <v>5</v>
      </c>
      <c r="AG79" s="126">
        <f>IFERROR(INDEX(WM_AC,MATCH($Y79,WM_KEY,0)),"")</f>
        <v>0.06</v>
      </c>
      <c r="AH79" s="127">
        <f>IF(AF79="","",AF79*AG79)</f>
        <v>0.3</v>
      </c>
      <c r="AI79" s="125" t="n">
        <v>5</v>
      </c>
      <c r="AJ79" s="126">
        <f>IFERROR(INDEX(WM_L,MATCH($Y79,WM_KEY,0)),"")</f>
        <v>0.15</v>
      </c>
      <c r="AK79" s="127">
        <f>IF(AI79="","",AI79*AJ79)</f>
        <v>0.75</v>
      </c>
      <c r="AL79" s="125" t="n">
        <v>8.5</v>
      </c>
      <c r="AM79" s="126">
        <f>IFERROR(INDEX(WM_E,MATCH($Y79,WM_KEY,0)),"")</f>
        <v>0.1</v>
      </c>
      <c r="AN79" s="127">
        <f>IF(AL79="","",AL79*AM79)</f>
        <v>0.85</v>
      </c>
      <c r="AO79" s="128" t="n">
        <v>5</v>
      </c>
      <c r="AP79" s="126">
        <f>IFERROR(INDEX(WM_BI,MATCH($Y79,WM_KEY,0)),"")</f>
        <v>0.09</v>
      </c>
      <c r="AQ79" s="127">
        <f>IF(AO79="","",AO79*AP79)</f>
        <v>0.45</v>
      </c>
      <c r="AR79" s="127">
        <f>IF(COUNT(AB79,AE79,AH79,AK79,AN79,AQ79)&lt;6,"",SUM(AB79,AE79,AH79,AK79,AN79,AQ79))</f>
        <v>4.84</v>
      </c>
      <c r="AS79" s="129" t="str">
        <f>IF(AR79="","",INDEX({"A1","A2","A3","B1","B2","B3","C1","C2","D1","D2","E1","E2"},MAX(1,MIN(12,ROUND(AR79,0)))))</f>
        <v>B2</v>
      </c>
      <c r="AT79" s="130"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79" s="131" t="inlineStr">
        <is>
          <r>
            <rPr>
              <rFont val="Calibri"/>
              <b val="1"/>
              <sz val="10"/>
            </rPr>
            <t>At build:</t>
          </r>
          <r>
            <rPr>
              <rFont val="Calibri"/>
              <sz val="10"/>
            </rPr>
            <t xml:space="preserve"> Complexity 1.68 + Autonomy 0.81 + Accountability 0.30 + Leadership 0.75 + Experience 0.85 + Business impact 0.45
= 4.84 points → nearest level 5 = B2
</t>
          </r>
          <r>
            <rPr>
              <rFont val="Calibri"/>
              <b val="1"/>
              <sz val="10"/>
            </rPr>
            <t>Final level:</t>
          </r>
          <r>
            <rPr>
              <rFont val="Calibri"/>
              <sz val="10"/>
            </rPr>
            <t xml:space="preserve"> B2 · same as the score</t>
          </r>
        </is>
      </c>
      <c r="AV79" s="131" t="inlineStr">
        <is>
          <r>
            <rPr>
              <rFont val="Calibri"/>
              <b val="1"/>
              <sz val="10"/>
            </rPr>
            <t>No rule applied:</t>
          </r>
          <r>
            <rPr>
              <rFont val="Calibri"/>
              <sz val="10"/>
            </rPr>
            <t xml:space="preserve"> the score decides.</t>
          </r>
        </is>
      </c>
      <c r="AW79"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Plans tests, handles the more complex testing, identifies and communicates release quality risks → matches the start
</t>
          </r>
          <r>
            <rPr>
              <rFont val="Calibri"/>
              <b val="1"/>
              <sz val="10"/>
            </rPr>
            <t>KRA:</t>
          </r>
          <r>
            <rPr>
              <rFont val="Calibri"/>
              <sz val="10"/>
            </rPr>
            <t xml:space="preserve"> “1.Ensure 100% test coverage, release readiness, and quality sign-off for all owned modules and deliveries. 2.Drive automation strategy and…”
</t>
          </r>
          <r>
            <rPr>
              <rFont val="Calibri"/>
              <b val="1"/>
              <sz val="10"/>
            </rPr>
            <t>Market:</t>
          </r>
          <r>
            <rPr>
              <rFont val="Calibri"/>
              <sz val="10"/>
            </rPr>
            <t xml:space="preserve"> B1 = Domain specialist work</t>
          </r>
        </is>
      </c>
      <c r="AX79" s="134" t="inlineStr">
        <is>
          <r>
            <rPr>
              <rFont val="Calibri"/>
              <sz val="10"/>
            </rPr>
            <t xml:space="preserve">Rated 4.5 of 12 · between B1 and B2
</t>
          </r>
          <r>
            <rPr>
              <rFont val="Calibri"/>
              <b val="1"/>
              <sz val="10"/>
            </rPr>
            <t>Start:</t>
          </r>
          <r>
            <rPr>
              <rFont val="Calibri"/>
              <sz val="10"/>
            </rPr>
            <t xml:space="preserve"> 5.0 · lead / specialist title; reporting lines show a bigger role: 5 direct reports, 8 people below, 1 of them leads a team
</t>
          </r>
          <r>
            <rPr>
              <rFont val="Calibri"/>
              <b val="1"/>
              <sz val="10"/>
            </rPr>
            <t>Evidence reads like B1:</t>
          </r>
          <r>
            <rPr>
              <rFont val="Calibri"/>
              <sz val="10"/>
            </rPr>
            <t xml:space="preserve"> Independently sets test priorities and QA actions for the testing team → moved down 0.5
</t>
          </r>
          <r>
            <rPr>
              <rFont val="Calibri"/>
              <b val="1"/>
              <sz val="10"/>
            </rPr>
            <t>Market:</t>
          </r>
          <r>
            <rPr>
              <rFont val="Calibri"/>
              <sz val="10"/>
            </rPr>
            <t xml:space="preserve"> B1 = Technical / QC / client calls for the domain · B2 = Allocates people and sets team priorities</t>
          </r>
        </is>
      </c>
      <c r="AY79" s="134" t="inlineStr">
        <is>
          <r>
            <rPr>
              <rFont val="Calibri"/>
              <sz val="10"/>
            </rPr>
            <t xml:space="preserve">Rated 5 of 12
</t>
          </r>
          <r>
            <rPr>
              <rFont val="Calibri"/>
              <b val="1"/>
              <sz val="10"/>
            </rPr>
            <t>Start:</t>
          </r>
          <r>
            <rPr>
              <rFont val="Calibri"/>
              <sz val="10"/>
            </rPr>
            <t xml:space="preserve"> 6.0 · lead / specialist title; 5 direct reports, 8 people below, 1 of them leads a team
</t>
          </r>
          <r>
            <rPr>
              <rFont val="Calibri"/>
              <b val="1"/>
              <sz val="10"/>
            </rPr>
            <t>Evidence reads like B1:</t>
          </r>
          <r>
            <rPr>
              <rFont val="Calibri"/>
              <sz val="10"/>
            </rPr>
            <t xml:space="preserve"> Gives QA sign-off; answers for tested software and visibility of defects and risks → moved down 1
</t>
          </r>
          <r>
            <rPr>
              <rFont val="Calibri"/>
              <b val="1"/>
              <sz val="10"/>
            </rPr>
            <t>KRA:</t>
          </r>
          <r>
            <rPr>
              <rFont val="Calibri"/>
              <sz val="10"/>
            </rPr>
            <t xml:space="preserve"> “1.Ensure 100% test coverage, release readiness, and quality sign-off for all owned modules and deliveries. 2.Drive automation strategy and…”
</t>
          </r>
          <r>
            <rPr>
              <rFont val="Calibri"/>
              <b val="1"/>
              <sz val="10"/>
            </rPr>
            <t>Market:</t>
          </r>
          <r>
            <rPr>
              <rFont val="Calibri"/>
              <sz val="10"/>
            </rPr>
            <t xml:space="preserve"> B2 = One team or a client portfolio</t>
          </r>
        </is>
      </c>
      <c r="AZ79" s="134"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Leads manual testing and coordinates a team of five reports → moved down 1
</t>
          </r>
          <r>
            <rPr>
              <rFont val="Calibri"/>
              <b val="1"/>
              <sz val="10"/>
            </rPr>
            <t>Team:</t>
          </r>
          <r>
            <rPr>
              <rFont val="Calibri"/>
              <sz val="10"/>
            </rPr>
            <t xml:space="preserve"> 5 direct reports · People Manager
</t>
          </r>
          <r>
            <rPr>
              <rFont val="Calibri"/>
              <b val="1"/>
              <sz val="10"/>
            </rPr>
            <t>Market:</t>
          </r>
          <r>
            <rPr>
              <rFont val="Calibri"/>
              <sz val="10"/>
            </rPr>
            <t xml:space="preserve"> B2 = IC: guides others in the domain · People: manages a team of 6+</t>
          </r>
        </is>
      </c>
      <c r="BA79" s="134" t="inlineStr">
        <is>
          <r>
            <rPr>
              <rFont val="Calibri"/>
              <sz val="10"/>
            </rPr>
            <t xml:space="preserve">Rated 8.5 of 12 · between C2 and D1
</t>
          </r>
          <r>
            <rPr>
              <rFont val="Calibri"/>
              <b val="1"/>
              <sz val="10"/>
            </rPr>
            <t>Experience:</t>
          </r>
          <r>
            <rPr>
              <rFont val="Calibri"/>
              <sz val="10"/>
            </rPr>
            <t xml:space="preserve"> 15.5 yrs total · 15.5 at IRIS; none recorded before IRIS = 8.3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79" s="134"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79" s="135" t="inlineStr">
        <is>
          <t>• Confirm the reporting line — Manager</t>
        </is>
      </c>
      <c r="BD79" s="136" t="inlineStr">
        <is>
          <t>✓ HRIS: 15.5 yrs, B.Com, 5 direct reports
✓ Survey: 20 of 20 questions answered
✓ KRAs: submitted, reported deliverables
✓ Manager mapping: rating, 9-box — filled from talent-mapping files: 9-box · CARBON grid
✗ Job description: not on file</t>
        </is>
      </c>
      <c r="BE79"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BF79" s="136" t="inlineStr">
        <is>
          <t>Medium</t>
        </is>
      </c>
      <c r="BG79" s="136" t="inlineStr">
        <is>
          <t>• Reporting lines show a much bigger role than the designation suggests — confirm the mandate; the designation may need to change
• Final level B2 is below the current level · L5 ≈ B3 — manager to confirm the scope of the role; pay and title are protected for one cycle</t>
        </is>
      </c>
      <c r="BH79" s="136" t="inlineStr"/>
      <c r="BI79" s="137" t="n"/>
      <c r="BJ79" s="138" t="n"/>
      <c r="BK79" s="138" t="n"/>
      <c r="BL79" s="138" t="n"/>
      <c r="BM79" s="138" t="n"/>
      <c r="BN79" s="139" t="n"/>
      <c r="BO79" s="121" t="n"/>
      <c r="BP79" s="121" t="n"/>
      <c r="BQ79" s="121" t="n"/>
      <c r="BR79" s="121" t="n"/>
      <c r="BS79" s="121" t="n"/>
      <c r="BT79" s="121" t="n"/>
      <c r="BU79" s="121" t="n"/>
      <c r="BV79" s="121" t="n">
        <v>5</v>
      </c>
    </row>
    <row r="80" ht="340" customHeight="1">
      <c r="A80" s="109" t="inlineStr">
        <is>
          <t>IRIS1672</t>
        </is>
      </c>
      <c r="B80" s="110" t="inlineStr">
        <is>
          <t>Brehmjit Gopalkrishnan</t>
        </is>
      </c>
      <c r="C80" s="111" t="inlineStr">
        <is>
          <t>Quality Assurance</t>
        </is>
      </c>
      <c r="D80" s="111" t="inlineStr">
        <is>
          <t>Vinod Katekar</t>
        </is>
      </c>
      <c r="E80" s="112" t="n">
        <v>17</v>
      </c>
      <c r="F80" s="112" t="n">
        <v>9</v>
      </c>
      <c r="G80" s="111" t="inlineStr">
        <is>
          <t>B.Com</t>
        </is>
      </c>
      <c r="H80" s="140" t="inlineStr">
        <is>
          <t>Client Solutions Executive</t>
        </is>
      </c>
      <c r="I80" s="115" t="inlineStr">
        <is>
          <t>Senior QA Engineer</t>
        </is>
      </c>
      <c r="J80" s="114" t="inlineStr">
        <is>
          <t>Quality Assurance</t>
        </is>
      </c>
      <c r="K80" s="114" t="inlineStr">
        <is>
          <t>Functional &amp; Domain Testing</t>
        </is>
      </c>
      <c r="L80" s="115" t="inlineStr">
        <is>
          <t>L3 – Professional / Associate</t>
        </is>
      </c>
      <c r="M80" s="116" t="inlineStr">
        <is>
          <t>A3</t>
        </is>
      </c>
      <c r="N80" s="147" t="inlineStr">
        <is>
          <t>Senior Associate</t>
        </is>
      </c>
      <c r="O80" s="26" t="inlineStr">
        <is>
          <t>A</t>
        </is>
      </c>
      <c r="P80" s="114" t="inlineStr">
        <is>
          <t>IC</t>
        </is>
      </c>
      <c r="Q80" s="146" t="inlineStr">
        <is>
          <t>▲ Up</t>
        </is>
      </c>
      <c r="R80"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Future Leader.</t>
          </r>
        </is>
      </c>
      <c r="T80" s="121" t="n"/>
      <c r="U80"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80"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0"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0"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0" s="124" t="inlineStr">
        <is>
          <t>CARBON · Quality Assurance · Band A · Early career</t>
        </is>
      </c>
      <c r="Z80" s="125" t="n">
        <v>2</v>
      </c>
      <c r="AA80" s="126">
        <f>IFERROR(INDEX(WM_C,MATCH($Y80,WM_KEY,0)),"")</f>
        <v>0.64</v>
      </c>
      <c r="AB80" s="127">
        <f>IF(Z80="","",Z80*AA80)</f>
        <v>1.28</v>
      </c>
      <c r="AC80" s="125" t="n">
        <v>2</v>
      </c>
      <c r="AD80" s="126">
        <f>IFERROR(INDEX(WM_AU,MATCH($Y80,WM_KEY,0)),"")</f>
        <v>0.16</v>
      </c>
      <c r="AE80" s="127">
        <f>IF(AC80="","",AC80*AD80)</f>
        <v>0.32</v>
      </c>
      <c r="AF80" s="125" t="n">
        <v>2.5</v>
      </c>
      <c r="AG80" s="126">
        <f>IFERROR(INDEX(WM_AC,MATCH($Y80,WM_KEY,0)),"")</f>
        <v>0.04</v>
      </c>
      <c r="AH80" s="127">
        <f>IF(AF80="","",AF80*AG80)</f>
        <v>0.1</v>
      </c>
      <c r="AI80" s="125" t="n">
        <v>1</v>
      </c>
      <c r="AJ80" s="126">
        <f>IFERROR(INDEX(WM_L,MATCH($Y80,WM_KEY,0)),"")</f>
        <v>0</v>
      </c>
      <c r="AK80" s="127">
        <f>IF(AI80="","",AI80*AJ80)</f>
        <v>0</v>
      </c>
      <c r="AL80" s="125" t="n">
        <v>9</v>
      </c>
      <c r="AM80" s="126">
        <f>IFERROR(INDEX(WM_E,MATCH($Y80,WM_KEY,0)),"")</f>
        <v>0.1</v>
      </c>
      <c r="AN80" s="127">
        <f>IF(AL80="","",AL80*AM80)</f>
        <v>0.9</v>
      </c>
      <c r="AO80" s="128" t="n">
        <v>2.5</v>
      </c>
      <c r="AP80" s="126">
        <f>IFERROR(INDEX(WM_BI,MATCH($Y80,WM_KEY,0)),"")</f>
        <v>0.06</v>
      </c>
      <c r="AQ80" s="127">
        <f>IF(AO80="","",AO80*AP80)</f>
        <v>0.15</v>
      </c>
      <c r="AR80" s="127">
        <f>IF(COUNT(AB80,AE80,AH80,AK80,AN80,AQ80)&lt;6,"",SUM(AB80,AE80,AH80,AK80,AN80,AQ80))</f>
        <v>2.75</v>
      </c>
      <c r="AS80" s="129" t="str">
        <f>IF(AR80="","",INDEX({"A1","A2","A3","B1","B2","B3","C1","C2","D1","D2","E1","E2"},MAX(1,MIN(12,ROUND(AR80,0)))))</f>
        <v>A3</v>
      </c>
      <c r="AT8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0" s="131" t="inlineStr">
        <is>
          <r>
            <rPr>
              <rFont val="Calibri"/>
              <b val="1"/>
              <sz val="10"/>
            </rPr>
            <t>At build:</t>
          </r>
          <r>
            <rPr>
              <rFont val="Calibri"/>
              <sz val="10"/>
            </rPr>
            <t xml:space="preserve"> Complexity 1.28 + Autonomy 0.32 + Accountability 0.10 + Leadership 0.00 + Experience 0.90 + Business impact 0.15
= 2.75 points → nearest level 3 = A3
</t>
          </r>
          <r>
            <rPr>
              <rFont val="Calibri"/>
              <b val="1"/>
              <sz val="10"/>
            </rPr>
            <t>Final level:</t>
          </r>
          <r>
            <rPr>
              <rFont val="Calibri"/>
              <sz val="10"/>
            </rPr>
            <t xml:space="preserve"> A3 · same as the score</t>
          </r>
        </is>
      </c>
      <c r="AV80" s="131" t="inlineStr">
        <is>
          <r>
            <rPr>
              <rFont val="Calibri"/>
              <b val="1"/>
              <sz val="10"/>
            </rPr>
            <t>No rule applied:</t>
          </r>
          <r>
            <rPr>
              <rFont val="Calibri"/>
              <sz val="10"/>
            </rPr>
            <t xml:space="preserve"> the score decides.</t>
          </r>
        </is>
      </c>
      <c r="AW8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 case execution, regression testing and defect logging across different regulators' requirements → matches the start
</t>
          </r>
          <r>
            <rPr>
              <rFont val="Calibri"/>
              <b val="1"/>
              <sz val="10"/>
            </rPr>
            <t>KRA:</t>
          </r>
          <r>
            <rPr>
              <rFont val="Calibri"/>
              <sz val="10"/>
            </rPr>
            <t xml:space="preserve"> “1. Begin exploring and contributing to automation testing initiatives by learning the automation framework, understanding best practices,…”
</t>
          </r>
          <r>
            <rPr>
              <rFont val="Calibri"/>
              <b val="1"/>
              <sz val="10"/>
            </rPr>
            <t>Market:</t>
          </r>
          <r>
            <rPr>
              <rFont val="Calibri"/>
              <sz val="10"/>
            </rPr>
            <t xml:space="preserve"> A2 = Standard work of the discipline</t>
          </r>
        </is>
      </c>
      <c r="AX8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testing scenarios and bug logging → matches the start
</t>
          </r>
          <r>
            <rPr>
              <rFont val="Calibri"/>
              <b val="1"/>
              <sz val="10"/>
            </rPr>
            <t>Market:</t>
          </r>
          <r>
            <rPr>
              <rFont val="Calibri"/>
              <sz val="10"/>
            </rPr>
            <t xml:space="preserve"> A2 = Chooses own approach within standards</t>
          </r>
        </is>
      </c>
      <c r="AY8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KRA:</t>
          </r>
          <r>
            <rPr>
              <rFont val="Calibri"/>
              <sz val="10"/>
            </rPr>
            <t xml:space="preserve"> “1. Begin exploring and contributing to automation testing initiatives by learning the automation framework, understanding best practices,…”
</t>
          </r>
          <r>
            <rPr>
              <rFont val="Calibri"/>
              <b val="1"/>
              <sz val="10"/>
            </rPr>
            <t>Market:</t>
          </r>
          <r>
            <rPr>
              <rFont val="Calibri"/>
              <sz val="10"/>
            </rPr>
            <t xml:space="preserve"> A2 = Own deliverables · accuracy, TAT · A3 = A module / process, or work with client or regulatory consequences</t>
          </r>
        </is>
      </c>
      <c r="AZ8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Sprint team alignment only;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0" s="134" t="inlineStr">
        <is>
          <r>
            <rPr>
              <rFont val="Calibri"/>
              <sz val="10"/>
            </rPr>
            <t xml:space="preserve">Rated 9 of 12
</t>
          </r>
          <r>
            <rPr>
              <rFont val="Calibri"/>
              <b val="1"/>
              <sz val="10"/>
            </rPr>
            <t>Experience:</t>
          </r>
          <r>
            <rPr>
              <rFont val="Calibri"/>
              <sz val="10"/>
            </rPr>
            <t xml:space="preserve"> 17.0 yrs total · 8.0 before IRIS + 9.0 at IRIS = 8.8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80"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80" s="145" t="inlineStr"/>
      <c r="BD80" s="136" t="inlineStr">
        <is>
          <t>✓ HRIS: 17.0 yrs, B.Com, 0 direct reports
✓ Survey: 20 of 20 questions answered
✓ KRAs: submitted, reported deliverables
✓ Manager mapping: rating, 9-box — filled from talent-mapping files: 9-box · CARBON grid
✗ Job description: not on file</t>
        </is>
      </c>
      <c r="BE80"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0" s="136" t="inlineStr">
        <is>
          <t>High</t>
        </is>
      </c>
      <c r="BG80" s="136" t="inlineStr">
        <is>
          <t>• 17.0 yrs of experience in a role that reads as Band A work — a career-path question for the manager: can the role be widened · Specialist, B1 or is it correctly sized?</t>
        </is>
      </c>
      <c r="BH80" s="136" t="inlineStr"/>
      <c r="BI80" s="137" t="n"/>
      <c r="BJ80" s="138" t="n"/>
      <c r="BK80" s="138" t="n"/>
      <c r="BL80" s="138" t="n"/>
      <c r="BM80" s="138" t="n"/>
      <c r="BN80" s="139" t="n"/>
      <c r="BO80" s="121" t="n"/>
      <c r="BP80" s="121" t="n"/>
      <c r="BQ80" s="121" t="n"/>
      <c r="BR80" s="121" t="n"/>
      <c r="BS80" s="121" t="n"/>
      <c r="BT80" s="121" t="n"/>
      <c r="BU80" s="121" t="n"/>
      <c r="BV80" s="121" t="n">
        <v>2.5</v>
      </c>
    </row>
    <row r="81" ht="340" customHeight="1">
      <c r="A81" s="109" t="inlineStr">
        <is>
          <t>IRIS2388</t>
        </is>
      </c>
      <c r="B81" s="110" t="inlineStr">
        <is>
          <t>Hrishikesh Thombare</t>
        </is>
      </c>
      <c r="C81" s="111" t="inlineStr">
        <is>
          <t>Quality Assurance</t>
        </is>
      </c>
      <c r="D81" s="111" t="inlineStr">
        <is>
          <t>Vishal Panchal</t>
        </is>
      </c>
      <c r="E81" s="112" t="n">
        <v>4.1</v>
      </c>
      <c r="F81" s="112" t="n">
        <v>1.3</v>
      </c>
      <c r="G81" s="111" t="inlineStr">
        <is>
          <t>B.Com</t>
        </is>
      </c>
      <c r="H81" s="140" t="inlineStr">
        <is>
          <t>QA Engineer</t>
        </is>
      </c>
      <c r="I81" s="115" t="inlineStr">
        <is>
          <t>Senior QA Engineer</t>
        </is>
      </c>
      <c r="J81" s="114" t="inlineStr">
        <is>
          <t>Quality Assurance</t>
        </is>
      </c>
      <c r="K81" s="114" t="inlineStr">
        <is>
          <t>Functional &amp; Domain Testing</t>
        </is>
      </c>
      <c r="L81" s="115" t="inlineStr">
        <is>
          <t>L3 – Professional / Associate</t>
        </is>
      </c>
      <c r="M81" s="116" t="inlineStr">
        <is>
          <t>A3</t>
        </is>
      </c>
      <c r="N81" s="147" t="inlineStr">
        <is>
          <t>Senior Associate</t>
        </is>
      </c>
      <c r="O81" s="26" t="inlineStr">
        <is>
          <t>A</t>
        </is>
      </c>
      <c r="P81" s="114" t="inlineStr">
        <is>
          <t>IC</t>
        </is>
      </c>
      <c r="Q81" s="146" t="inlineStr">
        <is>
          <t>▲ Up</t>
        </is>
      </c>
      <c r="R81"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Reliable Specialist.</t>
          </r>
        </is>
      </c>
      <c r="T81" s="121" t="n"/>
      <c r="U81"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81"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1"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1"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1" s="124" t="inlineStr">
        <is>
          <t>CARBON · Quality Assurance · Band A · Early career</t>
        </is>
      </c>
      <c r="Z81" s="125" t="n">
        <v>2</v>
      </c>
      <c r="AA81" s="126">
        <f>IFERROR(INDEX(WM_C,MATCH($Y81,WM_KEY,0)),"")</f>
        <v>0.64</v>
      </c>
      <c r="AB81" s="127">
        <f>IF(Z81="","",Z81*AA81)</f>
        <v>1.28</v>
      </c>
      <c r="AC81" s="125" t="n">
        <v>2</v>
      </c>
      <c r="AD81" s="126">
        <f>IFERROR(INDEX(WM_AU,MATCH($Y81,WM_KEY,0)),"")</f>
        <v>0.16</v>
      </c>
      <c r="AE81" s="127">
        <f>IF(AC81="","",AC81*AD81)</f>
        <v>0.32</v>
      </c>
      <c r="AF81" s="125" t="n">
        <v>2</v>
      </c>
      <c r="AG81" s="126">
        <f>IFERROR(INDEX(WM_AC,MATCH($Y81,WM_KEY,0)),"")</f>
        <v>0.04</v>
      </c>
      <c r="AH81" s="127">
        <f>IF(AF81="","",AF81*AG81)</f>
        <v>0.08</v>
      </c>
      <c r="AI81" s="125" t="n">
        <v>1</v>
      </c>
      <c r="AJ81" s="126">
        <f>IFERROR(INDEX(WM_L,MATCH($Y81,WM_KEY,0)),"")</f>
        <v>0</v>
      </c>
      <c r="AK81" s="127">
        <f>IF(AI81="","",AI81*AJ81)</f>
        <v>0</v>
      </c>
      <c r="AL81" s="125" t="n">
        <v>3.5</v>
      </c>
      <c r="AM81" s="126">
        <f>IFERROR(INDEX(WM_E,MATCH($Y81,WM_KEY,0)),"")</f>
        <v>0.1</v>
      </c>
      <c r="AN81" s="127">
        <f>IF(AL81="","",AL81*AM81)</f>
        <v>0.35</v>
      </c>
      <c r="AO81" s="128" t="n">
        <v>2</v>
      </c>
      <c r="AP81" s="126">
        <f>IFERROR(INDEX(WM_BI,MATCH($Y81,WM_KEY,0)),"")</f>
        <v>0.06</v>
      </c>
      <c r="AQ81" s="127">
        <f>IF(AO81="","",AO81*AP81)</f>
        <v>0.12</v>
      </c>
      <c r="AR81" s="127">
        <f>IF(COUNT(AB81,AE81,AH81,AK81,AN81,AQ81)&lt;6,"",SUM(AB81,AE81,AH81,AK81,AN81,AQ81))</f>
        <v>2.15</v>
      </c>
      <c r="AS81" s="129" t="str">
        <f>IF(AR81="","",INDEX({"A1","A2","A3","B1","B2","B3","C1","C2","D1","D2","E1","E2"},MAX(1,MIN(12,ROUND(AR81,0)))))</f>
        <v>A2</v>
      </c>
      <c r="AT8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1"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81" s="131" t="inlineStr">
        <is>
          <r>
            <rPr>
              <rFont val="Calibri"/>
              <sz val="10"/>
            </rPr>
            <t xml:space="preserve">•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AW8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Manual functional and regression testing, test case creation on XBRL disclosure-management workflows; standard QA method → matches the start
</t>
          </r>
          <r>
            <rPr>
              <rFont val="Calibri"/>
              <b val="1"/>
              <sz val="10"/>
            </rPr>
            <t>KRA:</t>
          </r>
          <r>
            <rPr>
              <rFont val="Calibri"/>
              <sz val="10"/>
            </rPr>
            <t xml:space="preserve"> “1.Ensure 100% execution and validation of assigned functional and regression test cases for planned releases. 2.Develop strong product and…”
</t>
          </r>
          <r>
            <rPr>
              <rFont val="Calibri"/>
              <b val="1"/>
              <sz val="10"/>
            </rPr>
            <t>Market:</t>
          </r>
          <r>
            <rPr>
              <rFont val="Calibri"/>
              <sz val="10"/>
            </rPr>
            <t xml:space="preserve"> A2 = Standard work of the discipline</t>
          </r>
        </is>
      </c>
      <c r="AX8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Chooses which positive, negative and boundary scenarios to cover; judges whether a retest passes → matches the start
</t>
          </r>
          <r>
            <rPr>
              <rFont val="Calibri"/>
              <b val="1"/>
              <sz val="10"/>
            </rPr>
            <t>Market:</t>
          </r>
          <r>
            <rPr>
              <rFont val="Calibri"/>
              <sz val="10"/>
            </rPr>
            <t xml:space="preserve"> A2 = Chooses own approach within standards</t>
          </r>
        </is>
      </c>
      <c r="AY8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and completeness of own testing, defect documentation and fix validation → matches the start
</t>
          </r>
          <r>
            <rPr>
              <rFont val="Calibri"/>
              <b val="1"/>
              <sz val="10"/>
            </rPr>
            <t>KRA:</t>
          </r>
          <r>
            <rPr>
              <rFont val="Calibri"/>
              <sz val="10"/>
            </rPr>
            <t xml:space="preserve"> “1.Ensure 100% execution and validation of assigned functional and regression test cases for planned releases. 2.Develop strong product and…”
</t>
          </r>
          <r>
            <rPr>
              <rFont val="Calibri"/>
              <b val="1"/>
              <sz val="10"/>
            </rPr>
            <t>Market:</t>
          </r>
          <r>
            <rPr>
              <rFont val="Calibri"/>
              <sz val="10"/>
            </rPr>
            <t xml:space="preserve"> A2 = Own deliverables · accuracy, TAT</t>
          </r>
        </is>
      </c>
      <c r="AZ81"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1" s="134" t="inlineStr">
        <is>
          <r>
            <rPr>
              <rFont val="Calibri"/>
              <sz val="10"/>
            </rPr>
            <t xml:space="preserve">Rated 3.5 of 12 · between A3 and B1
</t>
          </r>
          <r>
            <rPr>
              <rFont val="Calibri"/>
              <b val="1"/>
              <sz val="10"/>
            </rPr>
            <t>Experience:</t>
          </r>
          <r>
            <rPr>
              <rFont val="Calibri"/>
              <sz val="10"/>
            </rPr>
            <t xml:space="preserve"> 4.1 yrs total · 2.8 before IRIS + 1.3 at IRIS = 3.4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81"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81" s="145" t="inlineStr"/>
      <c r="BD81" s="136" t="inlineStr">
        <is>
          <t>✓ HRIS: 4.1 yrs, B.Com, 0 direct reports
✓ Survey: 20 of 20 questions answered
✓ KRAs: submitted
✓ Manager mapping: rating, 9-box — filled from talent-mapping files: 9-box · CARBON grid
✗ Job description: not on file</t>
        </is>
      </c>
      <c r="BE81"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1" s="136" t="inlineStr">
        <is>
          <t>Medium</t>
        </is>
      </c>
      <c r="BG81" s="136" t="inlineStr"/>
      <c r="BH81" s="136" t="inlineStr"/>
      <c r="BI81" s="137" t="n"/>
      <c r="BJ81" s="138" t="n"/>
      <c r="BK81" s="138" t="n"/>
      <c r="BL81" s="138" t="n"/>
      <c r="BM81" s="138" t="n"/>
      <c r="BN81" s="139" t="n"/>
      <c r="BO81" s="121" t="n"/>
      <c r="BP81" s="121" t="n"/>
      <c r="BQ81" s="121" t="n"/>
      <c r="BR81" s="121" t="n"/>
      <c r="BS81" s="121" t="n"/>
      <c r="BT81" s="121" t="n"/>
      <c r="BU81" s="121" t="n"/>
      <c r="BV81" s="121" t="n">
        <v>2</v>
      </c>
    </row>
    <row r="82" ht="340" customHeight="1">
      <c r="A82" s="109" t="inlineStr">
        <is>
          <t>IRIS0625</t>
        </is>
      </c>
      <c r="B82" s="110" t="inlineStr">
        <is>
          <t>Pooja Gawas</t>
        </is>
      </c>
      <c r="C82" s="111" t="inlineStr">
        <is>
          <t>Quality Assurance</t>
        </is>
      </c>
      <c r="D82" s="111" t="inlineStr">
        <is>
          <t>Vinod Katekar</t>
        </is>
      </c>
      <c r="E82" s="112" t="n">
        <v>15.4</v>
      </c>
      <c r="F82" s="112" t="n">
        <v>15.4</v>
      </c>
      <c r="G82" s="111" t="inlineStr">
        <is>
          <t>B.Com</t>
        </is>
      </c>
      <c r="H82" s="140" t="inlineStr">
        <is>
          <t>QA Engineer</t>
        </is>
      </c>
      <c r="I82" s="115" t="inlineStr">
        <is>
          <t>Senior QA Engineer</t>
        </is>
      </c>
      <c r="J82" s="114" t="inlineStr">
        <is>
          <t>Quality Assurance</t>
        </is>
      </c>
      <c r="K82" s="114" t="inlineStr">
        <is>
          <t>Functional &amp; Domain Testing</t>
        </is>
      </c>
      <c r="L82" s="115" t="inlineStr">
        <is>
          <t>L3 – Professional / Associate</t>
        </is>
      </c>
      <c r="M82" s="116" t="inlineStr">
        <is>
          <t>A3</t>
        </is>
      </c>
      <c r="N82" s="147" t="inlineStr">
        <is>
          <t>Senior Associate</t>
        </is>
      </c>
      <c r="O82" s="26" t="inlineStr">
        <is>
          <t>A</t>
        </is>
      </c>
      <c r="P82" s="114" t="inlineStr">
        <is>
          <t>IC</t>
        </is>
      </c>
      <c r="Q82" s="146" t="inlineStr">
        <is>
          <t>▲ Up</t>
        </is>
      </c>
      <c r="R82"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Not placed · manager.</t>
          </r>
        </is>
      </c>
      <c r="T82" s="121" t="n"/>
      <c r="U82"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
Leads 1 direct report.</t>
          </r>
        </is>
      </c>
      <c r="V82"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2"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2"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2" s="124" t="inlineStr">
        <is>
          <t>CARBON · Quality Assurance · Band A · Early career</t>
        </is>
      </c>
      <c r="Z82" s="125" t="n">
        <v>2</v>
      </c>
      <c r="AA82" s="126">
        <f>IFERROR(INDEX(WM_C,MATCH($Y82,WM_KEY,0)),"")</f>
        <v>0.64</v>
      </c>
      <c r="AB82" s="127">
        <f>IF(Z82="","",Z82*AA82)</f>
        <v>1.28</v>
      </c>
      <c r="AC82" s="125" t="n">
        <v>2</v>
      </c>
      <c r="AD82" s="126">
        <f>IFERROR(INDEX(WM_AU,MATCH($Y82,WM_KEY,0)),"")</f>
        <v>0.16</v>
      </c>
      <c r="AE82" s="127">
        <f>IF(AC82="","",AC82*AD82)</f>
        <v>0.32</v>
      </c>
      <c r="AF82" s="125" t="n">
        <v>3</v>
      </c>
      <c r="AG82" s="126">
        <f>IFERROR(INDEX(WM_AC,MATCH($Y82,WM_KEY,0)),"")</f>
        <v>0.04</v>
      </c>
      <c r="AH82" s="127">
        <f>IF(AF82="","",AF82*AG82)</f>
        <v>0.12</v>
      </c>
      <c r="AI82" s="125" t="n">
        <v>3</v>
      </c>
      <c r="AJ82" s="126">
        <f>IFERROR(INDEX(WM_L,MATCH($Y82,WM_KEY,0)),"")</f>
        <v>0</v>
      </c>
      <c r="AK82" s="127">
        <f>IF(AI82="","",AI82*AJ82)</f>
        <v>0</v>
      </c>
      <c r="AL82" s="125" t="n">
        <v>8.5</v>
      </c>
      <c r="AM82" s="126">
        <f>IFERROR(INDEX(WM_E,MATCH($Y82,WM_KEY,0)),"")</f>
        <v>0.1</v>
      </c>
      <c r="AN82" s="127">
        <f>IF(AL82="","",AL82*AM82)</f>
        <v>0.85</v>
      </c>
      <c r="AO82" s="128" t="n">
        <v>3.5</v>
      </c>
      <c r="AP82" s="126">
        <f>IFERROR(INDEX(WM_BI,MATCH($Y82,WM_KEY,0)),"")</f>
        <v>0.06</v>
      </c>
      <c r="AQ82" s="127">
        <f>IF(AO82="","",AO82*AP82)</f>
        <v>0.21</v>
      </c>
      <c r="AR82" s="127">
        <f>IF(COUNT(AB82,AE82,AH82,AK82,AN82,AQ82)&lt;6,"",SUM(AB82,AE82,AH82,AK82,AN82,AQ82))</f>
        <v>2.78</v>
      </c>
      <c r="AS82" s="129" t="str">
        <f>IF(AR82="","",INDEX({"A1","A2","A3","B1","B2","B3","C1","C2","D1","D2","E1","E2"},MAX(1,MIN(12,ROUND(AR82,0)))))</f>
        <v>A3</v>
      </c>
      <c r="AT8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2" s="131" t="inlineStr">
        <is>
          <r>
            <rPr>
              <rFont val="Calibri"/>
              <b val="1"/>
              <sz val="10"/>
            </rPr>
            <t>At build:</t>
          </r>
          <r>
            <rPr>
              <rFont val="Calibri"/>
              <sz val="10"/>
            </rPr>
            <t xml:space="preserve"> Complexity 1.28 + Autonomy 0.32 + Accountability 0.12 + Leadership 0.00 + Experience 0.85 + Business impact 0.21
= 2.78 points → nearest level 3 = A3
</t>
          </r>
          <r>
            <rPr>
              <rFont val="Calibri"/>
              <b val="1"/>
              <sz val="10"/>
            </rPr>
            <t>Final level:</t>
          </r>
          <r>
            <rPr>
              <rFont val="Calibri"/>
              <sz val="10"/>
            </rPr>
            <t xml:space="preserve"> A3 · same as the score</t>
          </r>
        </is>
      </c>
      <c r="AV82" s="131" t="inlineStr">
        <is>
          <r>
            <rPr>
              <rFont val="Calibri"/>
              <b val="1"/>
              <sz val="10"/>
            </rPr>
            <t>No rule applied:</t>
          </r>
          <r>
            <rPr>
              <rFont val="Calibri"/>
              <sz val="10"/>
            </rPr>
            <t xml:space="preserve"> the score decides.</t>
          </r>
        </is>
      </c>
      <c r="AW8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Tests features and bugs on the ESG product; writes test cases; tracked in QuickScrum → matches the start
</t>
          </r>
          <r>
            <rPr>
              <rFont val="Calibri"/>
              <b val="1"/>
              <sz val="10"/>
            </rPr>
            <t>KRA:</t>
          </r>
          <r>
            <rPr>
              <rFont val="Calibri"/>
              <sz val="10"/>
            </rPr>
            <t xml:space="preserve"> “1.Ensure 100% functional, regression, and release validation coverage for owned modules across ESG releases. 2.Increase automation coverage…”
</t>
          </r>
          <r>
            <rPr>
              <rFont val="Calibri"/>
              <b val="1"/>
              <sz val="10"/>
            </rPr>
            <t>Market:</t>
          </r>
          <r>
            <rPr>
              <rFont val="Calibri"/>
              <sz val="10"/>
            </rPr>
            <t xml:space="preserve"> A2 = Standard work of the discipline</t>
          </r>
        </is>
      </c>
      <c r="AX82" s="134" t="inlineStr">
        <is>
          <r>
            <rPr>
              <rFont val="Calibri"/>
              <sz val="10"/>
            </rPr>
            <t xml:space="preserve">Rated 2 of 12
</t>
          </r>
          <r>
            <rPr>
              <rFont val="Calibri"/>
              <b val="1"/>
              <sz val="10"/>
            </rPr>
            <t>Start:</t>
          </r>
          <r>
            <rPr>
              <rFont val="Calibri"/>
              <sz val="10"/>
            </rPr>
            <t xml:space="preserve"> 2.5 · practitioner title; reporting lines show a bigger role: 1 direct report
</t>
          </r>
          <r>
            <rPr>
              <rFont val="Calibri"/>
              <b val="1"/>
              <sz val="10"/>
            </rPr>
            <t>Evidence reads like A2:</t>
          </r>
          <r>
            <rPr>
              <rFont val="Calibri"/>
              <sz val="10"/>
            </rPr>
            <t xml:space="preserve"> Names only 'test strategy execution'; no exception or priority calls described → moved down 0.5
</t>
          </r>
          <r>
            <rPr>
              <rFont val="Calibri"/>
              <b val="1"/>
              <sz val="10"/>
            </rPr>
            <t>Market:</t>
          </r>
          <r>
            <rPr>
              <rFont val="Calibri"/>
              <sz val="10"/>
            </rPr>
            <t xml:space="preserve"> A2 = Chooses own approach within standards</t>
          </r>
        </is>
      </c>
      <c r="AY82" s="134" t="inlineStr">
        <is>
          <r>
            <rPr>
              <rFont val="Calibri"/>
              <sz val="10"/>
            </rPr>
            <t xml:space="preserve">Rated 3 of 12
</t>
          </r>
          <r>
            <rPr>
              <rFont val="Calibri"/>
              <b val="1"/>
              <sz val="10"/>
            </rPr>
            <t>Start:</t>
          </r>
          <r>
            <rPr>
              <rFont val="Calibri"/>
              <sz val="10"/>
            </rPr>
            <t xml:space="preserve"> 3.5 · practitioner title; 1 direct report
</t>
          </r>
          <r>
            <rPr>
              <rFont val="Calibri"/>
              <b val="1"/>
              <sz val="10"/>
            </rPr>
            <t>Evidence reads like A3:</t>
          </r>
          <r>
            <rPr>
              <rFont val="Calibri"/>
              <sz val="10"/>
            </rPr>
            <t xml:space="preserve"> Personally gives sign-off for dev and prod environments by sign-off mail → moved down 0.5
</t>
          </r>
          <r>
            <rPr>
              <rFont val="Calibri"/>
              <b val="1"/>
              <sz val="10"/>
            </rPr>
            <t>KRA:</t>
          </r>
          <r>
            <rPr>
              <rFont val="Calibri"/>
              <sz val="10"/>
            </rPr>
            <t xml:space="preserve"> “1.Ensure 100% functional, regression, and release validation coverage for owned modules across ESG releases. 2.Increase automation coverage…”
</t>
          </r>
          <r>
            <rPr>
              <rFont val="Calibri"/>
              <b val="1"/>
              <sz val="10"/>
            </rPr>
            <t>Market:</t>
          </r>
          <r>
            <rPr>
              <rFont val="Calibri"/>
              <sz val="10"/>
            </rPr>
            <t xml:space="preserve"> A3 = A module / process, or work with client or regulatory consequences</t>
          </r>
        </is>
      </c>
      <c r="AZ82" s="134" t="inlineStr">
        <is>
          <r>
            <rPr>
              <rFont val="Calibri"/>
              <sz val="10"/>
            </rPr>
            <t xml:space="preserve">Rated 3 of 12 — not counted: the weight is 0% at this level
</t>
          </r>
          <r>
            <rPr>
              <rFont val="Calibri"/>
              <b val="1"/>
              <sz val="10"/>
            </rPr>
            <t>Start:</t>
          </r>
          <r>
            <rPr>
              <rFont val="Calibri"/>
              <sz val="10"/>
            </rPr>
            <t xml:space="preserve"> 3.5
</t>
          </r>
          <r>
            <rPr>
              <rFont val="Calibri"/>
              <b val="1"/>
              <sz val="10"/>
            </rPr>
            <t>Evidence reads like A1:</t>
          </r>
          <r>
            <rPr>
              <rFont val="Calibri"/>
              <sz val="10"/>
            </rPr>
            <t xml:space="preserve"> One report in HR data but no guiding or leading described → moved down 0.5
</t>
          </r>
          <r>
            <rPr>
              <rFont val="Calibri"/>
              <b val="1"/>
              <sz val="10"/>
            </rPr>
            <t>Team:</t>
          </r>
          <r>
            <rPr>
              <rFont val="Calibri"/>
              <sz val="10"/>
            </rPr>
            <t xml:space="preserve"> 1 direct report · IC
</t>
          </r>
          <r>
            <rPr>
              <rFont val="Calibri"/>
              <b val="1"/>
              <sz val="10"/>
            </rPr>
            <t>Market:</t>
          </r>
          <r>
            <rPr>
              <rFont val="Calibri"/>
              <sz val="10"/>
            </rPr>
            <t xml:space="preserve"> A3 = Not scored in Band A</t>
          </r>
        </is>
      </c>
      <c r="BA82" s="134" t="inlineStr">
        <is>
          <r>
            <rPr>
              <rFont val="Calibri"/>
              <sz val="10"/>
            </rPr>
            <t xml:space="preserve">Rated 8.5 of 12 · between C2 and D1
</t>
          </r>
          <r>
            <rPr>
              <rFont val="Calibri"/>
              <b val="1"/>
              <sz val="10"/>
            </rPr>
            <t>Experience:</t>
          </r>
          <r>
            <rPr>
              <rFont val="Calibri"/>
              <sz val="10"/>
            </rPr>
            <t xml:space="preserve"> 15.4 yrs total · 15.4 at IRIS; none recorded before IRIS = 8.3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82"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82" s="135" t="inlineStr">
        <is>
          <t>• Confirm the reporting line — Manager</t>
        </is>
      </c>
      <c r="BD82" s="136" t="inlineStr">
        <is>
          <t>✓ HRIS: 15.4 yrs, B.Com, 1 direct report
✓ Survey: 20 of 20 questions answered
✓ KRAs: submitted, reported deliverables
✓ Manager mapping: rating, 9-box
✗ Job description: not on file</t>
        </is>
      </c>
      <c r="BE82"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2" s="136" t="inlineStr">
        <is>
          <t>Medium</t>
        </is>
      </c>
      <c r="BG82" s="136" t="inlineStr">
        <is>
          <t>• 1 formal report on record for an individual-contributor placement — confirm the reporting line
• 15.4 yrs of experience in a role that reads as Band A work — a career-path question for the manager: can the role be widened · Specialist, B1 or is it correctly sized?</t>
        </is>
      </c>
      <c r="BH82" s="136" t="inlineStr"/>
      <c r="BI82" s="137" t="n"/>
      <c r="BJ82" s="138" t="n"/>
      <c r="BK82" s="138" t="n"/>
      <c r="BL82" s="138" t="n"/>
      <c r="BM82" s="138" t="n"/>
      <c r="BN82" s="139" t="n"/>
      <c r="BO82" s="121" t="n"/>
      <c r="BP82" s="121" t="n"/>
      <c r="BQ82" s="121" t="n"/>
      <c r="BR82" s="121" t="n"/>
      <c r="BS82" s="121" t="n"/>
      <c r="BT82" s="121" t="n"/>
      <c r="BU82" s="121" t="n"/>
      <c r="BV82" s="121" t="n">
        <v>3.5</v>
      </c>
    </row>
    <row r="83" ht="340" customHeight="1">
      <c r="A83" s="109" t="inlineStr">
        <is>
          <t>IRIS2107</t>
        </is>
      </c>
      <c r="B83" s="110" t="inlineStr">
        <is>
          <t>Pratikkumar Mistry</t>
        </is>
      </c>
      <c r="C83" s="111" t="inlineStr">
        <is>
          <t>Quality Assurance</t>
        </is>
      </c>
      <c r="D83" s="111" t="inlineStr">
        <is>
          <t>Vishal Panchal</t>
        </is>
      </c>
      <c r="E83" s="112" t="n">
        <v>6.9</v>
      </c>
      <c r="F83" s="112" t="n">
        <v>3.5</v>
      </c>
      <c r="G83" s="111" t="inlineStr">
        <is>
          <t>B.E</t>
        </is>
      </c>
      <c r="H83" s="140" t="inlineStr">
        <is>
          <t>QA Engineer</t>
        </is>
      </c>
      <c r="I83" s="115" t="inlineStr">
        <is>
          <t>Senior QA Engineer</t>
        </is>
      </c>
      <c r="J83" s="114" t="inlineStr">
        <is>
          <t>Quality Assurance</t>
        </is>
      </c>
      <c r="K83" s="114" t="inlineStr">
        <is>
          <t>Functional &amp; Domain Testing</t>
        </is>
      </c>
      <c r="L83" s="115" t="inlineStr">
        <is>
          <t>L3 – Professional / Associate</t>
        </is>
      </c>
      <c r="M83" s="116" t="inlineStr">
        <is>
          <t>A3</t>
        </is>
      </c>
      <c r="N83" s="147" t="inlineStr">
        <is>
          <t>Senior Associate</t>
        </is>
      </c>
      <c r="O83" s="26" t="inlineStr">
        <is>
          <t>A</t>
        </is>
      </c>
      <c r="P83" s="114" t="inlineStr">
        <is>
          <t>IC</t>
        </is>
      </c>
      <c r="Q83" s="146" t="inlineStr">
        <is>
          <t>▲ Up</t>
        </is>
      </c>
      <c r="R83"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Reliable Specialist.</t>
          </r>
        </is>
      </c>
      <c r="T83" s="121" t="n"/>
      <c r="U83"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83"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3"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3"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3" s="124" t="inlineStr">
        <is>
          <t>CARBON · Quality Assurance · Band A · Early career</t>
        </is>
      </c>
      <c r="Z83" s="125" t="n">
        <v>2</v>
      </c>
      <c r="AA83" s="126">
        <f>IFERROR(INDEX(WM_C,MATCH($Y83,WM_KEY,0)),"")</f>
        <v>0.64</v>
      </c>
      <c r="AB83" s="127">
        <f>IF(Z83="","",Z83*AA83)</f>
        <v>1.28</v>
      </c>
      <c r="AC83" s="125" t="n">
        <v>2</v>
      </c>
      <c r="AD83" s="126">
        <f>IFERROR(INDEX(WM_AU,MATCH($Y83,WM_KEY,0)),"")</f>
        <v>0.16</v>
      </c>
      <c r="AE83" s="127">
        <f>IF(AC83="","",AC83*AD83)</f>
        <v>0.32</v>
      </c>
      <c r="AF83" s="125" t="n">
        <v>2</v>
      </c>
      <c r="AG83" s="126">
        <f>IFERROR(INDEX(WM_AC,MATCH($Y83,WM_KEY,0)),"")</f>
        <v>0.04</v>
      </c>
      <c r="AH83" s="127">
        <f>IF(AF83="","",AF83*AG83)</f>
        <v>0.08</v>
      </c>
      <c r="AI83" s="125" t="n">
        <v>1</v>
      </c>
      <c r="AJ83" s="126">
        <f>IFERROR(INDEX(WM_L,MATCH($Y83,WM_KEY,0)),"")</f>
        <v>0</v>
      </c>
      <c r="AK83" s="127">
        <f>IF(AI83="","",AI83*AJ83)</f>
        <v>0</v>
      </c>
      <c r="AL83" s="125" t="n">
        <v>4.5</v>
      </c>
      <c r="AM83" s="126">
        <f>IFERROR(INDEX(WM_E,MATCH($Y83,WM_KEY,0)),"")</f>
        <v>0.1</v>
      </c>
      <c r="AN83" s="127">
        <f>IF(AL83="","",AL83*AM83)</f>
        <v>0.45</v>
      </c>
      <c r="AO83" s="128" t="n">
        <v>2</v>
      </c>
      <c r="AP83" s="126">
        <f>IFERROR(INDEX(WM_BI,MATCH($Y83,WM_KEY,0)),"")</f>
        <v>0.06</v>
      </c>
      <c r="AQ83" s="127">
        <f>IF(AO83="","",AO83*AP83)</f>
        <v>0.12</v>
      </c>
      <c r="AR83" s="127">
        <f>IF(COUNT(AB83,AE83,AH83,AK83,AN83,AQ83)&lt;6,"",SUM(AB83,AE83,AH83,AK83,AN83,AQ83))</f>
        <v>2.25</v>
      </c>
      <c r="AS83" s="129" t="str">
        <f>IF(AR83="","",INDEX({"A1","A2","A3","B1","B2","B3","C1","C2","D1","D2","E1","E2"},MAX(1,MIN(12,ROUND(AR83,0)))))</f>
        <v>A2</v>
      </c>
      <c r="AT8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3" s="131" t="inlineStr">
        <is>
          <r>
            <rPr>
              <rFont val="Calibri"/>
              <b val="1"/>
              <sz val="10"/>
            </rPr>
            <t>At build:</t>
          </r>
          <r>
            <rPr>
              <rFont val="Calibri"/>
              <sz val="10"/>
            </rPr>
            <t xml:space="preserve"> Complexity 1.28 + Autonomy 0.32 + Accountability 0.08 + Leadership 0.00 + Experience 0.45 + Business impact 0.12
= 2.25 points → nearest level 2 = A2
</t>
          </r>
          <r>
            <rPr>
              <rFont val="Calibri"/>
              <b val="1"/>
              <sz val="10"/>
            </rPr>
            <t>Final level:</t>
          </r>
          <r>
            <rPr>
              <rFont val="Calibri"/>
              <sz val="10"/>
            </rPr>
            <t xml:space="preserve"> A3 · a rule applied: see the next column</t>
          </r>
        </is>
      </c>
      <c r="AV83" s="131" t="inlineStr">
        <is>
          <r>
            <rPr>
              <rFont val="Calibri"/>
              <sz val="10"/>
            </rPr>
            <t xml:space="preserve">• </t>
          </r>
          <r>
            <rPr>
              <rFont val="Calibri"/>
              <b val="1"/>
              <sz val="10"/>
            </rPr>
            <t>Raised to A3:</t>
          </r>
          <r>
            <rPr>
              <rFont val="Calibri"/>
              <sz val="10"/>
            </rPr>
            <t xml:space="preserve"> 6.9 years' experience is 2 years or more.
</t>
          </r>
          <r>
            <rPr>
              <rFont val="Calibri"/>
              <b val="1"/>
              <sz val="10"/>
            </rPr>
            <t>Final level:</t>
          </r>
          <r>
            <rPr>
              <rFont val="Calibri"/>
              <sz val="10"/>
            </rPr>
            <t xml:space="preserve"> A3.</t>
          </r>
        </is>
      </c>
      <c r="AW8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Writes and executes test cases, reports defects, joins sprint grooming, replicates live issues → matches the start
</t>
          </r>
          <r>
            <rPr>
              <rFont val="Calibri"/>
              <b val="1"/>
              <sz val="10"/>
            </rPr>
            <t>KRA:</t>
          </r>
          <r>
            <rPr>
              <rFont val="Calibri"/>
              <sz val="10"/>
            </rPr>
            <t xml:space="preserve"> “1. Own end-to-end quality assurance activities for assigned modules and ensure complete functional, regression, and release validation…”
</t>
          </r>
          <r>
            <rPr>
              <rFont val="Calibri"/>
              <b val="1"/>
              <sz val="10"/>
            </rPr>
            <t>Market:</t>
          </r>
          <r>
            <rPr>
              <rFont val="Calibri"/>
              <sz val="10"/>
            </rPr>
            <t xml:space="preserve"> A2 = Standard work of the discipline</t>
          </r>
        </is>
      </c>
      <c r="AX8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Market:</t>
          </r>
          <r>
            <rPr>
              <rFont val="Calibri"/>
              <sz val="10"/>
            </rPr>
            <t xml:space="preserve"> A2 = Chooses own approach within standards</t>
          </r>
        </is>
      </c>
      <c r="AY8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Assigned features' test cases, execution and bug closure across Dev, Stage and Live → matches the start
</t>
          </r>
          <r>
            <rPr>
              <rFont val="Calibri"/>
              <b val="1"/>
              <sz val="10"/>
            </rPr>
            <t>KRA:</t>
          </r>
          <r>
            <rPr>
              <rFont val="Calibri"/>
              <sz val="10"/>
            </rPr>
            <t xml:space="preserve"> “1. Own end-to-end quality assurance activities for assigned modules and ensure complete functional, regression, and release validation…”
</t>
          </r>
          <r>
            <rPr>
              <rFont val="Calibri"/>
              <b val="1"/>
              <sz val="10"/>
            </rPr>
            <t>Market:</t>
          </r>
          <r>
            <rPr>
              <rFont val="Calibri"/>
              <sz val="10"/>
            </rPr>
            <t xml:space="preserve"> A2 = Own deliverables · accuracy, TAT</t>
          </r>
        </is>
      </c>
      <c r="AZ8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3" s="134" t="inlineStr">
        <is>
          <r>
            <rPr>
              <rFont val="Calibri"/>
              <sz val="10"/>
            </rPr>
            <t xml:space="preserve">Rated 4.5 of 12 · between B1 and B2
</t>
          </r>
          <r>
            <rPr>
              <rFont val="Calibri"/>
              <b val="1"/>
              <sz val="10"/>
            </rPr>
            <t>Experience:</t>
          </r>
          <r>
            <rPr>
              <rFont val="Calibri"/>
              <sz val="10"/>
            </rPr>
            <t xml:space="preserve"> 6.9 yrs total · 3.4 before IRIS + 3.5 at IRIS = 4.7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83"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83" s="145" t="inlineStr"/>
      <c r="BD83" s="136" t="inlineStr">
        <is>
          <t>✓ HRIS: 6.9 yrs, B.E, 0 direct reports
✓ Survey: 20 of 20 questions answered
✓ KRAs: submitted, reported deliverables
✓ Manager mapping: rating, 9-box — filled from talent-mapping files: 9-box · CARBON grid
✗ Job description: not on file</t>
        </is>
      </c>
      <c r="BE83"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3" s="136" t="inlineStr">
        <is>
          <t>Medium</t>
        </is>
      </c>
      <c r="BG83" s="136" t="inlineStr"/>
      <c r="BH83" s="136" t="inlineStr"/>
      <c r="BI83" s="137" t="n"/>
      <c r="BJ83" s="138" t="n"/>
      <c r="BK83" s="138" t="n"/>
      <c r="BL83" s="138" t="n"/>
      <c r="BM83" s="138" t="n"/>
      <c r="BN83" s="139" t="n"/>
      <c r="BO83" s="121" t="n"/>
      <c r="BP83" s="121" t="n"/>
      <c r="BQ83" s="121" t="n"/>
      <c r="BR83" s="121" t="n"/>
      <c r="BS83" s="121" t="n"/>
      <c r="BT83" s="121" t="n"/>
      <c r="BU83" s="121" t="n"/>
      <c r="BV83" s="121" t="n">
        <v>2</v>
      </c>
    </row>
    <row r="84" ht="340" customHeight="1">
      <c r="A84" s="109" t="inlineStr">
        <is>
          <t>IRIS2405</t>
        </is>
      </c>
      <c r="B84" s="110" t="inlineStr">
        <is>
          <t>Tasmiyah Patni</t>
        </is>
      </c>
      <c r="C84" s="111" t="inlineStr">
        <is>
          <t>Quality Assurance</t>
        </is>
      </c>
      <c r="D84" s="111" t="inlineStr">
        <is>
          <t>Pooja Gawas</t>
        </is>
      </c>
      <c r="E84" s="112" t="n">
        <v>4.4</v>
      </c>
      <c r="F84" s="112" t="n">
        <v>1.2</v>
      </c>
      <c r="G84" s="111" t="inlineStr">
        <is>
          <t>B.Sc</t>
        </is>
      </c>
      <c r="H84" s="140" t="inlineStr">
        <is>
          <t>QA Engineer</t>
        </is>
      </c>
      <c r="I84" s="115" t="inlineStr">
        <is>
          <t>Senior QA Engineer</t>
        </is>
      </c>
      <c r="J84" s="114" t="inlineStr">
        <is>
          <t>Quality Assurance</t>
        </is>
      </c>
      <c r="K84" s="114" t="inlineStr">
        <is>
          <t>Functional &amp; Domain Testing</t>
        </is>
      </c>
      <c r="L84" s="115" t="inlineStr">
        <is>
          <t>L3 – Professional / Associate</t>
        </is>
      </c>
      <c r="M84" s="116" t="inlineStr">
        <is>
          <t>A3</t>
        </is>
      </c>
      <c r="N84" s="147" t="inlineStr">
        <is>
          <t>Senior Associate</t>
        </is>
      </c>
      <c r="O84" s="26" t="inlineStr">
        <is>
          <t>A</t>
        </is>
      </c>
      <c r="P84" s="114" t="inlineStr">
        <is>
          <t>IC</t>
        </is>
      </c>
      <c r="Q84" s="146" t="inlineStr">
        <is>
          <t>▲ Up</t>
        </is>
      </c>
      <c r="R84"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Trusted Professional.</t>
          </r>
        </is>
      </c>
      <c r="T84" s="121" t="n"/>
      <c r="U84"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84"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4"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4"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4" s="124" t="inlineStr">
        <is>
          <t>CARBON · Quality Assurance · Band A · Early career</t>
        </is>
      </c>
      <c r="Z84" s="125" t="n">
        <v>2</v>
      </c>
      <c r="AA84" s="126">
        <f>IFERROR(INDEX(WM_C,MATCH($Y84,WM_KEY,0)),"")</f>
        <v>0.64</v>
      </c>
      <c r="AB84" s="127">
        <f>IF(Z84="","",Z84*AA84)</f>
        <v>1.28</v>
      </c>
      <c r="AC84" s="125" t="n">
        <v>2</v>
      </c>
      <c r="AD84" s="126">
        <f>IFERROR(INDEX(WM_AU,MATCH($Y84,WM_KEY,0)),"")</f>
        <v>0.16</v>
      </c>
      <c r="AE84" s="127">
        <f>IF(AC84="","",AC84*AD84)</f>
        <v>0.32</v>
      </c>
      <c r="AF84" s="125" t="n">
        <v>2</v>
      </c>
      <c r="AG84" s="126">
        <f>IFERROR(INDEX(WM_AC,MATCH($Y84,WM_KEY,0)),"")</f>
        <v>0.04</v>
      </c>
      <c r="AH84" s="127">
        <f>IF(AF84="","",AF84*AG84)</f>
        <v>0.08</v>
      </c>
      <c r="AI84" s="125" t="n">
        <v>1</v>
      </c>
      <c r="AJ84" s="126">
        <f>IFERROR(INDEX(WM_L,MATCH($Y84,WM_KEY,0)),"")</f>
        <v>0</v>
      </c>
      <c r="AK84" s="127">
        <f>IF(AI84="","",AI84*AJ84)</f>
        <v>0</v>
      </c>
      <c r="AL84" s="125" t="n">
        <v>3.5</v>
      </c>
      <c r="AM84" s="126">
        <f>IFERROR(INDEX(WM_E,MATCH($Y84,WM_KEY,0)),"")</f>
        <v>0.1</v>
      </c>
      <c r="AN84" s="127">
        <f>IF(AL84="","",AL84*AM84)</f>
        <v>0.35</v>
      </c>
      <c r="AO84" s="128" t="n">
        <v>2</v>
      </c>
      <c r="AP84" s="126">
        <f>IFERROR(INDEX(WM_BI,MATCH($Y84,WM_KEY,0)),"")</f>
        <v>0.06</v>
      </c>
      <c r="AQ84" s="127">
        <f>IF(AO84="","",AO84*AP84)</f>
        <v>0.12</v>
      </c>
      <c r="AR84" s="127">
        <f>IF(COUNT(AB84,AE84,AH84,AK84,AN84,AQ84)&lt;6,"",SUM(AB84,AE84,AH84,AK84,AN84,AQ84))</f>
        <v>2.15</v>
      </c>
      <c r="AS84" s="129" t="str">
        <f>IF(AR84="","",INDEX({"A1","A2","A3","B1","B2","B3","C1","C2","D1","D2","E1","E2"},MAX(1,MIN(12,ROUND(AR84,0)))))</f>
        <v>A2</v>
      </c>
      <c r="AT8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4"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84" s="131" t="inlineStr">
        <is>
          <r>
            <rPr>
              <rFont val="Calibri"/>
              <sz val="10"/>
            </rPr>
            <t xml:space="preserve">•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AW8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Testing, test case execution, defect identification and API automation; no specifics given → matches the start
</t>
          </r>
          <r>
            <rPr>
              <rFont val="Calibri"/>
              <b val="1"/>
              <sz val="10"/>
            </rPr>
            <t>KRA:</t>
          </r>
          <r>
            <rPr>
              <rFont val="Calibri"/>
              <sz val="10"/>
            </rPr>
            <t xml:space="preserve"> “1. Ensure 100% execution and validation of assigned functional and regression test cases for planned releases. 2.Develop strong product and…”
</t>
          </r>
          <r>
            <rPr>
              <rFont val="Calibri"/>
              <b val="1"/>
              <sz val="10"/>
            </rPr>
            <t>Market:</t>
          </r>
          <r>
            <rPr>
              <rFont val="Calibri"/>
              <sz val="10"/>
            </rPr>
            <t xml:space="preserve"> A2 = Standard work of the discipline</t>
          </r>
        </is>
      </c>
      <c r="AX8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States only 'testing decisions'; nothing concrete → matches the start
</t>
          </r>
          <r>
            <rPr>
              <rFont val="Calibri"/>
              <b val="1"/>
              <sz val="10"/>
            </rPr>
            <t>Market:</t>
          </r>
          <r>
            <rPr>
              <rFont val="Calibri"/>
              <sz val="10"/>
            </rPr>
            <t xml:space="preserve"> A2 = Chooses own approach within standards</t>
          </r>
        </is>
      </c>
      <c r="AY8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testing output meeting quality standards; no module or sign-off named → matches the start
</t>
          </r>
          <r>
            <rPr>
              <rFont val="Calibri"/>
              <b val="1"/>
              <sz val="10"/>
            </rPr>
            <t>KRA:</t>
          </r>
          <r>
            <rPr>
              <rFont val="Calibri"/>
              <sz val="10"/>
            </rPr>
            <t xml:space="preserve"> “1. Ensure 100% execution and validation of assigned functional and regression test cases for planned releases. 2.Develop strong product and…”
</t>
          </r>
          <r>
            <rPr>
              <rFont val="Calibri"/>
              <b val="1"/>
              <sz val="10"/>
            </rPr>
            <t>Market:</t>
          </r>
          <r>
            <rPr>
              <rFont val="Calibri"/>
              <sz val="10"/>
            </rPr>
            <t xml:space="preserve"> A2 = Own deliverables · accuracy, TAT</t>
          </r>
        </is>
      </c>
      <c r="AZ84"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84" s="134" t="inlineStr">
        <is>
          <r>
            <rPr>
              <rFont val="Calibri"/>
              <sz val="10"/>
            </rPr>
            <t xml:space="preserve">Rated 3.5 of 12 · between A3 and B1
</t>
          </r>
          <r>
            <rPr>
              <rFont val="Calibri"/>
              <b val="1"/>
              <sz val="10"/>
            </rPr>
            <t>Experience:</t>
          </r>
          <r>
            <rPr>
              <rFont val="Calibri"/>
              <sz val="10"/>
            </rPr>
            <t xml:space="preserve"> 4.4 yrs total · 3.2 before IRIS + 1.2 at IRIS = 3.6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84"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84" s="145" t="inlineStr"/>
      <c r="BD84" s="136" t="inlineStr">
        <is>
          <t>✓ HRIS: 4.4 yrs, B.Sc, 0 direct reports
✓ Survey: 20 of 20 questions answered
✓ KRAs: submitted, reported deliverables
✓ Manager mapping: rating, 9-box — filled from talent-mapping files: 9-box · CARBON grid
✗ Job description: not on file</t>
        </is>
      </c>
      <c r="BE84"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4" s="136" t="inlineStr">
        <is>
          <t>Medium</t>
        </is>
      </c>
      <c r="BG84" s="136" t="inlineStr"/>
      <c r="BH84" s="136" t="inlineStr"/>
      <c r="BI84" s="137" t="n"/>
      <c r="BJ84" s="138" t="n"/>
      <c r="BK84" s="138" t="n"/>
      <c r="BL84" s="138" t="n"/>
      <c r="BM84" s="138" t="n"/>
      <c r="BN84" s="139" t="n"/>
      <c r="BO84" s="121" t="n"/>
      <c r="BP84" s="121" t="n"/>
      <c r="BQ84" s="121" t="n"/>
      <c r="BR84" s="121" t="n"/>
      <c r="BS84" s="121" t="n"/>
      <c r="BT84" s="121" t="n"/>
      <c r="BU84" s="121" t="n"/>
      <c r="BV84" s="121" t="n">
        <v>2</v>
      </c>
    </row>
    <row r="85" ht="340" customHeight="1">
      <c r="A85" s="109" t="inlineStr">
        <is>
          <t>IRIS2014</t>
        </is>
      </c>
      <c r="B85" s="110" t="inlineStr">
        <is>
          <t>Vishal Panchal</t>
        </is>
      </c>
      <c r="C85" s="111" t="inlineStr">
        <is>
          <t>Quality Assurance</t>
        </is>
      </c>
      <c r="D85" s="111" t="inlineStr">
        <is>
          <t>Vinod Katekar</t>
        </is>
      </c>
      <c r="E85" s="112" t="n">
        <v>8.4</v>
      </c>
      <c r="F85" s="112" t="n">
        <v>4.4</v>
      </c>
      <c r="G85" s="111" t="inlineStr">
        <is>
          <t>B.E</t>
        </is>
      </c>
      <c r="H85" s="140" t="inlineStr">
        <is>
          <t>QA Engineer</t>
        </is>
      </c>
      <c r="I85" s="115" t="inlineStr">
        <is>
          <t>Senior QA Engineer</t>
        </is>
      </c>
      <c r="J85" s="114" t="inlineStr">
        <is>
          <t>Quality Assurance</t>
        </is>
      </c>
      <c r="K85" s="114" t="inlineStr">
        <is>
          <t>Functional &amp; Domain Testing</t>
        </is>
      </c>
      <c r="L85" s="115" t="inlineStr">
        <is>
          <t>L3 – Professional / Associate</t>
        </is>
      </c>
      <c r="M85" s="116" t="inlineStr">
        <is>
          <t>A3</t>
        </is>
      </c>
      <c r="N85" s="147" t="inlineStr">
        <is>
          <t>Senior Associate</t>
        </is>
      </c>
      <c r="O85" s="26" t="inlineStr">
        <is>
          <t>A</t>
        </is>
      </c>
      <c r="P85" s="114" t="inlineStr">
        <is>
          <t>IC</t>
        </is>
      </c>
      <c r="Q85" s="146" t="inlineStr">
        <is>
          <t>▲ Up</t>
        </is>
      </c>
      <c r="R85"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8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Not placed · manager.</t>
          </r>
        </is>
      </c>
      <c r="T85" s="121" t="n"/>
      <c r="U85" s="122" t="inlineStr">
        <is>
          <r>
            <rPr>
              <rFont val="Calibri"/>
              <sz val="10"/>
            </rPr>
            <t xml:space="preserve">Senior QA Engineer in Quality Assurance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
Leads 2 direct reports.</t>
          </r>
        </is>
      </c>
      <c r="V85"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5"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85"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5" s="124" t="inlineStr">
        <is>
          <t>CARBON · Quality Assurance · Band A · Early career</t>
        </is>
      </c>
      <c r="Z85" s="125" t="n">
        <v>2.5</v>
      </c>
      <c r="AA85" s="126">
        <f>IFERROR(INDEX(WM_C,MATCH($Y85,WM_KEY,0)),"")</f>
        <v>0.64</v>
      </c>
      <c r="AB85" s="127">
        <f>IF(Z85="","",Z85*AA85)</f>
        <v>1.6</v>
      </c>
      <c r="AC85" s="125" t="n">
        <v>2.5</v>
      </c>
      <c r="AD85" s="126">
        <f>IFERROR(INDEX(WM_AU,MATCH($Y85,WM_KEY,0)),"")</f>
        <v>0.16</v>
      </c>
      <c r="AE85" s="127">
        <f>IF(AC85="","",AC85*AD85)</f>
        <v>0.4</v>
      </c>
      <c r="AF85" s="125" t="n">
        <v>3.5</v>
      </c>
      <c r="AG85" s="126">
        <f>IFERROR(INDEX(WM_AC,MATCH($Y85,WM_KEY,0)),"")</f>
        <v>0.04</v>
      </c>
      <c r="AH85" s="127">
        <f>IF(AF85="","",AF85*AG85)</f>
        <v>0.14</v>
      </c>
      <c r="AI85" s="125" t="n">
        <v>3.5</v>
      </c>
      <c r="AJ85" s="126">
        <f>IFERROR(INDEX(WM_L,MATCH($Y85,WM_KEY,0)),"")</f>
        <v>0</v>
      </c>
      <c r="AK85" s="127">
        <f>IF(AI85="","",AI85*AJ85)</f>
        <v>0</v>
      </c>
      <c r="AL85" s="125" t="n">
        <v>5.5</v>
      </c>
      <c r="AM85" s="126">
        <f>IFERROR(INDEX(WM_E,MATCH($Y85,WM_KEY,0)),"")</f>
        <v>0.1</v>
      </c>
      <c r="AN85" s="127">
        <f>IF(AL85="","",AL85*AM85)</f>
        <v>0.55</v>
      </c>
      <c r="AO85" s="128" t="n">
        <v>3.5</v>
      </c>
      <c r="AP85" s="126">
        <f>IFERROR(INDEX(WM_BI,MATCH($Y85,WM_KEY,0)),"")</f>
        <v>0.06</v>
      </c>
      <c r="AQ85" s="127">
        <f>IF(AO85="","",AO85*AP85)</f>
        <v>0.21</v>
      </c>
      <c r="AR85" s="127">
        <f>IF(COUNT(AB85,AE85,AH85,AK85,AN85,AQ85)&lt;6,"",SUM(AB85,AE85,AH85,AK85,AN85,AQ85))</f>
        <v>2.9</v>
      </c>
      <c r="AS85" s="129" t="str">
        <f>IF(AR85="","",INDEX({"A1","A2","A3","B1","B2","B3","C1","C2","D1","D2","E1","E2"},MAX(1,MIN(12,ROUND(AR85,0)))))</f>
        <v>A3</v>
      </c>
      <c r="AT8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5" s="131" t="inlineStr">
        <is>
          <r>
            <rPr>
              <rFont val="Calibri"/>
              <b val="1"/>
              <sz val="10"/>
            </rPr>
            <t>At build:</t>
          </r>
          <r>
            <rPr>
              <rFont val="Calibri"/>
              <sz val="10"/>
            </rPr>
            <t xml:space="preserve"> Complexity 1.60 + Autonomy 0.40 + Accountability 0.14 + Leadership 0.00 + Experience 0.55 + Business impact 0.21
= 2.90 points → nearest level 3 = A3
</t>
          </r>
          <r>
            <rPr>
              <rFont val="Calibri"/>
              <b val="1"/>
              <sz val="10"/>
            </rPr>
            <t>Final level:</t>
          </r>
          <r>
            <rPr>
              <rFont val="Calibri"/>
              <sz val="10"/>
            </rPr>
            <t xml:space="preserve"> A3 · same as the score</t>
          </r>
        </is>
      </c>
      <c r="AV85" s="131" t="inlineStr">
        <is>
          <r>
            <rPr>
              <rFont val="Calibri"/>
              <b val="1"/>
              <sz val="10"/>
            </rPr>
            <t>No rule applied:</t>
          </r>
          <r>
            <rPr>
              <rFont val="Calibri"/>
              <sz val="10"/>
            </rPr>
            <t xml:space="preserve"> the score decides.</t>
          </r>
        </is>
      </c>
      <c r="AW85"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Creates and executes test cases, regression and sanity; rechecks stories tested by teammates; gives UX input → moved up 0.5
</t>
          </r>
          <r>
            <rPr>
              <rFont val="Calibri"/>
              <b val="1"/>
              <sz val="10"/>
            </rPr>
            <t>KRA:</t>
          </r>
          <r>
            <rPr>
              <rFont val="Calibri"/>
              <sz val="10"/>
            </rPr>
            <t xml:space="preserve"> “1.Ensure 100% functional, regression, and release validation coverage for the complete DM module across all major releases. 2.Increase…”
</t>
          </r>
          <r>
            <rPr>
              <rFont val="Calibri"/>
              <b val="1"/>
              <sz val="10"/>
            </rPr>
            <t>Market:</t>
          </r>
          <r>
            <rPr>
              <rFont val="Calibri"/>
              <sz val="10"/>
            </rPr>
            <t xml:space="preserve"> A2 = Standard work of the discipline · A3 = Varied and non-standard work; handles exceptions</t>
          </r>
        </is>
      </c>
      <c r="AX85" s="134" t="inlineStr">
        <is>
          <r>
            <rPr>
              <rFont val="Calibri"/>
              <sz val="10"/>
            </rPr>
            <t xml:space="preserve">Rated 2.5 of 12 · between A2 and A3
</t>
          </r>
          <r>
            <rPr>
              <rFont val="Calibri"/>
              <b val="1"/>
              <sz val="10"/>
            </rPr>
            <t>Start:</t>
          </r>
          <r>
            <rPr>
              <rFont val="Calibri"/>
              <sz val="10"/>
            </rPr>
            <t xml:space="preserve"> 3.0 · practitioner title; reporting lines show a bigger role: 2 direct reports
</t>
          </r>
          <r>
            <rPr>
              <rFont val="Calibri"/>
              <b val="1"/>
              <sz val="10"/>
            </rPr>
            <t>Evidence reads like A2:</t>
          </r>
          <r>
            <rPr>
              <rFont val="Calibri"/>
              <sz val="10"/>
            </rPr>
            <t xml:space="preserve"> Decides how to cover scenarios and when to seek help; routine → moved down 0.5
</t>
          </r>
          <r>
            <rPr>
              <rFont val="Calibri"/>
              <b val="1"/>
              <sz val="10"/>
            </rPr>
            <t>Market:</t>
          </r>
          <r>
            <rPr>
              <rFont val="Calibri"/>
              <sz val="10"/>
            </rPr>
            <t xml:space="preserve"> A2 = Chooses own approach within standards · A3 = Technical / QC / client calls on own work</t>
          </r>
        </is>
      </c>
      <c r="AY85" s="134" t="inlineStr">
        <is>
          <r>
            <rPr>
              <rFont val="Calibri"/>
              <sz val="10"/>
            </rPr>
            <t xml:space="preserve">Rated 3.5 of 12 · between A3 and B1
</t>
          </r>
          <r>
            <rPr>
              <rFont val="Calibri"/>
              <b val="1"/>
              <sz val="10"/>
            </rPr>
            <t>Start:</t>
          </r>
          <r>
            <rPr>
              <rFont val="Calibri"/>
              <sz val="10"/>
            </rPr>
            <t xml:space="preserve"> 4.0 · practitioner title; 2 direct reports
</t>
          </r>
          <r>
            <rPr>
              <rFont val="Calibri"/>
              <b val="1"/>
              <sz val="10"/>
            </rPr>
            <t>Evidence reads like A3:</t>
          </r>
          <r>
            <rPr>
              <rFont val="Calibri"/>
              <sz val="10"/>
            </rPr>
            <t xml:space="preserve"> Gives sign-off; scenarios missed on dev/stage but found in production are their responsibility → moved down 0.5
</t>
          </r>
          <r>
            <rPr>
              <rFont val="Calibri"/>
              <b val="1"/>
              <sz val="10"/>
            </rPr>
            <t>KRA:</t>
          </r>
          <r>
            <rPr>
              <rFont val="Calibri"/>
              <sz val="10"/>
            </rPr>
            <t xml:space="preserve"> “1.Ensure 100% functional, regression, and release validation coverage for the complete DM module across all major releases. 2.Increase…”
</t>
          </r>
          <r>
            <rPr>
              <rFont val="Calibri"/>
              <b val="1"/>
              <sz val="10"/>
            </rPr>
            <t>Market:</t>
          </r>
          <r>
            <rPr>
              <rFont val="Calibri"/>
              <sz val="10"/>
            </rPr>
            <t xml:space="preserve"> A3 = A module / process, or work with client or regulatory consequences · B1 = A domain or a small team</t>
          </r>
        </is>
      </c>
      <c r="AZ85"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Rechecks stories tested by the team and shares QA status; two reports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85" s="134" t="inlineStr">
        <is>
          <r>
            <rPr>
              <rFont val="Calibri"/>
              <sz val="10"/>
            </rPr>
            <t xml:space="preserve">Rated 5.5 of 12 · between B2 and B3
</t>
          </r>
          <r>
            <rPr>
              <rFont val="Calibri"/>
              <b val="1"/>
              <sz val="10"/>
            </rPr>
            <t>Experience:</t>
          </r>
          <r>
            <rPr>
              <rFont val="Calibri"/>
              <sz val="10"/>
            </rPr>
            <t xml:space="preserve"> 8.4 yrs total · 4.0 before IRIS + 4.4 at IRIS = 5.4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85"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85" s="135" t="inlineStr">
        <is>
          <t>• Confirm the reporting line — Manager</t>
        </is>
      </c>
      <c r="BD85" s="136" t="inlineStr">
        <is>
          <t>✓ HRIS: 8.4 yrs, B.E, 2 direct reports
✓ Survey: 20 of 20 questions answered
✓ KRAs: submitted, reported deliverables
✓ Manager mapping: rating, 9-box
✗ Job description: not on file</t>
        </is>
      </c>
      <c r="BE85"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5" s="136" t="inlineStr">
        <is>
          <t>Low</t>
        </is>
      </c>
      <c r="BG85" s="136" t="inlineStr">
        <is>
          <t>• 2 formal direct reports in the Employee Master, but the role and score are Band A → level kept; HR to confirm whether these are real reporting lines · a first-line lead would be B1
• 8.4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H85" s="136" t="inlineStr"/>
      <c r="BI85" s="137" t="n"/>
      <c r="BJ85" s="138" t="n"/>
      <c r="BK85" s="138" t="n"/>
      <c r="BL85" s="138" t="n"/>
      <c r="BM85" s="138" t="n"/>
      <c r="BN85" s="139" t="n"/>
      <c r="BO85" s="121" t="n"/>
      <c r="BP85" s="121" t="n"/>
      <c r="BQ85" s="121" t="n"/>
      <c r="BR85" s="121" t="n"/>
      <c r="BS85" s="121" t="n"/>
      <c r="BT85" s="121" t="n"/>
      <c r="BU85" s="121" t="n"/>
      <c r="BV85" s="121" t="n">
        <v>3.5</v>
      </c>
    </row>
    <row r="86" ht="340" customHeight="1">
      <c r="A86" s="109" t="inlineStr">
        <is>
          <t>IRIS2112</t>
        </is>
      </c>
      <c r="B86" s="110" t="inlineStr">
        <is>
          <t>Vitiksha Gamit</t>
        </is>
      </c>
      <c r="C86" s="111" t="inlineStr">
        <is>
          <t>Quality Assurance</t>
        </is>
      </c>
      <c r="D86" s="111" t="inlineStr">
        <is>
          <t>Vinod Katekar</t>
        </is>
      </c>
      <c r="E86" s="112" t="n">
        <v>3.5</v>
      </c>
      <c r="F86" s="112" t="n">
        <v>3.5</v>
      </c>
      <c r="G86" s="111" t="inlineStr">
        <is>
          <t>MSC</t>
        </is>
      </c>
      <c r="H86" s="140" t="inlineStr">
        <is>
          <t>QA Automation Engineer</t>
        </is>
      </c>
      <c r="I86" s="115" t="inlineStr">
        <is>
          <t>Senior QA Automation Engineer</t>
        </is>
      </c>
      <c r="J86" s="114" t="inlineStr">
        <is>
          <t>Quality Assurance</t>
        </is>
      </c>
      <c r="K86" s="114" t="inlineStr">
        <is>
          <t>Test Automation</t>
        </is>
      </c>
      <c r="L86" s="115" t="inlineStr">
        <is>
          <t>L3 – Professional / Associate</t>
        </is>
      </c>
      <c r="M86" s="116" t="inlineStr">
        <is>
          <t>A3</t>
        </is>
      </c>
      <c r="N86" s="147" t="inlineStr">
        <is>
          <t>Senior Associate</t>
        </is>
      </c>
      <c r="O86" s="26" t="inlineStr">
        <is>
          <t>A</t>
        </is>
      </c>
      <c r="P86" s="114" t="inlineStr">
        <is>
          <t>IC</t>
        </is>
      </c>
      <c r="Q86" s="146" t="inlineStr">
        <is>
          <t>▲ Up</t>
        </is>
      </c>
      <c r="R86" s="119" t="inlineStr">
        <is>
          <r>
            <rPr>
              <rFont val="Calibri"/>
              <b val="1"/>
              <sz val="10"/>
            </rPr>
            <t>WHAT THE ROLE DOES:</t>
          </r>
          <r>
            <rPr>
              <rFont val="Calibri"/>
              <sz val="10"/>
            </rPr>
            <t xml:space="preserve"> 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reports · software · scripts · quality · test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test · automation · quality · accountable · defect · identification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t>
          </r>
          <r>
            <rPr>
              <rFont val="Calibri"/>
              <b val="1"/>
              <sz val="10"/>
            </rPr>
            <t>SKILLS &amp; KNOWLEDGE · role-holders:</t>
          </r>
          <r>
            <rPr>
              <rFont val="Calibri"/>
              <sz val="10"/>
            </rPr>
            <t xml:space="preserve"> Software Testing · Manual testing · Playwright
</t>
          </r>
          <r>
            <rPr>
              <rFont val="Calibri"/>
              <b val="1"/>
              <sz val="10"/>
            </rPr>
            <t>TOOLS &amp; SYSTEMS:</t>
          </r>
          <r>
            <rPr>
              <rFont val="Calibri"/>
              <sz val="10"/>
            </rPr>
            <t xml:space="preserve"> Postman
</t>
          </r>
          <r>
            <rPr>
              <rFont val="Calibri"/>
              <b val="1"/>
              <sz val="10"/>
            </rPr>
            <t>MANAGER-SET KRAs:</t>
          </r>
          <r>
            <rPr>
              <rFont val="Calibri"/>
              <sz val="10"/>
            </rPr>
            <t xml:space="preserve"> Common themes in manager-set KRAs: test coverage · business · automation · knowledge · activities · comprehensive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6 holders, 6 answered the survey; sub-family 8 answered; catalogue RC-146</t>
          </r>
        </is>
      </c>
      <c r="S8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Not rated · manager · 9-Box Grid placement: Trusted Professional.</t>
          </r>
        </is>
      </c>
      <c r="T86" s="121" t="n"/>
      <c r="U86" s="122" t="inlineStr">
        <is>
          <r>
            <rPr>
              <rFont val="Calibri"/>
              <sz val="10"/>
            </rPr>
            <t xml:space="preserve">Senior QA Automation Engineer in Quality Assurance · CARBON, A3 — IC.
</t>
          </r>
          <r>
            <rPr>
              <rFont val="Calibri"/>
              <b val="1"/>
              <sz val="10"/>
            </rPr>
            <t>The work:</t>
          </r>
          <r>
            <rPr>
              <rFont val="Calibri"/>
              <sz val="10"/>
            </rPr>
            <t xml:space="preserve"> Builds and runs automated UI/API test suites integrated with CI.
At this level the role owns varied work; reviews juniors; go-to for a process.
</t>
          </r>
          <r>
            <rPr>
              <rFont val="Calibri"/>
              <b val="1"/>
              <sz val="10"/>
            </rPr>
            <t>Key responsibilities:</t>
          </r>
          <r>
            <rPr>
              <rFont val="Calibri"/>
              <sz val="10"/>
            </rPr>
            <t xml:space="preserve"> Builds and runs automated UI/API test suites integrated with CI; Varied and non-standard work; handles exceptions; A module / process, or work with client or regulatory consequences.
</t>
          </r>
          <r>
            <rPr>
              <rFont val="Calibri"/>
              <b val="1"/>
              <sz val="10"/>
            </rPr>
            <t>Holders describe it with:</t>
          </r>
          <r>
            <rPr>
              <rFont val="Calibri"/>
              <sz val="10"/>
            </rPr>
            <t xml:space="preserve"> testing · scripts · defects · testcase · automation · report.</t>
          </r>
        </is>
      </c>
      <c r="V86"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86"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Manual testing · Playwright
</t>
          </r>
          <r>
            <rPr>
              <rFont val="Calibri"/>
              <b val="1"/>
              <sz val="10"/>
            </rPr>
            <t>TOOLS:</t>
          </r>
          <r>
            <rPr>
              <rFont val="Calibri"/>
              <sz val="10"/>
            </rPr>
            <t xml:space="preserve"> Postman
★ = must-have for the family. Scale: 1 Awareness · 2 Working · 3 Practitioner · 4 Advanced · 5 Expert.</t>
          </r>
        </is>
      </c>
      <c r="X86"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86" s="124" t="inlineStr">
        <is>
          <t>CARBON · Quality Assurance · Band A · Early career</t>
        </is>
      </c>
      <c r="Z86" s="125" t="n">
        <v>2.5</v>
      </c>
      <c r="AA86" s="126">
        <f>IFERROR(INDEX(WM_C,MATCH($Y86,WM_KEY,0)),"")</f>
        <v>0.64</v>
      </c>
      <c r="AB86" s="127">
        <f>IF(Z86="","",Z86*AA86)</f>
        <v>1.6</v>
      </c>
      <c r="AC86" s="125" t="n">
        <v>2.5</v>
      </c>
      <c r="AD86" s="126">
        <f>IFERROR(INDEX(WM_AU,MATCH($Y86,WM_KEY,0)),"")</f>
        <v>0.16</v>
      </c>
      <c r="AE86" s="127">
        <f>IF(AC86="","",AC86*AD86)</f>
        <v>0.4</v>
      </c>
      <c r="AF86" s="125" t="n">
        <v>2.5</v>
      </c>
      <c r="AG86" s="126">
        <f>IFERROR(INDEX(WM_AC,MATCH($Y86,WM_KEY,0)),"")</f>
        <v>0.04</v>
      </c>
      <c r="AH86" s="127">
        <f>IF(AF86="","",AF86*AG86)</f>
        <v>0.1</v>
      </c>
      <c r="AI86" s="125" t="n">
        <v>1.5</v>
      </c>
      <c r="AJ86" s="126">
        <f>IFERROR(INDEX(WM_L,MATCH($Y86,WM_KEY,0)),"")</f>
        <v>0</v>
      </c>
      <c r="AK86" s="127">
        <f>IF(AI86="","",AI86*AJ86)</f>
        <v>0</v>
      </c>
      <c r="AL86" s="125" t="n">
        <v>3.5</v>
      </c>
      <c r="AM86" s="126">
        <f>IFERROR(INDEX(WM_E,MATCH($Y86,WM_KEY,0)),"")</f>
        <v>0.1</v>
      </c>
      <c r="AN86" s="127">
        <f>IF(AL86="","",AL86*AM86)</f>
        <v>0.35</v>
      </c>
      <c r="AO86" s="128" t="n">
        <v>2.5</v>
      </c>
      <c r="AP86" s="126">
        <f>IFERROR(INDEX(WM_BI,MATCH($Y86,WM_KEY,0)),"")</f>
        <v>0.06</v>
      </c>
      <c r="AQ86" s="127">
        <f>IF(AO86="","",AO86*AP86)</f>
        <v>0.15</v>
      </c>
      <c r="AR86" s="127">
        <f>IF(COUNT(AB86,AE86,AH86,AK86,AN86,AQ86)&lt;6,"",SUM(AB86,AE86,AH86,AK86,AN86,AQ86))</f>
        <v>2.6</v>
      </c>
      <c r="AS86" s="129" t="str">
        <f>IF(AR86="","",INDEX({"A1","A2","A3","B1","B2","B3","C1","C2","D1","D2","E1","E2"},MAX(1,MIN(12,ROUND(AR86,0)))))</f>
        <v>A3</v>
      </c>
      <c r="AT8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86" s="131" t="inlineStr">
        <is>
          <r>
            <rPr>
              <rFont val="Calibri"/>
              <b val="1"/>
              <sz val="10"/>
            </rPr>
            <t>At build:</t>
          </r>
          <r>
            <rPr>
              <rFont val="Calibri"/>
              <sz val="10"/>
            </rPr>
            <t xml:space="preserve"> Complexity 1.60 + Autonomy 0.40 + Accountability 0.10 + Leadership 0.00 + Experience 0.35 + Business impact 0.15
= 2.60 points → nearest level 3 = A3
</t>
          </r>
          <r>
            <rPr>
              <rFont val="Calibri"/>
              <b val="1"/>
              <sz val="10"/>
            </rPr>
            <t>Final level:</t>
          </r>
          <r>
            <rPr>
              <rFont val="Calibri"/>
              <sz val="10"/>
            </rPr>
            <t xml:space="preserve"> A3 · same as the score</t>
          </r>
        </is>
      </c>
      <c r="AV86" s="131" t="inlineStr">
        <is>
          <r>
            <rPr>
              <rFont val="Calibri"/>
              <b val="1"/>
              <sz val="10"/>
            </rPr>
            <t>No rule applied:</t>
          </r>
          <r>
            <rPr>
              <rFont val="Calibri"/>
              <sz val="10"/>
            </rPr>
            <t xml:space="preserve"> the score decides.</t>
          </r>
        </is>
      </c>
      <c r="AW86"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Creates, maintains and runs automation scripts and reports defects; no harder cases described → moved down 0.5
</t>
          </r>
          <r>
            <rPr>
              <rFont val="Calibri"/>
              <b val="1"/>
              <sz val="10"/>
            </rPr>
            <t>KRA:</t>
          </r>
          <r>
            <rPr>
              <rFont val="Calibri"/>
              <sz val="10"/>
            </rPr>
            <t xml:space="preserve"> “1.Increase end-to-end automation coverage across all IRIS CARBON suites · DM, ESG, Carbon from current baseline to ≥ 90% regression…”
</t>
          </r>
          <r>
            <rPr>
              <rFont val="Calibri"/>
              <b val="1"/>
              <sz val="10"/>
            </rPr>
            <t>Market:</t>
          </r>
          <r>
            <rPr>
              <rFont val="Calibri"/>
              <sz val="10"/>
            </rPr>
            <t xml:space="preserve"> A2 = Standard work of the discipline · A3 = Varied and non-standard work; handles exceptions</t>
          </r>
        </is>
      </c>
      <c r="AX8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says 'freedom to try' new approaches; no concrete decisions named → moved down 0.5
</t>
          </r>
          <r>
            <rPr>
              <rFont val="Calibri"/>
              <b val="1"/>
              <sz val="10"/>
            </rPr>
            <t>Market:</t>
          </r>
          <r>
            <rPr>
              <rFont val="Calibri"/>
              <sz val="10"/>
            </rPr>
            <t xml:space="preserve"> A2 = Chooses own approach within standards · A3 = Technical / QC / client calls on own work</t>
          </r>
        </is>
      </c>
      <c r="AY8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automation tests, execution reports and defect reports → moved down 0.5
</t>
          </r>
          <r>
            <rPr>
              <rFont val="Calibri"/>
              <b val="1"/>
              <sz val="10"/>
            </rPr>
            <t>KRA:</t>
          </r>
          <r>
            <rPr>
              <rFont val="Calibri"/>
              <sz val="10"/>
            </rPr>
            <t xml:space="preserve"> “1.Increase end-to-end automation coverage across all IRIS CARBON suites · DM, ESG, Carbon from current baseline to ≥ 90% regression…”
</t>
          </r>
          <r>
            <rPr>
              <rFont val="Calibri"/>
              <b val="1"/>
              <sz val="10"/>
            </rPr>
            <t>Market:</t>
          </r>
          <r>
            <rPr>
              <rFont val="Calibri"/>
              <sz val="10"/>
            </rPr>
            <t xml:space="preserve"> A2 = Own deliverables · accuracy, TAT · A3 = A module / process, or work with client or regulatory consequences</t>
          </r>
        </is>
      </c>
      <c r="AZ86"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86" s="134" t="inlineStr">
        <is>
          <r>
            <rPr>
              <rFont val="Calibri"/>
              <sz val="10"/>
            </rPr>
            <t xml:space="preserve">Rated 3.5 of 12 · between A3 and B1
</t>
          </r>
          <r>
            <rPr>
              <rFont val="Calibri"/>
              <b val="1"/>
              <sz val="10"/>
            </rPr>
            <t>Experience:</t>
          </r>
          <r>
            <rPr>
              <rFont val="Calibri"/>
              <sz val="10"/>
            </rPr>
            <t xml:space="preserve"> 3.5 yrs total · 3.5 at IRIS; none recorded before IRIS = 3.2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86"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86" s="145" t="inlineStr"/>
      <c r="BD86" s="136" t="inlineStr">
        <is>
          <t>✓ HRIS: 3.5 yrs, MSC, 0 direct reports
✓ Survey: 20 of 20 questions answered
✓ KRAs: submitted, reported deliverables
✓ Manager mapping: rating, 9-box — filled from talent-mapping files: 9-box · CARBON grid
✗ Job description: not on file</t>
        </is>
      </c>
      <c r="BE86"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86" s="136" t="inlineStr">
        <is>
          <t>Medium</t>
        </is>
      </c>
      <c r="BG86" s="136" t="inlineStr"/>
      <c r="BH86" s="136" t="inlineStr"/>
      <c r="BI86" s="137" t="n"/>
      <c r="BJ86" s="138" t="n"/>
      <c r="BK86" s="138" t="n"/>
      <c r="BL86" s="138" t="n"/>
      <c r="BM86" s="138" t="n"/>
      <c r="BN86" s="139" t="n"/>
      <c r="BO86" s="121" t="n"/>
      <c r="BP86" s="121" t="n"/>
      <c r="BQ86" s="121" t="n"/>
      <c r="BR86" s="121" t="n"/>
      <c r="BS86" s="121" t="n"/>
      <c r="BT86" s="121" t="n"/>
      <c r="BU86" s="121" t="n"/>
      <c r="BV86" s="121" t="n">
        <v>2.5</v>
      </c>
    </row>
    <row r="87" ht="340" customHeight="1">
      <c r="A87" s="109" t="inlineStr">
        <is>
          <t>IRIS2489</t>
        </is>
      </c>
      <c r="B87" s="110" t="inlineStr">
        <is>
          <t>Sreyash Duragkar</t>
        </is>
      </c>
      <c r="C87" s="111" t="inlineStr">
        <is>
          <t>Sales</t>
        </is>
      </c>
      <c r="D87" s="111" t="inlineStr">
        <is>
          <t>Anuradha RK</t>
        </is>
      </c>
      <c r="E87" s="112" t="n">
        <v>2.6</v>
      </c>
      <c r="F87" s="112" t="n">
        <v>0.6</v>
      </c>
      <c r="G87" s="111" t="inlineStr">
        <is>
          <t>PGDM</t>
        </is>
      </c>
      <c r="H87" s="140" t="inlineStr">
        <is>
          <t>Director- Enterprise Sales</t>
        </is>
      </c>
      <c r="I87" s="115" t="inlineStr">
        <is>
          <t>Principal – Enterprise Sales</t>
        </is>
      </c>
      <c r="J87" s="114" t="inlineStr">
        <is>
          <t>Sales &amp; Business Development</t>
        </is>
      </c>
      <c r="K87" s="114" t="inlineStr">
        <is>
          <t>Sales Leadership</t>
        </is>
      </c>
      <c r="L87" s="115" t="inlineStr">
        <is>
          <t>Not in current mapping files</t>
        </is>
      </c>
      <c r="M87" s="116" t="inlineStr">
        <is>
          <t>C1</t>
        </is>
      </c>
      <c r="N87" s="142" t="inlineStr">
        <is>
          <t>Principal</t>
        </is>
      </c>
      <c r="O87" s="33" t="inlineStr">
        <is>
          <t>C</t>
        </is>
      </c>
      <c r="P87" s="114" t="inlineStr">
        <is>
          <t>IC</t>
        </is>
      </c>
      <c r="Q87" s="118" t="inlineStr">
        <is>
          <t>● Newly mapped</t>
        </is>
      </c>
      <c r="R87" s="119" t="inlineStr">
        <is>
          <r>
            <rPr>
              <rFont val="Calibri"/>
              <b val="1"/>
              <sz val="10"/>
            </rPr>
            <t>WHAT THE ROLE DOES:</t>
          </r>
          <r>
            <rPr>
              <rFont val="Calibri"/>
              <sz val="10"/>
            </rPr>
            <t xml:space="preserve"> 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Sub-function results or domain quality across products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Sub-function results or domain quality across products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3 holders, 0 answered the survey; sub-family 3 answered; catalogue RC-170</t>
          </r>
        </is>
      </c>
      <c r="S87" s="120"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9 of 12 · D1-level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T87" s="121" t="n"/>
      <c r="U87" s="122" t="inlineStr">
        <is>
          <r>
            <rPr>
              <rFont val="Calibri"/>
              <sz val="10"/>
            </rPr>
            <t xml:space="preserve">Principal – Enterprise Sales in Sales · CARBON, C1 — IC.
</t>
          </r>
          <r>
            <rPr>
              <rFont val="Calibri"/>
              <b val="1"/>
              <sz val="10"/>
            </rPr>
            <t>The work:</t>
          </r>
          <r>
            <rPr>
              <rFont val="Calibri"/>
              <sz val="10"/>
            </rPr>
            <t xml:space="preserve"> Leads the sales &amp; business development function.
At this level the role owns a sub-function, or principal authority across products.
</t>
          </r>
          <r>
            <rPr>
              <rFont val="Calibri"/>
              <b val="1"/>
              <sz val="10"/>
            </rPr>
            <t>Key responsibilities:</t>
          </r>
          <r>
            <rPr>
              <rFont val="Calibri"/>
              <sz val="10"/>
            </rPr>
            <t xml:space="preserve"> Leads the sales &amp; business development function; Ambiguous, cross-product problems; Sub-function results or domain quality across products.
</t>
          </r>
          <r>
            <rPr>
              <rFont val="Calibri"/>
              <b val="1"/>
              <sz val="10"/>
            </rPr>
            <t>Holders describe it with:</t>
          </r>
          <r>
            <rPr>
              <rFont val="Calibri"/>
              <sz val="10"/>
            </rPr>
            <t xml:space="preserve"> building · partner.</t>
          </r>
        </is>
      </c>
      <c r="V87" s="123" t="inlineStr">
        <is>
          <r>
            <rPr>
              <rFont val="Calibri"/>
              <b val="1"/>
              <sz val="10"/>
            </rPr>
            <t>Hire as:</t>
          </r>
          <r>
            <rPr>
              <rFont val="Calibri"/>
              <sz val="10"/>
            </rPr>
            <t xml:space="preserve"> — — IRIS C1 Principal · IC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MBA preferred from B2
</t>
          </r>
          <r>
            <rPr>
              <rFont val="Calibri"/>
              <b val="1"/>
              <sz val="10"/>
            </rPr>
            <t>Equivalent titles at peers:</t>
          </r>
          <r>
            <rPr>
              <rFont val="Calibri"/>
              <sz val="10"/>
            </rPr>
            <t xml:space="preserve"> IRIS Vs Competitor Benchmark — SaaS sales ladder — IC – Strategic / Principal AE · IRIS Vs Competitor Benchmark — SaaS sales ladder — management – Regional Sales Head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87" s="123"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Sales
★ = must-have for the family. Scale: 1 Awareness · 2 Working · 3 Practitioner · 4 Advanced · 5 Expert.</t>
          </r>
        </is>
      </c>
      <c r="X87" s="123"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87" s="124" t="inlineStr">
        <is>
          <t>CARBON · Sales · Band C · Principal expert</t>
        </is>
      </c>
      <c r="Z87" s="125" t="n">
        <v>9</v>
      </c>
      <c r="AA87" s="126">
        <f>IFERROR(INDEX(WM_C,MATCH($Y87,WM_KEY,0)),"")</f>
        <v>0.49</v>
      </c>
      <c r="AB87" s="127">
        <f>IF(Z87="","",Z87*AA87)</f>
        <v>4.41</v>
      </c>
      <c r="AC87" s="125" t="n">
        <v>9</v>
      </c>
      <c r="AD87" s="126">
        <f>IFERROR(INDEX(WM_AU,MATCH($Y87,WM_KEY,0)),"")</f>
        <v>0.23</v>
      </c>
      <c r="AE87" s="127">
        <f>IF(AC87="","",AC87*AD87)</f>
        <v>2.07</v>
      </c>
      <c r="AF87" s="125" t="n">
        <v>9</v>
      </c>
      <c r="AG87" s="126">
        <f>IFERROR(INDEX(WM_AC,MATCH($Y87,WM_KEY,0)),"")</f>
        <v>0.05</v>
      </c>
      <c r="AH87" s="127">
        <f>IF(AF87="","",AF87*AG87)</f>
        <v>0.45</v>
      </c>
      <c r="AI87" s="125" t="n">
        <v>9</v>
      </c>
      <c r="AJ87" s="126">
        <f>IFERROR(INDEX(WM_L,MATCH($Y87,WM_KEY,0)),"")</f>
        <v>0.05</v>
      </c>
      <c r="AK87" s="127">
        <f>IF(AI87="","",AI87*AJ87)</f>
        <v>0.45</v>
      </c>
      <c r="AL87" s="125" t="n">
        <v>3.5</v>
      </c>
      <c r="AM87" s="126">
        <f>IFERROR(INDEX(WM_E,MATCH($Y87,WM_KEY,0)),"")</f>
        <v>0.05</v>
      </c>
      <c r="AN87" s="127">
        <f>IF(AL87="","",AL87*AM87)</f>
        <v>0.175</v>
      </c>
      <c r="AO87" s="128" t="n">
        <v>9</v>
      </c>
      <c r="AP87" s="126">
        <f>IFERROR(INDEX(WM_BI,MATCH($Y87,WM_KEY,0)),"")</f>
        <v>0.13</v>
      </c>
      <c r="AQ87" s="127">
        <f>IF(AO87="","",AO87*AP87)</f>
        <v>1.17</v>
      </c>
      <c r="AR87" s="127">
        <f>IF(COUNT(AB87,AE87,AH87,AK87,AN87,AQ87)&lt;6,"",SUM(AB87,AE87,AH87,AK87,AN87,AQ87))</f>
        <v>8.725</v>
      </c>
      <c r="AS87" s="129" t="str">
        <f>IF(AR87="","",INDEX({"A1","A2","A3","B1","B2","B3","C1","C2","D1","D2","E1","E2"},MAX(1,MIN(12,ROUND(AR87,0)))))</f>
        <v>D1</v>
      </c>
      <c r="AT87" s="130" t="inlineStr">
        <is>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87" s="131" t="inlineStr">
        <is>
          <r>
            <rPr>
              <rFont val="Calibri"/>
              <b val="1"/>
              <sz val="10"/>
            </rPr>
            <t>At build:</t>
          </r>
          <r>
            <rPr>
              <rFont val="Calibri"/>
              <sz val="10"/>
            </rPr>
            <t xml:space="preserve"> Complexity 4.41 + Autonomy 2.07 + Accountability 0.45 + Leadership 0.45 + Experience 0.18 + Business impact 1.17
= 8.72 points → nearest level 9 = D1
</t>
          </r>
          <r>
            <rPr>
              <rFont val="Calibri"/>
              <b val="1"/>
              <sz val="10"/>
            </rPr>
            <t>Final level:</t>
          </r>
          <r>
            <rPr>
              <rFont val="Calibri"/>
              <sz val="10"/>
            </rPr>
            <t xml:space="preserve"> C1 · a rule applied: see the next column</t>
          </r>
        </is>
      </c>
      <c r="AV87" s="131" t="inlineStr">
        <is>
          <r>
            <rPr>
              <rFont val="Calibri"/>
              <sz val="10"/>
            </rPr>
            <t xml:space="preserve">• </t>
          </r>
          <r>
            <rPr>
              <rFont val="Calibri"/>
              <b val="1"/>
              <sz val="10"/>
            </rPr>
            <t>Held at C1 instead of D1:</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AW87" s="132"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Competing strategic, financial and regulatory priorities</t>
          </r>
        </is>
      </c>
      <c r="AX87" s="133"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Sets business-line direction, pricing and investment</t>
          </r>
        </is>
      </c>
      <c r="AY87" s="133" t="inlineStr">
        <is>
          <r>
            <rPr>
              <rFont val="Calibri"/>
              <color rgb="009C0006"/>
              <sz val="10"/>
            </rPr>
            <t xml:space="preserve">Rated 9 of 12
</t>
          </r>
          <r>
            <rPr>
              <rFont val="Calibri"/>
              <b val="1"/>
              <color rgb="009C0006"/>
              <sz val="10"/>
            </rPr>
            <t>Start:</t>
          </r>
          <r>
            <rPr>
              <rFont val="Calibri"/>
              <color rgb="009C0006"/>
              <sz val="10"/>
            </rPr>
            <t xml:space="preserve"> 9.0 · business head / director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D1 = Business-line P&amp;L and market position</t>
          </r>
        </is>
      </c>
      <c r="AZ87" s="133" t="inlineStr">
        <is>
          <r>
            <rPr>
              <rFont val="Calibri"/>
              <color rgb="009C0006"/>
              <sz val="10"/>
            </rPr>
            <t xml:space="preserve">Rated 9 of 12
</t>
          </r>
          <r>
            <rPr>
              <rFont val="Calibri"/>
              <b val="1"/>
              <color rgb="009C0006"/>
              <sz val="10"/>
            </rPr>
            <t>Start:</t>
          </r>
          <r>
            <rPr>
              <rFont val="Calibri"/>
              <color rgb="009C0006"/>
              <sz val="10"/>
            </rPr>
            <t xml:space="preserve"> 9.0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D1 = Defines business strategy; builds the leadership bench</t>
          </r>
        </is>
      </c>
      <c r="BA87" s="134" t="inlineStr">
        <is>
          <r>
            <rPr>
              <rFont val="Calibri"/>
              <sz val="10"/>
            </rPr>
            <t xml:space="preserve">Rated 3.5 of 12 · between A3 and B1
</t>
          </r>
          <r>
            <rPr>
              <rFont val="Calibri"/>
              <b val="1"/>
              <sz val="10"/>
            </rPr>
            <t>Experience:</t>
          </r>
          <r>
            <rPr>
              <rFont val="Calibri"/>
              <sz val="10"/>
            </rPr>
            <t xml:space="preserve"> 2.6 yrs total · 2.0 before IRIS + 0.6 at IRIS = 2.8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PGDM · postgraduate, relevant to the work → +0.5
</t>
          </r>
          <r>
            <rPr>
              <rFont val="Calibri"/>
              <b val="1"/>
              <sz val="10"/>
            </rPr>
            <t>Market:</t>
          </r>
          <r>
            <rPr>
              <rFont val="Calibri"/>
              <sz val="10"/>
            </rPr>
            <t xml:space="preserve"> C1 roles typically have 12–17 yrs · IRIS guide 10–14</t>
          </r>
        </is>
      </c>
      <c r="BB87" s="134" t="inlineStr">
        <is>
          <r>
            <rPr>
              <rFont val="Calibri"/>
              <sz val="10"/>
            </rPr>
            <t xml:space="preserve">Rated 9 of 12 — a starting estimate.
</t>
          </r>
          <r>
            <rPr>
              <rFont val="Calibri"/>
              <b val="1"/>
              <sz val="10"/>
            </rPr>
            <t>Start:</t>
          </r>
          <r>
            <rPr>
              <rFont val="Calibri"/>
              <sz val="10"/>
            </rPr>
            <t xml:space="preserve"> 9,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D1 = Owns a business line's P&amp;L and growth, or a company-wide function</t>
          </r>
        </is>
      </c>
      <c r="BC87" s="135" t="inlineStr">
        <is>
          <t>• Survey response or KRAs describing the work · nothing on file — Employee + manager
• Confirm structure behind the senior title · org chart — Business head
• Correct the experience record — HR</t>
        </is>
      </c>
      <c r="BD87" s="136" t="inlineStr">
        <is>
          <t>✓ HRIS: 2.6 yrs, PGDM, 0 direct reports
✗ Survey: no response
✗ KRAs: none on file
✓ Manager mapping: rating, 9-box
✓ Job description</t>
        </is>
      </c>
      <c r="BE87" s="136"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BF87" s="136" t="inlineStr">
        <is>
          <t>Low</t>
        </is>
      </c>
      <c r="BG87" s="136" t="inlineStr">
        <is>
          <t>• Experience on record · 2.6 yrs looks incomplete — experience before IRIS appears to be missing; HR to confirm
• Only 2.6 yrs are on record, which would not normally support this level — but the record looks incomplete · experience before IRIS appears to be missing → level kept; HR to confirm
• No survey answers or KRA — the role factors rest on designation and reporting lines only</t>
        </is>
      </c>
      <c r="BH87" s="136" t="inlineStr"/>
      <c r="BI87" s="137" t="n"/>
      <c r="BJ87" s="138" t="n"/>
      <c r="BK87" s="138" t="n"/>
      <c r="BL87" s="138" t="n"/>
      <c r="BM87" s="138" t="n"/>
      <c r="BN87" s="139" t="n"/>
      <c r="BO87" s="121" t="n"/>
      <c r="BP87" s="121" t="n"/>
      <c r="BQ87" s="121" t="n"/>
      <c r="BR87" s="121" t="n"/>
      <c r="BS87" s="121" t="n"/>
      <c r="BT87" s="121" t="n"/>
      <c r="BU87" s="121" t="n"/>
      <c r="BV87" s="121" t="n">
        <v>9</v>
      </c>
    </row>
    <row r="88" ht="340" customHeight="1">
      <c r="A88" s="109" t="inlineStr">
        <is>
          <t>IRIS1783</t>
        </is>
      </c>
      <c r="B88" s="110" t="inlineStr">
        <is>
          <t>Swapnil Trikane</t>
        </is>
      </c>
      <c r="C88" s="111" t="inlineStr">
        <is>
          <t>Sales</t>
        </is>
      </c>
      <c r="D88" s="111" t="inlineStr">
        <is>
          <t>Anuradha RK</t>
        </is>
      </c>
      <c r="E88" s="112" t="n">
        <v>15.5</v>
      </c>
      <c r="F88" s="112" t="n">
        <v>7.4</v>
      </c>
      <c r="G88" s="111" t="inlineStr">
        <is>
          <t>MBA</t>
        </is>
      </c>
      <c r="H88" s="140" t="inlineStr">
        <is>
          <t>Senior Manager Sales</t>
        </is>
      </c>
      <c r="I88" s="115" t="inlineStr">
        <is>
          <t>Lead Account Executive</t>
        </is>
      </c>
      <c r="J88" s="114" t="inlineStr">
        <is>
          <t>Sales &amp; Business Development</t>
        </is>
      </c>
      <c r="K88" s="114" t="inlineStr">
        <is>
          <t>Sales Leadership</t>
        </is>
      </c>
      <c r="L88" s="115" t="inlineStr">
        <is>
          <t>Not in current mapping files</t>
        </is>
      </c>
      <c r="M88" s="116" t="inlineStr">
        <is>
          <t>B3</t>
        </is>
      </c>
      <c r="N88" s="21" t="inlineStr">
        <is>
          <t>Lead Specialist</t>
        </is>
      </c>
      <c r="O88" s="23" t="inlineStr">
        <is>
          <t>B</t>
        </is>
      </c>
      <c r="P88" s="114" t="inlineStr">
        <is>
          <t>IC</t>
        </is>
      </c>
      <c r="Q88" s="118" t="inlineStr">
        <is>
          <t>● Newly mapped</t>
        </is>
      </c>
      <c r="R88" s="119" t="inlineStr">
        <is>
          <r>
            <rPr>
              <rFont val="Calibri"/>
              <b val="1"/>
              <sz val="10"/>
            </rPr>
            <t>WHAT THE ROLE DOES:</t>
          </r>
          <r>
            <rPr>
              <rFont val="Calibri"/>
              <sz val="10"/>
            </rPr>
            <t xml:space="preserve"> Leads the sales &amp; business development function. At B3: a practice, or several teams through team leads.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Sets standards for a practice; cross-team problems; Several teams or a practice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Commercial / strategic calls for the unit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4 · Future-ready 3 · Functional 4 · Leadership 3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1 answered the survey; sub-family 3 answered; catalogue RC-169</t>
          </r>
        </is>
      </c>
      <c r="S88" s="120"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T88" s="121" t="n"/>
      <c r="U88" s="122" t="inlineStr">
        <is>
          <r>
            <rPr>
              <rFont val="Calibri"/>
              <sz val="10"/>
            </rPr>
            <t xml:space="preserve">Lead Account Executive in Sales · CARBON, B3 — IC.
</t>
          </r>
          <r>
            <rPr>
              <rFont val="Calibri"/>
              <b val="1"/>
              <sz val="10"/>
            </rPr>
            <t>The work:</t>
          </r>
          <r>
            <rPr>
              <rFont val="Calibri"/>
              <sz val="10"/>
            </rPr>
            <t xml:space="preserve"> Leads the sales &amp; business development function.
At this level the role owns a practice, or several teams through team leads.
</t>
          </r>
          <r>
            <rPr>
              <rFont val="Calibri"/>
              <b val="1"/>
              <sz val="10"/>
            </rPr>
            <t>Key responsibilities:</t>
          </r>
          <r>
            <rPr>
              <rFont val="Calibri"/>
              <sz val="10"/>
            </rPr>
            <t xml:space="preserve"> Leads the sales &amp; business development function; Sets standards for a practice; cross-team problems; Several teams or a practice.
</t>
          </r>
          <r>
            <rPr>
              <rFont val="Calibri"/>
              <b val="1"/>
              <sz val="10"/>
            </rPr>
            <t>Holders describe it with:</t>
          </r>
          <r>
            <rPr>
              <rFont val="Calibri"/>
              <sz val="10"/>
            </rPr>
            <t xml:space="preserve"> building · partner.</t>
          </r>
        </is>
      </c>
      <c r="V88" s="123" t="inlineStr">
        <is>
          <r>
            <rPr>
              <rFont val="Calibri"/>
              <b val="1"/>
              <sz val="10"/>
            </rPr>
            <t>Hire as:</t>
          </r>
          <r>
            <rPr>
              <rFont val="Calibri"/>
              <sz val="10"/>
            </rPr>
            <t xml:space="preserve"> Enterprise / Strategic AE — IRIS B3 Lead Specialist · IC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Graduate; MBA preferred from B2
</t>
          </r>
          <r>
            <rPr>
              <rFont val="Calibri"/>
              <b val="1"/>
              <sz val="10"/>
            </rPr>
            <t>Equivalent titles at peers:</t>
          </r>
          <r>
            <rPr>
              <rFont val="Calibri"/>
              <sz val="10"/>
            </rPr>
            <t xml:space="preserve"> IRIS Vs Competitor Benchmark — SaaS sales ladder — IC – Enterprise AE · IRIS Vs Competitor Benchmark — SaaS sales ladder — management – Senior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88" s="123"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Sales
★ = must-have for the family. Scale: 1 Awareness · 2 Working · 3 Practitioner · 4 Advanced · 5 Expert.</t>
          </r>
        </is>
      </c>
      <c r="X88" s="123"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88" s="124" t="inlineStr">
        <is>
          <t>CARBON · Sales · Band B · Expert / POD Lead</t>
        </is>
      </c>
      <c r="Z88" s="125" t="n">
        <v>5.5</v>
      </c>
      <c r="AA88" s="126">
        <f>IFERROR(INDEX(WM_C,MATCH($Y88,WM_KEY,0)),"")</f>
        <v>0.46</v>
      </c>
      <c r="AB88" s="127">
        <f>IF(Z88="","",Z88*AA88)</f>
        <v>2.53</v>
      </c>
      <c r="AC88" s="125" t="n">
        <v>5.5</v>
      </c>
      <c r="AD88" s="126">
        <f>IFERROR(INDEX(WM_AU,MATCH($Y88,WM_KEY,0)),"")</f>
        <v>0.22</v>
      </c>
      <c r="AE88" s="127">
        <f>IF(AC88="","",AC88*AD88)</f>
        <v>1.21</v>
      </c>
      <c r="AF88" s="125" t="n">
        <v>5.5</v>
      </c>
      <c r="AG88" s="126">
        <f>IFERROR(INDEX(WM_AC,MATCH($Y88,WM_KEY,0)),"")</f>
        <v>0.05</v>
      </c>
      <c r="AH88" s="127">
        <f>IF(AF88="","",AF88*AG88)</f>
        <v>0.275</v>
      </c>
      <c r="AI88" s="125" t="n">
        <v>4.5</v>
      </c>
      <c r="AJ88" s="126">
        <f>IFERROR(INDEX(WM_L,MATCH($Y88,WM_KEY,0)),"")</f>
        <v>0.05</v>
      </c>
      <c r="AK88" s="127">
        <f>IF(AI88="","",AI88*AJ88)</f>
        <v>0.225</v>
      </c>
      <c r="AL88" s="125" t="n">
        <v>9</v>
      </c>
      <c r="AM88" s="126">
        <f>IFERROR(INDEX(WM_E,MATCH($Y88,WM_KEY,0)),"")</f>
        <v>0.1</v>
      </c>
      <c r="AN88" s="127">
        <f>IF(AL88="","",AL88*AM88)</f>
        <v>0.9</v>
      </c>
      <c r="AO88" s="128" t="n">
        <v>5.5</v>
      </c>
      <c r="AP88" s="126">
        <f>IFERROR(INDEX(WM_BI,MATCH($Y88,WM_KEY,0)),"")</f>
        <v>0.12</v>
      </c>
      <c r="AQ88" s="127">
        <f>IF(AO88="","",AO88*AP88)</f>
        <v>0.66</v>
      </c>
      <c r="AR88" s="127">
        <f>IF(COUNT(AB88,AE88,AH88,AK88,AN88,AQ88)&lt;6,"",SUM(AB88,AE88,AH88,AK88,AN88,AQ88))</f>
        <v>5.8</v>
      </c>
      <c r="AS88" s="129" t="str">
        <f>IF(AR88="","",INDEX({"A1","A2","A3","B1","B2","B3","C1","C2","D1","D2","E1","E2"},MAX(1,MIN(12,ROUND(AR88,0)))))</f>
        <v>B3</v>
      </c>
      <c r="AT88"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88" s="131" t="inlineStr">
        <is>
          <r>
            <rPr>
              <rFont val="Calibri"/>
              <b val="1"/>
              <sz val="10"/>
            </rPr>
            <t>At build:</t>
          </r>
          <r>
            <rPr>
              <rFont val="Calibri"/>
              <sz val="10"/>
            </rPr>
            <t xml:space="preserve"> Complexity 2.53 + Autonomy 1.21 + Accountability 0.28 + Leadership 0.23 + Experience 0.90 + Business impact 0.66
= 5.80 points → nearest level 6 = B3
</t>
          </r>
          <r>
            <rPr>
              <rFont val="Calibri"/>
              <b val="1"/>
              <sz val="10"/>
            </rPr>
            <t>Final level:</t>
          </r>
          <r>
            <rPr>
              <rFont val="Calibri"/>
              <sz val="10"/>
            </rPr>
            <t xml:space="preserve"> B3 · same as the score</t>
          </r>
        </is>
      </c>
      <c r="AV88" s="131" t="inlineStr">
        <is>
          <r>
            <rPr>
              <rFont val="Calibri"/>
              <b val="1"/>
              <sz val="10"/>
            </rPr>
            <t>No rule applied:</t>
          </r>
          <r>
            <rPr>
              <rFont val="Calibri"/>
              <sz val="10"/>
            </rPr>
            <t xml:space="preserve"> the score decides.</t>
          </r>
        </is>
      </c>
      <c r="AW88" s="14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New-logo selling: BANT qualification, deal closures, partnership management, sales forecast and pipeline → moved down 0.5
</t>
          </r>
          <r>
            <rPr>
              <rFont val="Calibri"/>
              <b val="1"/>
              <sz val="10"/>
            </rPr>
            <t>Market:</t>
          </r>
          <r>
            <rPr>
              <rFont val="Calibri"/>
              <sz val="10"/>
            </rPr>
            <t xml:space="preserve"> B2 = Hardest problems in the domain · B3 = Sets standards for a practice; cross-team problems</t>
          </r>
        </is>
      </c>
      <c r="AX88" s="13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Runs own deals; decision answer suggests commitments are not made alone → moved down 0.5
</t>
          </r>
          <r>
            <rPr>
              <rFont val="Calibri"/>
              <b val="1"/>
              <sz val="10"/>
            </rPr>
            <t>Market:</t>
          </r>
          <r>
            <rPr>
              <rFont val="Calibri"/>
              <sz val="10"/>
            </rPr>
            <t xml:space="preserve"> B2 = Allocates people and sets team priorities · B3 = Commercial / strategic calls for the unit</t>
          </r>
        </is>
      </c>
      <c r="AY88" s="13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own survey / KRA answers · summarised by the rater; not quoted → moved down 0.5
</t>
          </r>
          <r>
            <rPr>
              <rFont val="Calibri"/>
              <b val="1"/>
              <sz val="10"/>
            </rPr>
            <t>Market:</t>
          </r>
          <r>
            <rPr>
              <rFont val="Calibri"/>
              <sz val="10"/>
            </rPr>
            <t xml:space="preserve"> B2 = One team or a client portfolio · B3 = Several teams or a practice</t>
          </r>
        </is>
      </c>
      <c r="AZ88" s="134" t="inlineStr">
        <is>
          <r>
            <rPr>
              <rFont val="Calibri"/>
              <sz val="10"/>
            </rPr>
            <t xml:space="preserve">Rated 4.5 of 12 · between B1 and B2
</t>
          </r>
          <r>
            <rPr>
              <rFont val="Calibri"/>
              <b val="1"/>
              <sz val="10"/>
            </rPr>
            <t>Start:</t>
          </r>
          <r>
            <rPr>
              <rFont val="Calibri"/>
              <sz val="10"/>
            </rPr>
            <t xml:space="preserve"> 5.0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 · B2 = IC: guides others in the domain · People: manages a team of 6+</t>
          </r>
        </is>
      </c>
      <c r="BA88" s="134" t="inlineStr">
        <is>
          <r>
            <rPr>
              <rFont val="Calibri"/>
              <sz val="10"/>
            </rPr>
            <t xml:space="preserve">Rated 9 of 12
</t>
          </r>
          <r>
            <rPr>
              <rFont val="Calibri"/>
              <b val="1"/>
              <sz val="10"/>
            </rPr>
            <t>Experience:</t>
          </r>
          <r>
            <rPr>
              <rFont val="Calibri"/>
              <sz val="10"/>
            </rPr>
            <t xml:space="preserve"> 15.5 yrs total · 8.1 before IRIS + 7.4 at IRIS = 8.3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B3 roles typically have 8–13 yrs · IRIS guide 8–12</t>
          </r>
        </is>
      </c>
      <c r="BB88" s="134"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88" s="145" t="inlineStr"/>
      <c r="BD88" s="136" t="inlineStr">
        <is>
          <t>✓ HRIS: 15.5 yrs, MBA, 0 direct reports
✓ Survey: 19 of 20 questions answered
✓ KRAs: reported deliverables
✓ Manager mapping: rating, 9-box
✓ Job description</t>
        </is>
      </c>
      <c r="BE88" s="136" t="inlineStr">
        <is>
          <r>
            <rPr>
              <rFont val="Calibri"/>
              <b val="1"/>
              <sz val="10"/>
            </rPr>
            <t>Market level:</t>
          </r>
          <r>
            <rPr>
              <rFont val="Calibri"/>
              <sz val="10"/>
            </rPr>
            <t xml:space="preserve"> P5 / M4 · SFIA 5 Ensure, advise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Enterprise AE · IRIS Vs Competitor Benchmark — SaaS sales ladder — management: Senior Sales Manager
</t>
          </r>
          <r>
            <rPr>
              <rFont val="Calibri"/>
              <b val="1"/>
              <sz val="10"/>
            </rPr>
            <t>Typical experience:</t>
          </r>
          <r>
            <rPr>
              <rFont val="Calibri"/>
              <sz val="10"/>
            </rPr>
            <t xml:space="preserve"> 8–13 yrs · IRIS guide 8–12
</t>
          </r>
          <r>
            <rPr>
              <rFont val="Calibri"/>
              <b val="1"/>
              <sz val="10"/>
            </rPr>
            <t>Standard:</t>
          </r>
          <r>
            <rPr>
              <rFont val="Calibri"/>
              <sz val="10"/>
            </rPr>
            <t xml:space="preserve"> SaaS sales ladder; MEDDICC-style qualification</t>
          </r>
        </is>
      </c>
      <c r="BF88" s="136" t="inlineStr">
        <is>
          <t>Medium</t>
        </is>
      </c>
      <c r="BG88" s="136" t="inlineStr"/>
      <c r="BH88" s="136" t="inlineStr"/>
      <c r="BI88" s="137" t="n"/>
      <c r="BJ88" s="138" t="n"/>
      <c r="BK88" s="138" t="n"/>
      <c r="BL88" s="138" t="n"/>
      <c r="BM88" s="138" t="n"/>
      <c r="BN88" s="139" t="n"/>
      <c r="BO88" s="121" t="n"/>
      <c r="BP88" s="121" t="n"/>
      <c r="BQ88" s="121" t="n"/>
      <c r="BR88" s="121" t="n"/>
      <c r="BS88" s="121" t="n"/>
      <c r="BT88" s="121" t="n"/>
      <c r="BU88" s="121" t="n"/>
      <c r="BV88" s="121" t="n">
        <v>5.5</v>
      </c>
    </row>
    <row r="89" ht="340" customHeight="1">
      <c r="A89" s="109" t="inlineStr">
        <is>
          <t>IRIS1734</t>
        </is>
      </c>
      <c r="B89" s="110" t="inlineStr">
        <is>
          <t>Rohit Bansal</t>
        </is>
      </c>
      <c r="C89" s="111" t="inlineStr">
        <is>
          <t>Sales</t>
        </is>
      </c>
      <c r="D89" s="111" t="inlineStr">
        <is>
          <t>Anuradha RK</t>
        </is>
      </c>
      <c r="E89" s="112" t="n">
        <v>16.5</v>
      </c>
      <c r="F89" s="112" t="n">
        <v>8.199999999999999</v>
      </c>
      <c r="G89" s="111" t="inlineStr">
        <is>
          <t>MBA</t>
        </is>
      </c>
      <c r="H89" s="140" t="inlineStr">
        <is>
          <t>Senior Manager Sales</t>
        </is>
      </c>
      <c r="I89" s="115" t="inlineStr">
        <is>
          <t>Lead Account Executive</t>
        </is>
      </c>
      <c r="J89" s="114" t="inlineStr">
        <is>
          <t>Sales &amp; Business Development</t>
        </is>
      </c>
      <c r="K89" s="114" t="inlineStr">
        <is>
          <t>Sales Leadership</t>
        </is>
      </c>
      <c r="L89" s="115" t="inlineStr">
        <is>
          <t>Not in current mapping files</t>
        </is>
      </c>
      <c r="M89" s="116" t="inlineStr">
        <is>
          <t>B2</t>
        </is>
      </c>
      <c r="N89" s="21" t="inlineStr">
        <is>
          <t>Senior Specialist</t>
        </is>
      </c>
      <c r="O89" s="23" t="inlineStr">
        <is>
          <t>B</t>
        </is>
      </c>
      <c r="P89" s="114" t="inlineStr">
        <is>
          <t>IC</t>
        </is>
      </c>
      <c r="Q89" s="118" t="inlineStr">
        <is>
          <t>● Newly mapped</t>
        </is>
      </c>
      <c r="R89" s="119" t="inlineStr">
        <is>
          <r>
            <rPr>
              <rFont val="Calibri"/>
              <b val="1"/>
              <sz val="10"/>
            </rPr>
            <t>WHAT THE ROLE DOES:</t>
          </r>
          <r>
            <rPr>
              <rFont val="Calibri"/>
              <sz val="10"/>
            </rPr>
            <t xml:space="preserve"> 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
</t>
          </r>
          <r>
            <rPr>
              <rFont val="Calibri"/>
              <b val="1"/>
              <sz val="10"/>
            </rPr>
            <t>KEY RESPONSIBILITIES:</t>
          </r>
          <r>
            <rPr>
              <rFont val="Calibri"/>
              <sz val="10"/>
            </rPr>
            <t xml:space="preserve"> 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sales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revenue · generation · sales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2 holders, 2 answered the survey; sub-family 3 answered; catalogue RC-168</t>
          </r>
        </is>
      </c>
      <c r="S8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T89" s="121" t="n"/>
      <c r="U89" s="122" t="inlineStr">
        <is>
          <r>
            <rPr>
              <rFont val="Calibri"/>
              <sz val="10"/>
            </rPr>
            <t xml:space="preserve">Lead Account Executive in Sales · CARBON, B2 — IC.
</t>
          </r>
          <r>
            <rPr>
              <rFont val="Calibri"/>
              <b val="1"/>
              <sz val="10"/>
            </rPr>
            <t>The work:</t>
          </r>
          <r>
            <rPr>
              <rFont val="Calibri"/>
              <sz val="10"/>
            </rPr>
            <t xml:space="preserve"> Leads the sales &amp; business development function.
At this level the role owns deep domain expertise, or one team.
</t>
          </r>
          <r>
            <rPr>
              <rFont val="Calibri"/>
              <b val="1"/>
              <sz val="10"/>
            </rPr>
            <t>Key responsibilities:</t>
          </r>
          <r>
            <rPr>
              <rFont val="Calibri"/>
              <sz val="10"/>
            </rPr>
            <t xml:space="preserve"> Leads the sales &amp; business development function; Hardest problems in the domain; One team or a client portfolio.
</t>
          </r>
          <r>
            <rPr>
              <rFont val="Calibri"/>
              <b val="1"/>
              <sz val="10"/>
            </rPr>
            <t>Holders describe it with:</t>
          </r>
          <r>
            <rPr>
              <rFont val="Calibri"/>
              <sz val="10"/>
            </rPr>
            <t xml:space="preserve"> building · partner.</t>
          </r>
        </is>
      </c>
      <c r="V89" s="123" t="inlineStr">
        <is>
          <r>
            <rPr>
              <rFont val="Calibri"/>
              <b val="1"/>
              <sz val="10"/>
            </rPr>
            <t>Hire as:</t>
          </r>
          <r>
            <rPr>
              <rFont val="Calibri"/>
              <sz val="10"/>
            </rPr>
            <t xml:space="preserve"> Enterprise / Strategic AE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MBA preferred from B2
</t>
          </r>
          <r>
            <rPr>
              <rFont val="Calibri"/>
              <b val="1"/>
              <sz val="10"/>
            </rPr>
            <t>Equivalent titles at peers:</t>
          </r>
          <r>
            <rPr>
              <rFont val="Calibri"/>
              <sz val="10"/>
            </rPr>
            <t xml:space="preserve"> IRIS Vs Competitor Benchmark — SaaS sales ladder — IC – Mid-Market AE · IRIS Vs Competitor Benchmark — SaaS sales ladder — management – Sales Manager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89" s="123" t="inlineStr">
        <is>
          <r>
            <rPr>
              <rFont val="Calibri"/>
              <sz val="10"/>
            </rPr>
            <t xml:space="preserve">FUNCTIONAL — skill level 4 of 5 · Advanced
 ★ Sales, Negotiation &amp; Account Growth: Owns key accounts; negotiates complex deals; grows revenue
 ★ Marketing Tech &amp; Digital Marketing: Owns digital strategy, funnel and marketing analytics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Sales
★ = must-have for the family. Scale: 1 Awareness · 2 Working · 3 Practitioner · 4 Advanced · 5 Expert.</t>
          </r>
        </is>
      </c>
      <c r="X89" s="123" t="inlineStr">
        <is>
          <r>
            <rPr>
              <rFont val="Calibri"/>
              <sz val="10"/>
            </rPr>
            <t xml:space="preserve">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89" s="124" t="inlineStr">
        <is>
          <t>CARBON · Sales · Band B · Expert / POD Lead</t>
        </is>
      </c>
      <c r="Z89" s="125" t="n">
        <v>5</v>
      </c>
      <c r="AA89" s="126">
        <f>IFERROR(INDEX(WM_C,MATCH($Y89,WM_KEY,0)),"")</f>
        <v>0.46</v>
      </c>
      <c r="AB89" s="127">
        <f>IF(Z89="","",Z89*AA89)</f>
        <v>2.3</v>
      </c>
      <c r="AC89" s="125" t="n">
        <v>5</v>
      </c>
      <c r="AD89" s="126">
        <f>IFERROR(INDEX(WM_AU,MATCH($Y89,WM_KEY,0)),"")</f>
        <v>0.22</v>
      </c>
      <c r="AE89" s="127">
        <f>IF(AC89="","",AC89*AD89)</f>
        <v>1.1</v>
      </c>
      <c r="AF89" s="125" t="n">
        <v>5.5</v>
      </c>
      <c r="AG89" s="126">
        <f>IFERROR(INDEX(WM_AC,MATCH($Y89,WM_KEY,0)),"")</f>
        <v>0.05</v>
      </c>
      <c r="AH89" s="127">
        <f>IF(AF89="","",AF89*AG89)</f>
        <v>0.275</v>
      </c>
      <c r="AI89" s="125" t="n">
        <v>4</v>
      </c>
      <c r="AJ89" s="126">
        <f>IFERROR(INDEX(WM_L,MATCH($Y89,WM_KEY,0)),"")</f>
        <v>0.05</v>
      </c>
      <c r="AK89" s="127">
        <f>IF(AI89="","",AI89*AJ89)</f>
        <v>0.2</v>
      </c>
      <c r="AL89" s="125" t="n">
        <v>9</v>
      </c>
      <c r="AM89" s="126">
        <f>IFERROR(INDEX(WM_E,MATCH($Y89,WM_KEY,0)),"")</f>
        <v>0.1</v>
      </c>
      <c r="AN89" s="127">
        <f>IF(AL89="","",AL89*AM89)</f>
        <v>0.9</v>
      </c>
      <c r="AO89" s="128" t="n">
        <v>5.5</v>
      </c>
      <c r="AP89" s="126">
        <f>IFERROR(INDEX(WM_BI,MATCH($Y89,WM_KEY,0)),"")</f>
        <v>0.12</v>
      </c>
      <c r="AQ89" s="127">
        <f>IF(AO89="","",AO89*AP89)</f>
        <v>0.66</v>
      </c>
      <c r="AR89" s="127">
        <f>IF(COUNT(AB89,AE89,AH89,AK89,AN89,AQ89)&lt;6,"",SUM(AB89,AE89,AH89,AK89,AN89,AQ89))</f>
        <v>5.435</v>
      </c>
      <c r="AS89" s="129" t="str">
        <f>IF(AR89="","",INDEX({"A1","A2","A3","B1","B2","B3","C1","C2","D1","D2","E1","E2"},MAX(1,MIN(12,ROUND(AR89,0)))))</f>
        <v>B2</v>
      </c>
      <c r="AT89"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89" s="131" t="inlineStr">
        <is>
          <r>
            <rPr>
              <rFont val="Calibri"/>
              <b val="1"/>
              <sz val="10"/>
            </rPr>
            <t>At build:</t>
          </r>
          <r>
            <rPr>
              <rFont val="Calibri"/>
              <sz val="10"/>
            </rPr>
            <t xml:space="preserve"> Complexity 2.30 + Autonomy 1.10 + Accountability 0.28 + Leadership 0.20 + Experience 0.90 + Business impact 0.66
= 5.44 points → nearest level 5 = B2
</t>
          </r>
          <r>
            <rPr>
              <rFont val="Calibri"/>
              <b val="1"/>
              <sz val="10"/>
            </rPr>
            <t>Final level:</t>
          </r>
          <r>
            <rPr>
              <rFont val="Calibri"/>
              <sz val="10"/>
            </rPr>
            <t xml:space="preserve"> B2 · same as the score</t>
          </r>
        </is>
      </c>
      <c r="AV89" s="131" t="inlineStr">
        <is>
          <r>
            <rPr>
              <rFont val="Calibri"/>
              <b val="1"/>
              <sz val="10"/>
            </rPr>
            <t>No rule applied:</t>
          </r>
          <r>
            <rPr>
              <rFont val="Calibri"/>
              <sz val="10"/>
            </rPr>
            <t xml:space="preserve"> the score decides.</t>
          </r>
        </is>
      </c>
      <c r="AW89" s="14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Consultative selling: requirements gathering, architecting deals, proposals and negotiation in financial reporting domain → moved down 1
</t>
          </r>
          <r>
            <rPr>
              <rFont val="Calibri"/>
              <b val="1"/>
              <sz val="10"/>
            </rPr>
            <t>Market:</t>
          </r>
          <r>
            <rPr>
              <rFont val="Calibri"/>
              <sz val="10"/>
            </rPr>
            <t xml:space="preserve"> B2 = Hardest problems in the domain</t>
          </r>
        </is>
      </c>
      <c r="AX89" s="13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Independently drives deals, pursues opportunities and builds proposals on own key accounts → moved down 1
</t>
          </r>
          <r>
            <rPr>
              <rFont val="Calibri"/>
              <b val="1"/>
              <sz val="10"/>
            </rPr>
            <t>Market:</t>
          </r>
          <r>
            <rPr>
              <rFont val="Calibri"/>
              <sz val="10"/>
            </rPr>
            <t xml:space="preserve"> B2 = Allocates people and sets team priorities</t>
          </r>
        </is>
      </c>
      <c r="AY89" s="13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Revenue generation and customer acquisition; owns key accounts and revenue targets → moved down 0.5
</t>
          </r>
          <r>
            <rPr>
              <rFont val="Calibri"/>
              <b val="1"/>
              <sz val="10"/>
            </rPr>
            <t>Market:</t>
          </r>
          <r>
            <rPr>
              <rFont val="Calibri"/>
              <sz val="10"/>
            </rPr>
            <t xml:space="preserve"> B2 = One team or a client portfolio · B3 = Several teams or a practice</t>
          </r>
        </is>
      </c>
      <c r="AZ89" s="134" t="inlineStr">
        <is>
          <r>
            <rPr>
              <rFont val="Calibri"/>
              <sz val="10"/>
            </rPr>
            <t xml:space="preserve">Rated 4 of 12
</t>
          </r>
          <r>
            <rPr>
              <rFont val="Calibri"/>
              <b val="1"/>
              <sz val="10"/>
            </rPr>
            <t>Start:</t>
          </r>
          <r>
            <rPr>
              <rFont val="Calibri"/>
              <sz val="10"/>
            </rPr>
            <t xml:space="preserve"> 5.0 · individual contributor, so influence only
</t>
          </r>
          <r>
            <rPr>
              <rFont val="Calibri"/>
              <b val="1"/>
              <sz val="10"/>
            </rPr>
            <t>Evidence reads like A1:</t>
          </r>
          <r>
            <rPr>
              <rFont val="Calibri"/>
              <sz val="10"/>
            </rPr>
            <t xml:space="preserve"> Works with cross-functional teams; no people guidance described → moved down 1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89" s="134" t="inlineStr">
        <is>
          <r>
            <rPr>
              <rFont val="Calibri"/>
              <sz val="10"/>
            </rPr>
            <t xml:space="preserve">Rated 9 of 12
</t>
          </r>
          <r>
            <rPr>
              <rFont val="Calibri"/>
              <b val="1"/>
              <sz val="10"/>
            </rPr>
            <t>Experience:</t>
          </r>
          <r>
            <rPr>
              <rFont val="Calibri"/>
              <sz val="10"/>
            </rPr>
            <t xml:space="preserve"> 16.5 yrs total · 8.3 before IRIS + 8.2 at IRIS = 8.7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89" s="134"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89" s="145" t="inlineStr"/>
      <c r="BD89" s="136" t="inlineStr">
        <is>
          <t>✓ HRIS: 16.5 yrs, MBA, 0 direct reports
✓ Survey: 20 of 20 questions answered
✓ KRAs: reported deliverables
✓ Manager mapping: rating, 9-box
✓ Job description</t>
        </is>
      </c>
      <c r="BE89" s="136" t="inlineStr">
        <is>
          <r>
            <rPr>
              <rFont val="Calibri"/>
              <b val="1"/>
              <sz val="10"/>
            </rPr>
            <t>Market level:</t>
          </r>
          <r>
            <rPr>
              <rFont val="Calibri"/>
              <sz val="10"/>
            </rPr>
            <t xml:space="preserve"> P4 / M3 · SFIA 4–5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BF89" s="136" t="inlineStr">
        <is>
          <t>High</t>
        </is>
      </c>
      <c r="BG89" s="136" t="inlineStr"/>
      <c r="BH89" s="136" t="inlineStr"/>
      <c r="BI89" s="137" t="n"/>
      <c r="BJ89" s="138" t="n"/>
      <c r="BK89" s="138" t="n"/>
      <c r="BL89" s="138" t="n"/>
      <c r="BM89" s="138" t="n"/>
      <c r="BN89" s="139" t="n"/>
      <c r="BO89" s="121" t="n"/>
      <c r="BP89" s="121" t="n"/>
      <c r="BQ89" s="121" t="n"/>
      <c r="BR89" s="121" t="n"/>
      <c r="BS89" s="121" t="n"/>
      <c r="BT89" s="121" t="n"/>
      <c r="BU89" s="121" t="n"/>
      <c r="BV89" s="121" t="n">
        <v>5.5</v>
      </c>
    </row>
    <row r="90" ht="340" customHeight="1">
      <c r="A90" s="109" t="inlineStr">
        <is>
          <t>IRIS2351</t>
        </is>
      </c>
      <c r="B90" s="110" t="inlineStr">
        <is>
          <t>Aniket Das</t>
        </is>
      </c>
      <c r="C90" s="111" t="inlineStr">
        <is>
          <t>Sales</t>
        </is>
      </c>
      <c r="D90" s="111" t="inlineStr">
        <is>
          <t>Anuradha RK</t>
        </is>
      </c>
      <c r="E90" s="112" t="n">
        <v>5.2</v>
      </c>
      <c r="F90" s="112" t="n">
        <v>1.5</v>
      </c>
      <c r="G90" s="111" t="inlineStr">
        <is>
          <t>MBA</t>
        </is>
      </c>
      <c r="H90" s="140" t="inlineStr">
        <is>
          <t>Senior Analyst, Strategy and Operations</t>
        </is>
      </c>
      <c r="I90" s="115" t="inlineStr">
        <is>
          <t>Sales Operations Specialist – POD Lead</t>
        </is>
      </c>
      <c r="J90" s="114" t="inlineStr">
        <is>
          <t>Sales &amp; Business Development</t>
        </is>
      </c>
      <c r="K90" s="114" t="inlineStr">
        <is>
          <t>Bids, RFP &amp; Sales Operations</t>
        </is>
      </c>
      <c r="L90" s="115" t="inlineStr">
        <is>
          <t>Not in current mapping files</t>
        </is>
      </c>
      <c r="M90" s="116" t="inlineStr">
        <is>
          <t>B1</t>
        </is>
      </c>
      <c r="N90" s="21" t="inlineStr">
        <is>
          <t>Specialist · POD Lead</t>
        </is>
      </c>
      <c r="O90" s="23" t="inlineStr">
        <is>
          <t>B</t>
        </is>
      </c>
      <c r="P90" s="114" t="inlineStr">
        <is>
          <t>POD Lead</t>
        </is>
      </c>
      <c r="Q90" s="118" t="inlineStr">
        <is>
          <t>● Newly mapped</t>
        </is>
      </c>
      <c r="R90" s="119" t="inlineStr">
        <is>
          <r>
            <rPr>
              <rFont val="Calibri"/>
              <b val="1"/>
              <sz val="10"/>
            </rPr>
            <t>WHAT THE ROLE DOES:</t>
          </r>
          <r>
            <rPr>
              <rFont val="Calibri"/>
              <sz val="10"/>
            </rPr>
            <t xml:space="preserve"> Prepares RFPs, vendor registrations, deal documentation and sales operations. At B1: a domain / module, or a small team.
</t>
          </r>
          <r>
            <rPr>
              <rFont val="Calibri"/>
              <b val="1"/>
              <sz val="10"/>
            </rPr>
            <t>KEY RESPONSIBILITIES:</t>
          </r>
          <r>
            <rPr>
              <rFont val="Calibri"/>
              <sz val="10"/>
            </rPr>
            <t xml:space="preserve"> Prepares RFPs, vendor registrations, deal documentation and sales operations; Domain specialist work; A domain or a small team
</t>
          </r>
          <r>
            <rPr>
              <rFont val="Calibri"/>
              <b val="1"/>
              <sz val="10"/>
            </rPr>
            <t>DELIVERS:</t>
          </r>
          <r>
            <rPr>
              <rFont val="Calibri"/>
              <sz val="10"/>
            </rPr>
            <t xml:space="preserve"> A domain or a small team
</t>
          </r>
          <r>
            <rPr>
              <rFont val="Calibri"/>
              <b val="1"/>
              <sz val="10"/>
            </rPr>
            <t>DECIDES ALONE:</t>
          </r>
          <r>
            <rPr>
              <rFont val="Calibri"/>
              <sz val="10"/>
            </rPr>
            <t xml:space="preserve"> Technical / QC / client calls for the domain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RC-150</t>
          </r>
        </is>
      </c>
      <c r="S90"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successor named: yes.
Manager talent mapping — Latest rating: Not rated · manager · 9-Box Grid placement: Not placed · manager.</t>
          </r>
        </is>
      </c>
      <c r="T90" s="121" t="n"/>
      <c r="U90" s="122" t="inlineStr">
        <is>
          <r>
            <rPr>
              <rFont val="Calibri"/>
              <sz val="10"/>
            </rPr>
            <t xml:space="preserve">Sales Operations Specialist – POD Lead in Sales · CARBON, B1 — POD Lead.
</t>
          </r>
          <r>
            <rPr>
              <rFont val="Calibri"/>
              <b val="1"/>
              <sz val="10"/>
            </rPr>
            <t>The work:</t>
          </r>
          <r>
            <rPr>
              <rFont val="Calibri"/>
              <sz val="10"/>
            </rPr>
            <t xml:space="preserve"> Prepares RFPs, vendor registrations, deal documentation and sales operations.
At this level the role owns a domain / module, or a small team.
</t>
          </r>
          <r>
            <rPr>
              <rFont val="Calibri"/>
              <b val="1"/>
              <sz val="10"/>
            </rPr>
            <t>Key responsibilities:</t>
          </r>
          <r>
            <rPr>
              <rFont val="Calibri"/>
              <sz val="10"/>
            </rPr>
            <t xml:space="preserve"> Prepares RFPs, vendor registrations, deal documentation and sales operations; Domain specialist work; A domain or a small team.
Leads 1 direct report.</t>
          </r>
        </is>
      </c>
      <c r="V90" s="123" t="inlineStr">
        <is>
          <r>
            <rPr>
              <rFont val="Calibri"/>
              <b val="1"/>
              <sz val="10"/>
            </rPr>
            <t>Hire as:</t>
          </r>
          <r>
            <rPr>
              <rFont val="Calibri"/>
              <sz val="10"/>
            </rPr>
            <t xml:space="preserve"> Account Executive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MBA preferred from B2
</t>
          </r>
          <r>
            <rPr>
              <rFont val="Calibri"/>
              <b val="1"/>
              <sz val="10"/>
            </rPr>
            <t>Equivalent titles at peers:</t>
          </r>
          <r>
            <rPr>
              <rFont val="Calibri"/>
              <sz val="10"/>
            </rPr>
            <t xml:space="preserve"> IRIS Vs Competitor Benchmark — SaaS sales ladder — IC – Account Executive · SMB · IRIS Vs Competitor Benchmark — SaaS sales ladder — management – SDR Team Lead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90"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Sales
★ = must-have for the family. Scale: 1 Awareness · 2 Working · 3 Practitioner · 4 Advanced · 5 Expert.</t>
          </r>
        </is>
      </c>
      <c r="X90"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90" s="124" t="inlineStr">
        <is>
          <t>CARBON · Sales · Band B · Expert / POD Lead</t>
        </is>
      </c>
      <c r="Z90" s="125" t="n">
        <v>3.5</v>
      </c>
      <c r="AA90" s="126">
        <f>IFERROR(INDEX(WM_C,MATCH($Y90,WM_KEY,0)),"")</f>
        <v>0.46</v>
      </c>
      <c r="AB90" s="127">
        <f>IF(Z90="","",Z90*AA90)</f>
        <v>1.61</v>
      </c>
      <c r="AC90" s="125" t="n">
        <v>3</v>
      </c>
      <c r="AD90" s="126">
        <f>IFERROR(INDEX(WM_AU,MATCH($Y90,WM_KEY,0)),"")</f>
        <v>0.22</v>
      </c>
      <c r="AE90" s="127">
        <f>IF(AC90="","",AC90*AD90)</f>
        <v>0.66</v>
      </c>
      <c r="AF90" s="125" t="n">
        <v>4</v>
      </c>
      <c r="AG90" s="126">
        <f>IFERROR(INDEX(WM_AC,MATCH($Y90,WM_KEY,0)),"")</f>
        <v>0.05</v>
      </c>
      <c r="AH90" s="127">
        <f>IF(AF90="","",AF90*AG90)</f>
        <v>0.2</v>
      </c>
      <c r="AI90" s="125" t="n">
        <v>3</v>
      </c>
      <c r="AJ90" s="126">
        <f>IFERROR(INDEX(WM_L,MATCH($Y90,WM_KEY,0)),"")</f>
        <v>0.05</v>
      </c>
      <c r="AK90" s="127">
        <f>IF(AI90="","",AI90*AJ90)</f>
        <v>0.15</v>
      </c>
      <c r="AL90" s="125" t="n">
        <v>4.5</v>
      </c>
      <c r="AM90" s="126">
        <f>IFERROR(INDEX(WM_E,MATCH($Y90,WM_KEY,0)),"")</f>
        <v>0.1</v>
      </c>
      <c r="AN90" s="127">
        <f>IF(AL90="","",AL90*AM90)</f>
        <v>0.45</v>
      </c>
      <c r="AO90" s="128" t="n">
        <v>4</v>
      </c>
      <c r="AP90" s="126">
        <f>IFERROR(INDEX(WM_BI,MATCH($Y90,WM_KEY,0)),"")</f>
        <v>0.12</v>
      </c>
      <c r="AQ90" s="127">
        <f>IF(AO90="","",AO90*AP90)</f>
        <v>0.48</v>
      </c>
      <c r="AR90" s="127">
        <f>IF(COUNT(AB90,AE90,AH90,AK90,AN90,AQ90)&lt;6,"",SUM(AB90,AE90,AH90,AK90,AN90,AQ90))</f>
        <v>3.55</v>
      </c>
      <c r="AS90" s="129" t="str">
        <f>IF(AR90="","",INDEX({"A1","A2","A3","B1","B2","B3","C1","C2","D1","D2","E1","E2"},MAX(1,MIN(12,ROUND(AR90,0)))))</f>
        <v>B1</v>
      </c>
      <c r="AT90" s="130" t="inlineStr">
        <is>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90" s="131" t="inlineStr">
        <is>
          <r>
            <rPr>
              <rFont val="Calibri"/>
              <b val="1"/>
              <sz val="10"/>
            </rPr>
            <t>At build:</t>
          </r>
          <r>
            <rPr>
              <rFont val="Calibri"/>
              <sz val="10"/>
            </rPr>
            <t xml:space="preserve"> Complexity 1.61 + Autonomy 0.66 + Accountability 0.20 + Leadership 0.15 + Experience 0.45 + Business impact 0.48
= 3.55 points → nearest level 4 = B1
</t>
          </r>
          <r>
            <rPr>
              <rFont val="Calibri"/>
              <b val="1"/>
              <sz val="10"/>
            </rPr>
            <t>Final level:</t>
          </r>
          <r>
            <rPr>
              <rFont val="Calibri"/>
              <sz val="10"/>
            </rPr>
            <t xml:space="preserve"> B1 · same as the score</t>
          </r>
        </is>
      </c>
      <c r="AV90" s="131" t="inlineStr">
        <is>
          <r>
            <rPr>
              <rFont val="Calibri"/>
              <b val="1"/>
              <sz val="10"/>
            </rPr>
            <t>No rule applied:</t>
          </r>
          <r>
            <rPr>
              <rFont val="Calibri"/>
              <sz val="10"/>
            </rPr>
            <t xml:space="preserve"> the score decides.</t>
          </r>
        </is>
      </c>
      <c r="AW90"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Analyses pipeline funnel and all CARBON revenue metrics · new logos, expansion, churn for board reporting → moved up 0.5
</t>
          </r>
          <r>
            <rPr>
              <rFont val="Calibri"/>
              <b val="1"/>
              <sz val="10"/>
            </rPr>
            <t>Market:</t>
          </r>
          <r>
            <rPr>
              <rFont val="Calibri"/>
              <sz val="10"/>
            </rPr>
            <t xml:space="preserve"> A3 = Varied and non-standard work; handles exceptions · B1 = Domain specialist work</t>
          </r>
        </is>
      </c>
      <c r="AX90"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on the business CRM and data hub; no wider decisions stated → matches the start
</t>
          </r>
          <r>
            <rPr>
              <rFont val="Calibri"/>
              <b val="1"/>
              <sz val="10"/>
            </rPr>
            <t>Market:</t>
          </r>
          <r>
            <rPr>
              <rFont val="Calibri"/>
              <sz val="10"/>
            </rPr>
            <t xml:space="preserve"> A3 = Technical / QC / client calls on own work</t>
          </r>
        </is>
      </c>
      <c r="AY90" s="134" t="inlineStr">
        <is>
          <r>
            <rPr>
              <rFont val="Calibri"/>
              <sz val="10"/>
            </rPr>
            <t xml:space="preserve">Rated 4 of 12
</t>
          </r>
          <r>
            <rPr>
              <rFont val="Calibri"/>
              <b val="1"/>
              <sz val="10"/>
            </rPr>
            <t>Start:</t>
          </r>
          <r>
            <rPr>
              <rFont val="Calibri"/>
              <sz val="10"/>
            </rPr>
            <t xml:space="preserve"> 3.5 · senior practitioner title; 1 direct report
</t>
          </r>
          <r>
            <rPr>
              <rFont val="Calibri"/>
              <b val="1"/>
              <sz val="10"/>
            </rPr>
            <t>Evidence reads like B1:</t>
          </r>
          <r>
            <rPr>
              <rFont val="Calibri"/>
              <sz val="10"/>
            </rPr>
            <t xml:space="preserve"> Owns CARBON revenue metrics and HubSpot CRM; wrong numbers reach the board → moved up 0.5
</t>
          </r>
          <r>
            <rPr>
              <rFont val="Calibri"/>
              <b val="1"/>
              <sz val="10"/>
            </rPr>
            <t>Market:</t>
          </r>
          <r>
            <rPr>
              <rFont val="Calibri"/>
              <sz val="10"/>
            </rPr>
            <t xml:space="preserve"> B1 = A domain or a small team</t>
          </r>
        </is>
      </c>
      <c r="AZ90" s="134"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One direct report in HR data, but no guiding or reviewing described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90" s="134" t="inlineStr">
        <is>
          <r>
            <rPr>
              <rFont val="Calibri"/>
              <sz val="10"/>
            </rPr>
            <t xml:space="preserve">Rated 4.5 of 12 · between B1 and B2
</t>
          </r>
          <r>
            <rPr>
              <rFont val="Calibri"/>
              <b val="1"/>
              <sz val="10"/>
            </rPr>
            <t>Experience:</t>
          </r>
          <r>
            <rPr>
              <rFont val="Calibri"/>
              <sz val="10"/>
            </rPr>
            <t xml:space="preserve"> 5.2 yrs total · 3.7 before IRIS + 1.5 at IRIS = 3.9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90" s="134" t="inlineStr">
        <is>
          <r>
            <rPr>
              <rFont val="Calibri"/>
              <sz val="10"/>
            </rPr>
            <t xml:space="preserve">Rated 4 of 12 — a starting estimate.
</t>
          </r>
          <r>
            <rPr>
              <rFont val="Calibri"/>
              <b val="1"/>
              <sz val="10"/>
            </rPr>
            <t>Start:</t>
          </r>
          <r>
            <rPr>
              <rFont val="Calibri"/>
              <sz val="10"/>
            </rPr>
            <t xml:space="preserve"> 4,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90" s="145" t="inlineStr"/>
      <c r="BD90" s="136" t="inlineStr">
        <is>
          <t>✓ HRIS: 5.2 yrs, MBA, 1 direct report
✓ Survey: 20 of 20 questions answered
✓ KRAs: reported deliverables
✓ Manager mapping: rating, 9-box
✓ Job description</t>
        </is>
      </c>
      <c r="BE90" s="136"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BF90" s="136" t="inlineStr">
        <is>
          <t>High</t>
        </is>
      </c>
      <c r="BG90" s="136" t="inlineStr"/>
      <c r="BH90" s="136" t="inlineStr"/>
      <c r="BI90" s="137" t="n"/>
      <c r="BJ90" s="138" t="n"/>
      <c r="BK90" s="138" t="n"/>
      <c r="BL90" s="138" t="n"/>
      <c r="BM90" s="138" t="n"/>
      <c r="BN90" s="139" t="n"/>
      <c r="BO90" s="121" t="n"/>
      <c r="BP90" s="121" t="n"/>
      <c r="BQ90" s="121" t="n"/>
      <c r="BR90" s="121" t="n"/>
      <c r="BS90" s="121" t="n"/>
      <c r="BT90" s="121" t="n"/>
      <c r="BU90" s="121" t="n"/>
      <c r="BV90" s="121" t="n">
        <v>4</v>
      </c>
    </row>
    <row r="91" ht="340" customHeight="1">
      <c r="A91" s="109" t="inlineStr">
        <is>
          <t>IRIS2308</t>
        </is>
      </c>
      <c r="B91" s="110" t="inlineStr">
        <is>
          <t>Smriti Priya</t>
        </is>
      </c>
      <c r="C91" s="111" t="inlineStr">
        <is>
          <t>Sales</t>
        </is>
      </c>
      <c r="D91" s="111" t="inlineStr">
        <is>
          <t>Medha Ganti</t>
        </is>
      </c>
      <c r="E91" s="112" t="n">
        <v>4</v>
      </c>
      <c r="F91" s="112" t="n">
        <v>2</v>
      </c>
      <c r="G91" s="111" t="inlineStr">
        <is>
          <t>MBA</t>
        </is>
      </c>
      <c r="H91" s="140" t="inlineStr">
        <is>
          <t>Senior Analyst, Strategy and Operations</t>
        </is>
      </c>
      <c r="I91" s="115" t="inlineStr">
        <is>
          <t>Senior Sales Operations Analyst</t>
        </is>
      </c>
      <c r="J91" s="114" t="inlineStr">
        <is>
          <t>Sales &amp; Business Development</t>
        </is>
      </c>
      <c r="K91" s="114" t="inlineStr">
        <is>
          <t>Bids, RFP &amp; Sales Operations</t>
        </is>
      </c>
      <c r="L91" s="114" t="inlineStr">
        <is>
          <t>L4 – Senior</t>
        </is>
      </c>
      <c r="M91" s="148" t="inlineStr">
        <is>
          <t>A3</t>
        </is>
      </c>
      <c r="N91" s="147" t="inlineStr">
        <is>
          <t>Senior Associate</t>
        </is>
      </c>
      <c r="O91" s="26" t="inlineStr">
        <is>
          <t>A</t>
        </is>
      </c>
      <c r="P91" s="114" t="inlineStr">
        <is>
          <t>IC</t>
        </is>
      </c>
      <c r="Q91" s="149" t="inlineStr">
        <is>
          <t>• Same level</t>
        </is>
      </c>
      <c r="R91" s="119" t="inlineStr">
        <is>
          <r>
            <rPr>
              <rFont val="Calibri"/>
              <b val="1"/>
              <sz val="10"/>
            </rPr>
            <t>WHAT THE ROLE DOES:</t>
          </r>
          <r>
            <rPr>
              <rFont val="Calibri"/>
              <sz val="10"/>
            </rPr>
            <t xml:space="preserve"> Prepares RFPs, vendor registrations, deal documentation and sales operations. At A3: varied work; reviews juniors; go-to for a process.
</t>
          </r>
          <r>
            <rPr>
              <rFont val="Calibri"/>
              <b val="1"/>
              <sz val="10"/>
            </rPr>
            <t>KEY RESPONSIBILITIES:</t>
          </r>
          <r>
            <rPr>
              <rFont val="Calibri"/>
              <sz val="10"/>
            </rPr>
            <t xml:space="preserve"> Prepares RFPs, vendor registrations, deal documentation and sales operations;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t>
          </r>
          <r>
            <rPr>
              <rFont val="Calibri"/>
              <b val="1"/>
              <sz val="10"/>
            </rPr>
            <t>SKILLS &amp; KNOWLEDGE · role-holders:</t>
          </r>
          <r>
            <rPr>
              <rFont val="Calibri"/>
              <sz val="10"/>
            </rPr>
            <t xml:space="preserve"> Sales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Google / HubSpot certifications
</t>
          </r>
          <r>
            <rPr>
              <rFont val="Calibri"/>
              <b val="1"/>
              <sz val="10"/>
            </rPr>
            <t>SOURCE:</t>
          </r>
          <r>
            <rPr>
              <rFont val="Calibri"/>
              <sz val="10"/>
            </rPr>
            <t xml:space="preserve"> Framework only · fewer than 3 answered — 1 holder, 1 answered the survey; sub-family 2 answered; catalogue RC-149</t>
          </r>
        </is>
      </c>
      <c r="S9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3 · Potential: Low · 9-Box Grid placement: Reliable Specialist.</t>
          </r>
        </is>
      </c>
      <c r="T91" s="121" t="n"/>
      <c r="U91" s="122" t="inlineStr">
        <is>
          <r>
            <rPr>
              <rFont val="Calibri"/>
              <sz val="10"/>
            </rPr>
            <t xml:space="preserve">Senior Sales Operations Analyst in Sales · CARBON, A3 — IC.
</t>
          </r>
          <r>
            <rPr>
              <rFont val="Calibri"/>
              <b val="1"/>
              <sz val="10"/>
            </rPr>
            <t>The work:</t>
          </r>
          <r>
            <rPr>
              <rFont val="Calibri"/>
              <sz val="10"/>
            </rPr>
            <t xml:space="preserve"> Prepares RFPs, vendor registrations, deal documentation and sales operations.
At this level the role owns varied work; reviews juniors; go-to for a process.
</t>
          </r>
          <r>
            <rPr>
              <rFont val="Calibri"/>
              <b val="1"/>
              <sz val="10"/>
            </rPr>
            <t>Key responsibilities:</t>
          </r>
          <r>
            <rPr>
              <rFont val="Calibri"/>
              <sz val="10"/>
            </rPr>
            <t xml:space="preserve"> Prepares RFPs, vendor registrations, deal documentation and sales operations; Varied and non-standard work; handles exceptions; A module / process, or work with client or regulatory consequences.</t>
          </r>
        </is>
      </c>
      <c r="V91" s="123" t="inlineStr">
        <is>
          <r>
            <rPr>
              <rFont val="Calibri"/>
              <b val="1"/>
              <sz val="10"/>
            </rPr>
            <t>Hire as:</t>
          </r>
          <r>
            <rPr>
              <rFont val="Calibri"/>
              <sz val="10"/>
            </rPr>
            <t xml:space="preserve"> SDR / Inside Sales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MBA preferred from B2
</t>
          </r>
          <r>
            <rPr>
              <rFont val="Calibri"/>
              <b val="1"/>
              <sz val="10"/>
            </rPr>
            <t>Equivalent titles at peers:</t>
          </r>
          <r>
            <rPr>
              <rFont val="Calibri"/>
              <sz val="10"/>
            </rPr>
            <t xml:space="preserve"> IRIS Vs Competitor Benchmark — SaaS sales ladder — IC – Senior SDR
</t>
          </r>
          <r>
            <rPr>
              <rFont val="Calibri"/>
              <b val="1"/>
              <sz val="10"/>
            </rPr>
            <t>Credentials:</t>
          </r>
          <r>
            <rPr>
              <rFont val="Calibri"/>
              <sz val="10"/>
            </rPr>
            <t xml:space="preserve"> Google / HubSpot certifications
</t>
          </r>
          <r>
            <rPr>
              <rFont val="Calibri"/>
              <b val="1"/>
              <sz val="10"/>
            </rPr>
            <t>Must already know:</t>
          </r>
          <r>
            <rPr>
              <rFont val="Calibri"/>
              <sz val="10"/>
            </rPr>
            <t xml:space="preserve"> CRM hygiene; contract basics</t>
          </r>
        </is>
      </c>
      <c r="W91" s="123" t="inlineStr">
        <is>
          <r>
            <rPr>
              <rFont val="Calibri"/>
              <sz val="10"/>
            </rPr>
            <t xml:space="preserve">FUNCTIONAL — skill level 3 of 5 · Practitioner
 ★ Sales, Negotiation &amp; Account Growth: Builds pipeline and closes deals
 ★ Marketing Tech &amp; Digital Marketing: Runs campaigns, CRM, SEO and social channels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Sales
★ = must-have for the family. Scale: 1 Awareness · 2 Working · 3 Practitioner · 4 Advanced · 5 Expert.</t>
          </r>
        </is>
      </c>
      <c r="X91" s="123" t="inlineStr">
        <is>
          <r>
            <rPr>
              <rFont val="Calibri"/>
              <sz val="10"/>
            </rPr>
            <t xml:space="preserve">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91" s="124" t="inlineStr">
        <is>
          <t>CARBON · Sales · Band A · Early career</t>
        </is>
      </c>
      <c r="Z91" s="125" t="n">
        <v>3</v>
      </c>
      <c r="AA91" s="126">
        <f>IFERROR(INDEX(WM_C,MATCH($Y91,WM_KEY,0)),"")</f>
        <v>0.54</v>
      </c>
      <c r="AB91" s="127">
        <f>IF(Z91="","",Z91*AA91)</f>
        <v>1.62</v>
      </c>
      <c r="AC91" s="125" t="n">
        <v>3</v>
      </c>
      <c r="AD91" s="126">
        <f>IFERROR(INDEX(WM_AU,MATCH($Y91,WM_KEY,0)),"")</f>
        <v>0.21</v>
      </c>
      <c r="AE91" s="127">
        <f>IF(AC91="","",AC91*AD91)</f>
        <v>0.63</v>
      </c>
      <c r="AF91" s="125" t="n">
        <v>3</v>
      </c>
      <c r="AG91" s="126">
        <f>IFERROR(INDEX(WM_AC,MATCH($Y91,WM_KEY,0)),"")</f>
        <v>0.04</v>
      </c>
      <c r="AH91" s="127">
        <f>IF(AF91="","",AF91*AG91)</f>
        <v>0.12</v>
      </c>
      <c r="AI91" s="125" t="n">
        <v>1.5</v>
      </c>
      <c r="AJ91" s="126">
        <f>IFERROR(INDEX(WM_L,MATCH($Y91,WM_KEY,0)),"")</f>
        <v>0</v>
      </c>
      <c r="AK91" s="127">
        <f>IF(AI91="","",AI91*AJ91)</f>
        <v>0</v>
      </c>
      <c r="AL91" s="125" t="n">
        <v>4</v>
      </c>
      <c r="AM91" s="126">
        <f>IFERROR(INDEX(WM_E,MATCH($Y91,WM_KEY,0)),"")</f>
        <v>0.1</v>
      </c>
      <c r="AN91" s="127">
        <f>IF(AL91="","",AL91*AM91)</f>
        <v>0.4</v>
      </c>
      <c r="AO91" s="128" t="n">
        <v>3</v>
      </c>
      <c r="AP91" s="126">
        <f>IFERROR(INDEX(WM_BI,MATCH($Y91,WM_KEY,0)),"")</f>
        <v>0.11</v>
      </c>
      <c r="AQ91" s="127">
        <f>IF(AO91="","",AO91*AP91)</f>
        <v>0.33</v>
      </c>
      <c r="AR91" s="127">
        <f>IF(COUNT(AB91,AE91,AH91,AK91,AN91,AQ91)&lt;6,"",SUM(AB91,AE91,AH91,AK91,AN91,AQ91))</f>
        <v>3.1</v>
      </c>
      <c r="AS91" s="129" t="str">
        <f>IF(AR91="","",INDEX({"A1","A2","A3","B1","B2","B3","C1","C2","D1","D2","E1","E2"},MAX(1,MIN(12,ROUND(AR91,0)))))</f>
        <v>A3</v>
      </c>
      <c r="AT91" s="130" t="inlineStr">
        <is>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t>
          </r>
        </is>
      </c>
      <c r="AU91" s="131" t="inlineStr">
        <is>
          <r>
            <rPr>
              <rFont val="Calibri"/>
              <b val="1"/>
              <sz val="10"/>
            </rPr>
            <t>At build:</t>
          </r>
          <r>
            <rPr>
              <rFont val="Calibri"/>
              <sz val="10"/>
            </rPr>
            <t xml:space="preserve"> Complexity 1.62 + Autonomy 0.63 + Accountability 0.12 + Leadership 0.00 + Experience 0.40 + Business impact 0.33
= 3.10 points → nearest level 3 = A3
</t>
          </r>
          <r>
            <rPr>
              <rFont val="Calibri"/>
              <b val="1"/>
              <sz val="10"/>
            </rPr>
            <t>Final level:</t>
          </r>
          <r>
            <rPr>
              <rFont val="Calibri"/>
              <sz val="10"/>
            </rPr>
            <t xml:space="preserve"> A3 · same as the score</t>
          </r>
        </is>
      </c>
      <c r="AV91" s="131" t="inlineStr">
        <is>
          <r>
            <rPr>
              <rFont val="Calibri"/>
              <b val="1"/>
              <sz val="10"/>
            </rPr>
            <t>No rule applied:</t>
          </r>
          <r>
            <rPr>
              <rFont val="Calibri"/>
              <sz val="10"/>
            </rPr>
            <t xml:space="preserve"> the score decides.</t>
          </r>
        </is>
      </c>
      <c r="AW9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Manages RFPs/tenders, bid compliance, vendor registration, questionnaires, commission calculation and legal coordination → matches the start
</t>
          </r>
          <r>
            <rPr>
              <rFont val="Calibri"/>
              <b val="1"/>
              <sz val="10"/>
            </rPr>
            <t>KRA:</t>
          </r>
          <r>
            <rPr>
              <rFont val="Calibri"/>
              <sz val="10"/>
            </rPr>
            <t xml:space="preserve"> “1. Achieve assigned annual sales / revenue quota · target: 100% of number 2. Build and maintain qualified pipeline of &gt;=3x quota coverage…”
</t>
          </r>
          <r>
            <rPr>
              <rFont val="Calibri"/>
              <b val="1"/>
              <sz val="10"/>
            </rPr>
            <t>Market:</t>
          </r>
          <r>
            <rPr>
              <rFont val="Calibri"/>
              <sz val="10"/>
            </rPr>
            <t xml:space="preserve"> A3 = Varied and non-standard work; handles exceptions</t>
          </r>
        </is>
      </c>
      <c r="AX91"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RFP tracking, response consolidation, process improvement; judges when to deviate from the repository → matches the start
</t>
          </r>
          <r>
            <rPr>
              <rFont val="Calibri"/>
              <b val="1"/>
              <sz val="10"/>
            </rPr>
            <t>Market:</t>
          </r>
          <r>
            <rPr>
              <rFont val="Calibri"/>
              <sz val="10"/>
            </rPr>
            <t xml:space="preserve"> A3 = Technical / QC / client calls on own work</t>
          </r>
        </is>
      </c>
      <c r="AY91"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Accuracy and on-time submission of RFP responses; errors can cost participation in opportunities → matches the start
</t>
          </r>
          <r>
            <rPr>
              <rFont val="Calibri"/>
              <b val="1"/>
              <sz val="10"/>
            </rPr>
            <t>KRA:</t>
          </r>
          <r>
            <rPr>
              <rFont val="Calibri"/>
              <sz val="10"/>
            </rPr>
            <t xml:space="preserve"> “1. Achieve assigned annual sales / revenue quota · target: 100% of number 2. Build and maintain qualified pipeline of &gt;=3x quota coverage…”
</t>
          </r>
          <r>
            <rPr>
              <rFont val="Calibri"/>
              <b val="1"/>
              <sz val="10"/>
            </rPr>
            <t>Market:</t>
          </r>
          <r>
            <rPr>
              <rFont val="Calibri"/>
              <sz val="10"/>
            </rPr>
            <t xml:space="preserve"> A3 = A module / process, or work with client or regulatory consequences</t>
          </r>
        </is>
      </c>
      <c r="AZ91"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Coordinates cross-functional inputs;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91" s="134" t="inlineStr">
        <is>
          <r>
            <rPr>
              <rFont val="Calibri"/>
              <sz val="10"/>
            </rPr>
            <t xml:space="preserve">Rated 4 of 12
</t>
          </r>
          <r>
            <rPr>
              <rFont val="Calibri"/>
              <b val="1"/>
              <sz val="10"/>
            </rPr>
            <t>Experience:</t>
          </r>
          <r>
            <rPr>
              <rFont val="Calibri"/>
              <sz val="10"/>
            </rPr>
            <t xml:space="preserve"> 4.0 yrs total · 2.0 before IRIS + 2.0 at IRIS = 3.4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91"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91" s="145" t="inlineStr"/>
      <c r="BD91" s="136" t="inlineStr">
        <is>
          <t>✓ HRIS: 4.0 yrs, MBA, 0 direct reports
✓ Survey: 20 of 20 questions answered
✓ KRAs: submitted, reported deliverables
✓ Manager mapping: rating, potential, 9-box
✓ Job description</t>
        </is>
      </c>
      <c r="BE91" s="136"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BF91" s="136" t="inlineStr">
        <is>
          <t>High</t>
        </is>
      </c>
      <c r="BG91" s="136" t="inlineStr"/>
      <c r="BH91" s="136" t="inlineStr"/>
      <c r="BI91" s="137" t="n"/>
      <c r="BJ91" s="138" t="n"/>
      <c r="BK91" s="138" t="n"/>
      <c r="BL91" s="138" t="n"/>
      <c r="BM91" s="138" t="n"/>
      <c r="BN91" s="139" t="n"/>
      <c r="BO91" s="121" t="n"/>
      <c r="BP91" s="121" t="n"/>
      <c r="BQ91" s="121" t="n"/>
      <c r="BR91" s="121" t="n"/>
      <c r="BS91" s="121" t="n"/>
      <c r="BT91" s="121" t="n"/>
      <c r="BU91" s="121" t="n"/>
      <c r="BV91" s="121" t="n">
        <v>3</v>
      </c>
    </row>
    <row r="92" ht="340" customHeight="1">
      <c r="A92" s="109" t="inlineStr">
        <is>
          <t>IRISC345</t>
        </is>
      </c>
      <c r="B92" s="110" t="inlineStr">
        <is>
          <t>Andrea Messiga</t>
        </is>
      </c>
      <c r="C92" s="111" t="inlineStr">
        <is>
          <t>Sales</t>
        </is>
      </c>
      <c r="D92" s="111" t="inlineStr">
        <is>
          <t>Anuradha RK</t>
        </is>
      </c>
      <c r="E92" s="112" t="inlineStr">
        <is>
          <t>Not provided · HRIS</t>
        </is>
      </c>
      <c r="F92" s="112" t="n">
        <v>0.5</v>
      </c>
      <c r="G92" s="111" t="inlineStr">
        <is>
          <t>Not provided · HRIS</t>
        </is>
      </c>
      <c r="H92" s="140" t="inlineStr">
        <is>
          <t>Regional Manager- Business Development</t>
        </is>
      </c>
      <c r="I92" s="115" t="inlineStr">
        <is>
          <t>Senior Consultant – Enterprise Sales &amp; Account Management</t>
        </is>
      </c>
      <c r="J92" s="114" t="inlineStr">
        <is>
          <t>Sales &amp; Business Development</t>
        </is>
      </c>
      <c r="K92" s="114" t="inlineStr">
        <is>
          <t>Enterprise Sales &amp; Account Management</t>
        </is>
      </c>
      <c r="L92" s="114" t="inlineStr">
        <is>
          <t>—</t>
        </is>
      </c>
      <c r="M92" s="151" t="inlineStr">
        <is>
          <t>X3</t>
        </is>
      </c>
      <c r="N92" s="138" t="inlineStr">
        <is>
          <t>Senior Consultant / Advisor</t>
        </is>
      </c>
      <c r="O92" s="45" t="inlineStr">
        <is>
          <t>X</t>
        </is>
      </c>
      <c r="P92" s="114" t="inlineStr">
        <is>
          <t>Consultant</t>
        </is>
      </c>
      <c r="Q92" s="149" t="inlineStr">
        <is>
          <t>• Same level</t>
        </is>
      </c>
      <c r="R92" s="119" t="inlineStr">
        <is>
          <r>
            <rPr>
              <rFont val="Calibri"/>
              <b val="1"/>
              <sz val="10"/>
            </rPr>
            <t>WHAT THE ROLE DOES:</t>
          </r>
          <r>
            <rPr>
              <rFont val="Calibri"/>
              <sz val="10"/>
            </rPr>
            <t xml:space="preserve"> Runs discovery, demos, proposals and negotiations; closes and grows accounts. At X3: expert or advisory scope · ≈ B3–C2.
</t>
          </r>
          <r>
            <rPr>
              <rFont val="Calibri"/>
              <b val="1"/>
              <sz val="10"/>
            </rPr>
            <t>Common themes in sub-family holders, all levels' answers:</t>
          </r>
          <r>
            <rPr>
              <rFont val="Calibri"/>
              <sz val="10"/>
            </rPr>
            <t xml:space="preserve"> sales · company · revenue
</t>
          </r>
          <r>
            <rPr>
              <rFont val="Calibri"/>
              <b val="1"/>
              <sz val="10"/>
            </rPr>
            <t>KEY RESPONSIBILITIES:</t>
          </r>
          <r>
            <rPr>
              <rFont val="Calibri"/>
              <sz val="10"/>
            </rPr>
            <t xml:space="preserve"> Runs discovery, demos, proposals and negotiations; closes and grows accounts
</t>
          </r>
          <r>
            <rPr>
              <rFont val="Calibri"/>
              <b val="1"/>
              <sz val="10"/>
            </rPr>
            <t>Common themes in sub-family holders, all levels' answers:</t>
          </r>
          <r>
            <rPr>
              <rFont val="Calibri"/>
              <sz val="10"/>
            </rPr>
            <t xml:space="preserve"> ups · follow
</t>
          </r>
          <r>
            <rPr>
              <rFont val="Calibri"/>
              <b val="1"/>
              <sz val="10"/>
            </rPr>
            <t>DELIVERS:</t>
          </r>
          <r>
            <rPr>
              <rFont val="Calibri"/>
              <sz val="10"/>
            </rPr>
            <t xml:space="preserve"> Runs discovery, demos, proposals and negotiations; closes and grows accounts.
</t>
          </r>
          <r>
            <rPr>
              <rFont val="Calibri"/>
              <b val="1"/>
              <sz val="10"/>
            </rPr>
            <t>Common themes in sub-family holders, all levels' answers:</t>
          </r>
          <r>
            <rPr>
              <rFont val="Calibri"/>
              <sz val="10"/>
            </rPr>
            <t xml:space="preserve"> client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revenue · client · target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meeting
</t>
          </r>
          <r>
            <rPr>
              <rFont val="Calibri"/>
              <b val="1"/>
              <sz val="10"/>
            </rPr>
            <t>SKILLS &amp; KNOWLEDGE · role-holders:</t>
          </r>
          <r>
            <rPr>
              <rFont val="Calibri"/>
              <sz val="10"/>
            </rPr>
            <t xml:space="preserve"> Sales
</t>
          </r>
          <r>
            <rPr>
              <rFont val="Calibri"/>
              <b val="1"/>
              <sz val="10"/>
            </rPr>
            <t>TOOLS &amp; SYSTEMS:</t>
          </r>
          <r>
            <rPr>
              <rFont val="Calibri"/>
              <sz val="10"/>
            </rPr>
            <t xml:space="preserve"> Excel
COMPETENCIES REQUIRED — must-have ★: Sales, Negotiation &amp; Account Growth · Marketing Tech &amp; Digital Marketing
</t>
          </r>
          <r>
            <rPr>
              <rFont val="Calibri"/>
              <b val="1"/>
              <sz val="10"/>
            </rPr>
            <t>OTHER FUNCTIONAL COMPETENCIES:</t>
          </r>
          <r>
            <rPr>
              <rFont val="Calibri"/>
              <sz val="10"/>
            </rPr>
            <t xml:space="preserve"> Stakeholder &amp; Client Management · Communication &amp; Presentation · Product, Platform &amp; Domain Knowledge · Strategic Thinking &amp; Business Acumen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Google / HubSpot certifications
</t>
          </r>
          <r>
            <rPr>
              <rFont val="Calibri"/>
              <b val="1"/>
              <sz val="10"/>
            </rPr>
            <t>SOURCE:</t>
          </r>
          <r>
            <rPr>
              <rFont val="Calibri"/>
              <sz val="10"/>
            </rPr>
            <t xml:space="preserve"> Framework + sub-family themes · 3+ answered — 1 holder, 0 answered the survey; sub-family 4 answered; catalogue RC-154</t>
          </r>
        </is>
      </c>
      <c r="S92" s="120" t="inlineStr">
        <is>
          <r>
            <rPr>
              <rFont val="Calibri"/>
              <b val="1"/>
              <sz val="10"/>
            </rPr>
            <t>What the role answers for:</t>
          </r>
          <r>
            <rPr>
              <rFont val="Calibri"/>
              <sz val="10"/>
            </rPr>
            <t xml:space="preserve"> —.
From the survey and manager mapping — successor named: yes.
Manager talent mapping — Latest rating: Not rated · manager.</t>
          </r>
        </is>
      </c>
      <c r="T92" s="121" t="n"/>
      <c r="U92" s="122" t="inlineStr">
        <is>
          <r>
            <rPr>
              <rFont val="Calibri"/>
              <sz val="10"/>
            </rPr>
            <t xml:space="preserve">Senior Consultant – Enterprise Sales &amp; Account Management in Sales · CARBON, X3 — Consultant.
</t>
          </r>
          <r>
            <rPr>
              <rFont val="Calibri"/>
              <b val="1"/>
              <sz val="10"/>
            </rPr>
            <t>The work:</t>
          </r>
          <r>
            <rPr>
              <rFont val="Calibri"/>
              <sz val="10"/>
            </rPr>
            <t xml:space="preserve"> Runs discovery, demos, proposals and negotiations; closes and grows accounts.
At this level the role owns expert or advisory scope · ≈ B3–C2.
</t>
          </r>
          <r>
            <rPr>
              <rFont val="Calibri"/>
              <b val="1"/>
              <sz val="10"/>
            </rPr>
            <t>Key responsibilities:</t>
          </r>
          <r>
            <rPr>
              <rFont val="Calibri"/>
              <sz val="10"/>
            </rPr>
            <t xml:space="preserve"> Runs discovery, demos, proposals and negotiations; closes and grows accounts.
</t>
          </r>
          <r>
            <rPr>
              <rFont val="Calibri"/>
              <b val="1"/>
              <sz val="10"/>
            </rPr>
            <t>Holders describe it with:</t>
          </r>
          <r>
            <rPr>
              <rFont val="Calibri"/>
              <sz val="10"/>
            </rPr>
            <t xml:space="preserve"> ups · follow.</t>
          </r>
        </is>
      </c>
      <c r="V92" s="123" t="inlineStr">
        <is>
          <r>
            <rPr>
              <rFont val="Calibri"/>
              <sz val="10"/>
            </rPr>
            <t xml:space="preserve">External consultant — hire under a statement of work, priced by rate card. Scope: Senior Consultant – Enterprise Sales &amp; Account Management.
</t>
          </r>
          <r>
            <rPr>
              <rFont val="Calibri"/>
              <b val="1"/>
              <sz val="10"/>
            </rPr>
            <t>Skills:</t>
          </r>
          <r>
            <rPr>
              <rFont val="Calibri"/>
              <sz val="10"/>
            </rPr>
            <t xml:space="preserve"> Sales</t>
          </r>
        </is>
      </c>
      <c r="W92" s="123" t="inlineStr">
        <is>
          <r>
            <rPr>
              <rFont val="Calibri"/>
              <b val="1"/>
              <sz val="10"/>
            </rPr>
            <t>Consultant:</t>
          </r>
          <r>
            <rPr>
              <rFont val="Calibri"/>
              <sz val="10"/>
            </rPr>
            <t xml:space="preserve"> competencies are set by the statement of work.</t>
          </r>
        </is>
      </c>
      <c r="X92" s="123" t="inlineStr">
        <is>
          <r>
            <rPr>
              <rFont val="Calibri"/>
              <b val="1"/>
              <sz val="10"/>
            </rPr>
            <t>Consultant:</t>
          </r>
          <r>
            <rPr>
              <rFont val="Calibri"/>
              <sz val="10"/>
            </rPr>
            <t xml:space="preserve"> assess against the statement of work — deliverables, rate card and references.</t>
          </r>
        </is>
      </c>
      <c r="Y92" s="124" t="inlineStr">
        <is>
          <t>—</t>
        </is>
      </c>
      <c r="Z92" s="125" t="n"/>
      <c r="AA92" s="126" t="n"/>
      <c r="AB92" s="127" t="n"/>
      <c r="AC92" s="125" t="n"/>
      <c r="AD92" s="126" t="n"/>
      <c r="AE92" s="127" t="n"/>
      <c r="AF92" s="125" t="n"/>
      <c r="AG92" s="126" t="n"/>
      <c r="AH92" s="127" t="n"/>
      <c r="AI92" s="125" t="n"/>
      <c r="AJ92" s="126" t="n"/>
      <c r="AK92" s="127" t="n"/>
      <c r="AL92" s="125" t="n"/>
      <c r="AM92" s="126" t="n"/>
      <c r="AN92" s="127" t="n"/>
      <c r="AO92" s="128" t="n"/>
      <c r="AP92" s="126" t="n"/>
      <c r="AQ92" s="127" t="n"/>
      <c r="AR92" s="127" t="inlineStr"/>
      <c r="AS92" s="129" t="inlineStr"/>
      <c r="AT92" s="130" t="inlineStr">
        <is>
          <r>
            <rPr>
              <rFont val="Calibri"/>
              <b val="1"/>
              <sz val="10"/>
            </rPr>
            <t>Not scored:</t>
          </r>
          <r>
            <rPr>
              <rFont val="Calibri"/>
              <sz val="10"/>
            </rPr>
            <t xml:space="preserve"> consultants sit outside the career ladder · X1–X3, by the scope of their statement of work.</t>
          </r>
        </is>
      </c>
      <c r="AU92" s="131" t="inlineStr">
        <is>
          <r>
            <rPr>
              <rFont val="Calibri"/>
              <b val="1"/>
              <sz val="10"/>
            </rPr>
            <t>Not scored:</t>
          </r>
          <r>
            <rPr>
              <rFont val="Calibri"/>
              <sz val="10"/>
            </rPr>
            <t xml:space="preserve"> consultants sit outside the career ladder · X1–X3, by the scope of their statement of work.</t>
          </r>
        </is>
      </c>
      <c r="AV92" s="131" t="inlineStr">
        <is>
          <r>
            <rPr>
              <rFont val="Calibri"/>
              <sz val="10"/>
            </rPr>
            <t xml:space="preserve">• Placed at X3 · consultant, outside the employee ladder by leadership decision: Leadership structure: senior consultant.
</t>
          </r>
          <r>
            <rPr>
              <rFont val="Calibri"/>
              <b val="1"/>
              <sz val="10"/>
            </rPr>
            <t>Final level:</t>
          </r>
          <r>
            <rPr>
              <rFont val="Calibri"/>
              <sz val="10"/>
            </rPr>
            <t xml:space="preserve"> X3.</t>
          </r>
        </is>
      </c>
      <c r="AW92" s="144" t="inlineStr">
        <is>
          <r>
            <rPr>
              <rFont val="Calibri"/>
              <b val="1"/>
              <sz val="10"/>
            </rPr>
            <t>Not scored:</t>
          </r>
          <r>
            <rPr>
              <rFont val="Calibri"/>
              <sz val="10"/>
            </rPr>
            <t xml:space="preserve"> consultants sit outside the career ladder · X1–X3, by the scope of their statement of work.</t>
          </r>
        </is>
      </c>
      <c r="AX92" s="134" t="inlineStr">
        <is>
          <r>
            <rPr>
              <rFont val="Calibri"/>
              <b val="1"/>
              <sz val="10"/>
            </rPr>
            <t>Not scored:</t>
          </r>
          <r>
            <rPr>
              <rFont val="Calibri"/>
              <sz val="10"/>
            </rPr>
            <t xml:space="preserve"> consultants sit outside the career ladder · X1–X3, by the scope of their statement of work.</t>
          </r>
        </is>
      </c>
      <c r="AY92" s="134" t="inlineStr">
        <is>
          <r>
            <rPr>
              <rFont val="Calibri"/>
              <b val="1"/>
              <sz val="10"/>
            </rPr>
            <t>Not scored:</t>
          </r>
          <r>
            <rPr>
              <rFont val="Calibri"/>
              <sz val="10"/>
            </rPr>
            <t xml:space="preserve"> consultants sit outside the career ladder · X1–X3, by the scope of their statement of work.</t>
          </r>
        </is>
      </c>
      <c r="AZ92" s="134" t="inlineStr">
        <is>
          <r>
            <rPr>
              <rFont val="Calibri"/>
              <b val="1"/>
              <sz val="10"/>
            </rPr>
            <t>Not scored:</t>
          </r>
          <r>
            <rPr>
              <rFont val="Calibri"/>
              <sz val="10"/>
            </rPr>
            <t xml:space="preserve"> consultants sit outside the career ladder · X1–X3, by the scope of their statement of work.</t>
          </r>
        </is>
      </c>
      <c r="BA92" s="134" t="inlineStr">
        <is>
          <r>
            <rPr>
              <rFont val="Calibri"/>
              <b val="1"/>
              <sz val="10"/>
            </rPr>
            <t>Not scored:</t>
          </r>
          <r>
            <rPr>
              <rFont val="Calibri"/>
              <sz val="10"/>
            </rPr>
            <t xml:space="preserve"> consultants sit outside the career ladder · X1–X3, by the scope of their statement of work.</t>
          </r>
        </is>
      </c>
      <c r="BB92" s="134" t="inlineStr">
        <is>
          <r>
            <rPr>
              <rFont val="Calibri"/>
              <b val="1"/>
              <sz val="10"/>
            </rPr>
            <t>Not scored:</t>
          </r>
          <r>
            <rPr>
              <rFont val="Calibri"/>
              <sz val="10"/>
            </rPr>
            <t xml:space="preserve"> consultants sit outside the career ladder · X1–X3, by the scope of their statement of work.</t>
          </r>
        </is>
      </c>
      <c r="BC92" s="145" t="inlineStr"/>
      <c r="BD92" s="136" t="inlineStr">
        <is>
          <t>✗ HRIS: experience missing, qualification missing, 0 direct reports
✗ Survey: no response
✗ KRAs: none on file
✓ Manager mapping: rating
✓ Job description
✓ Validated inputs: Approved level: X2 → X3 · Leadership structure: senior consultant · Leadership decision · HR review of 9 Oct 2026 · 2026-10-09</t>
        </is>
      </c>
      <c r="BE92" s="136" t="inlineStr">
        <is>
          <r>
            <rPr>
              <rFont val="Calibri"/>
              <b val="1"/>
              <sz val="10"/>
            </rPr>
            <t>Consultant:</t>
          </r>
          <r>
            <rPr>
              <rFont val="Calibri"/>
              <sz val="10"/>
            </rPr>
            <t xml:space="preserve"> priced by rate card under the statement of work.</t>
          </r>
        </is>
      </c>
      <c r="BF92" s="136" t="inlineStr">
        <is>
          <t>—</t>
        </is>
      </c>
      <c r="BG92" s="136" t="inlineStr"/>
      <c r="BH92" s="136" t="inlineStr"/>
      <c r="BI92" s="137" t="n"/>
      <c r="BJ92" s="138" t="n"/>
      <c r="BK92" s="138" t="n"/>
      <c r="BL92" s="138" t="n"/>
      <c r="BM92" s="138" t="n"/>
      <c r="BN92" s="139" t="n"/>
      <c r="BO92" s="121" t="n"/>
      <c r="BP92" s="121" t="n"/>
      <c r="BQ92" s="121" t="n"/>
      <c r="BR92" s="121" t="n"/>
      <c r="BS92" s="121" t="n"/>
      <c r="BT92" s="121" t="n"/>
      <c r="BU92" s="121" t="n"/>
      <c r="BV92" s="121" t="n"/>
    </row>
    <row r="93" ht="340" customHeight="1">
      <c r="A93" s="109" t="inlineStr">
        <is>
          <t>IRIS0018</t>
        </is>
      </c>
      <c r="B93" s="110" t="inlineStr">
        <is>
          <t>K Ashok Kumar</t>
        </is>
      </c>
      <c r="C93" s="111" t="inlineStr">
        <is>
          <t>Services</t>
        </is>
      </c>
      <c r="D93" s="111" t="inlineStr">
        <is>
          <t>Suman Adhikary</t>
        </is>
      </c>
      <c r="E93" s="112" t="n">
        <v>21.9</v>
      </c>
      <c r="F93" s="112" t="n">
        <v>21.9</v>
      </c>
      <c r="G93" s="111" t="inlineStr">
        <is>
          <t>M.Com</t>
        </is>
      </c>
      <c r="H93" s="140" t="inlineStr">
        <is>
          <t>Manager Financial Analyst</t>
        </is>
      </c>
      <c r="I93" s="115" t="inlineStr">
        <is>
          <t>Associate Head – Assisted Services</t>
        </is>
      </c>
      <c r="J93" s="114" t="inlineStr">
        <is>
          <t>Consulting &amp; Professional Services</t>
        </is>
      </c>
      <c r="K93" s="114" t="inlineStr">
        <is>
          <t>Professional Services Leadership</t>
        </is>
      </c>
      <c r="L93" s="115" t="inlineStr">
        <is>
          <t>L5 – Manager</t>
        </is>
      </c>
      <c r="M93" s="116" t="inlineStr">
        <is>
          <t>C1</t>
        </is>
      </c>
      <c r="N93" s="142" t="inlineStr">
        <is>
          <t>Associate Head</t>
        </is>
      </c>
      <c r="O93" s="33" t="inlineStr">
        <is>
          <t>C</t>
        </is>
      </c>
      <c r="P93" s="114" t="inlineStr">
        <is>
          <t>People Manager</t>
        </is>
      </c>
      <c r="Q93" s="146" t="inlineStr">
        <is>
          <t>▲ Up</t>
        </is>
      </c>
      <c r="R93" s="119" t="inlineStr">
        <is>
          <r>
            <rPr>
              <rFont val="Calibri"/>
              <b val="1"/>
              <sz val="10"/>
            </rPr>
            <t>WHAT THE ROLE DOES:</t>
          </r>
          <r>
            <rPr>
              <rFont val="Calibri"/>
              <sz val="10"/>
            </rPr>
            <t xml:space="preserve"> Leads an assisted-services / consulting practice. At C1: a sub-function, or principal authority across products.
</t>
          </r>
          <r>
            <rPr>
              <rFont val="Calibri"/>
              <b val="1"/>
              <sz val="10"/>
            </rPr>
            <t>KEY RESPONSIBILITIES:</t>
          </r>
          <r>
            <rPr>
              <rFont val="Calibri"/>
              <sz val="10"/>
            </rPr>
            <t xml:space="preserve"> Leads an assisted-services / consulting practice;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only · fewer than 3 answered — 2 holders, 2 answered the survey; sub-family 2 answered; catalogue RC-013</t>
          </r>
        </is>
      </c>
      <c r="S93" s="120"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7.5 of 12 · C2-level impact.
Leads 4 direct reports.
From the survey and manager mapping — critical role: yes; work only this person does: yes; successor named: yes.
Manager talent mapping — Latest rating: 3 · Potential: Medium · 9-Box Grid placement: Core Contributor.</t>
          </r>
        </is>
      </c>
      <c r="T93" s="121" t="n"/>
      <c r="U93" s="122" t="inlineStr">
        <is>
          <r>
            <rPr>
              <rFont val="Calibri"/>
              <sz val="10"/>
            </rPr>
            <t xml:space="preserve">Associate Head – Assisted Services in Services · CARBON, C1 — People Manager.
</t>
          </r>
          <r>
            <rPr>
              <rFont val="Calibri"/>
              <b val="1"/>
              <sz val="10"/>
            </rPr>
            <t>The work:</t>
          </r>
          <r>
            <rPr>
              <rFont val="Calibri"/>
              <sz val="10"/>
            </rPr>
            <t xml:space="preserve"> Leads an assisted-services / consulting practice.
At this level the role owns a sub-function, or principal authority across products.
</t>
          </r>
          <r>
            <rPr>
              <rFont val="Calibri"/>
              <b val="1"/>
              <sz val="10"/>
            </rPr>
            <t>Key responsibilities:</t>
          </r>
          <r>
            <rPr>
              <rFont val="Calibri"/>
              <sz val="10"/>
            </rPr>
            <t xml:space="preserve"> Leads an assisted-services / consulting practice; Ambiguous, cross-product problems; Sub-function results or domain quality across products.
Leads 4 direct reports.</t>
          </r>
        </is>
      </c>
      <c r="V93" s="123"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B.Com / M.Com / CA / CMA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Big Four – Associate Director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3"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XBRL Domain
★ = must-have for the family. Scale: 1 Awareness · 2 Working · 3 Practitioner · 4 Advanced · 5 Expert.</t>
          </r>
        </is>
      </c>
      <c r="X93"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93" s="124" t="inlineStr">
        <is>
          <t>CARBON · Services · Band C · Head / Manager</t>
        </is>
      </c>
      <c r="Z93" s="125" t="n">
        <v>5.5</v>
      </c>
      <c r="AA93" s="126">
        <f>IFERROR(INDEX(WM_C,MATCH($Y93,WM_KEY,0)),"")</f>
        <v>0.38</v>
      </c>
      <c r="AB93" s="127">
        <f>IF(Z93="","",Z93*AA93)</f>
        <v>2.09</v>
      </c>
      <c r="AC93" s="125" t="n">
        <v>6.5</v>
      </c>
      <c r="AD93" s="126">
        <f>IFERROR(INDEX(WM_AU,MATCH($Y93,WM_KEY,0)),"")</f>
        <v>0.18</v>
      </c>
      <c r="AE93" s="127">
        <f>IF(AC93="","",AC93*AD93)</f>
        <v>1.17</v>
      </c>
      <c r="AF93" s="125" t="n">
        <v>7.5</v>
      </c>
      <c r="AG93" s="126">
        <f>IFERROR(INDEX(WM_AC,MATCH($Y93,WM_KEY,0)),"")</f>
        <v>0.16</v>
      </c>
      <c r="AH93" s="127">
        <f>IF(AF93="","",AF93*AG93)</f>
        <v>1.2</v>
      </c>
      <c r="AI93" s="125" t="n">
        <v>7.5</v>
      </c>
      <c r="AJ93" s="126">
        <f>IFERROR(INDEX(WM_L,MATCH($Y93,WM_KEY,0)),"")</f>
        <v>0.15</v>
      </c>
      <c r="AK93" s="127">
        <f>IF(AI93="","",AI93*AJ93)</f>
        <v>1.125</v>
      </c>
      <c r="AL93" s="125" t="n">
        <v>11</v>
      </c>
      <c r="AM93" s="126">
        <f>IFERROR(INDEX(WM_E,MATCH($Y93,WM_KEY,0)),"")</f>
        <v>0.05</v>
      </c>
      <c r="AN93" s="127">
        <f>IF(AL93="","",AL93*AM93)</f>
        <v>0.55</v>
      </c>
      <c r="AO93" s="128" t="n">
        <v>8.5</v>
      </c>
      <c r="AP93" s="126">
        <f>IFERROR(INDEX(WM_BI,MATCH($Y93,WM_KEY,0)),"")</f>
        <v>0.08</v>
      </c>
      <c r="AQ93" s="127">
        <f>IF(AO93="","",AO93*AP93)</f>
        <v>0.68</v>
      </c>
      <c r="AR93" s="127">
        <f>IF(COUNT(AB93,AE93,AH93,AK93,AN93,AQ93)&lt;6,"",SUM(AB93,AE93,AH93,AK93,AN93,AQ93))</f>
        <v>6.815</v>
      </c>
      <c r="AS93" s="129" t="str">
        <f>IF(AR93="","",INDEX({"A1","A2","A3","B1","B2","B3","C1","C2","D1","D2","E1","E2"},MAX(1,MIN(12,ROUND(AR93,0)))))</f>
        <v>C1</v>
      </c>
      <c r="AT93" s="130" t="inlineStr">
        <is>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3" s="131" t="inlineStr">
        <is>
          <r>
            <rPr>
              <rFont val="Calibri"/>
              <b val="1"/>
              <sz val="10"/>
            </rPr>
            <t>At build:</t>
          </r>
          <r>
            <rPr>
              <rFont val="Calibri"/>
              <sz val="10"/>
            </rPr>
            <t xml:space="preserve"> Complexity 2.09 + Autonomy 1.17 + Accountability 1.20 + Leadership 1.12 + Experience 0.55 + Business impact 0.68
= 6.81 points → nearest level 7 = C1
</t>
          </r>
          <r>
            <rPr>
              <rFont val="Calibri"/>
              <b val="1"/>
              <sz val="10"/>
            </rPr>
            <t>Final level:</t>
          </r>
          <r>
            <rPr>
              <rFont val="Calibri"/>
              <sz val="10"/>
            </rPr>
            <t xml:space="preserve"> C1 · same as the score</t>
          </r>
        </is>
      </c>
      <c r="AV93" s="131" t="inlineStr">
        <is>
          <r>
            <rPr>
              <rFont val="Calibri"/>
              <b val="1"/>
              <sz val="10"/>
            </rPr>
            <t>No rule applied:</t>
          </r>
          <r>
            <rPr>
              <rFont val="Calibri"/>
              <sz val="10"/>
            </rPr>
            <t xml:space="preserve"> the score decides.</t>
          </r>
        </is>
      </c>
      <c r="AW93" s="144" t="inlineStr">
        <is>
          <r>
            <rPr>
              <rFont val="Calibri"/>
              <sz val="10"/>
            </rPr>
            <t xml:space="preserve">Rated 5.5 of 12 · between B2 and B3
</t>
          </r>
          <r>
            <rPr>
              <rFont val="Calibri"/>
              <b val="1"/>
              <sz val="10"/>
            </rPr>
            <t>Start:</t>
          </r>
          <r>
            <rPr>
              <rFont val="Calibri"/>
              <sz val="10"/>
            </rPr>
            <t xml:space="preserve"> 6.0 · manager / senior specialist title; reporting lines show a bigger role: 4 direct reports, 92 people below, 3 of them lead teams
</t>
          </r>
          <r>
            <rPr>
              <rFont val="Calibri"/>
              <b val="1"/>
              <sz val="10"/>
            </rPr>
            <t>Evidence reads like B1:</t>
          </r>
          <r>
            <rPr>
              <rFont val="Calibri"/>
              <sz val="10"/>
            </rPr>
            <t xml:space="preserve"> Plans AI testing, defines test scenarios and validation criteria, reviews AI outputs → moved down 0.5
</t>
          </r>
          <r>
            <rPr>
              <rFont val="Calibri"/>
              <b val="1"/>
              <sz val="10"/>
            </rPr>
            <t>KRA:</t>
          </r>
          <r>
            <rPr>
              <rFont val="Calibri"/>
              <sz val="10"/>
            </rPr>
            <t xml:space="preserve"> “1. Testing of AI related features · Anomaly, MBRS and Reg AI. 2. Providing suggestions/Corrections in new and existing functionality of AI…”
</t>
          </r>
          <r>
            <rPr>
              <rFont val="Calibri"/>
              <b val="1"/>
              <sz val="10"/>
            </rPr>
            <t>Market:</t>
          </r>
          <r>
            <rPr>
              <rFont val="Calibri"/>
              <sz val="10"/>
            </rPr>
            <t xml:space="preserve"> B2 = Hardest problems in the domain · B3 = Sets standards for a practice; cross-team problems</t>
          </r>
        </is>
      </c>
      <c r="AX93" s="134" t="inlineStr">
        <is>
          <r>
            <rPr>
              <rFont val="Calibri"/>
              <sz val="10"/>
            </rPr>
            <t xml:space="preserve">Rated 6.5 of 12 · between B3 and C1
</t>
          </r>
          <r>
            <rPr>
              <rFont val="Calibri"/>
              <b val="1"/>
              <sz val="10"/>
            </rPr>
            <t>Start:</t>
          </r>
          <r>
            <rPr>
              <rFont val="Calibri"/>
              <sz val="10"/>
            </rPr>
            <t xml:space="preserve"> 7.0 · manager / senior specialist title; reporting lines show a bigger role: 4 direct reports, 92 people below, 3 of them lead teams
</t>
          </r>
          <r>
            <rPr>
              <rFont val="Calibri"/>
              <b val="1"/>
              <sz val="10"/>
            </rPr>
            <t>Evidence reads like A3:</t>
          </r>
          <r>
            <rPr>
              <rFont val="Calibri"/>
              <sz val="10"/>
            </rPr>
            <t xml:space="preserve"> Only 'testing' named; sets scenarios and criteria for the testing work itself → moved down 0.5
</t>
          </r>
          <r>
            <rPr>
              <rFont val="Calibri"/>
              <b val="1"/>
              <sz val="10"/>
            </rPr>
            <t>Market:</t>
          </r>
          <r>
            <rPr>
              <rFont val="Calibri"/>
              <sz val="10"/>
            </rPr>
            <t xml:space="preserve"> B3 = Commercial / strategic calls for the unit · C1 = Sets direction for a sub-function or domain</t>
          </r>
        </is>
      </c>
      <c r="AY93" s="134" t="inlineStr">
        <is>
          <r>
            <rPr>
              <rFont val="Calibri"/>
              <sz val="10"/>
            </rPr>
            <t xml:space="preserve">Rated 7.5 of 12 · between C1 and C2
</t>
          </r>
          <r>
            <rPr>
              <rFont val="Calibri"/>
              <b val="1"/>
              <sz val="10"/>
            </rPr>
            <t>Start:</t>
          </r>
          <r>
            <rPr>
              <rFont val="Calibri"/>
              <sz val="10"/>
            </rPr>
            <t xml:space="preserve"> 8.0 · manager / senior specialist title; 4 direct reports, 92 people below, 3 of them lead teams
</t>
          </r>
          <r>
            <rPr>
              <rFont val="Calibri"/>
              <b val="1"/>
              <sz val="10"/>
            </rPr>
            <t>Evidence reads like A3:</t>
          </r>
          <r>
            <rPr>
              <rFont val="Calibri"/>
              <sz val="10"/>
            </rPr>
            <t xml:space="preserve"> AI test planning, execution, defect identification, reporting and test coverage → moved down 0.5
</t>
          </r>
          <r>
            <rPr>
              <rFont val="Calibri"/>
              <b val="1"/>
              <sz val="10"/>
            </rPr>
            <t>KRA:</t>
          </r>
          <r>
            <rPr>
              <rFont val="Calibri"/>
              <sz val="10"/>
            </rPr>
            <t xml:space="preserve"> “1. Testing of AI related features · Anomaly, MBRS and Reg AI. 2. Providing suggestions/Corrections in new and existing functionality of AI…”
</t>
          </r>
          <r>
            <rPr>
              <rFont val="Calibri"/>
              <b val="1"/>
              <sz val="10"/>
            </rPr>
            <t>Market:</t>
          </r>
          <r>
            <rPr>
              <rFont val="Calibri"/>
              <sz val="10"/>
            </rPr>
            <t xml:space="preserve"> C1 = Sub-function results or domain quality across products · C2 = Function results, budget and risk</t>
          </r>
        </is>
      </c>
      <c r="AZ93" s="134" t="inlineStr">
        <is>
          <r>
            <rPr>
              <rFont val="Calibri"/>
              <sz val="10"/>
            </rPr>
            <t xml:space="preserve">Rated 7.5 of 12 · between C1 and C2
</t>
          </r>
          <r>
            <rPr>
              <rFont val="Calibri"/>
              <b val="1"/>
              <sz val="10"/>
            </rPr>
            <t>Start:</t>
          </r>
          <r>
            <rPr>
              <rFont val="Calibri"/>
              <sz val="10"/>
            </rPr>
            <t xml:space="preserve"> 8.0
</t>
          </r>
          <r>
            <rPr>
              <rFont val="Calibri"/>
              <b val="1"/>
              <sz val="10"/>
            </rPr>
            <t>Evidence reads like A3:</t>
          </r>
          <r>
            <rPr>
              <rFont val="Calibri"/>
              <sz val="10"/>
            </rPr>
            <t xml:space="preserve"> States leading and coordinating AI testing; no people-management detail despite four reports → moved down 0.5
</t>
          </r>
          <r>
            <rPr>
              <rFont val="Calibri"/>
              <b val="1"/>
              <sz val="10"/>
            </rPr>
            <t>Team:</t>
          </r>
          <r>
            <rPr>
              <rFont val="Calibri"/>
              <sz val="10"/>
            </rPr>
            <t xml:space="preserve"> 4 direct reports · People Manager
</t>
          </r>
          <r>
            <rPr>
              <rFont val="Calibri"/>
              <b val="1"/>
              <sz val="10"/>
            </rPr>
            <t>Market:</t>
          </r>
          <r>
            <rPr>
              <rFont val="Calibri"/>
              <sz val="10"/>
            </rPr>
            <t xml:space="preserve"> C1 = Leads managers or a community of practice · C2 = Leads a function; shapes functional strategy</t>
          </r>
        </is>
      </c>
      <c r="BA93" s="134" t="inlineStr">
        <is>
          <r>
            <rPr>
              <rFont val="Calibri"/>
              <sz val="10"/>
            </rPr>
            <t xml:space="preserve">Rated 11 of 12
</t>
          </r>
          <r>
            <rPr>
              <rFont val="Calibri"/>
              <b val="1"/>
              <sz val="10"/>
            </rPr>
            <t>Experience:</t>
          </r>
          <r>
            <rPr>
              <rFont val="Calibri"/>
              <sz val="10"/>
            </rPr>
            <t xml:space="preserve"> 21.9 yrs total · 21.9 at IRIS; none recorded before IRIS = 10.3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C1 roles typically have 12–17 yrs · IRIS guide 10–14</t>
          </r>
        </is>
      </c>
      <c r="BB93" s="134" t="inlineStr">
        <is>
          <r>
            <rPr>
              <rFont val="Calibri"/>
              <sz val="10"/>
            </rPr>
            <t xml:space="preserve">Rated 8.5 of 12 — a starting estimate.
</t>
          </r>
          <r>
            <rPr>
              <rFont val="Calibri"/>
              <b val="1"/>
              <sz val="10"/>
            </rPr>
            <t>Start:</t>
          </r>
          <r>
            <rPr>
              <rFont val="Calibri"/>
              <sz val="10"/>
            </rPr>
            <t xml:space="preserve"> 7.5,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C2 = Drives a function's or department's results and costs · D1 = Owns a business line's P&amp;L and growth, or a company-wide function</t>
          </r>
        </is>
      </c>
      <c r="BC93" s="135" t="inlineStr">
        <is>
          <t>• Confirm the reporting line — Manager</t>
        </is>
      </c>
      <c r="BD93" s="136" t="inlineStr">
        <is>
          <t>✓ HRIS: 21.9 yrs, M.Com, 4 direct reports
✓ Survey: 20 of 20 questions answered
✓ KRAs: submitted
✓ Manager mapping: rating, potential, 9-box
✓ Job description</t>
        </is>
      </c>
      <c r="BE93" s="136"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Big Four – Associate Director
</t>
          </r>
          <r>
            <rPr>
              <rFont val="Calibri"/>
              <b val="1"/>
              <sz val="10"/>
            </rPr>
            <t>Typical experience:</t>
          </r>
          <r>
            <rPr>
              <rFont val="Calibri"/>
              <sz val="10"/>
            </rPr>
            <t xml:space="preserve"> 12–17 yrs · IRIS guide 10–14
</t>
          </r>
          <r>
            <rPr>
              <rFont val="Calibri"/>
              <b val="1"/>
              <sz val="10"/>
            </rPr>
            <t>Standard:</t>
          </r>
          <r>
            <rPr>
              <rFont val="Calibri"/>
              <sz val="10"/>
            </rPr>
            <t xml:space="preserve"> XBRL US GAAP Certificate; XBRL International specifications</t>
          </r>
        </is>
      </c>
      <c r="BF93" s="136" t="inlineStr">
        <is>
          <t>Medium</t>
        </is>
      </c>
      <c r="BG93" s="136" t="inlineStr">
        <is>
          <t>• Reporting lines show a much bigger role than the designation suggests — confirm the mandate; the designation may need to change</t>
        </is>
      </c>
      <c r="BH93" s="136" t="inlineStr"/>
      <c r="BI93" s="137" t="n"/>
      <c r="BJ93" s="138" t="n"/>
      <c r="BK93" s="138" t="n"/>
      <c r="BL93" s="138" t="n"/>
      <c r="BM93" s="138" t="n"/>
      <c r="BN93" s="139" t="n"/>
      <c r="BO93" s="121" t="n"/>
      <c r="BP93" s="121" t="n"/>
      <c r="BQ93" s="121" t="n"/>
      <c r="BR93" s="121" t="n"/>
      <c r="BS93" s="121" t="n"/>
      <c r="BT93" s="121" t="n"/>
      <c r="BU93" s="121" t="n"/>
      <c r="BV93" s="121" t="n">
        <v>8.5</v>
      </c>
    </row>
    <row r="94" ht="340" customHeight="1">
      <c r="A94" s="109" t="inlineStr">
        <is>
          <t>IRIS0786</t>
        </is>
      </c>
      <c r="B94" s="110" t="inlineStr">
        <is>
          <t>Shashikant Mudaliar</t>
        </is>
      </c>
      <c r="C94" s="111" t="inlineStr">
        <is>
          <t>Services</t>
        </is>
      </c>
      <c r="D94" s="111" t="inlineStr">
        <is>
          <t>K Ashok Kumar</t>
        </is>
      </c>
      <c r="E94" s="112" t="n">
        <v>15.2</v>
      </c>
      <c r="F94" s="112" t="n">
        <v>15.2</v>
      </c>
      <c r="G94" s="111" t="inlineStr">
        <is>
          <t>CMA</t>
        </is>
      </c>
      <c r="H94" s="140" t="inlineStr">
        <is>
          <t>Head - XBRL Assisted Services</t>
        </is>
      </c>
      <c r="I94" s="115" t="inlineStr">
        <is>
          <t>Associate Head – XBRL Assisted Services</t>
        </is>
      </c>
      <c r="J94" s="114" t="inlineStr">
        <is>
          <t>Consulting &amp; Professional Services</t>
        </is>
      </c>
      <c r="K94" s="114" t="inlineStr">
        <is>
          <t>Professional Services Leadership</t>
        </is>
      </c>
      <c r="L94" s="115" t="inlineStr">
        <is>
          <t>L7 – Head / Sr Director</t>
        </is>
      </c>
      <c r="M94" s="116" t="inlineStr">
        <is>
          <t>C1</t>
        </is>
      </c>
      <c r="N94" s="142" t="inlineStr">
        <is>
          <t>Associate Head</t>
        </is>
      </c>
      <c r="O94" s="33" t="inlineStr">
        <is>
          <t>C</t>
        </is>
      </c>
      <c r="P94" s="114" t="inlineStr">
        <is>
          <t>People Manager</t>
        </is>
      </c>
      <c r="Q94" s="143" t="inlineStr">
        <is>
          <t>▼ Down · protected</t>
        </is>
      </c>
      <c r="R94" s="119" t="inlineStr">
        <is>
          <r>
            <rPr>
              <rFont val="Calibri"/>
              <b val="1"/>
              <sz val="10"/>
            </rPr>
            <t>WHAT THE ROLE DOES:</t>
          </r>
          <r>
            <rPr>
              <rFont val="Calibri"/>
              <sz val="10"/>
            </rPr>
            <t xml:space="preserve"> Leads an assisted-services / consulting practice. At C1: a sub-function, or principal authority across products.
</t>
          </r>
          <r>
            <rPr>
              <rFont val="Calibri"/>
              <b val="1"/>
              <sz val="10"/>
            </rPr>
            <t>KEY RESPONSIBILITIES:</t>
          </r>
          <r>
            <rPr>
              <rFont val="Calibri"/>
              <sz val="10"/>
            </rPr>
            <t xml:space="preserve"> Leads an assisted-services / consulting practice;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only · fewer than 3 answered — 2 holders, 2 answered the survey; sub-family 2 answered; catalogue RC-013</t>
          </r>
        </is>
      </c>
      <c r="S94" s="120"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 of 12 · C1-level impact.
Leads 8 direct reports.
From the survey and manager mapping — critical role: yes; successor named: no.
Manager talent mapping — Latest rating: 5 · Potential: High · 9-Box Grid placement: Future Leader.</t>
          </r>
        </is>
      </c>
      <c r="T94" s="121" t="n"/>
      <c r="U94" s="122" t="inlineStr">
        <is>
          <r>
            <rPr>
              <rFont val="Calibri"/>
              <sz val="10"/>
            </rPr>
            <t xml:space="preserve">Associate Head – XBRL Assisted Services in Services · CARBON, C1 — People Manager.
</t>
          </r>
          <r>
            <rPr>
              <rFont val="Calibri"/>
              <b val="1"/>
              <sz val="10"/>
            </rPr>
            <t>The work:</t>
          </r>
          <r>
            <rPr>
              <rFont val="Calibri"/>
              <sz val="10"/>
            </rPr>
            <t xml:space="preserve"> Leads an assisted-services / consulting practice.
At this level the role owns a sub-function, or principal authority across products.
</t>
          </r>
          <r>
            <rPr>
              <rFont val="Calibri"/>
              <b val="1"/>
              <sz val="10"/>
            </rPr>
            <t>Key responsibilities:</t>
          </r>
          <r>
            <rPr>
              <rFont val="Calibri"/>
              <sz val="10"/>
            </rPr>
            <t xml:space="preserve"> Leads an assisted-services / consulting practice; Ambiguous, cross-product problems; Sub-function results or domain quality across products.
Leads 8 direct reports.</t>
          </r>
        </is>
      </c>
      <c r="V94" s="123"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B.Com / M.Com / CA / CMA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Big Four – Associate Director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4"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XBRL Domain
★ = must-have for the family. Scale: 1 Awareness · 2 Working · 3 Practitioner · 4 Advanced · 5 Expert.</t>
          </r>
        </is>
      </c>
      <c r="X94"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94" s="124" t="inlineStr">
        <is>
          <t>CARBON · Services · Band C · Head / Manager</t>
        </is>
      </c>
      <c r="Z94" s="125" t="n">
        <v>7</v>
      </c>
      <c r="AA94" s="126">
        <f>IFERROR(INDEX(WM_C,MATCH($Y94,WM_KEY,0)),"")</f>
        <v>0.38</v>
      </c>
      <c r="AB94" s="127">
        <f>IF(Z94="","",Z94*AA94)</f>
        <v>2.66</v>
      </c>
      <c r="AC94" s="125" t="n">
        <v>7</v>
      </c>
      <c r="AD94" s="126">
        <f>IFERROR(INDEX(WM_AU,MATCH($Y94,WM_KEY,0)),"")</f>
        <v>0.18</v>
      </c>
      <c r="AE94" s="127">
        <f>IF(AC94="","",AC94*AD94)</f>
        <v>1.26</v>
      </c>
      <c r="AF94" s="125" t="n">
        <v>7</v>
      </c>
      <c r="AG94" s="126">
        <f>IFERROR(INDEX(WM_AC,MATCH($Y94,WM_KEY,0)),"")</f>
        <v>0.16</v>
      </c>
      <c r="AH94" s="127">
        <f>IF(AF94="","",AF94*AG94)</f>
        <v>1.12</v>
      </c>
      <c r="AI94" s="125" t="n">
        <v>7</v>
      </c>
      <c r="AJ94" s="126">
        <f>IFERROR(INDEX(WM_L,MATCH($Y94,WM_KEY,0)),"")</f>
        <v>0.15</v>
      </c>
      <c r="AK94" s="127">
        <f>IF(AI94="","",AI94*AJ94)</f>
        <v>1.05</v>
      </c>
      <c r="AL94" s="125" t="n">
        <v>9</v>
      </c>
      <c r="AM94" s="126">
        <f>IFERROR(INDEX(WM_E,MATCH($Y94,WM_KEY,0)),"")</f>
        <v>0.05</v>
      </c>
      <c r="AN94" s="127">
        <f>IF(AL94="","",AL94*AM94)</f>
        <v>0.45</v>
      </c>
      <c r="AO94" s="128" t="n">
        <v>7.5</v>
      </c>
      <c r="AP94" s="126">
        <f>IFERROR(INDEX(WM_BI,MATCH($Y94,WM_KEY,0)),"")</f>
        <v>0.08</v>
      </c>
      <c r="AQ94" s="127">
        <f>IF(AO94="","",AO94*AP94)</f>
        <v>0.6</v>
      </c>
      <c r="AR94" s="127">
        <f>IF(COUNT(AB94,AE94,AH94,AK94,AN94,AQ94)&lt;6,"",SUM(AB94,AE94,AH94,AK94,AN94,AQ94))</f>
        <v>7.14</v>
      </c>
      <c r="AS94" s="129" t="str">
        <f>IF(AR94="","",INDEX({"A1","A2","A3","B1","B2","B3","C1","C2","D1","D2","E1","E2"},MAX(1,MIN(12,ROUND(AR94,0)))))</f>
        <v>C1</v>
      </c>
      <c r="AT94" s="130" t="inlineStr">
        <is>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4" s="131" t="inlineStr">
        <is>
          <r>
            <rPr>
              <rFont val="Calibri"/>
              <b val="1"/>
              <sz val="10"/>
            </rPr>
            <t>At build:</t>
          </r>
          <r>
            <rPr>
              <rFont val="Calibri"/>
              <sz val="10"/>
            </rPr>
            <t xml:space="preserve"> Complexity 2.66 + Autonomy 1.26 + Accountability 1.12 + Leadership 1.05 + Experience 0.45 + Business impact 0.60
= 7.14 points → nearest level 7 = C1
</t>
          </r>
          <r>
            <rPr>
              <rFont val="Calibri"/>
              <b val="1"/>
              <sz val="10"/>
            </rPr>
            <t>Final level:</t>
          </r>
          <r>
            <rPr>
              <rFont val="Calibri"/>
              <sz val="10"/>
            </rPr>
            <t xml:space="preserve"> C1 · same as the score</t>
          </r>
        </is>
      </c>
      <c r="AV94" s="131" t="inlineStr">
        <is>
          <r>
            <rPr>
              <rFont val="Calibri"/>
              <b val="1"/>
              <sz val="10"/>
            </rPr>
            <t>No rule applied:</t>
          </r>
          <r>
            <rPr>
              <rFont val="Calibri"/>
              <sz val="10"/>
            </rPr>
            <t xml:space="preserve"> the score decides.</t>
          </r>
        </is>
      </c>
      <c r="AW94" s="144" t="inlineStr">
        <is>
          <r>
            <rPr>
              <rFont val="Calibri"/>
              <sz val="10"/>
            </rPr>
            <t xml:space="preserve">Rated 7 of 12
</t>
          </r>
          <r>
            <rPr>
              <rFont val="Calibri"/>
              <b val="1"/>
              <sz val="10"/>
            </rPr>
            <t>Start:</t>
          </r>
          <r>
            <rPr>
              <rFont val="Calibri"/>
              <sz val="10"/>
            </rPr>
            <t xml:space="preserve"> 8.0 · head-of-function title
</t>
          </r>
          <r>
            <rPr>
              <rFont val="Calibri"/>
              <b val="1"/>
              <sz val="10"/>
            </rPr>
            <t>Evidence reads like B3:</t>
          </r>
          <r>
            <rPr>
              <rFont val="Calibri"/>
              <sz val="10"/>
            </rPr>
            <t xml:space="preserve"> Multi-market XBRL filings; makes tagging calls on complex files; changes internal review steps; researches new mandates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C1 = Ambiguous, cross-product problems</t>
          </r>
        </is>
      </c>
      <c r="AX94" s="134" t="inlineStr">
        <is>
          <r>
            <rPr>
              <rFont val="Calibri"/>
              <sz val="10"/>
            </rPr>
            <t xml:space="preserve">Rated 7 of 12
</t>
          </r>
          <r>
            <rPr>
              <rFont val="Calibri"/>
              <b val="1"/>
              <sz val="10"/>
            </rPr>
            <t>Start:</t>
          </r>
          <r>
            <rPr>
              <rFont val="Calibri"/>
              <sz val="10"/>
            </rPr>
            <t xml:space="preserve"> 8.0 · head-of-function title
</t>
          </r>
          <r>
            <rPr>
              <rFont val="Calibri"/>
              <b val="1"/>
              <sz val="10"/>
            </rPr>
            <t>Evidence reads like B3:</t>
          </r>
          <r>
            <rPr>
              <rFont val="Calibri"/>
              <sz val="10"/>
            </rPr>
            <t xml:space="preserve"> Decides allocation, who leads each team or mandate, clashing-deadline priorities, review process changes → moved down 1
</t>
          </r>
          <r>
            <rPr>
              <rFont val="Calibri"/>
              <b val="1"/>
              <sz val="10"/>
            </rPr>
            <t>Market:</t>
          </r>
          <r>
            <rPr>
              <rFont val="Calibri"/>
              <sz val="10"/>
            </rPr>
            <t xml:space="preserve"> C1 = Sets direction for a sub-function or domain</t>
          </r>
        </is>
      </c>
      <c r="AY94" s="134" t="inlineStr">
        <is>
          <r>
            <rPr>
              <rFont val="Calibri"/>
              <sz val="10"/>
            </rPr>
            <t xml:space="preserve">Rated 7 of 12
</t>
          </r>
          <r>
            <rPr>
              <rFont val="Calibri"/>
              <b val="1"/>
              <sz val="10"/>
            </rPr>
            <t>Start:</t>
          </r>
          <r>
            <rPr>
              <rFont val="Calibri"/>
              <sz val="10"/>
            </rPr>
            <t xml:space="preserve"> 8.0 · head-of-function title; 8 direct reports, 40 people below, 6 of them lead teams
</t>
          </r>
          <r>
            <rPr>
              <rFont val="Calibri"/>
              <b val="1"/>
              <sz val="10"/>
            </rPr>
            <t>Evidence reads like B3:</t>
          </r>
          <r>
            <rPr>
              <rFont val="Calibri"/>
              <sz val="10"/>
            </rPr>
            <t xml:space="preserve"> own survey / KRA answers · summarised by the rater; not quoted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C1 = Sub-function results or domain quality across products</t>
          </r>
        </is>
      </c>
      <c r="AZ94" s="134" t="inlineStr">
        <is>
          <r>
            <rPr>
              <rFont val="Calibri"/>
              <sz val="10"/>
            </rPr>
            <t xml:space="preserve">Rated 7 of 12
</t>
          </r>
          <r>
            <rPr>
              <rFont val="Calibri"/>
              <b val="1"/>
              <sz val="10"/>
            </rPr>
            <t>Start:</t>
          </r>
          <r>
            <rPr>
              <rFont val="Calibri"/>
              <sz val="10"/>
            </rPr>
            <t xml:space="preserve"> 8.0
</t>
          </r>
          <r>
            <rPr>
              <rFont val="Calibri"/>
              <b val="1"/>
              <sz val="10"/>
            </rPr>
            <t>Evidence reads like B3:</t>
          </r>
          <r>
            <rPr>
              <rFont val="Calibri"/>
              <sz val="10"/>
            </rPr>
            <t xml:space="preserve"> Eight reports; appoints team/mandate leads, trains reviewers, plans capacity for reporting seasons → moved down 1
</t>
          </r>
          <r>
            <rPr>
              <rFont val="Calibri"/>
              <b val="1"/>
              <sz val="10"/>
            </rPr>
            <t>Team:</t>
          </r>
          <r>
            <rPr>
              <rFont val="Calibri"/>
              <sz val="10"/>
            </rPr>
            <t xml:space="preserve"> 8 direct reports · People Manager
</t>
          </r>
          <r>
            <rPr>
              <rFont val="Calibri"/>
              <b val="1"/>
              <sz val="10"/>
            </rPr>
            <t>Market:</t>
          </r>
          <r>
            <rPr>
              <rFont val="Calibri"/>
              <sz val="10"/>
            </rPr>
            <t xml:space="preserve"> C1 = Leads managers or a community of practice</t>
          </r>
        </is>
      </c>
      <c r="BA94" s="134" t="inlineStr">
        <is>
          <r>
            <rPr>
              <rFont val="Calibri"/>
              <sz val="10"/>
            </rPr>
            <t xml:space="preserve">Rated 9 of 12
</t>
          </r>
          <r>
            <rPr>
              <rFont val="Calibri"/>
              <b val="1"/>
              <sz val="10"/>
            </rPr>
            <t>Experience:</t>
          </r>
          <r>
            <rPr>
              <rFont val="Calibri"/>
              <sz val="10"/>
            </rPr>
            <t xml:space="preserve"> 15.2 yrs total · 15.2 at IRIS; none recorded before IRIS = 8.2 on the experience scale
</t>
          </r>
          <r>
            <rPr>
              <rFont val="Calibri"/>
              <b val="1"/>
              <sz val="10"/>
            </rPr>
            <t>Qualification:</t>
          </r>
          <r>
            <rPr>
              <rFont val="Calibri"/>
              <sz val="10"/>
            </rPr>
            <t xml:space="preserve"> CMA · professional, relevant to the work → +1.0
</t>
          </r>
          <r>
            <rPr>
              <rFont val="Calibri"/>
              <b val="1"/>
              <sz val="10"/>
            </rPr>
            <t>Market:</t>
          </r>
          <r>
            <rPr>
              <rFont val="Calibri"/>
              <sz val="10"/>
            </rPr>
            <t xml:space="preserve"> C1 roles typically have 12–17 yrs · IRIS guide 10–14</t>
          </r>
        </is>
      </c>
      <c r="BB94" s="134" t="inlineStr">
        <is>
          <r>
            <rPr>
              <rFont val="Calibri"/>
              <sz val="10"/>
            </rPr>
            <t xml:space="preserve">Rated 7.5 of 12 — a starting estimate.
</t>
          </r>
          <r>
            <rPr>
              <rFont val="Calibri"/>
              <b val="1"/>
              <sz val="10"/>
            </rPr>
            <t>Start:</t>
          </r>
          <r>
            <rPr>
              <rFont val="Calibri"/>
              <sz val="10"/>
            </rPr>
            <t xml:space="preserve"> 7,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 · C2 = Drives a function's or department's results and costs</t>
          </r>
        </is>
      </c>
      <c r="BC94" s="145" t="inlineStr"/>
      <c r="BD94" s="136" t="inlineStr">
        <is>
          <t>✓ HRIS: 15.2 yrs, CMA, 8 direct reports
✓ Survey: 20 of 20 questions answered
✓ KRAs: submitted, reported deliverables
✓ Manager mapping: rating, potential, 9-box
✗ Job description: not on file</t>
        </is>
      </c>
      <c r="BE94" s="136"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Big Four – Associate Director
</t>
          </r>
          <r>
            <rPr>
              <rFont val="Calibri"/>
              <b val="1"/>
              <sz val="10"/>
            </rPr>
            <t>Typical experience:</t>
          </r>
          <r>
            <rPr>
              <rFont val="Calibri"/>
              <sz val="10"/>
            </rPr>
            <t xml:space="preserve"> 12–17 yrs · IRIS guide 10–14
</t>
          </r>
          <r>
            <rPr>
              <rFont val="Calibri"/>
              <b val="1"/>
              <sz val="10"/>
            </rPr>
            <t>Standard:</t>
          </r>
          <r>
            <rPr>
              <rFont val="Calibri"/>
              <sz val="10"/>
            </rPr>
            <t xml:space="preserve"> XBRL US GAAP Certificate; XBRL International specifications</t>
          </r>
        </is>
      </c>
      <c r="BF94" s="136" t="inlineStr">
        <is>
          <t>High</t>
        </is>
      </c>
      <c r="BG94" s="136" t="inlineStr">
        <is>
          <t>• Final level C1 is below the current level · L7 ≈ C2 — manager to confirm the scope of the role; pay and title are protected for one cycle</t>
        </is>
      </c>
      <c r="BH94" s="136" t="inlineStr"/>
      <c r="BI94" s="137" t="n"/>
      <c r="BJ94" s="138" t="n"/>
      <c r="BK94" s="138" t="n"/>
      <c r="BL94" s="138" t="n"/>
      <c r="BM94" s="138" t="n"/>
      <c r="BN94" s="139" t="n"/>
      <c r="BO94" s="121" t="n"/>
      <c r="BP94" s="121" t="n"/>
      <c r="BQ94" s="121" t="n"/>
      <c r="BR94" s="121" t="n"/>
      <c r="BS94" s="121" t="n"/>
      <c r="BT94" s="121" t="n"/>
      <c r="BU94" s="121" t="n"/>
      <c r="BV94" s="121" t="n">
        <v>7.5</v>
      </c>
    </row>
    <row r="95" ht="340" customHeight="1">
      <c r="A95" s="109" t="inlineStr">
        <is>
          <t>IRIS0511</t>
        </is>
      </c>
      <c r="B95" s="110" t="inlineStr">
        <is>
          <t>Jinesh Kumar S</t>
        </is>
      </c>
      <c r="C95" s="111" t="inlineStr">
        <is>
          <t>Services</t>
        </is>
      </c>
      <c r="D95" s="111" t="inlineStr">
        <is>
          <t>Shashikant Mudaliar</t>
        </is>
      </c>
      <c r="E95" s="112" t="n">
        <v>16.1</v>
      </c>
      <c r="F95" s="112" t="n">
        <v>15.7</v>
      </c>
      <c r="G95" s="111" t="inlineStr">
        <is>
          <t>M.Com</t>
        </is>
      </c>
      <c r="H95" s="140" t="inlineStr">
        <is>
          <t>Lead - Assisted Services</t>
        </is>
      </c>
      <c r="I95" s="115" t="inlineStr">
        <is>
          <t>Manager – Assisted Services</t>
        </is>
      </c>
      <c r="J95" s="114" t="inlineStr">
        <is>
          <t>Consulting &amp; Professional Services</t>
        </is>
      </c>
      <c r="K95" s="114" t="inlineStr">
        <is>
          <t>XBRL Tagging, Conversion &amp; Filing</t>
        </is>
      </c>
      <c r="L95" s="115" t="inlineStr">
        <is>
          <t>L5 – Lead · IC</t>
        </is>
      </c>
      <c r="M95" s="116" t="inlineStr">
        <is>
          <t>B2</t>
        </is>
      </c>
      <c r="N95" s="21" t="inlineStr">
        <is>
          <t>Manager</t>
        </is>
      </c>
      <c r="O95" s="23" t="inlineStr">
        <is>
          <t>B</t>
        </is>
      </c>
      <c r="P95" s="114" t="inlineStr">
        <is>
          <t>People Manager</t>
        </is>
      </c>
      <c r="Q95" s="143" t="inlineStr">
        <is>
          <t>▼ Down · protected</t>
        </is>
      </c>
      <c r="R9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xbrl · reports · word · files · deliver · pdf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am · personally accountable · quality · delivery · timelines · allocation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corrective · take · day-to-day · issues · allocate · quality
</t>
          </r>
          <r>
            <rPr>
              <rFont val="Calibri"/>
              <b val="1"/>
              <sz val="10"/>
            </rPr>
            <t>SKILLS &amp; KNOWLEDGE · role-holders:</t>
          </r>
          <r>
            <rPr>
              <rFont val="Calibri"/>
              <sz val="10"/>
            </rPr>
            <t xml:space="preserve"> XBRL Domain · XBRL domain knowledge · Team management · Problem-solving · UAT Testing · process improvement
</t>
          </r>
          <r>
            <rPr>
              <rFont val="Calibri"/>
              <b val="1"/>
              <sz val="10"/>
            </rPr>
            <t>TOOLS &amp; SYSTEMS:</t>
          </r>
          <r>
            <rPr>
              <rFont val="Calibri"/>
              <sz val="10"/>
            </rPr>
            <t xml:space="preserve"> Carbon · Microsoft Teams · Arelle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RC-028</t>
          </r>
        </is>
      </c>
      <c r="S95"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T95" s="121" t="n"/>
      <c r="U95" s="122" t="inlineStr">
        <is>
          <r>
            <rPr>
              <rFont val="Calibri"/>
              <sz val="10"/>
            </rPr>
            <t xml:space="preserve">Manager – Assisted Services in Services · CARBON, B2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deep domain expertise, or one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Holders describe it with:</t>
          </r>
          <r>
            <rPr>
              <rFont val="Calibri"/>
              <sz val="10"/>
            </rPr>
            <t xml:space="preserve"> delivery · allocation · testing · quality · management · product.
Leads 7 direct reports.</t>
          </r>
        </is>
      </c>
      <c r="V95"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5"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domain knowledge · Team management · Problem-solving · UAT Testing · process improvement
</t>
          </r>
          <r>
            <rPr>
              <rFont val="Calibri"/>
              <b val="1"/>
              <sz val="10"/>
            </rPr>
            <t>TOOLS:</t>
          </r>
          <r>
            <rPr>
              <rFont val="Calibri"/>
              <sz val="10"/>
            </rPr>
            <t xml:space="preserve"> Carbon · Microsoft Teams · Arelle
★ = must-have for the family. Scale: 1 Awareness · 2 Working · 3 Practitioner · 4 Advanced · 5 Expert.</t>
          </r>
        </is>
      </c>
      <c r="X95"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5" s="124" t="inlineStr">
        <is>
          <t>CARBON · Services · Band B · People Manager</t>
        </is>
      </c>
      <c r="Z95" s="125" t="n">
        <v>4</v>
      </c>
      <c r="AA95" s="126">
        <f>IFERROR(INDEX(WM_C,MATCH($Y95,WM_KEY,0)),"")</f>
        <v>0.32</v>
      </c>
      <c r="AB95" s="127">
        <f>IF(Z95="","",Z95*AA95)</f>
        <v>1.28</v>
      </c>
      <c r="AC95" s="125" t="n">
        <v>4.5</v>
      </c>
      <c r="AD95" s="126">
        <f>IFERROR(INDEX(WM_AU,MATCH($Y95,WM_KEY,0)),"")</f>
        <v>0.18</v>
      </c>
      <c r="AE95" s="127">
        <f>IF(AC95="","",AC95*AD95)</f>
        <v>0.81</v>
      </c>
      <c r="AF95" s="125" t="n">
        <v>5</v>
      </c>
      <c r="AG95" s="126">
        <f>IFERROR(INDEX(WM_AC,MATCH($Y95,WM_KEY,0)),"")</f>
        <v>0.16</v>
      </c>
      <c r="AH95" s="127">
        <f>IF(AF95="","",AF95*AG95)</f>
        <v>0.8</v>
      </c>
      <c r="AI95" s="125" t="n">
        <v>5</v>
      </c>
      <c r="AJ95" s="126">
        <f>IFERROR(INDEX(WM_L,MATCH($Y95,WM_KEY,0)),"")</f>
        <v>0.15</v>
      </c>
      <c r="AK95" s="127">
        <f>IF(AI95="","",AI95*AJ95)</f>
        <v>0.75</v>
      </c>
      <c r="AL95" s="125" t="n">
        <v>9</v>
      </c>
      <c r="AM95" s="126">
        <f>IFERROR(INDEX(WM_E,MATCH($Y95,WM_KEY,0)),"")</f>
        <v>0.1</v>
      </c>
      <c r="AN95" s="127">
        <f>IF(AL95="","",AL95*AM95)</f>
        <v>0.9</v>
      </c>
      <c r="AO95" s="128" t="n">
        <v>5.5</v>
      </c>
      <c r="AP95" s="126">
        <f>IFERROR(INDEX(WM_BI,MATCH($Y95,WM_KEY,0)),"")</f>
        <v>0.09</v>
      </c>
      <c r="AQ95" s="127">
        <f>IF(AO95="","",AO95*AP95)</f>
        <v>0.495</v>
      </c>
      <c r="AR95" s="127">
        <f>IF(COUNT(AB95,AE95,AH95,AK95,AN95,AQ95)&lt;6,"",SUM(AB95,AE95,AH95,AK95,AN95,AQ95))</f>
        <v>5.035</v>
      </c>
      <c r="AS95" s="129" t="str">
        <f>IF(AR95="","",INDEX({"A1","A2","A3","B1","B2","B3","C1","C2","D1","D2","E1","E2"},MAX(1,MIN(12,ROUND(AR95,0)))))</f>
        <v>B2</v>
      </c>
      <c r="AT95"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5" s="131" t="inlineStr">
        <is>
          <r>
            <rPr>
              <rFont val="Calibri"/>
              <b val="1"/>
              <sz val="10"/>
            </rPr>
            <t>At build:</t>
          </r>
          <r>
            <rPr>
              <rFont val="Calibri"/>
              <sz val="10"/>
            </rPr>
            <t xml:space="preserve"> Complexity 1.28 + Autonomy 0.81 + Accountability 0.80 + Leadership 0.75 + Experience 0.90 + Business impact 0.49
= 5.04 points → nearest level 5 = B2
</t>
          </r>
          <r>
            <rPr>
              <rFont val="Calibri"/>
              <b val="1"/>
              <sz val="10"/>
            </rPr>
            <t>Final level:</t>
          </r>
          <r>
            <rPr>
              <rFont val="Calibri"/>
              <sz val="10"/>
            </rPr>
            <t xml:space="preserve"> B2 · same as the score</t>
          </r>
        </is>
      </c>
      <c r="AV95" s="131" t="inlineStr">
        <is>
          <r>
            <rPr>
              <rFont val="Calibri"/>
              <b val="1"/>
              <sz val="10"/>
            </rPr>
            <t>No rule applied:</t>
          </r>
          <r>
            <rPr>
              <rFont val="Calibri"/>
              <sz val="10"/>
            </rPr>
            <t xml:space="preserve"> the score decides.</t>
          </r>
        </is>
      </c>
      <c r="AW95"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Runs US SEC XBRL delivery: quality, issue resolution, product/UAT testing, process improvement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t>
          </r>
        </is>
      </c>
      <c r="AX95" s="134"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 reads like B2:</t>
          </r>
          <r>
            <rPr>
              <rFont val="Calibri"/>
              <sz val="10"/>
            </rPr>
            <t xml:space="preserve"> Allocates and rebalances team workload, sets task priorities, takes corrective action within established processes → moved up 0.5
</t>
          </r>
          <r>
            <rPr>
              <rFont val="Calibri"/>
              <b val="1"/>
              <sz val="10"/>
            </rPr>
            <t>Market:</t>
          </r>
          <r>
            <rPr>
              <rFont val="Calibri"/>
              <sz val="10"/>
            </rPr>
            <t xml:space="preserve"> B1 = Technical / QC / client calls for the domain · B2 = Allocates people and sets team priorities</t>
          </r>
        </is>
      </c>
      <c r="AY95" s="134" t="inlineStr">
        <is>
          <r>
            <rPr>
              <rFont val="Calibri"/>
              <sz val="10"/>
            </rPr>
            <t xml:space="preserve">Rated 5 of 12
</t>
          </r>
          <r>
            <rPr>
              <rFont val="Calibri"/>
              <b val="1"/>
              <sz val="10"/>
            </rPr>
            <t>Start:</t>
          </r>
          <r>
            <rPr>
              <rFont val="Calibri"/>
              <sz val="10"/>
            </rPr>
            <t xml:space="preserve"> 5.0 · lead / specialist title; 7 direct reports
</t>
          </r>
          <r>
            <rPr>
              <rFont val="Calibri"/>
              <b val="1"/>
              <sz val="10"/>
            </rPr>
            <t>Evidence reads like B2:</t>
          </r>
          <r>
            <rPr>
              <rFont val="Calibri"/>
              <sz val="10"/>
            </rPr>
            <t xml:space="preserve"> US SEC team's delivery, quality, timelines, escalations and process controls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B2 = One team or a client portfolio</t>
          </r>
        </is>
      </c>
      <c r="AZ95" s="134"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Seven direct reports; allocates work, gives day-to-day guidance and training → matches the start
</t>
          </r>
          <r>
            <rPr>
              <rFont val="Calibri"/>
              <b val="1"/>
              <sz val="10"/>
            </rPr>
            <t>Team:</t>
          </r>
          <r>
            <rPr>
              <rFont val="Calibri"/>
              <sz val="10"/>
            </rPr>
            <t xml:space="preserve"> 7 direct reports · People Manager
</t>
          </r>
          <r>
            <rPr>
              <rFont val="Calibri"/>
              <b val="1"/>
              <sz val="10"/>
            </rPr>
            <t>Market:</t>
          </r>
          <r>
            <rPr>
              <rFont val="Calibri"/>
              <sz val="10"/>
            </rPr>
            <t xml:space="preserve"> B2 = IC: guides others in the domain · People: manages a team of 6+</t>
          </r>
        </is>
      </c>
      <c r="BA95" s="134" t="inlineStr">
        <is>
          <r>
            <rPr>
              <rFont val="Calibri"/>
              <sz val="10"/>
            </rPr>
            <t xml:space="preserve">Rated 9 of 12
</t>
          </r>
          <r>
            <rPr>
              <rFont val="Calibri"/>
              <b val="1"/>
              <sz val="10"/>
            </rPr>
            <t>Experience:</t>
          </r>
          <r>
            <rPr>
              <rFont val="Calibri"/>
              <sz val="10"/>
            </rPr>
            <t xml:space="preserve"> 16.1 yrs total · 0.4 before IRIS + 15.7 at IRIS = 8.5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B2 roles typically have 6–10 yrs · IRIS guide 6–9</t>
          </r>
        </is>
      </c>
      <c r="BB95"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95" s="145" t="inlineStr"/>
      <c r="BD95" s="136" t="inlineStr">
        <is>
          <t>✓ HRIS: 16.1 yrs, M.Com, 7 direct reports
✓ Survey: 20 of 20 questions answered
✓ KRAs: submitted, reported deliverables
✓ Manager mapping: rating, potential, 9-box
✗ Job description: not on file</t>
        </is>
      </c>
      <c r="BE95"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95" s="136" t="inlineStr">
        <is>
          <t>Medium</t>
        </is>
      </c>
      <c r="BG95" s="136" t="inlineStr">
        <is>
          <t>• Final level B2 is below the current level · L5 ≈ B3 — manager to confirm the scope of the role; pay and title are protected for one cycle</t>
        </is>
      </c>
      <c r="BH95" s="136" t="inlineStr"/>
      <c r="BI95" s="137" t="n"/>
      <c r="BJ95" s="138" t="n"/>
      <c r="BK95" s="138" t="n"/>
      <c r="BL95" s="138" t="n"/>
      <c r="BM95" s="138" t="n"/>
      <c r="BN95" s="139" t="n"/>
      <c r="BO95" s="121" t="n"/>
      <c r="BP95" s="121" t="n"/>
      <c r="BQ95" s="121" t="n"/>
      <c r="BR95" s="121" t="n"/>
      <c r="BS95" s="121" t="n"/>
      <c r="BT95" s="121" t="n"/>
      <c r="BU95" s="121" t="n"/>
      <c r="BV95" s="121" t="n">
        <v>5.5</v>
      </c>
    </row>
    <row r="96" ht="340" customHeight="1">
      <c r="A96" s="109" t="inlineStr">
        <is>
          <t>IRIS0393</t>
        </is>
      </c>
      <c r="B96" s="110" t="inlineStr">
        <is>
          <t>Mayur Zope</t>
        </is>
      </c>
      <c r="C96" s="111" t="inlineStr">
        <is>
          <t>Services</t>
        </is>
      </c>
      <c r="D96" s="111" t="inlineStr">
        <is>
          <t>K Ashok Kumar</t>
        </is>
      </c>
      <c r="E96" s="112" t="n">
        <v>19.4</v>
      </c>
      <c r="F96" s="112" t="n">
        <v>16.4</v>
      </c>
      <c r="G96" s="111" t="inlineStr">
        <is>
          <t>CA</t>
        </is>
      </c>
      <c r="H96" s="140" t="inlineStr">
        <is>
          <t>Lead Financial Analyst</t>
        </is>
      </c>
      <c r="I96" s="115" t="inlineStr">
        <is>
          <t>Senior Manager – Assisted Services</t>
        </is>
      </c>
      <c r="J96" s="114" t="inlineStr">
        <is>
          <t>Consulting &amp; Professional Services</t>
        </is>
      </c>
      <c r="K96" s="114" t="inlineStr">
        <is>
          <t>XBRL Tagging, Conversion &amp; Filing</t>
        </is>
      </c>
      <c r="L96" s="114" t="inlineStr">
        <is>
          <t>L5 – Lead · IC</t>
        </is>
      </c>
      <c r="M96" s="150" t="inlineStr">
        <is>
          <t>B2</t>
        </is>
      </c>
      <c r="N96" s="21" t="inlineStr">
        <is>
          <t>Manager</t>
        </is>
      </c>
      <c r="O96" s="23" t="inlineStr">
        <is>
          <t>B</t>
        </is>
      </c>
      <c r="P96" s="114" t="inlineStr">
        <is>
          <t>People Manager</t>
        </is>
      </c>
      <c r="Q96" s="149" t="inlineStr">
        <is>
          <t>• Same level</t>
        </is>
      </c>
      <c r="R96"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xbrl · reports · word · files · deliver · pdf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am · personally accountable · quality · delivery · timelines · allocation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corrective · take · day-to-day · issues · allocate · quality
</t>
          </r>
          <r>
            <rPr>
              <rFont val="Calibri"/>
              <b val="1"/>
              <sz val="10"/>
            </rPr>
            <t>SKILLS &amp; KNOWLEDGE · role-holders:</t>
          </r>
          <r>
            <rPr>
              <rFont val="Calibri"/>
              <sz val="10"/>
            </rPr>
            <t xml:space="preserve"> XBRL Domain · XBRL domain knowledge · Team management · Problem-solving · UAT Testing · process improvement
</t>
          </r>
          <r>
            <rPr>
              <rFont val="Calibri"/>
              <b val="1"/>
              <sz val="10"/>
            </rPr>
            <t>TOOLS &amp; SYSTEMS:</t>
          </r>
          <r>
            <rPr>
              <rFont val="Calibri"/>
              <sz val="10"/>
            </rPr>
            <t xml:space="preserve"> Carbon · Microsoft Teams · Arelle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RC-028</t>
          </r>
        </is>
      </c>
      <c r="S96"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Core Contributor.</t>
          </r>
        </is>
      </c>
      <c r="T96" s="121" t="n"/>
      <c r="U96" s="122" t="inlineStr">
        <is>
          <r>
            <rPr>
              <rFont val="Calibri"/>
              <sz val="10"/>
            </rPr>
            <t xml:space="preserve">Senior Manager – Assisted Services in Services · CARBON, B2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deep domain expertise, or one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Holders describe it with:</t>
          </r>
          <r>
            <rPr>
              <rFont val="Calibri"/>
              <sz val="10"/>
            </rPr>
            <t xml:space="preserve"> delivery · allocation · testing · quality · management · product.
Leads 4 direct reports.</t>
          </r>
        </is>
      </c>
      <c r="V96" s="123"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6"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domain knowledge · Team management · Problem-solving · UAT Testing · process improvement
</t>
          </r>
          <r>
            <rPr>
              <rFont val="Calibri"/>
              <b val="1"/>
              <sz val="10"/>
            </rPr>
            <t>TOOLS:</t>
          </r>
          <r>
            <rPr>
              <rFont val="Calibri"/>
              <sz val="10"/>
            </rPr>
            <t xml:space="preserve"> Carbon · Microsoft Teams · Arelle
★ = must-have for the family. Scale: 1 Awareness · 2 Working · 3 Practitioner · 4 Advanced · 5 Expert.</t>
          </r>
        </is>
      </c>
      <c r="X96"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6" s="124" t="inlineStr">
        <is>
          <t>CARBON · Services · Band B · People Manager</t>
        </is>
      </c>
      <c r="Z96" s="125" t="n">
        <v>4</v>
      </c>
      <c r="AA96" s="126">
        <f>IFERROR(INDEX(WM_C,MATCH($Y96,WM_KEY,0)),"")</f>
        <v>0.32</v>
      </c>
      <c r="AB96" s="127">
        <f>IF(Z96="","",Z96*AA96)</f>
        <v>1.28</v>
      </c>
      <c r="AC96" s="125" t="n">
        <v>5</v>
      </c>
      <c r="AD96" s="126">
        <f>IFERROR(INDEX(WM_AU,MATCH($Y96,WM_KEY,0)),"")</f>
        <v>0.18</v>
      </c>
      <c r="AE96" s="127">
        <f>IF(AC96="","",AC96*AD96)</f>
        <v>0.9</v>
      </c>
      <c r="AF96" s="125" t="n">
        <v>5</v>
      </c>
      <c r="AG96" s="126">
        <f>IFERROR(INDEX(WM_AC,MATCH($Y96,WM_KEY,0)),"")</f>
        <v>0.16</v>
      </c>
      <c r="AH96" s="127">
        <f>IF(AF96="","",AF96*AG96)</f>
        <v>0.8</v>
      </c>
      <c r="AI96" s="125" t="n">
        <v>5</v>
      </c>
      <c r="AJ96" s="126">
        <f>IFERROR(INDEX(WM_L,MATCH($Y96,WM_KEY,0)),"")</f>
        <v>0.15</v>
      </c>
      <c r="AK96" s="127">
        <f>IF(AI96="","",AI96*AJ96)</f>
        <v>0.75</v>
      </c>
      <c r="AL96" s="125" t="n">
        <v>10.5</v>
      </c>
      <c r="AM96" s="126">
        <f>IFERROR(INDEX(WM_E,MATCH($Y96,WM_KEY,0)),"")</f>
        <v>0.1</v>
      </c>
      <c r="AN96" s="127">
        <f>IF(AL96="","",AL96*AM96)</f>
        <v>1.05</v>
      </c>
      <c r="AO96" s="128" t="n">
        <v>5.5</v>
      </c>
      <c r="AP96" s="126">
        <f>IFERROR(INDEX(WM_BI,MATCH($Y96,WM_KEY,0)),"")</f>
        <v>0.09</v>
      </c>
      <c r="AQ96" s="127">
        <f>IF(AO96="","",AO96*AP96)</f>
        <v>0.495</v>
      </c>
      <c r="AR96" s="127">
        <f>IF(COUNT(AB96,AE96,AH96,AK96,AN96,AQ96)&lt;6,"",SUM(AB96,AE96,AH96,AK96,AN96,AQ96))</f>
        <v>5.275</v>
      </c>
      <c r="AS96" s="129" t="str">
        <f>IF(AR96="","",INDEX({"A1","A2","A3","B1","B2","B3","C1","C2","D1","D2","E1","E2"},MAX(1,MIN(12,ROUND(AR96,0)))))</f>
        <v>B2</v>
      </c>
      <c r="AT96"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6" s="131" t="inlineStr">
        <is>
          <r>
            <rPr>
              <rFont val="Calibri"/>
              <b val="1"/>
              <sz val="10"/>
            </rPr>
            <t>At build:</t>
          </r>
          <r>
            <rPr>
              <rFont val="Calibri"/>
              <sz val="10"/>
            </rPr>
            <t xml:space="preserve"> Complexity 1.28 + Autonomy 0.90 + Accountability 0.80 + Leadership 0.75 + Experience 1.05 + Business impact 0.49
= 5.28 points → nearest level 5 = B2
</t>
          </r>
          <r>
            <rPr>
              <rFont val="Calibri"/>
              <b val="1"/>
              <sz val="10"/>
            </rPr>
            <t>Final level:</t>
          </r>
          <r>
            <rPr>
              <rFont val="Calibri"/>
              <sz val="10"/>
            </rPr>
            <t xml:space="preserve"> B2 · same as the score</t>
          </r>
        </is>
      </c>
      <c r="AV96" s="131" t="inlineStr">
        <is>
          <r>
            <rPr>
              <rFont val="Calibri"/>
              <b val="1"/>
              <sz val="10"/>
            </rPr>
            <t>No rule applied:</t>
          </r>
          <r>
            <rPr>
              <rFont val="Calibri"/>
              <sz val="10"/>
            </rPr>
            <t xml:space="preserve"> the score decides.</t>
          </r>
        </is>
      </c>
      <c r="AW96"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XBRL conversion for South Africa, India, Malaysia; billing, reports, process/product suggestions, AI training data testing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t>
          </r>
        </is>
      </c>
      <c r="AX96" s="134" t="inlineStr">
        <is>
          <r>
            <rPr>
              <rFont val="Calibri"/>
              <sz val="10"/>
            </rPr>
            <t xml:space="preserve">Rated 5 of 12
</t>
          </r>
          <r>
            <rPr>
              <rFont val="Calibri"/>
              <b val="1"/>
              <sz val="10"/>
            </rPr>
            <t>Start:</t>
          </r>
          <r>
            <rPr>
              <rFont val="Calibri"/>
              <sz val="10"/>
            </rPr>
            <t xml:space="preserve"> 5.0 · lead / specialist title; reporting lines show a bigger role: 4 direct reports, 16 people below, 2 of them lead teams
</t>
          </r>
          <r>
            <rPr>
              <rFont val="Calibri"/>
              <b val="1"/>
              <sz val="10"/>
            </rPr>
            <t>Evidence reads like B2:</t>
          </r>
          <r>
            <rPr>
              <rFont val="Calibri"/>
              <sz val="10"/>
            </rPr>
            <t xml:space="preserve"> Decides invoicing and all work-related matters for the team; allocates work → matches the start
</t>
          </r>
          <r>
            <rPr>
              <rFont val="Calibri"/>
              <b val="1"/>
              <sz val="10"/>
            </rPr>
            <t>Market:</t>
          </r>
          <r>
            <rPr>
              <rFont val="Calibri"/>
              <sz val="10"/>
            </rPr>
            <t xml:space="preserve"> B2 = Allocates people and sets team priorities</t>
          </r>
        </is>
      </c>
      <c r="AY96" s="134" t="inlineStr">
        <is>
          <r>
            <rPr>
              <rFont val="Calibri"/>
              <sz val="10"/>
            </rPr>
            <t xml:space="preserve">Rated 5 of 12
</t>
          </r>
          <r>
            <rPr>
              <rFont val="Calibri"/>
              <b val="1"/>
              <sz val="10"/>
            </rPr>
            <t>Start:</t>
          </r>
          <r>
            <rPr>
              <rFont val="Calibri"/>
              <sz val="10"/>
            </rPr>
            <t xml:space="preserve"> 6.0 · lead / specialist title; 4 direct reports, 16 people below, 2 of them lead teams
</t>
          </r>
          <r>
            <rPr>
              <rFont val="Calibri"/>
              <b val="1"/>
              <sz val="10"/>
            </rPr>
            <t>Evidence reads like B1:</t>
          </r>
          <r>
            <rPr>
              <rFont val="Calibri"/>
              <sz val="10"/>
            </rPr>
            <t xml:space="preserve"> Timely, quality delivery of a four-person team's regulator filings, invoices and monthly reports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B2 = One team or a client portfolio</t>
          </r>
        </is>
      </c>
      <c r="AZ96" s="134"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Four direct reports; allocates work and acts as backup for team members → moved down 1
</t>
          </r>
          <r>
            <rPr>
              <rFont val="Calibri"/>
              <b val="1"/>
              <sz val="10"/>
            </rPr>
            <t>Team:</t>
          </r>
          <r>
            <rPr>
              <rFont val="Calibri"/>
              <sz val="10"/>
            </rPr>
            <t xml:space="preserve"> 4 direct reports · People Manager
</t>
          </r>
          <r>
            <rPr>
              <rFont val="Calibri"/>
              <b val="1"/>
              <sz val="10"/>
            </rPr>
            <t>Market:</t>
          </r>
          <r>
            <rPr>
              <rFont val="Calibri"/>
              <sz val="10"/>
            </rPr>
            <t xml:space="preserve"> B2 = IC: guides others in the domain · People: manages a team of 6+</t>
          </r>
        </is>
      </c>
      <c r="BA96" s="134" t="inlineStr">
        <is>
          <r>
            <rPr>
              <rFont val="Calibri"/>
              <sz val="10"/>
            </rPr>
            <t xml:space="preserve">Rated 10.5 of 12 · between D2 and E1
</t>
          </r>
          <r>
            <rPr>
              <rFont val="Calibri"/>
              <b val="1"/>
              <sz val="10"/>
            </rPr>
            <t>Experience:</t>
          </r>
          <r>
            <rPr>
              <rFont val="Calibri"/>
              <sz val="10"/>
            </rPr>
            <t xml:space="preserve"> 19.4 yrs total · 3.0 before IRIS + 16.4 at IRIS = 9.5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B2 roles typically have 6–10 yrs · IRIS guide 6–9</t>
          </r>
        </is>
      </c>
      <c r="BB96"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96" s="135" t="inlineStr">
        <is>
          <t>• Confirm the reporting line — Manager</t>
        </is>
      </c>
      <c r="BD96" s="136" t="inlineStr">
        <is>
          <t>✓ HRIS: 19.4 yrs, CA, 4 direct reports
✓ Survey: 20 of 20 questions answered
✓ KRAs: submitted, reported deliverables
✓ Manager mapping: rating, potential, 9-box
✗ Job description: not on file</t>
        </is>
      </c>
      <c r="BE96" s="136"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96" s="136" t="inlineStr">
        <is>
          <t>High</t>
        </is>
      </c>
      <c r="BG96" s="136" t="inlineStr">
        <is>
          <t>• Reporting lines show a much bigger role than the designation suggests — confirm the mandate; the designation may need to change</t>
        </is>
      </c>
      <c r="BH96" s="136" t="inlineStr"/>
      <c r="BI96" s="137" t="n"/>
      <c r="BJ96" s="138" t="n"/>
      <c r="BK96" s="138" t="n"/>
      <c r="BL96" s="138" t="n"/>
      <c r="BM96" s="138" t="n"/>
      <c r="BN96" s="139" t="n"/>
      <c r="BO96" s="121" t="n"/>
      <c r="BP96" s="121" t="n"/>
      <c r="BQ96" s="121" t="n"/>
      <c r="BR96" s="121" t="n"/>
      <c r="BS96" s="121" t="n"/>
      <c r="BT96" s="121" t="n"/>
      <c r="BU96" s="121" t="n"/>
      <c r="BV96" s="121" t="n">
        <v>5.5</v>
      </c>
    </row>
    <row r="97" ht="340" customHeight="1">
      <c r="A97" s="109" t="inlineStr">
        <is>
          <t>IRIS0977</t>
        </is>
      </c>
      <c r="B97" s="110" t="inlineStr">
        <is>
          <t>Mohammed Dholkawala</t>
        </is>
      </c>
      <c r="C97" s="111" t="inlineStr">
        <is>
          <t>Services</t>
        </is>
      </c>
      <c r="D97" s="111" t="inlineStr">
        <is>
          <t>Shashikant Mudaliar</t>
        </is>
      </c>
      <c r="E97" s="112" t="n">
        <v>15</v>
      </c>
      <c r="F97" s="112" t="n">
        <v>15</v>
      </c>
      <c r="G97" s="111" t="inlineStr">
        <is>
          <t>B.Com</t>
        </is>
      </c>
      <c r="H97" s="140" t="inlineStr">
        <is>
          <t>Lead - Assisted Services</t>
        </is>
      </c>
      <c r="I97" s="115" t="inlineStr">
        <is>
          <t>Manager – Assisted Services</t>
        </is>
      </c>
      <c r="J97" s="114" t="inlineStr">
        <is>
          <t>Consulting &amp; Professional Services</t>
        </is>
      </c>
      <c r="K97" s="114" t="inlineStr">
        <is>
          <t>XBRL Tagging, Conversion &amp; Filing</t>
        </is>
      </c>
      <c r="L97" s="115" t="inlineStr">
        <is>
          <t>L5 – Lead · IC</t>
        </is>
      </c>
      <c r="M97" s="116" t="inlineStr">
        <is>
          <t>B2</t>
        </is>
      </c>
      <c r="N97" s="21" t="inlineStr">
        <is>
          <t>Manager</t>
        </is>
      </c>
      <c r="O97" s="23" t="inlineStr">
        <is>
          <t>B</t>
        </is>
      </c>
      <c r="P97" s="114" t="inlineStr">
        <is>
          <t>People Manager</t>
        </is>
      </c>
      <c r="Q97" s="143" t="inlineStr">
        <is>
          <t>▼ Down · protected</t>
        </is>
      </c>
      <c r="R9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xbrl · reports · word · files · deliver · pdf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am · personally accountable · quality · delivery · timelines · allocation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corrective · take · day-to-day · issues · allocate · quality
</t>
          </r>
          <r>
            <rPr>
              <rFont val="Calibri"/>
              <b val="1"/>
              <sz val="10"/>
            </rPr>
            <t>SKILLS &amp; KNOWLEDGE · role-holders:</t>
          </r>
          <r>
            <rPr>
              <rFont val="Calibri"/>
              <sz val="10"/>
            </rPr>
            <t xml:space="preserve"> XBRL Domain · XBRL domain knowledge · Team management · Problem-solving · UAT Testing · process improvement
</t>
          </r>
          <r>
            <rPr>
              <rFont val="Calibri"/>
              <b val="1"/>
              <sz val="10"/>
            </rPr>
            <t>TOOLS &amp; SYSTEMS:</t>
          </r>
          <r>
            <rPr>
              <rFont val="Calibri"/>
              <sz val="10"/>
            </rPr>
            <t xml:space="preserve"> Carbon · Microsoft Teams · Arelle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RC-028</t>
          </r>
        </is>
      </c>
      <c r="S97"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T97" s="121" t="n"/>
      <c r="U97" s="122" t="inlineStr">
        <is>
          <r>
            <rPr>
              <rFont val="Calibri"/>
              <sz val="10"/>
            </rPr>
            <t xml:space="preserve">Manager – Assisted Services in Services · CARBON, B2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deep domain expertise, or one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Holders describe it with:</t>
          </r>
          <r>
            <rPr>
              <rFont val="Calibri"/>
              <sz val="10"/>
            </rPr>
            <t xml:space="preserve"> delivery · allocation · testing · quality · management · product.
Leads 5 direct reports.</t>
          </r>
        </is>
      </c>
      <c r="V97"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7"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domain knowledge · Team management · Problem-solving · UAT Testing · process improvement
</t>
          </r>
          <r>
            <rPr>
              <rFont val="Calibri"/>
              <b val="1"/>
              <sz val="10"/>
            </rPr>
            <t>TOOLS:</t>
          </r>
          <r>
            <rPr>
              <rFont val="Calibri"/>
              <sz val="10"/>
            </rPr>
            <t xml:space="preserve"> Carbon · Microsoft Teams · Arelle
★ = must-have for the family. Scale: 1 Awareness · 2 Working · 3 Practitioner · 4 Advanced · 5 Expert.</t>
          </r>
        </is>
      </c>
      <c r="X97"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7" s="124" t="inlineStr">
        <is>
          <t>CARBON · Services · Band B · People Manager</t>
        </is>
      </c>
      <c r="Z97" s="125" t="n">
        <v>4</v>
      </c>
      <c r="AA97" s="126">
        <f>IFERROR(INDEX(WM_C,MATCH($Y97,WM_KEY,0)),"")</f>
        <v>0.32</v>
      </c>
      <c r="AB97" s="127">
        <f>IF(Z97="","",Z97*AA97)</f>
        <v>1.28</v>
      </c>
      <c r="AC97" s="125" t="n">
        <v>4.5</v>
      </c>
      <c r="AD97" s="126">
        <f>IFERROR(INDEX(WM_AU,MATCH($Y97,WM_KEY,0)),"")</f>
        <v>0.18</v>
      </c>
      <c r="AE97" s="127">
        <f>IF(AC97="","",AC97*AD97)</f>
        <v>0.81</v>
      </c>
      <c r="AF97" s="125" t="n">
        <v>4</v>
      </c>
      <c r="AG97" s="126">
        <f>IFERROR(INDEX(WM_AC,MATCH($Y97,WM_KEY,0)),"")</f>
        <v>0.16</v>
      </c>
      <c r="AH97" s="127">
        <f>IF(AF97="","",AF97*AG97)</f>
        <v>0.64</v>
      </c>
      <c r="AI97" s="125" t="n">
        <v>4</v>
      </c>
      <c r="AJ97" s="126">
        <f>IFERROR(INDEX(WM_L,MATCH($Y97,WM_KEY,0)),"")</f>
        <v>0.15</v>
      </c>
      <c r="AK97" s="127">
        <f>IF(AI97="","",AI97*AJ97)</f>
        <v>0.6</v>
      </c>
      <c r="AL97" s="125" t="n">
        <v>8</v>
      </c>
      <c r="AM97" s="126">
        <f>IFERROR(INDEX(WM_E,MATCH($Y97,WM_KEY,0)),"")</f>
        <v>0.1</v>
      </c>
      <c r="AN97" s="127">
        <f>IF(AL97="","",AL97*AM97)</f>
        <v>0.8</v>
      </c>
      <c r="AO97" s="128" t="n">
        <v>4.5</v>
      </c>
      <c r="AP97" s="126">
        <f>IFERROR(INDEX(WM_BI,MATCH($Y97,WM_KEY,0)),"")</f>
        <v>0.09</v>
      </c>
      <c r="AQ97" s="127">
        <f>IF(AO97="","",AO97*AP97)</f>
        <v>0.405</v>
      </c>
      <c r="AR97" s="127">
        <f>IF(COUNT(AB97,AE97,AH97,AK97,AN97,AQ97)&lt;6,"",SUM(AB97,AE97,AH97,AK97,AN97,AQ97))</f>
        <v>4.535</v>
      </c>
      <c r="AS97" s="129" t="str">
        <f>IF(AR97="","",INDEX({"A1","A2","A3","B1","B2","B3","C1","C2","D1","D2","E1","E2"},MAX(1,MIN(12,ROUND(AR97,0)))))</f>
        <v>B2</v>
      </c>
      <c r="AT97"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7" s="131" t="inlineStr">
        <is>
          <r>
            <rPr>
              <rFont val="Calibri"/>
              <b val="1"/>
              <sz val="10"/>
            </rPr>
            <t>At build:</t>
          </r>
          <r>
            <rPr>
              <rFont val="Calibri"/>
              <sz val="10"/>
            </rPr>
            <t xml:space="preserve"> Complexity 1.28 + Autonomy 0.81 + Accountability 0.64 + Leadership 0.60 + Experience 0.80 + Business impact 0.40
= 4.54 points → nearest level 5 = B2
</t>
          </r>
          <r>
            <rPr>
              <rFont val="Calibri"/>
              <b val="1"/>
              <sz val="10"/>
            </rPr>
            <t>Final level:</t>
          </r>
          <r>
            <rPr>
              <rFont val="Calibri"/>
              <sz val="10"/>
            </rPr>
            <t xml:space="preserve"> B2 · same as the score</t>
          </r>
        </is>
      </c>
      <c r="AV97" s="131" t="inlineStr">
        <is>
          <r>
            <rPr>
              <rFont val="Calibri"/>
              <b val="1"/>
              <sz val="10"/>
            </rPr>
            <t>No rule applied:</t>
          </r>
          <r>
            <rPr>
              <rFont val="Calibri"/>
              <sz val="10"/>
            </rPr>
            <t xml:space="preserve"> the score decides.</t>
          </r>
        </is>
      </c>
      <c r="AW97"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Runs US mandate Disclosure Management delivery: quality, issue resolution, UAT sign-off, utilisation reporting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t>
          </r>
        </is>
      </c>
      <c r="AX97" s="134"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 reads like B2:</t>
          </r>
          <r>
            <rPr>
              <rFont val="Calibri"/>
              <sz val="10"/>
            </rPr>
            <t xml:space="preserve"> Allocates and rebalances workload, prioritises tasks, takes corrective action within established processes → moved up 0.5
</t>
          </r>
          <r>
            <rPr>
              <rFont val="Calibri"/>
              <b val="1"/>
              <sz val="10"/>
            </rPr>
            <t>Market:</t>
          </r>
          <r>
            <rPr>
              <rFont val="Calibri"/>
              <sz val="10"/>
            </rPr>
            <t xml:space="preserve"> B1 = Technical / QC / client calls for the domain · B2 = Allocates people and sets team priorities</t>
          </r>
        </is>
      </c>
      <c r="AY97" s="134" t="inlineStr">
        <is>
          <r>
            <rPr>
              <rFont val="Calibri"/>
              <sz val="10"/>
            </rPr>
            <t xml:space="preserve">Rated 4 of 12
</t>
          </r>
          <r>
            <rPr>
              <rFont val="Calibri"/>
              <b val="1"/>
              <sz val="10"/>
            </rPr>
            <t>Start:</t>
          </r>
          <r>
            <rPr>
              <rFont val="Calibri"/>
              <sz val="10"/>
            </rPr>
            <t xml:space="preserve"> 4.0 · lead / specialist title; 5 direct reports
</t>
          </r>
          <r>
            <rPr>
              <rFont val="Calibri"/>
              <b val="1"/>
              <sz val="10"/>
            </rPr>
            <t>Evidence reads like B1:</t>
          </r>
          <r>
            <rPr>
              <rFont val="Calibri"/>
              <sz val="10"/>
            </rPr>
            <t xml:space="preserve"> Delivery, quality and timelines of a five-person US mandate team; UAT sign-off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A domain or a small team</t>
          </r>
        </is>
      </c>
      <c r="AZ97"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Five direct reports; allocates work, day-to-day guidance, training per manager note → matches the start
</t>
          </r>
          <r>
            <rPr>
              <rFont val="Calibri"/>
              <b val="1"/>
              <sz val="10"/>
            </rPr>
            <t>Team:</t>
          </r>
          <r>
            <rPr>
              <rFont val="Calibri"/>
              <sz val="10"/>
            </rPr>
            <t xml:space="preserve"> 5 direct reports · People Manager
</t>
          </r>
          <r>
            <rPr>
              <rFont val="Calibri"/>
              <b val="1"/>
              <sz val="10"/>
            </rPr>
            <t>Market:</t>
          </r>
          <r>
            <rPr>
              <rFont val="Calibri"/>
              <sz val="10"/>
            </rPr>
            <t xml:space="preserve"> B1 = IC: mentors and reviews · People: hands-on team lead of 3–5</t>
          </r>
        </is>
      </c>
      <c r="BA97" s="134" t="inlineStr">
        <is>
          <r>
            <rPr>
              <rFont val="Calibri"/>
              <sz val="10"/>
            </rPr>
            <t xml:space="preserve">Rated 8 of 12
</t>
          </r>
          <r>
            <rPr>
              <rFont val="Calibri"/>
              <b val="1"/>
              <sz val="10"/>
            </rPr>
            <t>Experience:</t>
          </r>
          <r>
            <rPr>
              <rFont val="Calibri"/>
              <sz val="10"/>
            </rPr>
            <t xml:space="preserve"> 15.0 yrs total · 15.0 at IRIS; none recorded before IRIS = 8.2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B2 roles typically have 6–10 yrs · IRIS guide 6–9</t>
          </r>
        </is>
      </c>
      <c r="BB97"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97" s="145" t="inlineStr"/>
      <c r="BD97" s="136" t="inlineStr">
        <is>
          <t>✓ HRIS: 15.0 yrs, B.Com, 5 direct reports
✓ Survey: 20 of 20 questions answered
✓ KRAs: submitted, reported deliverables
✓ Manager mapping: rating, potential, 9-box
✗ Job description: not on file</t>
        </is>
      </c>
      <c r="BE97"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97" s="136" t="inlineStr">
        <is>
          <t>High</t>
        </is>
      </c>
      <c r="BG97" s="136" t="inlineStr">
        <is>
          <r>
            <rPr>
              <rFont val="Calibri"/>
              <sz val="10"/>
            </rPr>
            <t xml:space="preserve">• Final level B2 is below the current level · L5 ≈ B3 — manager to confirm the scope of the role; pay and title are protected for one cycle
• </t>
          </r>
          <r>
            <rPr>
              <rFont val="Calibri"/>
              <b val="1"/>
              <sz val="10"/>
            </rPr>
            <t>Close call:</t>
          </r>
          <r>
            <rPr>
              <rFont val="Calibri"/>
              <sz val="10"/>
            </rPr>
            <t xml:space="preserve"> score 4.54 is within 0.05 of a rounding point and the score decided the level — calibrate against peers before confirming</t>
          </r>
        </is>
      </c>
      <c r="BH97" s="143" t="inlineStr">
        <is>
          <t>Close call</t>
        </is>
      </c>
      <c r="BI97" s="137" t="n"/>
      <c r="BJ97" s="138" t="n"/>
      <c r="BK97" s="138" t="n"/>
      <c r="BL97" s="138" t="n"/>
      <c r="BM97" s="138" t="n"/>
      <c r="BN97" s="139" t="n"/>
      <c r="BO97" s="121" t="n"/>
      <c r="BP97" s="121" t="n"/>
      <c r="BQ97" s="121" t="n"/>
      <c r="BR97" s="121" t="n"/>
      <c r="BS97" s="121" t="n"/>
      <c r="BT97" s="121" t="n"/>
      <c r="BU97" s="121" t="n"/>
      <c r="BV97" s="121" t="n">
        <v>4.5</v>
      </c>
    </row>
    <row r="98" ht="340" customHeight="1">
      <c r="A98" s="109" t="inlineStr">
        <is>
          <t>IRIS0616</t>
        </is>
      </c>
      <c r="B98" s="110" t="inlineStr">
        <is>
          <t>Priyanka Jadhav</t>
        </is>
      </c>
      <c r="C98" s="111" t="inlineStr">
        <is>
          <t>Services</t>
        </is>
      </c>
      <c r="D98" s="111" t="inlineStr">
        <is>
          <t>Shashikant Mudaliar</t>
        </is>
      </c>
      <c r="E98" s="112" t="n">
        <v>15.4</v>
      </c>
      <c r="F98" s="112" t="n">
        <v>15.4</v>
      </c>
      <c r="G98" s="111" t="inlineStr">
        <is>
          <t>BCAF</t>
        </is>
      </c>
      <c r="H98" s="140" t="inlineStr">
        <is>
          <t>Lead - Assisted Services</t>
        </is>
      </c>
      <c r="I98" s="115" t="inlineStr">
        <is>
          <t>Manager – Assisted Services</t>
        </is>
      </c>
      <c r="J98" s="114" t="inlineStr">
        <is>
          <t>Consulting &amp; Professional Services</t>
        </is>
      </c>
      <c r="K98" s="114" t="inlineStr">
        <is>
          <t>XBRL Tagging, Conversion &amp; Filing</t>
        </is>
      </c>
      <c r="L98" s="115" t="inlineStr">
        <is>
          <t>L5 – Lead · IC</t>
        </is>
      </c>
      <c r="M98" s="116" t="inlineStr">
        <is>
          <t>B2</t>
        </is>
      </c>
      <c r="N98" s="21" t="inlineStr">
        <is>
          <t>Manager</t>
        </is>
      </c>
      <c r="O98" s="23" t="inlineStr">
        <is>
          <t>B</t>
        </is>
      </c>
      <c r="P98" s="114" t="inlineStr">
        <is>
          <t>People Manager</t>
        </is>
      </c>
      <c r="Q98" s="143" t="inlineStr">
        <is>
          <t>▼ Down · protected</t>
        </is>
      </c>
      <c r="R9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xbrl · reports · word · files · deliver · pdf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am · personally accountable · quality · delivery · timelines · allocation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corrective · take · day-to-day · issues · allocate · quality
</t>
          </r>
          <r>
            <rPr>
              <rFont val="Calibri"/>
              <b val="1"/>
              <sz val="10"/>
            </rPr>
            <t>SKILLS &amp; KNOWLEDGE · role-holders:</t>
          </r>
          <r>
            <rPr>
              <rFont val="Calibri"/>
              <sz val="10"/>
            </rPr>
            <t xml:space="preserve"> XBRL Domain · XBRL domain knowledge · Team management · Problem-solving · UAT Testing · process improvement
</t>
          </r>
          <r>
            <rPr>
              <rFont val="Calibri"/>
              <b val="1"/>
              <sz val="10"/>
            </rPr>
            <t>TOOLS &amp; SYSTEMS:</t>
          </r>
          <r>
            <rPr>
              <rFont val="Calibri"/>
              <sz val="10"/>
            </rPr>
            <t xml:space="preserve"> Carbon · Microsoft Teams · Arelle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RC-028</t>
          </r>
        </is>
      </c>
      <c r="S98"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T98" s="121" t="n"/>
      <c r="U98" s="122" t="inlineStr">
        <is>
          <r>
            <rPr>
              <rFont val="Calibri"/>
              <sz val="10"/>
            </rPr>
            <t xml:space="preserve">Manager – Assisted Services in Services · CARBON, B2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deep domain expertise, or one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Hardest problems in the domain; One team or a client portfolio.
</t>
          </r>
          <r>
            <rPr>
              <rFont val="Calibri"/>
              <b val="1"/>
              <sz val="10"/>
            </rPr>
            <t>Holders describe it with:</t>
          </r>
          <r>
            <rPr>
              <rFont val="Calibri"/>
              <sz val="10"/>
            </rPr>
            <t xml:space="preserve"> delivery · allocation · testing · quality · management · product.
Leads 7 direct reports.</t>
          </r>
        </is>
      </c>
      <c r="V98"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8"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XBRL domain knowledge · Team management · Problem-solving · UAT Testing · process improvement
</t>
          </r>
          <r>
            <rPr>
              <rFont val="Calibri"/>
              <b val="1"/>
              <sz val="10"/>
            </rPr>
            <t>TOOLS:</t>
          </r>
          <r>
            <rPr>
              <rFont val="Calibri"/>
              <sz val="10"/>
            </rPr>
            <t xml:space="preserve"> Carbon · Microsoft Teams · Arelle
★ = must-have for the family. Scale: 1 Awareness · 2 Working · 3 Practitioner · 4 Advanced · 5 Expert.</t>
          </r>
        </is>
      </c>
      <c r="X98"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8" s="124" t="inlineStr">
        <is>
          <t>CARBON · Services · Band B · People Manager</t>
        </is>
      </c>
      <c r="Z98" s="125" t="n">
        <v>4.5</v>
      </c>
      <c r="AA98" s="126">
        <f>IFERROR(INDEX(WM_C,MATCH($Y98,WM_KEY,0)),"")</f>
        <v>0.32</v>
      </c>
      <c r="AB98" s="127">
        <f>IF(Z98="","",Z98*AA98)</f>
        <v>1.44</v>
      </c>
      <c r="AC98" s="125" t="n">
        <v>4.5</v>
      </c>
      <c r="AD98" s="126">
        <f>IFERROR(INDEX(WM_AU,MATCH($Y98,WM_KEY,0)),"")</f>
        <v>0.18</v>
      </c>
      <c r="AE98" s="127">
        <f>IF(AC98="","",AC98*AD98)</f>
        <v>0.81</v>
      </c>
      <c r="AF98" s="125" t="n">
        <v>5</v>
      </c>
      <c r="AG98" s="126">
        <f>IFERROR(INDEX(WM_AC,MATCH($Y98,WM_KEY,0)),"")</f>
        <v>0.16</v>
      </c>
      <c r="AH98" s="127">
        <f>IF(AF98="","",AF98*AG98)</f>
        <v>0.8</v>
      </c>
      <c r="AI98" s="125" t="n">
        <v>5</v>
      </c>
      <c r="AJ98" s="126">
        <f>IFERROR(INDEX(WM_L,MATCH($Y98,WM_KEY,0)),"")</f>
        <v>0.15</v>
      </c>
      <c r="AK98" s="127">
        <f>IF(AI98="","",AI98*AJ98)</f>
        <v>0.75</v>
      </c>
      <c r="AL98" s="125" t="n">
        <v>8.5</v>
      </c>
      <c r="AM98" s="126">
        <f>IFERROR(INDEX(WM_E,MATCH($Y98,WM_KEY,0)),"")</f>
        <v>0.1</v>
      </c>
      <c r="AN98" s="127">
        <f>IF(AL98="","",AL98*AM98)</f>
        <v>0.85</v>
      </c>
      <c r="AO98" s="128" t="n">
        <v>5.5</v>
      </c>
      <c r="AP98" s="126">
        <f>IFERROR(INDEX(WM_BI,MATCH($Y98,WM_KEY,0)),"")</f>
        <v>0.09</v>
      </c>
      <c r="AQ98" s="127">
        <f>IF(AO98="","",AO98*AP98)</f>
        <v>0.495</v>
      </c>
      <c r="AR98" s="127">
        <f>IF(COUNT(AB98,AE98,AH98,AK98,AN98,AQ98)&lt;6,"",SUM(AB98,AE98,AH98,AK98,AN98,AQ98))</f>
        <v>5.145</v>
      </c>
      <c r="AS98" s="129" t="str">
        <f>IF(AR98="","",INDEX({"A1","A2","A3","B1","B2","B3","C1","C2","D1","D2","E1","E2"},MAX(1,MIN(12,ROUND(AR98,0)))))</f>
        <v>B2</v>
      </c>
      <c r="AT98"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8" s="131" t="inlineStr">
        <is>
          <r>
            <rPr>
              <rFont val="Calibri"/>
              <b val="1"/>
              <sz val="10"/>
            </rPr>
            <t>At build:</t>
          </r>
          <r>
            <rPr>
              <rFont val="Calibri"/>
              <sz val="10"/>
            </rPr>
            <t xml:space="preserve"> Complexity 1.44 + Autonomy 0.81 + Accountability 0.80 + Leadership 0.75 + Experience 0.85 + Business impact 0.49
= 5.14 points → nearest level 5 = B2
</t>
          </r>
          <r>
            <rPr>
              <rFont val="Calibri"/>
              <b val="1"/>
              <sz val="10"/>
            </rPr>
            <t>Final level:</t>
          </r>
          <r>
            <rPr>
              <rFont val="Calibri"/>
              <sz val="10"/>
            </rPr>
            <t xml:space="preserve"> B2 · same as the score</t>
          </r>
        </is>
      </c>
      <c r="AV98" s="131" t="inlineStr">
        <is>
          <r>
            <rPr>
              <rFont val="Calibri"/>
              <b val="1"/>
              <sz val="10"/>
            </rPr>
            <t>No rule applied:</t>
          </r>
          <r>
            <rPr>
              <rFont val="Calibri"/>
              <sz val="10"/>
            </rPr>
            <t xml:space="preserve"> the score decides.</t>
          </r>
        </is>
      </c>
      <c r="AW98" s="144"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 reads like B2:</t>
          </r>
          <r>
            <rPr>
              <rFont val="Calibri"/>
              <sz val="10"/>
            </rPr>
            <t xml:space="preserve"> Covers ESEF, KVK, InfoCamere, EU DM and ESG mandates; resolves process/tool issues; R&amp;D for new mandates → moved up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 · B2 = Hardest problems in the domain</t>
          </r>
        </is>
      </c>
      <c r="AX98" s="134"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 reads like B2:</t>
          </r>
          <r>
            <rPr>
              <rFont val="Calibri"/>
              <sz val="10"/>
            </rPr>
            <t xml:space="preserve"> Sets priorities, allocates work and resources, changes ways of working without approval → moved up 0.5
</t>
          </r>
          <r>
            <rPr>
              <rFont val="Calibri"/>
              <b val="1"/>
              <sz val="10"/>
            </rPr>
            <t>Market:</t>
          </r>
          <r>
            <rPr>
              <rFont val="Calibri"/>
              <sz val="10"/>
            </rPr>
            <t xml:space="preserve"> B1 = Technical / QC / client calls for the domain · B2 = Allocates people and sets team priorities</t>
          </r>
        </is>
      </c>
      <c r="AY98" s="134" t="inlineStr">
        <is>
          <r>
            <rPr>
              <rFont val="Calibri"/>
              <sz val="10"/>
            </rPr>
            <t xml:space="preserve">Rated 5 of 12
</t>
          </r>
          <r>
            <rPr>
              <rFont val="Calibri"/>
              <b val="1"/>
              <sz val="10"/>
            </rPr>
            <t>Start:</t>
          </r>
          <r>
            <rPr>
              <rFont val="Calibri"/>
              <sz val="10"/>
            </rPr>
            <t xml:space="preserve"> 5.0 · lead / specialist title; 7 direct reports
</t>
          </r>
          <r>
            <rPr>
              <rFont val="Calibri"/>
              <b val="1"/>
              <sz val="10"/>
            </rPr>
            <t>Evidence reads like B2:</t>
          </r>
          <r>
            <rPr>
              <rFont val="Calibri"/>
              <sz val="10"/>
            </rPr>
            <t xml:space="preserve"> own survey / KRA answers · summarised by the rater; not quoted → matches the start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B2 = One team or a client portfolio</t>
          </r>
        </is>
      </c>
      <c r="AZ98" s="134" t="inlineStr">
        <is>
          <r>
            <rPr>
              <rFont val="Calibri"/>
              <sz val="10"/>
            </rPr>
            <t xml:space="preserve">Rated 5 of 12
</t>
          </r>
          <r>
            <rPr>
              <rFont val="Calibri"/>
              <b val="1"/>
              <sz val="10"/>
            </rPr>
            <t>Start:</t>
          </r>
          <r>
            <rPr>
              <rFont val="Calibri"/>
              <sz val="10"/>
            </rPr>
            <t xml:space="preserve"> 5.0
</t>
          </r>
          <r>
            <rPr>
              <rFont val="Calibri"/>
              <b val="1"/>
              <sz val="10"/>
            </rPr>
            <t>Evidence reads like B2:</t>
          </r>
          <r>
            <rPr>
              <rFont val="Calibri"/>
              <sz val="10"/>
            </rPr>
            <t xml:space="preserve"> Seven direct reports; manages team performance, trains and guides team on new mandates → matches the start
</t>
          </r>
          <r>
            <rPr>
              <rFont val="Calibri"/>
              <b val="1"/>
              <sz val="10"/>
            </rPr>
            <t>Team:</t>
          </r>
          <r>
            <rPr>
              <rFont val="Calibri"/>
              <sz val="10"/>
            </rPr>
            <t xml:space="preserve"> 7 direct reports · People Manager
</t>
          </r>
          <r>
            <rPr>
              <rFont val="Calibri"/>
              <b val="1"/>
              <sz val="10"/>
            </rPr>
            <t>Market:</t>
          </r>
          <r>
            <rPr>
              <rFont val="Calibri"/>
              <sz val="10"/>
            </rPr>
            <t xml:space="preserve"> B2 = IC: guides others in the domain · People: manages a team of 6+</t>
          </r>
        </is>
      </c>
      <c r="BA98" s="134" t="inlineStr">
        <is>
          <r>
            <rPr>
              <rFont val="Calibri"/>
              <sz val="10"/>
            </rPr>
            <t xml:space="preserve">Rated 8.5 of 12 · between C2 and D1
</t>
          </r>
          <r>
            <rPr>
              <rFont val="Calibri"/>
              <b val="1"/>
              <sz val="10"/>
            </rPr>
            <t>Experience:</t>
          </r>
          <r>
            <rPr>
              <rFont val="Calibri"/>
              <sz val="10"/>
            </rPr>
            <t xml:space="preserve"> 15.4 yrs total · 15.4 at IRIS; none recorded before IRIS = 8.3 on the experience scale
</t>
          </r>
          <r>
            <rPr>
              <rFont val="Calibri"/>
              <b val="1"/>
              <sz val="10"/>
            </rPr>
            <t>Qualification:</t>
          </r>
          <r>
            <rPr>
              <rFont val="Calibri"/>
              <sz val="10"/>
            </rPr>
            <t xml:space="preserve"> BCAF · graduate, relevant to the work → no change
</t>
          </r>
          <r>
            <rPr>
              <rFont val="Calibri"/>
              <b val="1"/>
              <sz val="10"/>
            </rPr>
            <t>Market:</t>
          </r>
          <r>
            <rPr>
              <rFont val="Calibri"/>
              <sz val="10"/>
            </rPr>
            <t xml:space="preserve"> B2 roles typically have 6–10 yrs · IRIS guide 6–9</t>
          </r>
        </is>
      </c>
      <c r="BB98"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98" s="145" t="inlineStr"/>
      <c r="BD98" s="136" t="inlineStr">
        <is>
          <t>✓ HRIS: 15.4 yrs, BCAF, 7 direct reports
✓ Survey: 20 of 20 questions answered
✓ KRAs: submitted, reported deliverables
✓ Manager mapping: rating, potential, 9-box
✗ Job description: not on file</t>
        </is>
      </c>
      <c r="BE98"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98" s="136" t="inlineStr">
        <is>
          <t>Medium</t>
        </is>
      </c>
      <c r="BG98" s="136" t="inlineStr">
        <is>
          <t>• Final level B2 is below the current level · L5 ≈ B3 — manager to confirm the scope of the role; pay and title are protected for one cycle</t>
        </is>
      </c>
      <c r="BH98" s="136" t="inlineStr"/>
      <c r="BI98" s="137" t="n"/>
      <c r="BJ98" s="138" t="n"/>
      <c r="BK98" s="138" t="n"/>
      <c r="BL98" s="138" t="n"/>
      <c r="BM98" s="138" t="n"/>
      <c r="BN98" s="139" t="n"/>
      <c r="BO98" s="121" t="n"/>
      <c r="BP98" s="121" t="n"/>
      <c r="BQ98" s="121" t="n"/>
      <c r="BR98" s="121" t="n"/>
      <c r="BS98" s="121" t="n"/>
      <c r="BT98" s="121" t="n"/>
      <c r="BU98" s="121" t="n"/>
      <c r="BV98" s="121" t="n">
        <v>5.5</v>
      </c>
    </row>
    <row r="99" ht="340" customHeight="1">
      <c r="A99" s="109" t="inlineStr">
        <is>
          <t>IRIS0506</t>
        </is>
      </c>
      <c r="B99" s="110" t="inlineStr">
        <is>
          <t>Shailesh Kumar Sharma</t>
        </is>
      </c>
      <c r="C99" s="111" t="inlineStr">
        <is>
          <t>Services</t>
        </is>
      </c>
      <c r="D99" s="111" t="inlineStr">
        <is>
          <t>Shashikant Mudaliar</t>
        </is>
      </c>
      <c r="E99" s="112" t="n">
        <v>16</v>
      </c>
      <c r="F99" s="112" t="n">
        <v>15.7</v>
      </c>
      <c r="G99" s="111" t="inlineStr">
        <is>
          <t>B.Com</t>
        </is>
      </c>
      <c r="H99" s="140" t="inlineStr">
        <is>
          <t>Process Manager</t>
        </is>
      </c>
      <c r="I99" s="115" t="inlineStr">
        <is>
          <t>Senior Manager – Service Delivery</t>
        </is>
      </c>
      <c r="J99" s="114" t="inlineStr">
        <is>
          <t>Consulting &amp; Professional Services</t>
        </is>
      </c>
      <c r="K99" s="114" t="inlineStr">
        <is>
          <t>Service Delivery Operations</t>
        </is>
      </c>
      <c r="L99" s="115" t="inlineStr">
        <is>
          <t>L5 – Manager</t>
        </is>
      </c>
      <c r="M99" s="116" t="inlineStr">
        <is>
          <t>B2</t>
        </is>
      </c>
      <c r="N99" s="21" t="inlineStr">
        <is>
          <t>Manager</t>
        </is>
      </c>
      <c r="O99" s="23" t="inlineStr">
        <is>
          <t>B</t>
        </is>
      </c>
      <c r="P99" s="114" t="inlineStr">
        <is>
          <t>People Manager</t>
        </is>
      </c>
      <c r="Q99" s="146" t="inlineStr">
        <is>
          <t>▲ Up</t>
        </is>
      </c>
      <c r="R99" s="119" t="inlineStr">
        <is>
          <r>
            <rPr>
              <rFont val="Calibri"/>
              <b val="1"/>
              <sz val="10"/>
            </rPr>
            <t>WHAT THE ROLE DOES:</t>
          </r>
          <r>
            <rPr>
              <rFont val="Calibri"/>
              <sz val="10"/>
            </rPr>
            <t xml:space="preserve"> Allocates work and shifts, tracks deliveries, prepares billing inputs and services MIS. At B2: deep domain expertise, or one team.
</t>
          </r>
          <r>
            <rPr>
              <rFont val="Calibri"/>
              <b val="1"/>
              <sz val="10"/>
            </rPr>
            <t>Common themes in sub-family holders, all levels' answers:</t>
          </r>
          <r>
            <rPr>
              <rFont val="Calibri"/>
              <sz val="10"/>
            </rPr>
            <t xml:space="preserve"> timely
</t>
          </r>
          <r>
            <rPr>
              <rFont val="Calibri"/>
              <b val="1"/>
              <sz val="10"/>
            </rPr>
            <t>KEY RESPONSIBILITIES:</t>
          </r>
          <r>
            <rPr>
              <rFont val="Calibri"/>
              <sz val="10"/>
            </rPr>
            <t xml:space="preserve"> Allocates work and shifts, tracks deliveries, prepares billing inputs and services MIS; Hardest problems in the domain; One team or a client portfolio
</t>
          </r>
          <r>
            <rPr>
              <rFont val="Calibri"/>
              <b val="1"/>
              <sz val="10"/>
            </rPr>
            <t>Common themes in sub-family holders, all levels' answers:</t>
          </r>
          <r>
            <rPr>
              <rFont val="Calibri"/>
              <sz val="10"/>
            </rPr>
            <t xml:space="preserve"> monitoring · management · project · handling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delivery · performance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project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1 holder, 1 answered the survey; sub-family 3 answered; catalogue RC-017</t>
          </r>
        </is>
      </c>
      <c r="S9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5 direct reports.
From the survey and manager mapping — critical role: yes; successor named: no.
</t>
          </r>
          <r>
            <rPr>
              <rFont val="Calibri"/>
              <b val="1"/>
              <sz val="10"/>
            </rPr>
            <t>If the work is missed · role-holders' themes:</t>
          </r>
          <r>
            <rPr>
              <rFont val="Calibri"/>
              <sz val="10"/>
            </rPr>
            <t xml:space="preserve"> client · delays.
Manager talent mapping — Latest rating: 3 · Potential: Medium · 9-Box Grid placement: Core Contributor.</t>
          </r>
        </is>
      </c>
      <c r="T99" s="121" t="n"/>
      <c r="U99" s="122" t="inlineStr">
        <is>
          <r>
            <rPr>
              <rFont val="Calibri"/>
              <sz val="10"/>
            </rPr>
            <t xml:space="preserve">Senior Manager – Service Delivery in Services · CARBON, B2 — People Manager.
</t>
          </r>
          <r>
            <rPr>
              <rFont val="Calibri"/>
              <b val="1"/>
              <sz val="10"/>
            </rPr>
            <t>The work:</t>
          </r>
          <r>
            <rPr>
              <rFont val="Calibri"/>
              <sz val="10"/>
            </rPr>
            <t xml:space="preserve"> Allocates work and shifts, tracks deliveries, prepares billing inputs and services MIS.
At this level the role owns deep domain expertise, or one team.
</t>
          </r>
          <r>
            <rPr>
              <rFont val="Calibri"/>
              <b val="1"/>
              <sz val="10"/>
            </rPr>
            <t>Key responsibilities:</t>
          </r>
          <r>
            <rPr>
              <rFont val="Calibri"/>
              <sz val="10"/>
            </rPr>
            <t xml:space="preserve"> Allocates work and shifts, tracks deliveries, prepares billing inputs and services MIS; Hardest problems in the domain; One team or a client portfolio.
</t>
          </r>
          <r>
            <rPr>
              <rFont val="Calibri"/>
              <b val="1"/>
              <sz val="10"/>
            </rPr>
            <t>Holders describe it with:</t>
          </r>
          <r>
            <rPr>
              <rFont val="Calibri"/>
              <sz val="10"/>
            </rPr>
            <t xml:space="preserve"> monitoring · management · project · handling.
Leads 5 direct reports.</t>
          </r>
        </is>
      </c>
      <c r="V99" s="123" t="inlineStr">
        <is>
          <r>
            <rPr>
              <rFont val="Calibri"/>
              <b val="1"/>
              <sz val="10"/>
            </rPr>
            <t>Hire as:</t>
          </r>
          <r>
            <rPr>
              <rFont val="Calibri"/>
              <sz val="10"/>
            </rPr>
            <t xml:space="preserve"> Senior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B.Com / M.Com / CA / CMA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Big Four – Manager · IRIS Vs Market Benchmark — XBRL US credential pathway – Certificate + review authority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99" s="123" t="inlineStr">
        <is>
          <r>
            <rPr>
              <rFont val="Calibri"/>
              <sz val="10"/>
            </rPr>
            <t xml:space="preserve">FUNCTIONAL — skill level 4 of 5 · Advanced
 ★ XBRL, iXBRL &amp; Taxonomy: Resolves complex tagging and taxonomy issues; builds extensions; reviews others
 ★ Accounting &amp; Reporting Standards · IFRS/US GAAP: Advises on complex disclosures and standards changes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XBRL Domain
★ = must-have for the family. Scale: 1 Awareness · 2 Working · 3 Practitioner · 4 Advanced · 5 Expert.</t>
          </r>
        </is>
      </c>
      <c r="X99" s="123" t="inlineStr">
        <is>
          <r>
            <rPr>
              <rFont val="Calibri"/>
              <sz val="10"/>
            </rPr>
            <t xml:space="preserve">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99" s="124" t="inlineStr">
        <is>
          <t>CARBON · Services · Band B · People Manager</t>
        </is>
      </c>
      <c r="Z99" s="125" t="n">
        <v>4</v>
      </c>
      <c r="AA99" s="126">
        <f>IFERROR(INDEX(WM_C,MATCH($Y99,WM_KEY,0)),"")</f>
        <v>0.32</v>
      </c>
      <c r="AB99" s="127">
        <f>IF(Z99="","",Z99*AA99)</f>
        <v>1.28</v>
      </c>
      <c r="AC99" s="125" t="n">
        <v>5</v>
      </c>
      <c r="AD99" s="126">
        <f>IFERROR(INDEX(WM_AU,MATCH($Y99,WM_KEY,0)),"")</f>
        <v>0.18</v>
      </c>
      <c r="AE99" s="127">
        <f>IF(AC99="","",AC99*AD99)</f>
        <v>0.9</v>
      </c>
      <c r="AF99" s="125" t="n">
        <v>5.5</v>
      </c>
      <c r="AG99" s="126">
        <f>IFERROR(INDEX(WM_AC,MATCH($Y99,WM_KEY,0)),"")</f>
        <v>0.16</v>
      </c>
      <c r="AH99" s="127">
        <f>IF(AF99="","",AF99*AG99)</f>
        <v>0.88</v>
      </c>
      <c r="AI99" s="125" t="n">
        <v>5</v>
      </c>
      <c r="AJ99" s="126">
        <f>IFERROR(INDEX(WM_L,MATCH($Y99,WM_KEY,0)),"")</f>
        <v>0.15</v>
      </c>
      <c r="AK99" s="127">
        <f>IF(AI99="","",AI99*AJ99)</f>
        <v>0.75</v>
      </c>
      <c r="AL99" s="125" t="n">
        <v>8.5</v>
      </c>
      <c r="AM99" s="126">
        <f>IFERROR(INDEX(WM_E,MATCH($Y99,WM_KEY,0)),"")</f>
        <v>0.1</v>
      </c>
      <c r="AN99" s="127">
        <f>IF(AL99="","",AL99*AM99)</f>
        <v>0.85</v>
      </c>
      <c r="AO99" s="128" t="n">
        <v>6</v>
      </c>
      <c r="AP99" s="126">
        <f>IFERROR(INDEX(WM_BI,MATCH($Y99,WM_KEY,0)),"")</f>
        <v>0.09</v>
      </c>
      <c r="AQ99" s="127">
        <f>IF(AO99="","",AO99*AP99)</f>
        <v>0.54</v>
      </c>
      <c r="AR99" s="127">
        <f>IF(COUNT(AB99,AE99,AH99,AK99,AN99,AQ99)&lt;6,"",SUM(AB99,AE99,AH99,AK99,AN99,AQ99))</f>
        <v>5.2</v>
      </c>
      <c r="AS99" s="129" t="str">
        <f>IF(AR99="","",INDEX({"A1","A2","A3","B1","B2","B3","C1","C2","D1","D2","E1","E2"},MAX(1,MIN(12,ROUND(AR99,0)))))</f>
        <v>B2</v>
      </c>
      <c r="AT99"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99" s="131" t="inlineStr">
        <is>
          <r>
            <rPr>
              <rFont val="Calibri"/>
              <b val="1"/>
              <sz val="10"/>
            </rPr>
            <t>At build:</t>
          </r>
          <r>
            <rPr>
              <rFont val="Calibri"/>
              <sz val="10"/>
            </rPr>
            <t xml:space="preserve"> Complexity 1.28 + Autonomy 0.90 + Accountability 0.88 + Leadership 0.75 + Experience 0.85 + Business impact 0.54
= 5.20 points → nearest level 5 = B2
</t>
          </r>
          <r>
            <rPr>
              <rFont val="Calibri"/>
              <b val="1"/>
              <sz val="10"/>
            </rPr>
            <t>Final level:</t>
          </r>
          <r>
            <rPr>
              <rFont val="Calibri"/>
              <sz val="10"/>
            </rPr>
            <t xml:space="preserve"> B2 · same as the score</t>
          </r>
        </is>
      </c>
      <c r="AV99" s="131" t="inlineStr">
        <is>
          <r>
            <rPr>
              <rFont val="Calibri"/>
              <b val="1"/>
              <sz val="10"/>
            </rPr>
            <t>No rule applied:</t>
          </r>
          <r>
            <rPr>
              <rFont val="Calibri"/>
              <sz val="10"/>
            </rPr>
            <t xml:space="preserve"> the score decides.</t>
          </r>
        </is>
      </c>
      <c r="AW99" s="14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PMO coordination: tracks project status, handles amendments, client coordination, billing; no technical problem-solving described → moved down 1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t>
          </r>
        </is>
      </c>
      <c r="AX99"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Allocates team work, tracks projects and coordinates delivery with clients independently → matches the start
</t>
          </r>
          <r>
            <rPr>
              <rFont val="Calibri"/>
              <b val="1"/>
              <sz val="10"/>
            </rPr>
            <t>Market:</t>
          </r>
          <r>
            <rPr>
              <rFont val="Calibri"/>
              <sz val="10"/>
            </rPr>
            <t xml:space="preserve"> B2 = Allocates people and sets team priorities</t>
          </r>
        </is>
      </c>
      <c r="AY99" s="134" t="inlineStr">
        <is>
          <r>
            <rPr>
              <rFont val="Calibri"/>
              <sz val="10"/>
            </rPr>
            <t xml:space="preserve">Rated 5.5 of 12 · between B2 and B3
</t>
          </r>
          <r>
            <rPr>
              <rFont val="Calibri"/>
              <b val="1"/>
              <sz val="10"/>
            </rPr>
            <t>Start:</t>
          </r>
          <r>
            <rPr>
              <rFont val="Calibri"/>
              <sz val="10"/>
            </rPr>
            <t xml:space="preserve"> 6.0 · manager / senior specialist title; 5 direct reports, 9 people below, 1 of them leads a team
</t>
          </r>
          <r>
            <rPr>
              <rFont val="Calibri"/>
              <b val="1"/>
              <sz val="10"/>
            </rPr>
            <t>Evidence reads like B2:</t>
          </r>
          <r>
            <rPr>
              <rFont val="Calibri"/>
              <sz val="10"/>
            </rPr>
            <t xml:space="preserve"> own survey / KRA answers · summarised by the rater; not quoted → moved down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B2 = One team or a client portfolio · B3 = Several teams or a practice</t>
          </r>
        </is>
      </c>
      <c r="AZ99" s="134" t="inlineStr">
        <is>
          <r>
            <rPr>
              <rFont val="Calibri"/>
              <sz val="10"/>
            </rPr>
            <t xml:space="preserve">Rated 5 of 12
</t>
          </r>
          <r>
            <rPr>
              <rFont val="Calibri"/>
              <b val="1"/>
              <sz val="10"/>
            </rPr>
            <t>Start:</t>
          </r>
          <r>
            <rPr>
              <rFont val="Calibri"/>
              <sz val="10"/>
            </rPr>
            <t xml:space="preserve"> 6.0
</t>
          </r>
          <r>
            <rPr>
              <rFont val="Calibri"/>
              <b val="1"/>
              <sz val="10"/>
            </rPr>
            <t>Evidence reads like B1:</t>
          </r>
          <r>
            <rPr>
              <rFont val="Calibri"/>
              <sz val="10"/>
            </rPr>
            <t xml:space="preserve"> Five direct reports; team management and work monitoring → moved down 1
</t>
          </r>
          <r>
            <rPr>
              <rFont val="Calibri"/>
              <b val="1"/>
              <sz val="10"/>
            </rPr>
            <t>Team:</t>
          </r>
          <r>
            <rPr>
              <rFont val="Calibri"/>
              <sz val="10"/>
            </rPr>
            <t xml:space="preserve"> 5 direct reports · People Manager
</t>
          </r>
          <r>
            <rPr>
              <rFont val="Calibri"/>
              <b val="1"/>
              <sz val="10"/>
            </rPr>
            <t>Market:</t>
          </r>
          <r>
            <rPr>
              <rFont val="Calibri"/>
              <sz val="10"/>
            </rPr>
            <t xml:space="preserve"> B2 = IC: guides others in the domain · People: manages a team of 6+</t>
          </r>
        </is>
      </c>
      <c r="BA99" s="134" t="inlineStr">
        <is>
          <r>
            <rPr>
              <rFont val="Calibri"/>
              <sz val="10"/>
            </rPr>
            <t xml:space="preserve">Rated 8.5 of 12 · between C2 and D1
</t>
          </r>
          <r>
            <rPr>
              <rFont val="Calibri"/>
              <b val="1"/>
              <sz val="10"/>
            </rPr>
            <t>Experience:</t>
          </r>
          <r>
            <rPr>
              <rFont val="Calibri"/>
              <sz val="10"/>
            </rPr>
            <t xml:space="preserve"> 16.0 yrs total · 0.3 before IRIS + 15.7 at IRIS = 8.5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B2 roles typically have 6–10 yrs · IRIS guide 6–9</t>
          </r>
        </is>
      </c>
      <c r="BB99" s="134" t="inlineStr">
        <is>
          <r>
            <rPr>
              <rFont val="Calibri"/>
              <sz val="10"/>
            </rPr>
            <t xml:space="preserve">Rated 6 of 12 — a starting estimate.
</t>
          </r>
          <r>
            <rPr>
              <rFont val="Calibri"/>
              <b val="1"/>
              <sz val="10"/>
            </rPr>
            <t>Start:</t>
          </r>
          <r>
            <rPr>
              <rFont val="Calibri"/>
              <sz val="10"/>
            </rPr>
            <t xml:space="preserve"> 5.5,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99" s="145" t="inlineStr"/>
      <c r="BD99" s="136" t="inlineStr">
        <is>
          <t>✓ HRIS: 16.0 yrs, B.Com, 5 direct reports
✓ Survey: 20 of 20 questions answered
✓ KRAs: submitted, reported deliverables
✓ Manager mapping: rating, potential, 9-box
✗ Job description: not on file</t>
        </is>
      </c>
      <c r="BE99" s="136"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BF99" s="136" t="inlineStr">
        <is>
          <t>Medium</t>
        </is>
      </c>
      <c r="BG99" s="136" t="inlineStr"/>
      <c r="BH99" s="136" t="inlineStr"/>
      <c r="BI99" s="137" t="n"/>
      <c r="BJ99" s="138" t="n"/>
      <c r="BK99" s="138" t="n"/>
      <c r="BL99" s="138" t="n"/>
      <c r="BM99" s="138" t="n"/>
      <c r="BN99" s="139" t="n"/>
      <c r="BO99" s="121" t="n"/>
      <c r="BP99" s="121" t="n"/>
      <c r="BQ99" s="121" t="n"/>
      <c r="BR99" s="121" t="n"/>
      <c r="BS99" s="121" t="n"/>
      <c r="BT99" s="121" t="n"/>
      <c r="BU99" s="121" t="n"/>
      <c r="BV99" s="121" t="n">
        <v>6</v>
      </c>
    </row>
    <row r="100" ht="340" customHeight="1">
      <c r="A100" s="109" t="inlineStr">
        <is>
          <t>IRIS2071</t>
        </is>
      </c>
      <c r="B100" s="110" t="inlineStr">
        <is>
          <t>Priyanka Mehra</t>
        </is>
      </c>
      <c r="C100" s="111" t="inlineStr">
        <is>
          <t>Services</t>
        </is>
      </c>
      <c r="D100" s="111" t="inlineStr">
        <is>
          <t>Mayur Zope</t>
        </is>
      </c>
      <c r="E100" s="112" t="n">
        <v>17</v>
      </c>
      <c r="F100" s="112" t="n">
        <v>3.9</v>
      </c>
      <c r="G100" s="111" t="inlineStr">
        <is>
          <t>B.Com</t>
        </is>
      </c>
      <c r="H100" s="140" t="inlineStr">
        <is>
          <t>Project Manager Officer</t>
        </is>
      </c>
      <c r="I100" s="115" t="inlineStr">
        <is>
          <t>PMO Manager</t>
        </is>
      </c>
      <c r="J100" s="114" t="inlineStr">
        <is>
          <t>Project &amp; Program Management</t>
        </is>
      </c>
      <c r="K100" s="114" t="inlineStr">
        <is>
          <t>PMO &amp; Delivery Excellence</t>
        </is>
      </c>
      <c r="L100" s="114" t="inlineStr">
        <is>
          <t>L5 – Manager</t>
        </is>
      </c>
      <c r="M100" s="150" t="inlineStr">
        <is>
          <t>B2</t>
        </is>
      </c>
      <c r="N100" s="21" t="inlineStr">
        <is>
          <t>Manager</t>
        </is>
      </c>
      <c r="O100" s="23" t="inlineStr">
        <is>
          <t>B</t>
        </is>
      </c>
      <c r="P100" s="114" t="inlineStr">
        <is>
          <t>People Manager</t>
        </is>
      </c>
      <c r="Q100" s="149" t="inlineStr">
        <is>
          <t>• Same level</t>
        </is>
      </c>
      <c r="R100" s="119" t="inlineStr">
        <is>
          <r>
            <rPr>
              <rFont val="Calibri"/>
              <b val="1"/>
              <sz val="10"/>
            </rPr>
            <t>WHAT THE ROLE DOES:</t>
          </r>
          <r>
            <rPr>
              <rFont val="Calibri"/>
              <sz val="10"/>
            </rPr>
            <t xml:space="preserve"> Runs delivery governance, tracking, risk and process-improvement; coaches teams on delivery practices. At B2: deep domain expertise, or one team.
</t>
          </r>
          <r>
            <rPr>
              <rFont val="Calibri"/>
              <b val="1"/>
              <sz val="10"/>
            </rPr>
            <t>KEY RESPONSIBILITIES:</t>
          </r>
          <r>
            <rPr>
              <rFont val="Calibri"/>
              <sz val="10"/>
            </rPr>
            <t xml:space="preserve"> Runs delivery governance, tracking, risk and process-improvement; coaches teams on delivery practices; Hardest problems in the domain; One team or a client portfolio
</t>
          </r>
          <r>
            <rPr>
              <rFont val="Calibri"/>
              <b val="1"/>
              <sz val="10"/>
            </rPr>
            <t>DELIVERS:</t>
          </r>
          <r>
            <rPr>
              <rFont val="Calibri"/>
              <sz val="10"/>
            </rPr>
            <t xml:space="preserve"> One team or a client portfolio
</t>
          </r>
          <r>
            <rPr>
              <rFont val="Calibri"/>
              <b val="1"/>
              <sz val="10"/>
            </rPr>
            <t>DECIDES ALONE:</t>
          </r>
          <r>
            <rPr>
              <rFont val="Calibri"/>
              <sz val="10"/>
            </rPr>
            <t xml:space="preserve"> Allocates people and sets team priorities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PMP / PRINCE2 / CSM / SAFe
</t>
          </r>
          <r>
            <rPr>
              <rFont val="Calibri"/>
              <b val="1"/>
              <sz val="10"/>
            </rPr>
            <t>SOURCE:</t>
          </r>
          <r>
            <rPr>
              <rFont val="Calibri"/>
              <sz val="10"/>
            </rPr>
            <t xml:space="preserve"> Framework only · fewer than 3 answered — 1 holder, 1 answered the survey; sub-family 1 answered; catalogue RC-132</t>
          </r>
        </is>
      </c>
      <c r="S100"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7 direct reports.
From the survey and manager mapping — critical role: yes; successor named: no.
Manager talent mapping — Latest rating: 4 · Potential: High · 9-Box Grid placement: Core Contributor.</t>
          </r>
        </is>
      </c>
      <c r="T100" s="121" t="n"/>
      <c r="U100" s="122" t="inlineStr">
        <is>
          <r>
            <rPr>
              <rFont val="Calibri"/>
              <sz val="10"/>
            </rPr>
            <t xml:space="preserve">PMO Manager in Services · CARBON, B2 — People Manager.
</t>
          </r>
          <r>
            <rPr>
              <rFont val="Calibri"/>
              <b val="1"/>
              <sz val="10"/>
            </rPr>
            <t>The work:</t>
          </r>
          <r>
            <rPr>
              <rFont val="Calibri"/>
              <sz val="10"/>
            </rPr>
            <t xml:space="preserve"> Runs delivery governance, tracking, risk and process-improvement; coaches teams on delivery practices.
At this level the role owns deep domain expertise, or one team.
</t>
          </r>
          <r>
            <rPr>
              <rFont val="Calibri"/>
              <b val="1"/>
              <sz val="10"/>
            </rPr>
            <t>Key responsibilities:</t>
          </r>
          <r>
            <rPr>
              <rFont val="Calibri"/>
              <sz val="10"/>
            </rPr>
            <t xml:space="preserve"> Runs delivery governance, tracking, risk and process-improvement; coaches teams on delivery practices; Hardest problems in the domain; One team or a client portfolio.
Leads 7 direct reports.</t>
          </r>
        </is>
      </c>
      <c r="V100"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100" s="123"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 = must-have for the family. Scale: 1 Awareness · 2 Working · 3 Practitioner · 4 Advanced · 5 Expert.</t>
          </r>
        </is>
      </c>
      <c r="X100" s="123"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00" s="124" t="inlineStr">
        <is>
          <t>CARBON · Services · Band B · People Manager</t>
        </is>
      </c>
      <c r="Z100" s="125" t="n">
        <v>4.5</v>
      </c>
      <c r="AA100" s="126">
        <f>IFERROR(INDEX(WM_C,MATCH($Y100,WM_KEY,0)),"")</f>
        <v>0.32</v>
      </c>
      <c r="AB100" s="127">
        <f>IF(Z100="","",Z100*AA100)</f>
        <v>1.44</v>
      </c>
      <c r="AC100" s="125" t="n">
        <v>4.5</v>
      </c>
      <c r="AD100" s="126">
        <f>IFERROR(INDEX(WM_AU,MATCH($Y100,WM_KEY,0)),"")</f>
        <v>0.18</v>
      </c>
      <c r="AE100" s="127">
        <f>IF(AC100="","",AC100*AD100)</f>
        <v>0.81</v>
      </c>
      <c r="AF100" s="125" t="n">
        <v>4.5</v>
      </c>
      <c r="AG100" s="126">
        <f>IFERROR(INDEX(WM_AC,MATCH($Y100,WM_KEY,0)),"")</f>
        <v>0.16</v>
      </c>
      <c r="AH100" s="127">
        <f>IF(AF100="","",AF100*AG100)</f>
        <v>0.72</v>
      </c>
      <c r="AI100" s="125" t="n">
        <v>4.5</v>
      </c>
      <c r="AJ100" s="126">
        <f>IFERROR(INDEX(WM_L,MATCH($Y100,WM_KEY,0)),"")</f>
        <v>0.15</v>
      </c>
      <c r="AK100" s="127">
        <f>IF(AI100="","",AI100*AJ100)</f>
        <v>0.675</v>
      </c>
      <c r="AL100" s="125" t="n">
        <v>9</v>
      </c>
      <c r="AM100" s="126">
        <f>IFERROR(INDEX(WM_E,MATCH($Y100,WM_KEY,0)),"")</f>
        <v>0.1</v>
      </c>
      <c r="AN100" s="127">
        <f>IF(AL100="","",AL100*AM100)</f>
        <v>0.9</v>
      </c>
      <c r="AO100" s="128" t="n">
        <v>5</v>
      </c>
      <c r="AP100" s="126">
        <f>IFERROR(INDEX(WM_BI,MATCH($Y100,WM_KEY,0)),"")</f>
        <v>0.09</v>
      </c>
      <c r="AQ100" s="127">
        <f>IF(AO100="","",AO100*AP100)</f>
        <v>0.45</v>
      </c>
      <c r="AR100" s="127">
        <f>IF(COUNT(AB100,AE100,AH100,AK100,AN100,AQ100)&lt;6,"",SUM(AB100,AE100,AH100,AK100,AN100,AQ100))</f>
        <v>4.995</v>
      </c>
      <c r="AS100" s="129" t="str">
        <f>IF(AR100="","",INDEX({"A1","A2","A3","B1","B2","B3","C1","C2","D1","D2","E1","E2"},MAX(1,MIN(12,ROUND(AR100,0)))))</f>
        <v>B2</v>
      </c>
      <c r="AT100"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0" s="131" t="inlineStr">
        <is>
          <r>
            <rPr>
              <rFont val="Calibri"/>
              <b val="1"/>
              <sz val="10"/>
            </rPr>
            <t>At build:</t>
          </r>
          <r>
            <rPr>
              <rFont val="Calibri"/>
              <sz val="10"/>
            </rPr>
            <t xml:space="preserve"> Complexity 1.44 + Autonomy 0.81 + Accountability 0.72 + Leadership 0.67 + Experience 0.90 + Business impact 0.45
= 5.00 points → nearest level 5 = B2
</t>
          </r>
          <r>
            <rPr>
              <rFont val="Calibri"/>
              <b val="1"/>
              <sz val="10"/>
            </rPr>
            <t>Final level:</t>
          </r>
          <r>
            <rPr>
              <rFont val="Calibri"/>
              <sz val="10"/>
            </rPr>
            <t xml:space="preserve"> B2 · same as the score</t>
          </r>
        </is>
      </c>
      <c r="AV100" s="131" t="inlineStr">
        <is>
          <r>
            <rPr>
              <rFont val="Calibri"/>
              <b val="1"/>
              <sz val="10"/>
            </rPr>
            <t>No rule applied:</t>
          </r>
          <r>
            <rPr>
              <rFont val="Calibri"/>
              <sz val="10"/>
            </rPr>
            <t xml:space="preserve"> the score decides.</t>
          </r>
        </is>
      </c>
      <c r="AW100"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 · B2 = Hardest problems in the domain</t>
          </r>
        </is>
      </c>
      <c r="AX100"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Updates working-level process documents and follows up with clients; escalates bigger issues → moved down 0.5
</t>
          </r>
          <r>
            <rPr>
              <rFont val="Calibri"/>
              <b val="1"/>
              <sz val="10"/>
            </rPr>
            <t>Market:</t>
          </r>
          <r>
            <rPr>
              <rFont val="Calibri"/>
              <sz val="10"/>
            </rPr>
            <t xml:space="preserve"> B1 = Technical / QC / client calls for the domain · B2 = Allocates people and sets team priorities</t>
          </r>
        </is>
      </c>
      <c r="AY100" s="134" t="inlineStr">
        <is>
          <r>
            <rPr>
              <rFont val="Calibri"/>
              <sz val="10"/>
            </rPr>
            <t xml:space="preserve">Rated 4.5 of 12 · between B1 and B2
</t>
          </r>
          <r>
            <rPr>
              <rFont val="Calibri"/>
              <b val="1"/>
              <sz val="10"/>
            </rPr>
            <t>Start:</t>
          </r>
          <r>
            <rPr>
              <rFont val="Calibri"/>
              <sz val="10"/>
            </rPr>
            <t xml:space="preserve"> 5.0 · manager / senior specialist title; 7 direct reports
</t>
          </r>
          <r>
            <rPr>
              <rFont val="Calibri"/>
              <b val="1"/>
              <sz val="10"/>
            </rPr>
            <t>Evidence reads like A3:</t>
          </r>
          <r>
            <rPr>
              <rFont val="Calibri"/>
              <sz val="10"/>
            </rPr>
            <t xml:space="preserve"> Accuracy of process documentation and client data; client mailing and file flow → moved down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A domain or a small team · B2 = One team or a client portfolio</t>
          </r>
        </is>
      </c>
      <c r="AZ100" s="134"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A2:</t>
          </r>
          <r>
            <rPr>
              <rFont val="Calibri"/>
              <sz val="10"/>
            </rPr>
            <t xml:space="preserve"> Seven reports in HR, but text only mentions understanding team problems and resolving queries → moved down 0.5
</t>
          </r>
          <r>
            <rPr>
              <rFont val="Calibri"/>
              <b val="1"/>
              <sz val="10"/>
            </rPr>
            <t>Team:</t>
          </r>
          <r>
            <rPr>
              <rFont val="Calibri"/>
              <sz val="10"/>
            </rPr>
            <t xml:space="preserve"> 7 direct reports · People Manager
</t>
          </r>
          <r>
            <rPr>
              <rFont val="Calibri"/>
              <b val="1"/>
              <sz val="10"/>
            </rPr>
            <t>Market:</t>
          </r>
          <r>
            <rPr>
              <rFont val="Calibri"/>
              <sz val="10"/>
            </rPr>
            <t xml:space="preserve"> B1 = IC: mentors and reviews · People: hands-on team lead of 3–5 · B2 = IC: guides others in the domain · People: manages a team of 6+</t>
          </r>
        </is>
      </c>
      <c r="BA100" s="134" t="inlineStr">
        <is>
          <r>
            <rPr>
              <rFont val="Calibri"/>
              <sz val="10"/>
            </rPr>
            <t xml:space="preserve">Rated 9 of 12
</t>
          </r>
          <r>
            <rPr>
              <rFont val="Calibri"/>
              <b val="1"/>
              <sz val="10"/>
            </rPr>
            <t>Experience:</t>
          </r>
          <r>
            <rPr>
              <rFont val="Calibri"/>
              <sz val="10"/>
            </rPr>
            <t xml:space="preserve"> 17.0 yrs total · 13.1 before IRIS + 3.9 at IRIS = 8.8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B2 roles typically have 6–10 yrs · IRIS guide 6–9</t>
          </r>
        </is>
      </c>
      <c r="BB100" s="134"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00" s="145" t="inlineStr"/>
      <c r="BD100" s="136" t="inlineStr">
        <is>
          <t>✓ HRIS: 17.0 yrs, B.Com, 7 direct reports
✓ Survey: 20 of 20 questions answered
✓ KRAs: submitted, reported deliverables
✓ Manager mapping: rating, potential, 9-box
✗ Job description: not on file</t>
        </is>
      </c>
      <c r="BE100"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100" s="136" t="inlineStr">
        <is>
          <t>Medium</t>
        </is>
      </c>
      <c r="BG100" s="136" t="inlineStr"/>
      <c r="BH100" s="136" t="inlineStr"/>
      <c r="BI100" s="137" t="n"/>
      <c r="BJ100" s="138" t="n"/>
      <c r="BK100" s="138" t="n"/>
      <c r="BL100" s="138" t="n"/>
      <c r="BM100" s="138" t="n"/>
      <c r="BN100" s="139" t="n"/>
      <c r="BO100" s="121" t="n"/>
      <c r="BP100" s="121" t="n"/>
      <c r="BQ100" s="121" t="n"/>
      <c r="BR100" s="121" t="n"/>
      <c r="BS100" s="121" t="n"/>
      <c r="BT100" s="121" t="n"/>
      <c r="BU100" s="121" t="n"/>
      <c r="BV100" s="121" t="n">
        <v>5</v>
      </c>
    </row>
    <row r="101" ht="340" customHeight="1">
      <c r="A101" s="109" t="inlineStr">
        <is>
          <t>IRIS0589</t>
        </is>
      </c>
      <c r="B101" s="110" t="inlineStr">
        <is>
          <t>Mohammed Sameer Shamsudin</t>
        </is>
      </c>
      <c r="C101" s="111" t="inlineStr">
        <is>
          <t>Services</t>
        </is>
      </c>
      <c r="D101" s="111" t="inlineStr">
        <is>
          <t>Shashikant Mudaliar</t>
        </is>
      </c>
      <c r="E101" s="112" t="n">
        <v>15.5</v>
      </c>
      <c r="F101" s="112" t="n">
        <v>15.5</v>
      </c>
      <c r="G101" s="111" t="inlineStr">
        <is>
          <t>B.Com</t>
        </is>
      </c>
      <c r="H101" s="140" t="inlineStr">
        <is>
          <t>Lead - Assisted Services</t>
        </is>
      </c>
      <c r="I101" s="115" t="inlineStr">
        <is>
          <t>Senior QA Specialist – POD Lead</t>
        </is>
      </c>
      <c r="J101" s="114" t="inlineStr">
        <is>
          <t>Quality Assurance</t>
        </is>
      </c>
      <c r="K101" s="114" t="inlineStr">
        <is>
          <t>Functional &amp; Domain Testing</t>
        </is>
      </c>
      <c r="L101" s="115" t="inlineStr">
        <is>
          <t>L5 – Lead · IC</t>
        </is>
      </c>
      <c r="M101" s="116" t="inlineStr">
        <is>
          <t>B2</t>
        </is>
      </c>
      <c r="N101" s="21" t="inlineStr">
        <is>
          <t>Senior Specialist · POD Lead</t>
        </is>
      </c>
      <c r="O101" s="23" t="inlineStr">
        <is>
          <t>B</t>
        </is>
      </c>
      <c r="P101" s="114" t="inlineStr">
        <is>
          <t>POD Lead</t>
        </is>
      </c>
      <c r="Q101" s="143" t="inlineStr">
        <is>
          <t>▼ Down · protected</t>
        </is>
      </c>
      <c r="R101" s="119" t="inlineStr">
        <is>
          <r>
            <rPr>
              <rFont val="Calibri"/>
              <b val="1"/>
              <sz val="10"/>
            </rPr>
            <t>WHAT THE ROLE DOES:</t>
          </r>
          <r>
            <rPr>
              <rFont val="Calibri"/>
              <sz val="10"/>
            </rPr>
            <t xml:space="preserve"> Designs and executes functional, regression and domain/AI-feature test cases; logs defects; supports sign-off. At B2: deep domain expertise, or one team.
</t>
          </r>
          <r>
            <rPr>
              <rFont val="Calibri"/>
              <b val="1"/>
              <sz val="10"/>
            </rPr>
            <t>Common themes in sub-family holders, all levels' answers:</t>
          </r>
          <r>
            <rPr>
              <rFont val="Calibri"/>
              <sz val="10"/>
            </rPr>
            <t xml:space="preserve"> software · quality · product · requirements · user · before
</t>
          </r>
          <r>
            <rPr>
              <rFont val="Calibri"/>
              <b val="1"/>
              <sz val="10"/>
            </rPr>
            <t>KEY RESPONSIBILITIES:</t>
          </r>
          <r>
            <rPr>
              <rFont val="Calibri"/>
              <sz val="10"/>
            </rPr>
            <t xml:space="preserve"> Designs and executes functional, regression and domain/AI-feature test cases; logs defects; supports sign-off; Hardest problems in the domain; One team or a client portfolio
</t>
          </r>
          <r>
            <rPr>
              <rFont val="Calibri"/>
              <b val="1"/>
              <sz val="10"/>
            </rPr>
            <t>Common themes in sub-family holders, all levels' answers:</t>
          </r>
          <r>
            <rPr>
              <rFont val="Calibri"/>
              <sz val="10"/>
            </rPr>
            <t xml:space="preserve"> test · defect · reporting · regression · case · execution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test · quality · reports · bug · cases · defect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quality · test · accountable · am · release · reporting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test · prioritize · independently · scenarios · identify · issues
</t>
          </r>
          <r>
            <rPr>
              <rFont val="Calibri"/>
              <b val="1"/>
              <sz val="10"/>
            </rPr>
            <t>SKILLS &amp; KNOWLEDGE · role-holders:</t>
          </r>
          <r>
            <rPr>
              <rFont val="Calibri"/>
              <sz val="10"/>
            </rPr>
            <t xml:space="preserve"> Software testing · Test case design · regression testing · Functional testing · Manual Testing · Test Case execution · Analytical thinking · Attention to detail
</t>
          </r>
          <r>
            <rPr>
              <rFont val="Calibri"/>
              <b val="1"/>
              <sz val="10"/>
            </rPr>
            <t>TOOLS &amp; SYSTEMS:</t>
          </r>
          <r>
            <rPr>
              <rFont val="Calibri"/>
              <sz val="10"/>
            </rPr>
            <t xml:space="preserve"> Quickscrum · Postman · Bug tracking tool · Mail access · Visual Studio · Notepad plus plus · Test management tool · Jira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sub-family themes · 3+ answered — 1 holder, 1 answered the survey; sub-family 26 answered; catalogue RC-144</t>
          </r>
        </is>
      </c>
      <c r="S101"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From the survey and manager mapping — critical role: yes; successor named: no.
</t>
          </r>
          <r>
            <rPr>
              <rFont val="Calibri"/>
              <b val="1"/>
              <sz val="10"/>
            </rPr>
            <t>If the work is missed · role-holders' themes:</t>
          </r>
          <r>
            <rPr>
              <rFont val="Calibri"/>
              <sz val="10"/>
            </rPr>
            <t xml:space="preserve"> rework · production · issues · client.
Manager talent mapping — Latest rating: 3 · Potential: Medium · 9-Box Grid placement: Core Contributor.</t>
          </r>
        </is>
      </c>
      <c r="T101" s="121" t="n"/>
      <c r="U101" s="122" t="inlineStr">
        <is>
          <r>
            <rPr>
              <rFont val="Calibri"/>
              <sz val="10"/>
            </rPr>
            <t xml:space="preserve">Senior QA Specialist – POD Lead in Services · CARBON, B2 — POD Lead.
</t>
          </r>
          <r>
            <rPr>
              <rFont val="Calibri"/>
              <b val="1"/>
              <sz val="10"/>
            </rPr>
            <t>The work:</t>
          </r>
          <r>
            <rPr>
              <rFont val="Calibri"/>
              <sz val="10"/>
            </rPr>
            <t xml:space="preserve"> Designs and executes functional, regression and domain/AI-feature test cases; logs defects; supports sign-off.
At this level the role owns deep domain expertise, or one team.
</t>
          </r>
          <r>
            <rPr>
              <rFont val="Calibri"/>
              <b val="1"/>
              <sz val="10"/>
            </rPr>
            <t>Key responsibilities:</t>
          </r>
          <r>
            <rPr>
              <rFont val="Calibri"/>
              <sz val="10"/>
            </rPr>
            <t xml:space="preserve"> Designs and executes functional, regression and domain/AI-feature test cases; logs defects; supports sign-off; Hardest problems in the domain; One team or a client portfolio.
</t>
          </r>
          <r>
            <rPr>
              <rFont val="Calibri"/>
              <b val="1"/>
              <sz val="10"/>
            </rPr>
            <t>Holders describe it with:</t>
          </r>
          <r>
            <rPr>
              <rFont val="Calibri"/>
              <sz val="10"/>
            </rPr>
            <t xml:space="preserve"> test · defect · reporting · regression · case · execution.
Leads 2 direct reports.</t>
          </r>
        </is>
      </c>
      <c r="V101" s="123" t="inlineStr">
        <is>
          <r>
            <rPr>
              <rFont val="Calibri"/>
              <b val="1"/>
              <sz val="10"/>
            </rPr>
            <t>Hire as:</t>
          </r>
          <r>
            <rPr>
              <rFont val="Calibri"/>
              <sz val="10"/>
            </rPr>
            <t xml:space="preserve"> QA Lead / Senior SDET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B.Sc
</t>
          </r>
          <r>
            <rPr>
              <rFont val="Calibri"/>
              <b val="1"/>
              <sz val="10"/>
            </rPr>
            <t>Equivalent titles at peers:</t>
          </r>
          <r>
            <rPr>
              <rFont val="Calibri"/>
              <sz val="10"/>
            </rPr>
            <t xml:space="preserve"> Workiva – Senior SE · Broadridge India – Lead SE · Nasdaq / AxiomSL – Senior SE · IRIS Vs Market Benchmark — ISTQB certification pathway – Advanced · Test Manager / TAE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01" s="123" t="inlineStr">
        <is>
          <r>
            <rPr>
              <rFont val="Calibri"/>
              <sz val="10"/>
            </rPr>
            <t xml:space="preserve">FUNCTIONAL — skill level 4 of 5 · Advanced
 ★ Test Automation &amp; QA Engineering: Sets test strategy and automation frameworks
 ★ Product, Platform &amp; Domain Knowledge: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
★ = must-have for the family. Scale: 1 Awareness · 2 Working · 3 Practitioner · 4 Advanced · 5 Expert.</t>
          </r>
        </is>
      </c>
      <c r="X101" s="123" t="inlineStr">
        <is>
          <r>
            <rPr>
              <rFont val="Calibri"/>
              <sz val="10"/>
            </rPr>
            <t xml:space="preserve">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1" s="124" t="inlineStr">
        <is>
          <t>CARBON · Services · Band B · Expert / POD Lead</t>
        </is>
      </c>
      <c r="Z101" s="125" t="n">
        <v>4</v>
      </c>
      <c r="AA101" s="126">
        <f>IFERROR(INDEX(WM_C,MATCH($Y101,WM_KEY,0)),"")</f>
        <v>0.46</v>
      </c>
      <c r="AB101" s="127">
        <f>IF(Z101="","",Z101*AA101)</f>
        <v>1.84</v>
      </c>
      <c r="AC101" s="125" t="n">
        <v>4.5</v>
      </c>
      <c r="AD101" s="126">
        <f>IFERROR(INDEX(WM_AU,MATCH($Y101,WM_KEY,0)),"")</f>
        <v>0.17</v>
      </c>
      <c r="AE101" s="127">
        <f>IF(AC101="","",AC101*AD101)</f>
        <v>0.765</v>
      </c>
      <c r="AF101" s="125" t="n">
        <v>4</v>
      </c>
      <c r="AG101" s="126">
        <f>IFERROR(INDEX(WM_AC,MATCH($Y101,WM_KEY,0)),"")</f>
        <v>0.15</v>
      </c>
      <c r="AH101" s="127">
        <f>IF(AF101="","",AF101*AG101)</f>
        <v>0.6</v>
      </c>
      <c r="AI101" s="125" t="n">
        <v>4</v>
      </c>
      <c r="AJ101" s="126">
        <f>IFERROR(INDEX(WM_L,MATCH($Y101,WM_KEY,0)),"")</f>
        <v>0.05</v>
      </c>
      <c r="AK101" s="127">
        <f>IF(AI101="","",AI101*AJ101)</f>
        <v>0.2</v>
      </c>
      <c r="AL101" s="125" t="n">
        <v>8.5</v>
      </c>
      <c r="AM101" s="126">
        <f>IFERROR(INDEX(WM_E,MATCH($Y101,WM_KEY,0)),"")</f>
        <v>0.1</v>
      </c>
      <c r="AN101" s="127">
        <f>IF(AL101="","",AL101*AM101)</f>
        <v>0.85</v>
      </c>
      <c r="AO101" s="128" t="n">
        <v>4.5</v>
      </c>
      <c r="AP101" s="126">
        <f>IFERROR(INDEX(WM_BI,MATCH($Y101,WM_KEY,0)),"")</f>
        <v>0.07</v>
      </c>
      <c r="AQ101" s="127">
        <f>IF(AO101="","",AO101*AP101)</f>
        <v>0.315</v>
      </c>
      <c r="AR101" s="127">
        <f>IF(COUNT(AB101,AE101,AH101,AK101,AN101,AQ101)&lt;6,"",SUM(AB101,AE101,AH101,AK101,AN101,AQ101))</f>
        <v>4.57</v>
      </c>
      <c r="AS101" s="129" t="str">
        <f>IF(AR101="","",INDEX({"A1","A2","A3","B1","B2","B3","C1","C2","D1","D2","E1","E2"},MAX(1,MIN(12,ROUND(AR101,0)))))</f>
        <v>B2</v>
      </c>
      <c r="AT101"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1" s="131" t="inlineStr">
        <is>
          <r>
            <rPr>
              <rFont val="Calibri"/>
              <b val="1"/>
              <sz val="10"/>
            </rPr>
            <t>At build:</t>
          </r>
          <r>
            <rPr>
              <rFont val="Calibri"/>
              <sz val="10"/>
            </rPr>
            <t xml:space="preserve"> Complexity 1.84 + Autonomy 0.77 + Accountability 0.60 + Leadership 0.20 + Experience 0.85 + Business impact 0.32
= 4.57 points → nearest level 5 = B2
</t>
          </r>
          <r>
            <rPr>
              <rFont val="Calibri"/>
              <b val="1"/>
              <sz val="10"/>
            </rPr>
            <t>Final level:</t>
          </r>
          <r>
            <rPr>
              <rFont val="Calibri"/>
              <sz val="10"/>
            </rPr>
            <t xml:space="preserve"> B2 · same as the score</t>
          </r>
        </is>
      </c>
      <c r="AV101" s="131" t="inlineStr">
        <is>
          <r>
            <rPr>
              <rFont val="Calibri"/>
              <b val="1"/>
              <sz val="10"/>
            </rPr>
            <t>No rule applied:</t>
          </r>
          <r>
            <rPr>
              <rFont val="Calibri"/>
              <sz val="10"/>
            </rPr>
            <t xml:space="preserve"> the score decides.</t>
          </r>
        </is>
      </c>
      <c r="AW101"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t>
          </r>
          <r>
            <rPr>
              <rFont val="Calibri"/>
              <sz val="10"/>
            </rPr>
            <t xml:space="preserve"> rated like 3 colleagues in the same role and department · own answers too general to rate → no change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Domain specialist work</t>
          </r>
        </is>
      </c>
      <c r="AX101" s="134" t="inlineStr">
        <is>
          <r>
            <rPr>
              <rFont val="Calibri"/>
              <sz val="10"/>
            </rPr>
            <t xml:space="preserve">Rated 4.5 of 12 · between B1 and B2
</t>
          </r>
          <r>
            <rPr>
              <rFont val="Calibri"/>
              <b val="1"/>
              <sz val="10"/>
            </rPr>
            <t>Start:</t>
          </r>
          <r>
            <rPr>
              <rFont val="Calibri"/>
              <sz val="10"/>
            </rPr>
            <t xml:space="preserve"> 4.0 · lead / specialist title
</t>
          </r>
          <r>
            <rPr>
              <rFont val="Calibri"/>
              <b val="1"/>
              <sz val="10"/>
            </rPr>
            <t>Evidence:</t>
          </r>
          <r>
            <rPr>
              <rFont val="Calibri"/>
              <sz val="10"/>
            </rPr>
            <t xml:space="preserve"> rated like 3 colleagues in the same role and department · own answers too general to rate → moved +0.5
</t>
          </r>
          <r>
            <rPr>
              <rFont val="Calibri"/>
              <b val="1"/>
              <sz val="10"/>
            </rPr>
            <t>Market:</t>
          </r>
          <r>
            <rPr>
              <rFont val="Calibri"/>
              <sz val="10"/>
            </rPr>
            <t xml:space="preserve"> B1 = Technical / QC / client calls for the domain · B2 = Allocates people and sets team priorities</t>
          </r>
        </is>
      </c>
      <c r="AY101" s="134" t="inlineStr">
        <is>
          <r>
            <rPr>
              <rFont val="Calibri"/>
              <sz val="10"/>
            </rPr>
            <t xml:space="preserve">Rated 4 of 12
</t>
          </r>
          <r>
            <rPr>
              <rFont val="Calibri"/>
              <b val="1"/>
              <sz val="10"/>
            </rPr>
            <t>Start:</t>
          </r>
          <r>
            <rPr>
              <rFont val="Calibri"/>
              <sz val="10"/>
            </rPr>
            <t xml:space="preserve"> 4.0 · lead / specialist title; 2 direct reports
</t>
          </r>
          <r>
            <rPr>
              <rFont val="Calibri"/>
              <b val="1"/>
              <sz val="10"/>
            </rPr>
            <t>Evidence:</t>
          </r>
          <r>
            <rPr>
              <rFont val="Calibri"/>
              <sz val="10"/>
            </rPr>
            <t xml:space="preserve"> rated like 3 colleagues in the same role and department · own answers too general to rate → no change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B1 = A domain or a small team</t>
          </r>
        </is>
      </c>
      <c r="AZ101" s="134" t="inlineStr">
        <is>
          <r>
            <rPr>
              <rFont val="Calibri"/>
              <sz val="10"/>
            </rPr>
            <t xml:space="preserve">Rated 4 of 12
</t>
          </r>
          <r>
            <rPr>
              <rFont val="Calibri"/>
              <b val="1"/>
              <sz val="10"/>
            </rPr>
            <t>Start:</t>
          </r>
          <r>
            <rPr>
              <rFont val="Calibri"/>
              <sz val="10"/>
            </rPr>
            <t xml:space="preserve"> 4.0
</t>
          </r>
          <r>
            <rPr>
              <rFont val="Calibri"/>
              <b val="1"/>
              <sz val="10"/>
            </rPr>
            <t>Evidence:</t>
          </r>
          <r>
            <rPr>
              <rFont val="Calibri"/>
              <sz val="10"/>
            </rPr>
            <t xml:space="preserve"> rated like 3 colleagues in the same role and department · own answers too general to rate → no change
</t>
          </r>
          <r>
            <rPr>
              <rFont val="Calibri"/>
              <b val="1"/>
              <sz val="10"/>
            </rPr>
            <t>Team:</t>
          </r>
          <r>
            <rPr>
              <rFont val="Calibri"/>
              <sz val="10"/>
            </rPr>
            <t xml:space="preserve"> 2 direct reports · POD Lead
</t>
          </r>
          <r>
            <rPr>
              <rFont val="Calibri"/>
              <b val="1"/>
              <sz val="10"/>
            </rPr>
            <t>Market:</t>
          </r>
          <r>
            <rPr>
              <rFont val="Calibri"/>
              <sz val="10"/>
            </rPr>
            <t xml:space="preserve"> B1 = IC: mentors and reviews · People: hands-on team lead of 3–5</t>
          </r>
        </is>
      </c>
      <c r="BA101" s="134" t="inlineStr">
        <is>
          <r>
            <rPr>
              <rFont val="Calibri"/>
              <sz val="10"/>
            </rPr>
            <t xml:space="preserve">Rated 8.5 of 12 · between C2 and D1
</t>
          </r>
          <r>
            <rPr>
              <rFont val="Calibri"/>
              <b val="1"/>
              <sz val="10"/>
            </rPr>
            <t>Experience:</t>
          </r>
          <r>
            <rPr>
              <rFont val="Calibri"/>
              <sz val="10"/>
            </rPr>
            <t xml:space="preserve"> 15.5 yrs total · 15.5 at IRIS; none recorded before IRIS = 8.3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B2 roles typically have 6–10 yrs · IRIS guide 6–9</t>
          </r>
        </is>
      </c>
      <c r="BB101" s="134" t="inlineStr">
        <is>
          <r>
            <rPr>
              <rFont val="Calibri"/>
              <sz val="10"/>
            </rPr>
            <t xml:space="preserve">Rated 4.5 of 12 — a starting estimate.
</t>
          </r>
          <r>
            <rPr>
              <rFont val="Calibri"/>
              <b val="1"/>
              <sz val="10"/>
            </rPr>
            <t>Start:</t>
          </r>
          <r>
            <rPr>
              <rFont val="Calibri"/>
              <sz val="10"/>
            </rPr>
            <t xml:space="preserve"> 4,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01" s="145" t="inlineStr"/>
      <c r="BD101" s="136" t="inlineStr">
        <is>
          <t>✓ HRIS: 15.5 yrs, B.Com, 2 direct reports
✓ Survey: 20 of 20 questions answered
✓ KRAs: submitted, reported deliverables
✓ Manager mapping: rating, potential, 9-box
✗ Job description: not on file</t>
        </is>
      </c>
      <c r="BE101" s="136" t="inlineStr">
        <is>
          <r>
            <rPr>
              <rFont val="Calibri"/>
              <b val="1"/>
              <sz val="10"/>
            </rPr>
            <t>Market level:</t>
          </r>
          <r>
            <rPr>
              <rFont val="Calibri"/>
              <sz val="10"/>
            </rPr>
            <t xml:space="preserve"> P4 / M3 · SFIA 4–5
</t>
          </r>
          <r>
            <rPr>
              <rFont val="Calibri"/>
              <b val="1"/>
              <sz val="10"/>
            </rPr>
            <t>Typical title:</t>
          </r>
          <r>
            <rPr>
              <rFont val="Calibri"/>
              <sz val="10"/>
            </rPr>
            <t xml:space="preserve"> QA Lead / Senior SDET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BF101" s="136" t="inlineStr">
        <is>
          <t>Low</t>
        </is>
      </c>
      <c r="BG101" s="136" t="inlineStr">
        <is>
          <t>• Work described is smaller than the current designation suggests — manager to confirm the actual role
• Survey answers are generic or do not match the role — not used as evidence; manager input needed
• Final level B2 is below the current level · L5 ≈ B3 — manager to confirm the scope of the role; pay and title are protected for one cycle</t>
        </is>
      </c>
      <c r="BH101" s="136" t="inlineStr"/>
      <c r="BI101" s="137" t="n"/>
      <c r="BJ101" s="138" t="n"/>
      <c r="BK101" s="138" t="n"/>
      <c r="BL101" s="138" t="n"/>
      <c r="BM101" s="138" t="n"/>
      <c r="BN101" s="139" t="n"/>
      <c r="BO101" s="121" t="n"/>
      <c r="BP101" s="121" t="n"/>
      <c r="BQ101" s="121" t="n"/>
      <c r="BR101" s="121" t="n"/>
      <c r="BS101" s="121" t="n"/>
      <c r="BT101" s="121" t="n"/>
      <c r="BU101" s="121" t="n"/>
      <c r="BV101" s="121" t="n">
        <v>4.5</v>
      </c>
    </row>
    <row r="102" ht="340" customHeight="1">
      <c r="A102" s="109" t="inlineStr">
        <is>
          <t>IRIS0567</t>
        </is>
      </c>
      <c r="B102" s="110" t="inlineStr">
        <is>
          <t>Amruta Mirashi</t>
        </is>
      </c>
      <c r="C102" s="111" t="inlineStr">
        <is>
          <t>Services</t>
        </is>
      </c>
      <c r="D102" s="111" t="inlineStr">
        <is>
          <t>Priyanka Jadhav</t>
        </is>
      </c>
      <c r="E102" s="112" t="n">
        <v>15.5</v>
      </c>
      <c r="F102" s="112" t="n">
        <v>15.5</v>
      </c>
      <c r="G102" s="111" t="inlineStr">
        <is>
          <t>M.Com</t>
        </is>
      </c>
      <c r="H102" s="140" t="inlineStr">
        <is>
          <t>Financial Analyst</t>
        </is>
      </c>
      <c r="I102" s="115" t="inlineStr">
        <is>
          <t>XBRL Specialist</t>
        </is>
      </c>
      <c r="J102" s="114" t="inlineStr">
        <is>
          <t>Consulting &amp; Professional Services</t>
        </is>
      </c>
      <c r="K102" s="114" t="inlineStr">
        <is>
          <t>XBRL Tagging, Conversion &amp; Filing</t>
        </is>
      </c>
      <c r="L102" s="115" t="inlineStr">
        <is>
          <t>L3 – Professional / Associate</t>
        </is>
      </c>
      <c r="M102" s="116" t="inlineStr">
        <is>
          <t>B1</t>
        </is>
      </c>
      <c r="N102" s="21" t="inlineStr">
        <is>
          <t>Specialist</t>
        </is>
      </c>
      <c r="O102" s="23" t="inlineStr">
        <is>
          <t>B</t>
        </is>
      </c>
      <c r="P102" s="114" t="inlineStr">
        <is>
          <t>IC</t>
        </is>
      </c>
      <c r="Q102" s="146" t="inlineStr">
        <is>
          <t>▲ Up</t>
        </is>
      </c>
      <c r="R10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2" s="121" t="n"/>
      <c r="U102"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02"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2"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2"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2" s="124" t="inlineStr">
        <is>
          <t>CARBON · Services · Band B · Expert / POD Lead</t>
        </is>
      </c>
      <c r="Z102" s="125" t="n">
        <v>3</v>
      </c>
      <c r="AA102" s="126">
        <f>IFERROR(INDEX(WM_C,MATCH($Y102,WM_KEY,0)),"")</f>
        <v>0.46</v>
      </c>
      <c r="AB102" s="127">
        <f>IF(Z102="","",Z102*AA102)</f>
        <v>1.38</v>
      </c>
      <c r="AC102" s="125" t="n">
        <v>3</v>
      </c>
      <c r="AD102" s="126">
        <f>IFERROR(INDEX(WM_AU,MATCH($Y102,WM_KEY,0)),"")</f>
        <v>0.17</v>
      </c>
      <c r="AE102" s="127">
        <f>IF(AC102="","",AC102*AD102)</f>
        <v>0.51</v>
      </c>
      <c r="AF102" s="125" t="n">
        <v>3</v>
      </c>
      <c r="AG102" s="126">
        <f>IFERROR(INDEX(WM_AC,MATCH($Y102,WM_KEY,0)),"")</f>
        <v>0.15</v>
      </c>
      <c r="AH102" s="127">
        <f>IF(AF102="","",AF102*AG102)</f>
        <v>0.45</v>
      </c>
      <c r="AI102" s="125" t="n">
        <v>2</v>
      </c>
      <c r="AJ102" s="126">
        <f>IFERROR(INDEX(WM_L,MATCH($Y102,WM_KEY,0)),"")</f>
        <v>0.05</v>
      </c>
      <c r="AK102" s="127">
        <f>IF(AI102="","",AI102*AJ102)</f>
        <v>0.1</v>
      </c>
      <c r="AL102" s="125" t="n">
        <v>9</v>
      </c>
      <c r="AM102" s="126">
        <f>IFERROR(INDEX(WM_E,MATCH($Y102,WM_KEY,0)),"")</f>
        <v>0.1</v>
      </c>
      <c r="AN102" s="127">
        <f>IF(AL102="","",AL102*AM102)</f>
        <v>0.9</v>
      </c>
      <c r="AO102" s="128" t="n">
        <v>3.5</v>
      </c>
      <c r="AP102" s="126">
        <f>IFERROR(INDEX(WM_BI,MATCH($Y102,WM_KEY,0)),"")</f>
        <v>0.07</v>
      </c>
      <c r="AQ102" s="127">
        <f>IF(AO102="","",AO102*AP102)</f>
        <v>0.245</v>
      </c>
      <c r="AR102" s="127">
        <f>IF(COUNT(AB102,AE102,AH102,AK102,AN102,AQ102)&lt;6,"",SUM(AB102,AE102,AH102,AK102,AN102,AQ102))</f>
        <v>3.585</v>
      </c>
      <c r="AS102" s="129" t="str">
        <f>IF(AR102="","",INDEX({"A1","A2","A3","B1","B2","B3","C1","C2","D1","D2","E1","E2"},MAX(1,MIN(12,ROUND(AR102,0)))))</f>
        <v>B1</v>
      </c>
      <c r="AT102"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2" s="131" t="inlineStr">
        <is>
          <r>
            <rPr>
              <rFont val="Calibri"/>
              <b val="1"/>
              <sz val="10"/>
            </rPr>
            <t>At build:</t>
          </r>
          <r>
            <rPr>
              <rFont val="Calibri"/>
              <sz val="10"/>
            </rPr>
            <t xml:space="preserve"> Complexity 1.38 + Autonomy 0.51 + Accountability 0.45 + Leadership 0.10 + Experience 0.90 + Business impact 0.25
= 3.58 points → nearest level 4 = B1
</t>
          </r>
          <r>
            <rPr>
              <rFont val="Calibri"/>
              <b val="1"/>
              <sz val="10"/>
            </rPr>
            <t>Final level:</t>
          </r>
          <r>
            <rPr>
              <rFont val="Calibri"/>
              <sz val="10"/>
            </rPr>
            <t xml:space="preserve"> B1 · same as the score</t>
          </r>
        </is>
      </c>
      <c r="AV102" s="131" t="inlineStr">
        <is>
          <r>
            <rPr>
              <rFont val="Calibri"/>
              <b val="1"/>
              <sz val="10"/>
            </rPr>
            <t>No rule applied:</t>
          </r>
          <r>
            <rPr>
              <rFont val="Calibri"/>
              <sz val="10"/>
            </rPr>
            <t xml:space="preserve"> the score decides.</t>
          </r>
        </is>
      </c>
      <c r="AW102" s="14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Tags and reviews ESEF, KVK, MCA, Infocamere and DM files; product testing; solves team doubts → moved up 1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02"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Decides file allocation for the shift and keeps records of all requests → moved up 1
</t>
          </r>
          <r>
            <rPr>
              <rFont val="Calibri"/>
              <b val="1"/>
              <sz val="10"/>
            </rPr>
            <t>Market:</t>
          </r>
          <r>
            <rPr>
              <rFont val="Calibri"/>
              <sz val="10"/>
            </rPr>
            <t xml:space="preserve"> A3 = Technical / QC / client calls on own work</t>
          </r>
        </is>
      </c>
      <c r="AY102"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Shift's allocation and timely delivery of files, plus own tagging and review → moved up 1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02" s="134" t="inlineStr">
        <is>
          <r>
            <rPr>
              <rFont val="Calibri"/>
              <sz val="10"/>
            </rPr>
            <t xml:space="preserve">Rated 2 of 12
</t>
          </r>
          <r>
            <rPr>
              <rFont val="Calibri"/>
              <b val="1"/>
              <sz val="10"/>
            </rPr>
            <t>Start:</t>
          </r>
          <r>
            <rPr>
              <rFont val="Calibri"/>
              <sz val="10"/>
            </rPr>
            <t xml:space="preserve"> 1.0 · individual contributor, so influence only
</t>
          </r>
          <r>
            <rPr>
              <rFont val="Calibri"/>
              <b val="1"/>
              <sz val="10"/>
            </rPr>
            <t>Evidence reads like B1:</t>
          </r>
          <r>
            <rPr>
              <rFont val="Calibri"/>
              <sz val="10"/>
            </rPr>
            <t xml:space="preserve"> Shift lead: allocates files, solves doubts, trains team on new updates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2" s="134" t="inlineStr">
        <is>
          <r>
            <rPr>
              <rFont val="Calibri"/>
              <sz val="10"/>
            </rPr>
            <t xml:space="preserve">Rated 9 of 12
</t>
          </r>
          <r>
            <rPr>
              <rFont val="Calibri"/>
              <b val="1"/>
              <sz val="10"/>
            </rPr>
            <t>Experience:</t>
          </r>
          <r>
            <rPr>
              <rFont val="Calibri"/>
              <sz val="10"/>
            </rPr>
            <t xml:space="preserve"> 15.5 yrs total · 15.5 at IRIS; none recorded before IRIS = 8.3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B1 roles typically have 4–8 yrs · IRIS guide 4–7</t>
          </r>
        </is>
      </c>
      <c r="BB102"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2" s="135" t="inlineStr">
        <is>
          <t>• Confirm the reporting line — Manager</t>
        </is>
      </c>
      <c r="BD102" s="136" t="inlineStr">
        <is>
          <t>✓ HRIS: 15.5 yrs, M.Com, 0 direct reports
✓ Survey: 20 of 20 questions answered
✓ KRAs: submitted, reported deliverables
✓ Manager mapping: rating, potential, 9-box
✗ Job description: not on file</t>
        </is>
      </c>
      <c r="BE102"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2" s="136" t="inlineStr">
        <is>
          <t>High</t>
        </is>
      </c>
      <c r="BG102" s="136" t="inlineStr">
        <is>
          <t>• Describes leading or allocating work to a team but has no formal reports in the Employee Master — confirm; may be a POD Lead / Team Lead</t>
        </is>
      </c>
      <c r="BH102" s="136" t="inlineStr"/>
      <c r="BI102" s="137" t="n"/>
      <c r="BJ102" s="138" t="n"/>
      <c r="BK102" s="138" t="n"/>
      <c r="BL102" s="138" t="n"/>
      <c r="BM102" s="138" t="n"/>
      <c r="BN102" s="139" t="n"/>
      <c r="BO102" s="121" t="n"/>
      <c r="BP102" s="121" t="n"/>
      <c r="BQ102" s="121" t="n"/>
      <c r="BR102" s="121" t="n"/>
      <c r="BS102" s="121" t="n"/>
      <c r="BT102" s="121" t="n"/>
      <c r="BU102" s="121" t="n"/>
      <c r="BV102" s="121" t="n">
        <v>3.5</v>
      </c>
    </row>
    <row r="103" ht="340" customHeight="1">
      <c r="A103" s="109" t="inlineStr">
        <is>
          <t>IRIS2169</t>
        </is>
      </c>
      <c r="B103" s="110" t="inlineStr">
        <is>
          <t>Chetan Newase</t>
        </is>
      </c>
      <c r="C103" s="111" t="inlineStr">
        <is>
          <t>Services</t>
        </is>
      </c>
      <c r="D103" s="111" t="inlineStr">
        <is>
          <t>Jivika Wadhwani</t>
        </is>
      </c>
      <c r="E103" s="112" t="n">
        <v>16.1</v>
      </c>
      <c r="F103" s="112" t="n">
        <v>3.1</v>
      </c>
      <c r="G103" s="111" t="inlineStr">
        <is>
          <t>MBA</t>
        </is>
      </c>
      <c r="H103" s="140" t="inlineStr">
        <is>
          <t>Senior Financial Analyst</t>
        </is>
      </c>
      <c r="I103" s="115" t="inlineStr">
        <is>
          <t>XBRL Specialist</t>
        </is>
      </c>
      <c r="J103" s="114" t="inlineStr">
        <is>
          <t>Consulting &amp; Professional Services</t>
        </is>
      </c>
      <c r="K103" s="114" t="inlineStr">
        <is>
          <t>XBRL Tagging, Conversion &amp; Filing</t>
        </is>
      </c>
      <c r="L103" s="115" t="inlineStr">
        <is>
          <t>L4 – Senior</t>
        </is>
      </c>
      <c r="M103" s="116" t="inlineStr">
        <is>
          <t>B1</t>
        </is>
      </c>
      <c r="N103" s="21" t="inlineStr">
        <is>
          <t>Specialist</t>
        </is>
      </c>
      <c r="O103" s="23" t="inlineStr">
        <is>
          <t>B</t>
        </is>
      </c>
      <c r="P103" s="114" t="inlineStr">
        <is>
          <t>IC</t>
        </is>
      </c>
      <c r="Q103" s="146" t="inlineStr">
        <is>
          <t>▲ Up</t>
        </is>
      </c>
      <c r="R103"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T103" s="121" t="n"/>
      <c r="U103"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03"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3"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3"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3" s="124" t="inlineStr">
        <is>
          <t>CARBON · Services · Band B · Expert / POD Lead</t>
        </is>
      </c>
      <c r="Z103" s="125" t="n">
        <v>3.5</v>
      </c>
      <c r="AA103" s="126">
        <f>IFERROR(INDEX(WM_C,MATCH($Y103,WM_KEY,0)),"")</f>
        <v>0.46</v>
      </c>
      <c r="AB103" s="127">
        <f>IF(Z103="","",Z103*AA103)</f>
        <v>1.61</v>
      </c>
      <c r="AC103" s="125" t="n">
        <v>3</v>
      </c>
      <c r="AD103" s="126">
        <f>IFERROR(INDEX(WM_AU,MATCH($Y103,WM_KEY,0)),"")</f>
        <v>0.17</v>
      </c>
      <c r="AE103" s="127">
        <f>IF(AC103="","",AC103*AD103)</f>
        <v>0.51</v>
      </c>
      <c r="AF103" s="125" t="n">
        <v>3</v>
      </c>
      <c r="AG103" s="126">
        <f>IFERROR(INDEX(WM_AC,MATCH($Y103,WM_KEY,0)),"")</f>
        <v>0.15</v>
      </c>
      <c r="AH103" s="127">
        <f>IF(AF103="","",AF103*AG103)</f>
        <v>0.45</v>
      </c>
      <c r="AI103" s="125" t="n">
        <v>2</v>
      </c>
      <c r="AJ103" s="126">
        <f>IFERROR(INDEX(WM_L,MATCH($Y103,WM_KEY,0)),"")</f>
        <v>0.05</v>
      </c>
      <c r="AK103" s="127">
        <f>IF(AI103="","",AI103*AJ103)</f>
        <v>0.1</v>
      </c>
      <c r="AL103" s="125" t="n">
        <v>9</v>
      </c>
      <c r="AM103" s="126">
        <f>IFERROR(INDEX(WM_E,MATCH($Y103,WM_KEY,0)),"")</f>
        <v>0.1</v>
      </c>
      <c r="AN103" s="127">
        <f>IF(AL103="","",AL103*AM103)</f>
        <v>0.9</v>
      </c>
      <c r="AO103" s="128" t="n">
        <v>3.5</v>
      </c>
      <c r="AP103" s="126">
        <f>IFERROR(INDEX(WM_BI,MATCH($Y103,WM_KEY,0)),"")</f>
        <v>0.07</v>
      </c>
      <c r="AQ103" s="127">
        <f>IF(AO103="","",AO103*AP103)</f>
        <v>0.245</v>
      </c>
      <c r="AR103" s="127">
        <f>IF(COUNT(AB103,AE103,AH103,AK103,AN103,AQ103)&lt;6,"",SUM(AB103,AE103,AH103,AK103,AN103,AQ103))</f>
        <v>3.815</v>
      </c>
      <c r="AS103" s="129" t="str">
        <f>IF(AR103="","",INDEX({"A1","A2","A3","B1","B2","B3","C1","C2","D1","D2","E1","E2"},MAX(1,MIN(12,ROUND(AR103,0)))))</f>
        <v>B1</v>
      </c>
      <c r="AT103"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3" s="131" t="inlineStr">
        <is>
          <r>
            <rPr>
              <rFont val="Calibri"/>
              <b val="1"/>
              <sz val="10"/>
            </rPr>
            <t>At build:</t>
          </r>
          <r>
            <rPr>
              <rFont val="Calibri"/>
              <sz val="10"/>
            </rPr>
            <t xml:space="preserve"> Complexity 1.61 + Autonomy 0.51 + Accountability 0.45 + Leadership 0.10 + Experience 0.90 + Business impact 0.25
= 3.81 points → nearest level 4 = B1
</t>
          </r>
          <r>
            <rPr>
              <rFont val="Calibri"/>
              <b val="1"/>
              <sz val="10"/>
            </rPr>
            <t>Final level:</t>
          </r>
          <r>
            <rPr>
              <rFont val="Calibri"/>
              <sz val="10"/>
            </rPr>
            <t xml:space="preserve"> B1 · same as the score</t>
          </r>
        </is>
      </c>
      <c r="AV103" s="131" t="inlineStr">
        <is>
          <r>
            <rPr>
              <rFont val="Calibri"/>
              <b val="1"/>
              <sz val="10"/>
            </rPr>
            <t>No rule applied:</t>
          </r>
          <r>
            <rPr>
              <rFont val="Calibri"/>
              <sz val="10"/>
            </rPr>
            <t xml:space="preserve"> the score decides.</t>
          </r>
        </is>
      </c>
      <c r="AW103"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US XBRL Excel mapping, DQC/duplicate error clearance, quality analysis, mandate-update analysis across regions → moved up 0.5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Varied and non-standard work; handles exceptions · B1 = Domain specialist work</t>
          </r>
        </is>
      </c>
      <c r="AX103"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Manages own mapping, validation-error clearance and quality analysis work → matches the start
</t>
          </r>
          <r>
            <rPr>
              <rFont val="Calibri"/>
              <b val="1"/>
              <sz val="10"/>
            </rPr>
            <t>Market:</t>
          </r>
          <r>
            <rPr>
              <rFont val="Calibri"/>
              <sz val="10"/>
            </rPr>
            <t xml:space="preserve"> A3 = Technical / QC / client calls on own work</t>
          </r>
        </is>
      </c>
      <c r="AY103"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Quality and timeliness of mapping, validation and filing support feeding the tagging team's filings → matches the start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A module / process, or work with client or regulatory consequences</t>
          </r>
        </is>
      </c>
      <c r="AZ103" s="134" t="inlineStr">
        <is>
          <r>
            <rPr>
              <rFont val="Calibri"/>
              <sz val="10"/>
            </rPr>
            <t xml:space="preserve">Rated 2 of 12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Supports the tagging team; no standing guidance or allocation duties shown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3" s="134" t="inlineStr">
        <is>
          <r>
            <rPr>
              <rFont val="Calibri"/>
              <sz val="10"/>
            </rPr>
            <t xml:space="preserve">Rated 9 of 12
</t>
          </r>
          <r>
            <rPr>
              <rFont val="Calibri"/>
              <b val="1"/>
              <sz val="10"/>
            </rPr>
            <t>Experience:</t>
          </r>
          <r>
            <rPr>
              <rFont val="Calibri"/>
              <sz val="10"/>
            </rPr>
            <t xml:space="preserve"> 16.1 yrs total · 13.0 before IRIS + 3.1 at IRIS = 8.5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103"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3" s="145" t="inlineStr"/>
      <c r="BD103" s="136" t="inlineStr">
        <is>
          <t>✓ HRIS: 16.1 yrs, MBA, 0 direct reports
✓ Survey: 18 of 20 questions answered
✓ KRAs: submitted, reported deliverables
✓ Manager mapping: rating, potential, 9-box
✗ Job description: not on file</t>
        </is>
      </c>
      <c r="BE103"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3" s="136" t="inlineStr">
        <is>
          <t>High</t>
        </is>
      </c>
      <c r="BG103" s="136" t="inlineStr"/>
      <c r="BH103" s="136" t="inlineStr"/>
      <c r="BI103" s="137" t="n"/>
      <c r="BJ103" s="138" t="n"/>
      <c r="BK103" s="138" t="n"/>
      <c r="BL103" s="138" t="n"/>
      <c r="BM103" s="138" t="n"/>
      <c r="BN103" s="139" t="n"/>
      <c r="BO103" s="121" t="n"/>
      <c r="BP103" s="121" t="n"/>
      <c r="BQ103" s="121" t="n"/>
      <c r="BR103" s="121" t="n"/>
      <c r="BS103" s="121" t="n"/>
      <c r="BT103" s="121" t="n"/>
      <c r="BU103" s="121" t="n"/>
      <c r="BV103" s="121" t="n">
        <v>3.5</v>
      </c>
    </row>
    <row r="104" ht="340" customHeight="1">
      <c r="A104" s="109" t="inlineStr">
        <is>
          <t>IRIS0558</t>
        </is>
      </c>
      <c r="B104" s="110" t="inlineStr">
        <is>
          <t>Jayaprakash Arumugam</t>
        </is>
      </c>
      <c r="C104" s="111" t="inlineStr">
        <is>
          <t>Services</t>
        </is>
      </c>
      <c r="D104" s="111" t="inlineStr">
        <is>
          <t>Shashikant Mudaliar</t>
        </is>
      </c>
      <c r="E104" s="112" t="n">
        <v>19</v>
      </c>
      <c r="F104" s="112" t="n">
        <v>15.6</v>
      </c>
      <c r="G104" s="111" t="inlineStr">
        <is>
          <t>B.Com</t>
        </is>
      </c>
      <c r="H104" s="140" t="inlineStr">
        <is>
          <t>Senior Financial Analyst</t>
        </is>
      </c>
      <c r="I104" s="115" t="inlineStr">
        <is>
          <t>XBRL Specialist</t>
        </is>
      </c>
      <c r="J104" s="114" t="inlineStr">
        <is>
          <t>Consulting &amp; Professional Services</t>
        </is>
      </c>
      <c r="K104" s="114" t="inlineStr">
        <is>
          <t>XBRL Tagging, Conversion &amp; Filing</t>
        </is>
      </c>
      <c r="L104" s="115" t="inlineStr">
        <is>
          <t>L4 – Senior</t>
        </is>
      </c>
      <c r="M104" s="116" t="inlineStr">
        <is>
          <t>B1</t>
        </is>
      </c>
      <c r="N104" s="21" t="inlineStr">
        <is>
          <t>Specialist</t>
        </is>
      </c>
      <c r="O104" s="23" t="inlineStr">
        <is>
          <t>B</t>
        </is>
      </c>
      <c r="P104" s="114" t="inlineStr">
        <is>
          <t>IC</t>
        </is>
      </c>
      <c r="Q104" s="146" t="inlineStr">
        <is>
          <t>▲ Up</t>
        </is>
      </c>
      <c r="R104"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4" s="121" t="n"/>
      <c r="U104"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04"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4"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4"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4" s="124" t="inlineStr">
        <is>
          <t>CARBON · Services · Band B · Expert / POD Lead</t>
        </is>
      </c>
      <c r="Z104" s="125" t="n">
        <v>4</v>
      </c>
      <c r="AA104" s="126">
        <f>IFERROR(INDEX(WM_C,MATCH($Y104,WM_KEY,0)),"")</f>
        <v>0.46</v>
      </c>
      <c r="AB104" s="127">
        <f>IF(Z104="","",Z104*AA104)</f>
        <v>1.84</v>
      </c>
      <c r="AC104" s="125" t="n">
        <v>3.5</v>
      </c>
      <c r="AD104" s="126">
        <f>IFERROR(INDEX(WM_AU,MATCH($Y104,WM_KEY,0)),"")</f>
        <v>0.17</v>
      </c>
      <c r="AE104" s="127">
        <f>IF(AC104="","",AC104*AD104)</f>
        <v>0.595</v>
      </c>
      <c r="AF104" s="125" t="n">
        <v>3</v>
      </c>
      <c r="AG104" s="126">
        <f>IFERROR(INDEX(WM_AC,MATCH($Y104,WM_KEY,0)),"")</f>
        <v>0.15</v>
      </c>
      <c r="AH104" s="127">
        <f>IF(AF104="","",AF104*AG104)</f>
        <v>0.45</v>
      </c>
      <c r="AI104" s="125" t="n">
        <v>3</v>
      </c>
      <c r="AJ104" s="126">
        <f>IFERROR(INDEX(WM_L,MATCH($Y104,WM_KEY,0)),"")</f>
        <v>0.05</v>
      </c>
      <c r="AK104" s="127">
        <f>IF(AI104="","",AI104*AJ104)</f>
        <v>0.15</v>
      </c>
      <c r="AL104" s="125" t="n">
        <v>9.5</v>
      </c>
      <c r="AM104" s="126">
        <f>IFERROR(INDEX(WM_E,MATCH($Y104,WM_KEY,0)),"")</f>
        <v>0.1</v>
      </c>
      <c r="AN104" s="127">
        <f>IF(AL104="","",AL104*AM104)</f>
        <v>0.95</v>
      </c>
      <c r="AO104" s="128" t="n">
        <v>3.5</v>
      </c>
      <c r="AP104" s="126">
        <f>IFERROR(INDEX(WM_BI,MATCH($Y104,WM_KEY,0)),"")</f>
        <v>0.07</v>
      </c>
      <c r="AQ104" s="127">
        <f>IF(AO104="","",AO104*AP104)</f>
        <v>0.245</v>
      </c>
      <c r="AR104" s="127">
        <f>IF(COUNT(AB104,AE104,AH104,AK104,AN104,AQ104)&lt;6,"",SUM(AB104,AE104,AH104,AK104,AN104,AQ104))</f>
        <v>4.23</v>
      </c>
      <c r="AS104" s="129" t="str">
        <f>IF(AR104="","",INDEX({"A1","A2","A3","B1","B2","B3","C1","C2","D1","D2","E1","E2"},MAX(1,MIN(12,ROUND(AR104,0)))))</f>
        <v>B1</v>
      </c>
      <c r="AT104"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4" s="131" t="inlineStr">
        <is>
          <r>
            <rPr>
              <rFont val="Calibri"/>
              <b val="1"/>
              <sz val="10"/>
            </rPr>
            <t>At build:</t>
          </r>
          <r>
            <rPr>
              <rFont val="Calibri"/>
              <sz val="10"/>
            </rPr>
            <t xml:space="preserve"> Complexity 1.84 + Autonomy 0.60 + Accountability 0.45 + Leadership 0.15 + Experience 0.95 + Business impact 0.25
= 4.23 points → nearest level 4 = B1
</t>
          </r>
          <r>
            <rPr>
              <rFont val="Calibri"/>
              <b val="1"/>
              <sz val="10"/>
            </rPr>
            <t>Final level:</t>
          </r>
          <r>
            <rPr>
              <rFont val="Calibri"/>
              <sz val="10"/>
            </rPr>
            <t xml:space="preserve"> B1 · same as the score</t>
          </r>
        </is>
      </c>
      <c r="AV104" s="131" t="inlineStr">
        <is>
          <r>
            <rPr>
              <rFont val="Calibri"/>
              <b val="1"/>
              <sz val="10"/>
            </rPr>
            <t>No rule applied:</t>
          </r>
          <r>
            <rPr>
              <rFont val="Calibri"/>
              <sz val="10"/>
            </rPr>
            <t xml:space="preserve"> the score decides.</t>
          </r>
        </is>
      </c>
      <c r="AW104" s="144" t="inlineStr">
        <is>
          <r>
            <rPr>
              <rFont val="Calibri"/>
              <sz val="10"/>
            </rPr>
            <t xml:space="preserve">Rated 4 of 12
</t>
          </r>
          <r>
            <rPr>
              <rFont val="Calibri"/>
              <b val="1"/>
              <sz val="10"/>
            </rPr>
            <t>Start:</t>
          </r>
          <r>
            <rPr>
              <rFont val="Calibri"/>
              <sz val="10"/>
            </rPr>
            <t xml:space="preserve"> 3.0 · senior practitioner title
</t>
          </r>
          <r>
            <rPr>
              <rFont val="Calibri"/>
              <b val="1"/>
              <sz val="10"/>
            </rPr>
            <t>Evidence reads like B2:</t>
          </r>
          <r>
            <rPr>
              <rFont val="Calibri"/>
              <sz val="10"/>
            </rPr>
            <t xml:space="preserve"> US Excel mapping, DQC error clearance, new-taxonomy/mandate analysis, QA for new clients; solves teams' doubts → moved up 1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B1 = Domain specialist work</t>
          </r>
        </is>
      </c>
      <c r="AX104"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Decides mapping and quality-analysis outcomes and mandate interpretations that tagging/QC teams follow → moved up 0.5
</t>
          </r>
          <r>
            <rPr>
              <rFont val="Calibri"/>
              <b val="1"/>
              <sz val="10"/>
            </rPr>
            <t>Market:</t>
          </r>
          <r>
            <rPr>
              <rFont val="Calibri"/>
              <sz val="10"/>
            </rPr>
            <t xml:space="preserve"> A3 = Technical / QC / client calls on own work · B1 = Technical / QC / client calls for the domain</t>
          </r>
        </is>
      </c>
      <c r="AY104"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Mapping accuracy, validation and quality analysis for existing, new and prospective client files → matches the start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A module / process, or work with client or regulatory consequences</t>
          </r>
        </is>
      </c>
      <c r="AZ104" s="134" t="inlineStr">
        <is>
          <r>
            <rPr>
              <rFont val="Calibri"/>
              <sz val="10"/>
            </rPr>
            <t xml:space="preserve">Rated 3 of 12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Periodically trains all team members on new mandates; standing doubt-solving for QC and tagging teams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04" s="134" t="inlineStr">
        <is>
          <r>
            <rPr>
              <rFont val="Calibri"/>
              <sz val="10"/>
            </rPr>
            <t xml:space="preserve">Rated 9.5 of 12 · between D1 and D2
</t>
          </r>
          <r>
            <rPr>
              <rFont val="Calibri"/>
              <b val="1"/>
              <sz val="10"/>
            </rPr>
            <t>Experience:</t>
          </r>
          <r>
            <rPr>
              <rFont val="Calibri"/>
              <sz val="10"/>
            </rPr>
            <t xml:space="preserve"> 19.0 yrs total · 3.4 before IRIS + 15.6 at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04"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4" s="145" t="inlineStr"/>
      <c r="BD104" s="136" t="inlineStr">
        <is>
          <t>✓ HRIS: 19.0 yrs, B.Com, 0 direct reports
✓ Survey: 18 of 20 questions answered
✓ KRAs: submitted, reported deliverables
✓ Manager mapping: rating, potential, 9-box — filled from talent-mapping files: learning need · CARBON mapping
✗ Job description: not on file</t>
        </is>
      </c>
      <c r="BE104"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4" s="136" t="inlineStr">
        <is>
          <t>Medium</t>
        </is>
      </c>
      <c r="BG104" s="136" t="inlineStr"/>
      <c r="BH104" s="136" t="inlineStr"/>
      <c r="BI104" s="137" t="n"/>
      <c r="BJ104" s="138" t="n"/>
      <c r="BK104" s="138" t="n"/>
      <c r="BL104" s="138" t="n"/>
      <c r="BM104" s="138" t="n"/>
      <c r="BN104" s="139" t="n"/>
      <c r="BO104" s="121" t="n"/>
      <c r="BP104" s="121" t="n"/>
      <c r="BQ104" s="121" t="n"/>
      <c r="BR104" s="121" t="n"/>
      <c r="BS104" s="121" t="n"/>
      <c r="BT104" s="121" t="n"/>
      <c r="BU104" s="121" t="n"/>
      <c r="BV104" s="121" t="n">
        <v>3.5</v>
      </c>
    </row>
    <row r="105" ht="340" customHeight="1">
      <c r="A105" s="109" t="inlineStr">
        <is>
          <t>IRIS0704</t>
        </is>
      </c>
      <c r="B105" s="110" t="inlineStr">
        <is>
          <t>Jivika Wadhwani</t>
        </is>
      </c>
      <c r="C105" s="111" t="inlineStr">
        <is>
          <t>Services</t>
        </is>
      </c>
      <c r="D105" s="111" t="inlineStr">
        <is>
          <t>Shashikant Mudaliar</t>
        </is>
      </c>
      <c r="E105" s="112" t="n">
        <v>15.3</v>
      </c>
      <c r="F105" s="112" t="n">
        <v>15.3</v>
      </c>
      <c r="G105" s="111" t="inlineStr">
        <is>
          <t>MBA</t>
        </is>
      </c>
      <c r="H105" s="140" t="inlineStr">
        <is>
          <t>Senior Financial Analyst</t>
        </is>
      </c>
      <c r="I105" s="115" t="inlineStr">
        <is>
          <t>XBRL Specialist – POD Lead</t>
        </is>
      </c>
      <c r="J105" s="114" t="inlineStr">
        <is>
          <t>Consulting &amp; Professional Services</t>
        </is>
      </c>
      <c r="K105" s="114" t="inlineStr">
        <is>
          <t>XBRL Tagging, Conversion &amp; Filing</t>
        </is>
      </c>
      <c r="L105" s="115" t="inlineStr">
        <is>
          <t>L4 – Senior</t>
        </is>
      </c>
      <c r="M105" s="116" t="inlineStr">
        <is>
          <t>B1</t>
        </is>
      </c>
      <c r="N105" s="21" t="inlineStr">
        <is>
          <t>Specialist · POD Lead</t>
        </is>
      </c>
      <c r="O105" s="23" t="inlineStr">
        <is>
          <t>B</t>
        </is>
      </c>
      <c r="P105" s="114" t="inlineStr">
        <is>
          <t>POD Lead</t>
        </is>
      </c>
      <c r="Q105" s="146" t="inlineStr">
        <is>
          <t>▲ Up</t>
        </is>
      </c>
      <c r="R10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5" s="121" t="n"/>
      <c r="U105" s="122" t="inlineStr">
        <is>
          <r>
            <rPr>
              <rFont val="Calibri"/>
              <sz val="10"/>
            </rPr>
            <t xml:space="preserve">XBRL Specialist – POD Lead in Services · CARBON, B1 — POD Lead.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
Leads 2 direct reports.</t>
          </r>
        </is>
      </c>
      <c r="V105" s="123" t="inlineStr">
        <is>
          <r>
            <rPr>
              <rFont val="Calibri"/>
              <b val="1"/>
              <sz val="10"/>
            </rPr>
            <t>Hire as:</t>
          </r>
          <r>
            <rPr>
              <rFont val="Calibri"/>
              <sz val="10"/>
            </rPr>
            <t xml:space="preserve"> Consultant / Senior Associate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5"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5"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5" s="124" t="inlineStr">
        <is>
          <t>CARBON · Services · Band B · Expert / POD Lead</t>
        </is>
      </c>
      <c r="Z105" s="125" t="n">
        <v>3.5</v>
      </c>
      <c r="AA105" s="126">
        <f>IFERROR(INDEX(WM_C,MATCH($Y105,WM_KEY,0)),"")</f>
        <v>0.46</v>
      </c>
      <c r="AB105" s="127">
        <f>IF(Z105="","",Z105*AA105)</f>
        <v>1.61</v>
      </c>
      <c r="AC105" s="125" t="n">
        <v>3</v>
      </c>
      <c r="AD105" s="126">
        <f>IFERROR(INDEX(WM_AU,MATCH($Y105,WM_KEY,0)),"")</f>
        <v>0.17</v>
      </c>
      <c r="AE105" s="127">
        <f>IF(AC105="","",AC105*AD105)</f>
        <v>0.51</v>
      </c>
      <c r="AF105" s="125" t="n">
        <v>3.5</v>
      </c>
      <c r="AG105" s="126">
        <f>IFERROR(INDEX(WM_AC,MATCH($Y105,WM_KEY,0)),"")</f>
        <v>0.15</v>
      </c>
      <c r="AH105" s="127">
        <f>IF(AF105="","",AF105*AG105)</f>
        <v>0.525</v>
      </c>
      <c r="AI105" s="125" t="n">
        <v>3</v>
      </c>
      <c r="AJ105" s="126">
        <f>IFERROR(INDEX(WM_L,MATCH($Y105,WM_KEY,0)),"")</f>
        <v>0.05</v>
      </c>
      <c r="AK105" s="127">
        <f>IF(AI105="","",AI105*AJ105)</f>
        <v>0.15</v>
      </c>
      <c r="AL105" s="125" t="n">
        <v>9</v>
      </c>
      <c r="AM105" s="126">
        <f>IFERROR(INDEX(WM_E,MATCH($Y105,WM_KEY,0)),"")</f>
        <v>0.1</v>
      </c>
      <c r="AN105" s="127">
        <f>IF(AL105="","",AL105*AM105)</f>
        <v>0.9</v>
      </c>
      <c r="AO105" s="128" t="n">
        <v>4</v>
      </c>
      <c r="AP105" s="126">
        <f>IFERROR(INDEX(WM_BI,MATCH($Y105,WM_KEY,0)),"")</f>
        <v>0.07</v>
      </c>
      <c r="AQ105" s="127">
        <f>IF(AO105="","",AO105*AP105)</f>
        <v>0.28</v>
      </c>
      <c r="AR105" s="127">
        <f>IF(COUNT(AB105,AE105,AH105,AK105,AN105,AQ105)&lt;6,"",SUM(AB105,AE105,AH105,AK105,AN105,AQ105))</f>
        <v>3.975</v>
      </c>
      <c r="AS105" s="129" t="str">
        <f>IF(AR105="","",INDEX({"A1","A2","A3","B1","B2","B3","C1","C2","D1","D2","E1","E2"},MAX(1,MIN(12,ROUND(AR105,0)))))</f>
        <v>B1</v>
      </c>
      <c r="AT105"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5" s="131" t="inlineStr">
        <is>
          <r>
            <rPr>
              <rFont val="Calibri"/>
              <b val="1"/>
              <sz val="10"/>
            </rPr>
            <t>At build:</t>
          </r>
          <r>
            <rPr>
              <rFont val="Calibri"/>
              <sz val="10"/>
            </rPr>
            <t xml:space="preserve"> Complexity 1.61 + Autonomy 0.51 + Accountability 0.53 + Leadership 0.15 + Experience 0.90 + Business impact 0.28
= 3.98 points → nearest level 4 = B1
</t>
          </r>
          <r>
            <rPr>
              <rFont val="Calibri"/>
              <b val="1"/>
              <sz val="10"/>
            </rPr>
            <t>Final level:</t>
          </r>
          <r>
            <rPr>
              <rFont val="Calibri"/>
              <sz val="10"/>
            </rPr>
            <t xml:space="preserve"> B1 · same as the score</t>
          </r>
        </is>
      </c>
      <c r="AV105" s="131" t="inlineStr">
        <is>
          <r>
            <rPr>
              <rFont val="Calibri"/>
              <b val="1"/>
              <sz val="10"/>
            </rPr>
            <t>No rule applied:</t>
          </r>
          <r>
            <rPr>
              <rFont val="Calibri"/>
              <sz val="10"/>
            </rPr>
            <t xml:space="preserve"> the score decides.</t>
          </r>
        </is>
      </c>
      <c r="AW105"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Maps reports to several regulators' taxonomies; extension vs reclassify calls; quality analysis of competitor filings → moved up 0.5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Varied and non-standard work; handles exceptions · B1 = Domain specialist work</t>
          </r>
        </is>
      </c>
      <c r="AX105"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Selects taxonomy elements, resolves minor discrepancies, prioritises filings; escalates interpretation cases → matches the start
</t>
          </r>
          <r>
            <rPr>
              <rFont val="Calibri"/>
              <b val="1"/>
              <sz val="10"/>
            </rPr>
            <t>Market:</t>
          </r>
          <r>
            <rPr>
              <rFont val="Calibri"/>
              <sz val="10"/>
            </rPr>
            <t xml:space="preserve"> A3 = Technical / QC / client calls on own work</t>
          </r>
        </is>
      </c>
      <c r="AY105" s="134" t="inlineStr">
        <is>
          <r>
            <rPr>
              <rFont val="Calibri"/>
              <sz val="10"/>
            </rPr>
            <t xml:space="preserve">Rated 3.5 of 12 · between A3 and B1
</t>
          </r>
          <r>
            <rPr>
              <rFont val="Calibri"/>
              <b val="1"/>
              <sz val="10"/>
            </rPr>
            <t>Start:</t>
          </r>
          <r>
            <rPr>
              <rFont val="Calibri"/>
              <sz val="10"/>
            </rPr>
            <t xml:space="preserve"> 4.0 · senior practitioner title; 2 direct reports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A module / process, or work with client or regulatory consequences · B1 = A domain or a small team</t>
          </r>
        </is>
      </c>
      <c r="AZ105" s="134" t="inlineStr">
        <is>
          <r>
            <rPr>
              <rFont val="Calibri"/>
              <sz val="10"/>
            </rPr>
            <t xml:space="preserve">Rated 3 of 12
</t>
          </r>
          <r>
            <rPr>
              <rFont val="Calibri"/>
              <b val="1"/>
              <sz val="10"/>
            </rPr>
            <t>Start:</t>
          </r>
          <r>
            <rPr>
              <rFont val="Calibri"/>
              <sz val="10"/>
            </rPr>
            <t xml:space="preserve"> 4.0
</t>
          </r>
          <r>
            <rPr>
              <rFont val="Calibri"/>
              <b val="1"/>
              <sz val="10"/>
            </rPr>
            <t>Evidence reads like A1:</t>
          </r>
          <r>
            <rPr>
              <rFont val="Calibri"/>
              <sz val="10"/>
            </rPr>
            <t xml:space="preserve"> No guiding or leading described despite two HR reports → moved down 1
</t>
          </r>
          <r>
            <rPr>
              <rFont val="Calibri"/>
              <b val="1"/>
              <sz val="10"/>
            </rPr>
            <t>Team:</t>
          </r>
          <r>
            <rPr>
              <rFont val="Calibri"/>
              <sz val="10"/>
            </rPr>
            <t xml:space="preserve"> 2 direct reports · POD Lead
</t>
          </r>
          <r>
            <rPr>
              <rFont val="Calibri"/>
              <b val="1"/>
              <sz val="10"/>
            </rPr>
            <t>Market:</t>
          </r>
          <r>
            <rPr>
              <rFont val="Calibri"/>
              <sz val="10"/>
            </rPr>
            <t xml:space="preserve"> A3 = Not scored in Band A</t>
          </r>
        </is>
      </c>
      <c r="BA105" s="134" t="inlineStr">
        <is>
          <r>
            <rPr>
              <rFont val="Calibri"/>
              <sz val="10"/>
            </rPr>
            <t xml:space="preserve">Rated 9 of 12
</t>
          </r>
          <r>
            <rPr>
              <rFont val="Calibri"/>
              <b val="1"/>
              <sz val="10"/>
            </rPr>
            <t>Experience:</t>
          </r>
          <r>
            <rPr>
              <rFont val="Calibri"/>
              <sz val="10"/>
            </rPr>
            <t xml:space="preserve"> 15.3 yrs total · 15.3 at IRIS; none recorded before IRIS = 8.3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105"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05" s="145" t="inlineStr"/>
      <c r="BD105" s="136" t="inlineStr">
        <is>
          <t>✓ HRIS: 15.3 yrs, MBA, 2 direct reports
✓ Survey: 20 of 20 questions answered
✓ KRAs: submitted, reported deliverables
✓ Manager mapping: rating, potential, 9-box
✗ Job description: not on file</t>
        </is>
      </c>
      <c r="BE105"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5" s="136" t="inlineStr">
        <is>
          <t>Medium</t>
        </is>
      </c>
      <c r="BG105" s="136" t="inlineStr"/>
      <c r="BH105" s="136" t="inlineStr"/>
      <c r="BI105" s="137" t="n"/>
      <c r="BJ105" s="138" t="n"/>
      <c r="BK105" s="138" t="n"/>
      <c r="BL105" s="138" t="n"/>
      <c r="BM105" s="138" t="n"/>
      <c r="BN105" s="139" t="n"/>
      <c r="BO105" s="121" t="n"/>
      <c r="BP105" s="121" t="n"/>
      <c r="BQ105" s="121" t="n"/>
      <c r="BR105" s="121" t="n"/>
      <c r="BS105" s="121" t="n"/>
      <c r="BT105" s="121" t="n"/>
      <c r="BU105" s="121" t="n"/>
      <c r="BV105" s="121" t="n">
        <v>4</v>
      </c>
    </row>
    <row r="106" ht="340" customHeight="1">
      <c r="A106" s="109" t="inlineStr">
        <is>
          <t>IRIS1705</t>
        </is>
      </c>
      <c r="B106" s="110" t="inlineStr">
        <is>
          <t>Lalita Waghmare</t>
        </is>
      </c>
      <c r="C106" s="111" t="inlineStr">
        <is>
          <t>Services</t>
        </is>
      </c>
      <c r="D106" s="111" t="inlineStr">
        <is>
          <t>Mayur Zope</t>
        </is>
      </c>
      <c r="E106" s="112" t="n">
        <v>18.3</v>
      </c>
      <c r="F106" s="112" t="n">
        <v>8.6</v>
      </c>
      <c r="G106" s="111" t="inlineStr">
        <is>
          <t>B.Com</t>
        </is>
      </c>
      <c r="H106" s="140" t="inlineStr">
        <is>
          <t>Financial Analyst</t>
        </is>
      </c>
      <c r="I106" s="115" t="inlineStr">
        <is>
          <t>Team Lead – Assisted Services</t>
        </is>
      </c>
      <c r="J106" s="114" t="inlineStr">
        <is>
          <t>Consulting &amp; Professional Services</t>
        </is>
      </c>
      <c r="K106" s="114" t="inlineStr">
        <is>
          <t>XBRL Tagging, Conversion &amp; Filing</t>
        </is>
      </c>
      <c r="L106" s="115" t="inlineStr">
        <is>
          <t>L3 – Professional / Associate</t>
        </is>
      </c>
      <c r="M106" s="116" t="inlineStr">
        <is>
          <t>B1</t>
        </is>
      </c>
      <c r="N106" s="21" t="inlineStr">
        <is>
          <t>Team Lead</t>
        </is>
      </c>
      <c r="O106" s="23" t="inlineStr">
        <is>
          <t>B</t>
        </is>
      </c>
      <c r="P106" s="114" t="inlineStr">
        <is>
          <t>People Manager</t>
        </is>
      </c>
      <c r="Q106" s="146" t="inlineStr">
        <is>
          <t>▲ Up</t>
        </is>
      </c>
      <c r="R106"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sub-family holders, all levels' answers:</t>
          </r>
          <r>
            <rPr>
              <rFont val="Calibri"/>
              <sz val="10"/>
            </rPr>
            <t xml:space="preserve"> financial · reporting · xbrl · us · accurate · quality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sub-family holders, all levels' answers:</t>
          </r>
          <r>
            <rPr>
              <rFont val="Calibri"/>
              <sz val="10"/>
            </rPr>
            <t xml:space="preserve"> tagging · quality · validation · filing · resolution · financial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xbrl · reports · financial · files · documents · quality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quality · accountable · am · tagging · accuracy · validation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issues · tagging · independently · quality · routine · resolve
</t>
          </r>
          <r>
            <rPr>
              <rFont val="Calibri"/>
              <b val="1"/>
              <sz val="10"/>
            </rPr>
            <t>SKILLS &amp; KNOWLEDGE · role-holders:</t>
          </r>
          <r>
            <rPr>
              <rFont val="Calibri"/>
              <sz val="10"/>
            </rPr>
            <t xml:space="preserve"> XBRL Domain · Attention to detail · validation · Taxonomy knowledge · Problem-solving · US mandate/process knowledge · QC · filing procedures
</t>
          </r>
          <r>
            <rPr>
              <rFont val="Calibri"/>
              <b val="1"/>
              <sz val="10"/>
            </rPr>
            <t>TOOLS &amp; SYSTEMS:</t>
          </r>
          <r>
            <rPr>
              <rFont val="Calibri"/>
              <sz val="10"/>
            </rPr>
            <t xml:space="preserve"> Carbon · Microsoft Excel · Microsoft Teams · Outlook · Excel · Disclosure Management · validation · QC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56 answered; catalogue RC-027</t>
          </r>
        </is>
      </c>
      <c r="S106"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quality · errors.
Manager talent mapping — Latest rating: 3 · Potential: Medium · 9-Box Grid placement: Core Contributor.</t>
          </r>
        </is>
      </c>
      <c r="T106" s="121" t="n"/>
      <c r="U106" s="122" t="inlineStr">
        <is>
          <r>
            <rPr>
              <rFont val="Calibri"/>
              <sz val="10"/>
            </rPr>
            <t xml:space="preserve">Team Lead – Assisted Services in Services · CARBON, B1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quality · validation · filing · resolution · financial.
Leads 4 direct reports.</t>
          </r>
        </is>
      </c>
      <c r="V106"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6"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 Attention to detail · validation · Taxonomy knowledge · Problem-solving · US mandate/process knowledge · QC · filing procedures
</t>
          </r>
          <r>
            <rPr>
              <rFont val="Calibri"/>
              <b val="1"/>
              <sz val="10"/>
            </rPr>
            <t>TOOLS:</t>
          </r>
          <r>
            <rPr>
              <rFont val="Calibri"/>
              <sz val="10"/>
            </rPr>
            <t xml:space="preserve"> Carbon · Microsoft Excel · Microsoft Teams · Outlook · Excel · Disclosure Management · validation · QC
★ = must-have for the family. Scale: 1 Awareness · 2 Working · 3 Practitioner · 4 Advanced · 5 Expert.</t>
          </r>
        </is>
      </c>
      <c r="X106"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6" s="124" t="inlineStr">
        <is>
          <t>CARBON · Services · Band B · People Manager</t>
        </is>
      </c>
      <c r="Z106" s="125" t="n">
        <v>2.5</v>
      </c>
      <c r="AA106" s="126">
        <f>IFERROR(INDEX(WM_C,MATCH($Y106,WM_KEY,0)),"")</f>
        <v>0.32</v>
      </c>
      <c r="AB106" s="127">
        <f>IF(Z106="","",Z106*AA106)</f>
        <v>0.8</v>
      </c>
      <c r="AC106" s="125" t="n">
        <v>3</v>
      </c>
      <c r="AD106" s="126">
        <f>IFERROR(INDEX(WM_AU,MATCH($Y106,WM_KEY,0)),"")</f>
        <v>0.18</v>
      </c>
      <c r="AE106" s="127">
        <f>IF(AC106="","",AC106*AD106)</f>
        <v>0.54</v>
      </c>
      <c r="AF106" s="125" t="n">
        <v>3.5</v>
      </c>
      <c r="AG106" s="126">
        <f>IFERROR(INDEX(WM_AC,MATCH($Y106,WM_KEY,0)),"")</f>
        <v>0.16</v>
      </c>
      <c r="AH106" s="127">
        <f>IF(AF106="","",AF106*AG106)</f>
        <v>0.56</v>
      </c>
      <c r="AI106" s="125" t="n">
        <v>3</v>
      </c>
      <c r="AJ106" s="126">
        <f>IFERROR(INDEX(WM_L,MATCH($Y106,WM_KEY,0)),"")</f>
        <v>0.15</v>
      </c>
      <c r="AK106" s="127">
        <f>IF(AI106="","",AI106*AJ106)</f>
        <v>0.45</v>
      </c>
      <c r="AL106" s="125" t="n">
        <v>9</v>
      </c>
      <c r="AM106" s="126">
        <f>IFERROR(INDEX(WM_E,MATCH($Y106,WM_KEY,0)),"")</f>
        <v>0.1</v>
      </c>
      <c r="AN106" s="127">
        <f>IF(AL106="","",AL106*AM106)</f>
        <v>0.9</v>
      </c>
      <c r="AO106" s="128" t="n">
        <v>4</v>
      </c>
      <c r="AP106" s="126">
        <f>IFERROR(INDEX(WM_BI,MATCH($Y106,WM_KEY,0)),"")</f>
        <v>0.09</v>
      </c>
      <c r="AQ106" s="127">
        <f>IF(AO106="","",AO106*AP106)</f>
        <v>0.36</v>
      </c>
      <c r="AR106" s="127">
        <f>IF(COUNT(AB106,AE106,AH106,AK106,AN106,AQ106)&lt;6,"",SUM(AB106,AE106,AH106,AK106,AN106,AQ106))</f>
        <v>3.61</v>
      </c>
      <c r="AS106" s="129" t="str">
        <f>IF(AR106="","",INDEX({"A1","A2","A3","B1","B2","B3","C1","C2","D1","D2","E1","E2"},MAX(1,MIN(12,ROUND(AR106,0)))))</f>
        <v>B1</v>
      </c>
      <c r="AT106"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6" s="131" t="inlineStr">
        <is>
          <r>
            <rPr>
              <rFont val="Calibri"/>
              <b val="1"/>
              <sz val="10"/>
            </rPr>
            <t>At build:</t>
          </r>
          <r>
            <rPr>
              <rFont val="Calibri"/>
              <sz val="10"/>
            </rPr>
            <t xml:space="preserve"> Complexity 0.80 + Autonomy 0.54 + Accountability 0.56 + Leadership 0.45 + Experience 0.90 + Business impact 0.36
= 3.61 points → nearest level 4 = B1
</t>
          </r>
          <r>
            <rPr>
              <rFont val="Calibri"/>
              <b val="1"/>
              <sz val="10"/>
            </rPr>
            <t>Final level:</t>
          </r>
          <r>
            <rPr>
              <rFont val="Calibri"/>
              <sz val="10"/>
            </rPr>
            <t xml:space="preserve"> B1 · same as the score</t>
          </r>
        </is>
      </c>
      <c r="AV106" s="131" t="inlineStr">
        <is>
          <r>
            <rPr>
              <rFont val="Calibri"/>
              <b val="1"/>
              <sz val="10"/>
            </rPr>
            <t>No rule applied:</t>
          </r>
          <r>
            <rPr>
              <rFont val="Calibri"/>
              <sz val="10"/>
            </rPr>
            <t xml:space="preserve"> the score decides.</t>
          </r>
        </is>
      </c>
      <c r="AW106"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Tagging, QC, client queries and delivery for multiple MCA projects, about 150 files a month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06" s="134" t="inlineStr">
        <is>
          <r>
            <rPr>
              <rFont val="Calibri"/>
              <sz val="10"/>
            </rPr>
            <t xml:space="preserve">Rated 3 of 12
</t>
          </r>
          <r>
            <rPr>
              <rFont val="Calibri"/>
              <b val="1"/>
              <sz val="10"/>
            </rPr>
            <t>Start:</t>
          </r>
          <r>
            <rPr>
              <rFont val="Calibri"/>
              <sz val="10"/>
            </rPr>
            <t xml:space="preserve"> 3.0 · practitioner title; reporting lines show a bigger role: 4 direct reports
</t>
          </r>
          <r>
            <rPr>
              <rFont val="Calibri"/>
              <b val="1"/>
              <sz val="10"/>
            </rPr>
            <t>Evidence reads like A3:</t>
          </r>
          <r>
            <rPr>
              <rFont val="Calibri"/>
              <sz val="10"/>
            </rPr>
            <t xml:space="preserve"> Finalises MCA files alone, with client communication and no handover → matches the start
</t>
          </r>
          <r>
            <rPr>
              <rFont val="Calibri"/>
              <b val="1"/>
              <sz val="10"/>
            </rPr>
            <t>Market:</t>
          </r>
          <r>
            <rPr>
              <rFont val="Calibri"/>
              <sz val="10"/>
            </rPr>
            <t xml:space="preserve"> A3 = Technical / QC / client calls on own work</t>
          </r>
        </is>
      </c>
      <c r="AY106" s="134" t="inlineStr">
        <is>
          <r>
            <rPr>
              <rFont val="Calibri"/>
              <sz val="10"/>
            </rPr>
            <t xml:space="preserve">Rated 3.5 of 12 · between A3 and B1
</t>
          </r>
          <r>
            <rPr>
              <rFont val="Calibri"/>
              <b val="1"/>
              <sz val="10"/>
            </rPr>
            <t>Start:</t>
          </r>
          <r>
            <rPr>
              <rFont val="Calibri"/>
              <sz val="10"/>
            </rPr>
            <t xml:space="preserve"> 4.0 · practitioner title; 4 direct reports
</t>
          </r>
          <r>
            <rPr>
              <rFont val="Calibri"/>
              <b val="1"/>
              <sz val="10"/>
            </rPr>
            <t>Evidence reads like A3:</t>
          </r>
          <r>
            <rPr>
              <rFont val="Calibri"/>
              <sz val="10"/>
            </rPr>
            <t xml:space="preserve"> File from start to end, delivered to clients for MCA portal filing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 · B1 = A domain or a small team</t>
          </r>
        </is>
      </c>
      <c r="AZ106" s="134" t="inlineStr">
        <is>
          <r>
            <rPr>
              <rFont val="Calibri"/>
              <sz val="10"/>
            </rPr>
            <t xml:space="preserve">Rated 3 of 12
</t>
          </r>
          <r>
            <rPr>
              <rFont val="Calibri"/>
              <b val="1"/>
              <sz val="10"/>
            </rPr>
            <t>Start:</t>
          </r>
          <r>
            <rPr>
              <rFont val="Calibri"/>
              <sz val="10"/>
            </rPr>
            <t xml:space="preserve"> 4.0
</t>
          </r>
          <r>
            <rPr>
              <rFont val="Calibri"/>
              <b val="1"/>
              <sz val="10"/>
            </rPr>
            <t>Evidence reads like A2:</t>
          </r>
          <r>
            <rPr>
              <rFont val="Calibri"/>
              <sz val="10"/>
            </rPr>
            <t xml:space="preserve"> Four direct reports in HR data, but no leading or guiding described → moved down 1
</t>
          </r>
          <r>
            <rPr>
              <rFont val="Calibri"/>
              <b val="1"/>
              <sz val="10"/>
            </rPr>
            <t>Team:</t>
          </r>
          <r>
            <rPr>
              <rFont val="Calibri"/>
              <sz val="10"/>
            </rPr>
            <t xml:space="preserve"> 4 direct reports · People Manager
</t>
          </r>
          <r>
            <rPr>
              <rFont val="Calibri"/>
              <b val="1"/>
              <sz val="10"/>
            </rPr>
            <t>Market:</t>
          </r>
          <r>
            <rPr>
              <rFont val="Calibri"/>
              <sz val="10"/>
            </rPr>
            <t xml:space="preserve"> A3 = Not scored in Band A</t>
          </r>
        </is>
      </c>
      <c r="BA106" s="134" t="inlineStr">
        <is>
          <r>
            <rPr>
              <rFont val="Calibri"/>
              <sz val="10"/>
            </rPr>
            <t xml:space="preserve">Rated 9 of 12
</t>
          </r>
          <r>
            <rPr>
              <rFont val="Calibri"/>
              <b val="1"/>
              <sz val="10"/>
            </rPr>
            <t>Experience:</t>
          </r>
          <r>
            <rPr>
              <rFont val="Calibri"/>
              <sz val="10"/>
            </rPr>
            <t xml:space="preserve"> 18.3 yrs total · 9.7 before IRIS + 8.6 at IRIS = 9.2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06"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06" s="135" t="inlineStr">
        <is>
          <t>• Confirm the reporting line — Manager</t>
        </is>
      </c>
      <c r="BD106" s="136" t="inlineStr">
        <is>
          <t>✓ HRIS: 18.3 yrs, B.Com, 4 direct reports
✓ Survey: 20 of 20 questions answered
✓ KRAs: submitted, reported deliverables
✓ Manager mapping: rating, potential, 9-box
✗ Job description: not on file</t>
        </is>
      </c>
      <c r="BE106" s="136"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6" s="136" t="inlineStr">
        <is>
          <t>High</t>
        </is>
      </c>
      <c r="BG106" s="136" t="inlineStr">
        <is>
          <t>• Reporting lines show a much bigger role than the designation suggests — confirm the mandate; the designation may need to change</t>
        </is>
      </c>
      <c r="BH106" s="136" t="inlineStr"/>
      <c r="BI106" s="137" t="n"/>
      <c r="BJ106" s="138" t="n"/>
      <c r="BK106" s="138" t="n"/>
      <c r="BL106" s="138" t="n"/>
      <c r="BM106" s="138" t="n"/>
      <c r="BN106" s="139" t="n"/>
      <c r="BO106" s="121" t="n"/>
      <c r="BP106" s="121" t="n"/>
      <c r="BQ106" s="121" t="n"/>
      <c r="BR106" s="121" t="n"/>
      <c r="BS106" s="121" t="n"/>
      <c r="BT106" s="121" t="n"/>
      <c r="BU106" s="121" t="n"/>
      <c r="BV106" s="121" t="n">
        <v>4</v>
      </c>
    </row>
    <row r="107" ht="340" customHeight="1">
      <c r="A107" s="109" t="inlineStr">
        <is>
          <t>IRIS1704</t>
        </is>
      </c>
      <c r="B107" s="110" t="inlineStr">
        <is>
          <t>Lucy Fernandes</t>
        </is>
      </c>
      <c r="C107" s="111" t="inlineStr">
        <is>
          <t>Services</t>
        </is>
      </c>
      <c r="D107" s="111" t="inlineStr">
        <is>
          <t>Mayur Zope</t>
        </is>
      </c>
      <c r="E107" s="112" t="n">
        <v>14.8</v>
      </c>
      <c r="F107" s="112" t="n">
        <v>8.699999999999999</v>
      </c>
      <c r="G107" s="111" t="inlineStr">
        <is>
          <t>MBA</t>
        </is>
      </c>
      <c r="H107" s="140" t="inlineStr">
        <is>
          <t>Senior Financial Analyst</t>
        </is>
      </c>
      <c r="I107" s="115" t="inlineStr">
        <is>
          <t>XBRL Specialist – POD Lead</t>
        </is>
      </c>
      <c r="J107" s="114" t="inlineStr">
        <is>
          <t>Consulting &amp; Professional Services</t>
        </is>
      </c>
      <c r="K107" s="114" t="inlineStr">
        <is>
          <t>XBRL Tagging, Conversion &amp; Filing</t>
        </is>
      </c>
      <c r="L107" s="115" t="inlineStr">
        <is>
          <t>L4 – Senior</t>
        </is>
      </c>
      <c r="M107" s="116" t="inlineStr">
        <is>
          <t>B1</t>
        </is>
      </c>
      <c r="N107" s="21" t="inlineStr">
        <is>
          <t>Specialist · POD Lead</t>
        </is>
      </c>
      <c r="O107" s="23" t="inlineStr">
        <is>
          <t>B</t>
        </is>
      </c>
      <c r="P107" s="114" t="inlineStr">
        <is>
          <t>POD Lead</t>
        </is>
      </c>
      <c r="Q107" s="146" t="inlineStr">
        <is>
          <t>▲ Up</t>
        </is>
      </c>
      <c r="R10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7"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7" s="121" t="n"/>
      <c r="U107" s="122" t="inlineStr">
        <is>
          <r>
            <rPr>
              <rFont val="Calibri"/>
              <sz val="10"/>
            </rPr>
            <t xml:space="preserve">XBRL Specialist – POD Lead in Services · CARBON, B1 — POD Lead.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
Leads 1 direct report.</t>
          </r>
        </is>
      </c>
      <c r="V107" s="123" t="inlineStr">
        <is>
          <r>
            <rPr>
              <rFont val="Calibri"/>
              <b val="1"/>
              <sz val="10"/>
            </rPr>
            <t>Hire as:</t>
          </r>
          <r>
            <rPr>
              <rFont val="Calibri"/>
              <sz val="10"/>
            </rPr>
            <t xml:space="preserve"> Consultant / Senior Associate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7"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7"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7" s="124" t="inlineStr">
        <is>
          <t>CARBON · Services · Band B · Expert / POD Lead</t>
        </is>
      </c>
      <c r="Z107" s="125" t="n">
        <v>3</v>
      </c>
      <c r="AA107" s="126">
        <f>IFERROR(INDEX(WM_C,MATCH($Y107,WM_KEY,0)),"")</f>
        <v>0.46</v>
      </c>
      <c r="AB107" s="127">
        <f>IF(Z107="","",Z107*AA107)</f>
        <v>1.38</v>
      </c>
      <c r="AC107" s="125" t="n">
        <v>3</v>
      </c>
      <c r="AD107" s="126">
        <f>IFERROR(INDEX(WM_AU,MATCH($Y107,WM_KEY,0)),"")</f>
        <v>0.17</v>
      </c>
      <c r="AE107" s="127">
        <f>IF(AC107="","",AC107*AD107)</f>
        <v>0.51</v>
      </c>
      <c r="AF107" s="125" t="n">
        <v>3</v>
      </c>
      <c r="AG107" s="126">
        <f>IFERROR(INDEX(WM_AC,MATCH($Y107,WM_KEY,0)),"")</f>
        <v>0.15</v>
      </c>
      <c r="AH107" s="127">
        <f>IF(AF107="","",AF107*AG107)</f>
        <v>0.45</v>
      </c>
      <c r="AI107" s="125" t="n">
        <v>2.5</v>
      </c>
      <c r="AJ107" s="126">
        <f>IFERROR(INDEX(WM_L,MATCH($Y107,WM_KEY,0)),"")</f>
        <v>0.05</v>
      </c>
      <c r="AK107" s="127">
        <f>IF(AI107="","",AI107*AJ107)</f>
        <v>0.125</v>
      </c>
      <c r="AL107" s="125" t="n">
        <v>8.5</v>
      </c>
      <c r="AM107" s="126">
        <f>IFERROR(INDEX(WM_E,MATCH($Y107,WM_KEY,0)),"")</f>
        <v>0.1</v>
      </c>
      <c r="AN107" s="127">
        <f>IF(AL107="","",AL107*AM107)</f>
        <v>0.85</v>
      </c>
      <c r="AO107" s="128" t="n">
        <v>3.5</v>
      </c>
      <c r="AP107" s="126">
        <f>IFERROR(INDEX(WM_BI,MATCH($Y107,WM_KEY,0)),"")</f>
        <v>0.07</v>
      </c>
      <c r="AQ107" s="127">
        <f>IF(AO107="","",AO107*AP107)</f>
        <v>0.245</v>
      </c>
      <c r="AR107" s="127">
        <f>IF(COUNT(AB107,AE107,AH107,AK107,AN107,AQ107)&lt;6,"",SUM(AB107,AE107,AH107,AK107,AN107,AQ107))</f>
        <v>3.56</v>
      </c>
      <c r="AS107" s="129" t="str">
        <f>IF(AR107="","",INDEX({"A1","A2","A3","B1","B2","B3","C1","C2","D1","D2","E1","E2"},MAX(1,MIN(12,ROUND(AR107,0)))))</f>
        <v>B1</v>
      </c>
      <c r="AT107"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7" s="131" t="inlineStr">
        <is>
          <r>
            <rPr>
              <rFont val="Calibri"/>
              <b val="1"/>
              <sz val="10"/>
            </rPr>
            <t>At build:</t>
          </r>
          <r>
            <rPr>
              <rFont val="Calibri"/>
              <sz val="10"/>
            </rPr>
            <t xml:space="preserve"> Complexity 1.38 + Autonomy 0.51 + Accountability 0.45 + Leadership 0.12 + Experience 0.85 + Business impact 0.25
= 3.56 points → nearest level 4 = B1
</t>
          </r>
          <r>
            <rPr>
              <rFont val="Calibri"/>
              <b val="1"/>
              <sz val="10"/>
            </rPr>
            <t>Final level:</t>
          </r>
          <r>
            <rPr>
              <rFont val="Calibri"/>
              <sz val="10"/>
            </rPr>
            <t xml:space="preserve"> B1 · same as the score</t>
          </r>
        </is>
      </c>
      <c r="AV107" s="131" t="inlineStr">
        <is>
          <r>
            <rPr>
              <rFont val="Calibri"/>
              <b val="1"/>
              <sz val="10"/>
            </rPr>
            <t>No rule applied:</t>
          </r>
          <r>
            <rPr>
              <rFont val="Calibri"/>
              <sz val="10"/>
            </rPr>
            <t xml:space="preserve"> the score decides.</t>
          </r>
        </is>
      </c>
      <c r="AW107"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MCA and ESMA conversion: data mapping, extension concepts, calculation review, validation errors, client queries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07"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Makes file-related decisions independently; escalates some issues to the manager → matches the start
</t>
          </r>
          <r>
            <rPr>
              <rFont val="Calibri"/>
              <b val="1"/>
              <sz val="10"/>
            </rPr>
            <t>Market:</t>
          </r>
          <r>
            <rPr>
              <rFont val="Calibri"/>
              <sz val="10"/>
            </rPr>
            <t xml:space="preserve"> A3 = Technical / QC / client calls on own work</t>
          </r>
        </is>
      </c>
      <c r="AY107" s="134"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Solely responsible for conversion accuracy; outputs go to client/certification, resolves client queries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07" s="134" t="inlineStr">
        <is>
          <r>
            <rPr>
              <rFont val="Calibri"/>
              <sz val="10"/>
            </rPr>
            <t xml:space="preserve">Rated 2.5 of 12 · between A2 and A3
</t>
          </r>
          <r>
            <rPr>
              <rFont val="Calibri"/>
              <b val="1"/>
              <sz val="10"/>
            </rPr>
            <t>Start:</t>
          </r>
          <r>
            <rPr>
              <rFont val="Calibri"/>
              <sz val="10"/>
            </rPr>
            <t xml:space="preserve"> 3.5
</t>
          </r>
          <r>
            <rPr>
              <rFont val="Calibri"/>
              <b val="1"/>
              <sz val="10"/>
            </rPr>
            <t>Evidence reads like A1:</t>
          </r>
          <r>
            <rPr>
              <rFont val="Calibri"/>
              <sz val="10"/>
            </rPr>
            <t xml:space="preserve"> No guiding or leading described despite one HR report → moved down 1
</t>
          </r>
          <r>
            <rPr>
              <rFont val="Calibri"/>
              <b val="1"/>
              <sz val="10"/>
            </rPr>
            <t>Team:</t>
          </r>
          <r>
            <rPr>
              <rFont val="Calibri"/>
              <sz val="10"/>
            </rPr>
            <t xml:space="preserve"> 1 direct report · POD Lead
</t>
          </r>
          <r>
            <rPr>
              <rFont val="Calibri"/>
              <b val="1"/>
              <sz val="10"/>
            </rPr>
            <t>Market:</t>
          </r>
          <r>
            <rPr>
              <rFont val="Calibri"/>
              <sz val="10"/>
            </rPr>
            <t xml:space="preserve"> A2–A3 = Not scored in Band A</t>
          </r>
        </is>
      </c>
      <c r="BA107" s="134" t="inlineStr">
        <is>
          <r>
            <rPr>
              <rFont val="Calibri"/>
              <sz val="10"/>
            </rPr>
            <t xml:space="preserve">Rated 8.5 of 12 · between C2 and D1
</t>
          </r>
          <r>
            <rPr>
              <rFont val="Calibri"/>
              <b val="1"/>
              <sz val="10"/>
            </rPr>
            <t>Experience:</t>
          </r>
          <r>
            <rPr>
              <rFont val="Calibri"/>
              <sz val="10"/>
            </rPr>
            <t xml:space="preserve"> 14.8 yrs total · 6.1 before IRIS + 8.7 at IRIS = 8.1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107"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7" s="145" t="inlineStr"/>
      <c r="BD107" s="136" t="inlineStr">
        <is>
          <t>✓ HRIS: 14.8 yrs, MBA, 1 direct report
✓ Survey: 20 of 20 questions answered
✓ KRAs: submitted, reported deliverables
✓ Manager mapping: rating, potential, 9-box
✗ Job description: not on file</t>
        </is>
      </c>
      <c r="BE107"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7" s="136" t="inlineStr">
        <is>
          <t>High</t>
        </is>
      </c>
      <c r="BG107" s="136" t="inlineStr"/>
      <c r="BH107" s="136" t="inlineStr"/>
      <c r="BI107" s="137" t="n"/>
      <c r="BJ107" s="138" t="n"/>
      <c r="BK107" s="138" t="n"/>
      <c r="BL107" s="138" t="n"/>
      <c r="BM107" s="138" t="n"/>
      <c r="BN107" s="139" t="n"/>
      <c r="BO107" s="121" t="n"/>
      <c r="BP107" s="121" t="n"/>
      <c r="BQ107" s="121" t="n"/>
      <c r="BR107" s="121" t="n"/>
      <c r="BS107" s="121" t="n"/>
      <c r="BT107" s="121" t="n"/>
      <c r="BU107" s="121" t="n"/>
      <c r="BV107" s="121" t="n">
        <v>3.5</v>
      </c>
    </row>
    <row r="108" ht="340" customHeight="1">
      <c r="A108" s="109" t="inlineStr">
        <is>
          <t>IRIS1950</t>
        </is>
      </c>
      <c r="B108" s="110" t="inlineStr">
        <is>
          <t>Manish Lipcha</t>
        </is>
      </c>
      <c r="C108" s="111" t="inlineStr">
        <is>
          <t>Services</t>
        </is>
      </c>
      <c r="D108" s="111" t="inlineStr">
        <is>
          <t>Mohammed Dholkawala</t>
        </is>
      </c>
      <c r="E108" s="112" t="n">
        <v>8.300000000000001</v>
      </c>
      <c r="F108" s="112" t="n">
        <v>5</v>
      </c>
      <c r="G108" s="111" t="inlineStr">
        <is>
          <t>MMS</t>
        </is>
      </c>
      <c r="H108" s="140" t="inlineStr">
        <is>
          <t>Senior Financial Analyst</t>
        </is>
      </c>
      <c r="I108" s="115" t="inlineStr">
        <is>
          <t>XBRL Specialist</t>
        </is>
      </c>
      <c r="J108" s="114" t="inlineStr">
        <is>
          <t>Consulting &amp; Professional Services</t>
        </is>
      </c>
      <c r="K108" s="114" t="inlineStr">
        <is>
          <t>XBRL Tagging, Conversion &amp; Filing</t>
        </is>
      </c>
      <c r="L108" s="115" t="inlineStr">
        <is>
          <t>L4 – Senior</t>
        </is>
      </c>
      <c r="M108" s="116" t="inlineStr">
        <is>
          <t>B1</t>
        </is>
      </c>
      <c r="N108" s="21" t="inlineStr">
        <is>
          <t>Specialist</t>
        </is>
      </c>
      <c r="O108" s="23" t="inlineStr">
        <is>
          <t>B</t>
        </is>
      </c>
      <c r="P108" s="114" t="inlineStr">
        <is>
          <t>IC</t>
        </is>
      </c>
      <c r="Q108" s="146" t="inlineStr">
        <is>
          <t>▲ Up</t>
        </is>
      </c>
      <c r="R10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8"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8" s="121" t="n"/>
      <c r="U108"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08"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8"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8"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8" s="124" t="inlineStr">
        <is>
          <t>CARBON · Services · Band B · Expert / POD Lead</t>
        </is>
      </c>
      <c r="Z108" s="125" t="n">
        <v>3.5</v>
      </c>
      <c r="AA108" s="126">
        <f>IFERROR(INDEX(WM_C,MATCH($Y108,WM_KEY,0)),"")</f>
        <v>0.46</v>
      </c>
      <c r="AB108" s="127">
        <f>IF(Z108="","",Z108*AA108)</f>
        <v>1.61</v>
      </c>
      <c r="AC108" s="125" t="n">
        <v>3.5</v>
      </c>
      <c r="AD108" s="126">
        <f>IFERROR(INDEX(WM_AU,MATCH($Y108,WM_KEY,0)),"")</f>
        <v>0.17</v>
      </c>
      <c r="AE108" s="127">
        <f>IF(AC108="","",AC108*AD108)</f>
        <v>0.595</v>
      </c>
      <c r="AF108" s="125" t="n">
        <v>3</v>
      </c>
      <c r="AG108" s="126">
        <f>IFERROR(INDEX(WM_AC,MATCH($Y108,WM_KEY,0)),"")</f>
        <v>0.15</v>
      </c>
      <c r="AH108" s="127">
        <f>IF(AF108="","",AF108*AG108)</f>
        <v>0.45</v>
      </c>
      <c r="AI108" s="125" t="n">
        <v>3</v>
      </c>
      <c r="AJ108" s="126">
        <f>IFERROR(INDEX(WM_L,MATCH($Y108,WM_KEY,0)),"")</f>
        <v>0.05</v>
      </c>
      <c r="AK108" s="127">
        <f>IF(AI108="","",AI108*AJ108)</f>
        <v>0.15</v>
      </c>
      <c r="AL108" s="125" t="n">
        <v>6</v>
      </c>
      <c r="AM108" s="126">
        <f>IFERROR(INDEX(WM_E,MATCH($Y108,WM_KEY,0)),"")</f>
        <v>0.1</v>
      </c>
      <c r="AN108" s="127">
        <f>IF(AL108="","",AL108*AM108)</f>
        <v>0.6</v>
      </c>
      <c r="AO108" s="128" t="n">
        <v>3.5</v>
      </c>
      <c r="AP108" s="126">
        <f>IFERROR(INDEX(WM_BI,MATCH($Y108,WM_KEY,0)),"")</f>
        <v>0.07</v>
      </c>
      <c r="AQ108" s="127">
        <f>IF(AO108="","",AO108*AP108)</f>
        <v>0.245</v>
      </c>
      <c r="AR108" s="127">
        <f>IF(COUNT(AB108,AE108,AH108,AK108,AN108,AQ108)&lt;6,"",SUM(AB108,AE108,AH108,AK108,AN108,AQ108))</f>
        <v>3.65</v>
      </c>
      <c r="AS108" s="129" t="str">
        <f>IF(AR108="","",INDEX({"A1","A2","A3","B1","B2","B3","C1","C2","D1","D2","E1","E2"},MAX(1,MIN(12,ROUND(AR108,0)))))</f>
        <v>B1</v>
      </c>
      <c r="AT108"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8" s="131" t="inlineStr">
        <is>
          <r>
            <rPr>
              <rFont val="Calibri"/>
              <b val="1"/>
              <sz val="10"/>
            </rPr>
            <t>At build:</t>
          </r>
          <r>
            <rPr>
              <rFont val="Calibri"/>
              <sz val="10"/>
            </rPr>
            <t xml:space="preserve"> Complexity 1.61 + Autonomy 0.60 + Accountability 0.45 + Leadership 0.15 + Experience 0.60 + Business impact 0.25
= 3.65 points → nearest level 4 = B1
</t>
          </r>
          <r>
            <rPr>
              <rFont val="Calibri"/>
              <b val="1"/>
              <sz val="10"/>
            </rPr>
            <t>Final level:</t>
          </r>
          <r>
            <rPr>
              <rFont val="Calibri"/>
              <sz val="10"/>
            </rPr>
            <t xml:space="preserve"> B1 · same as the score</t>
          </r>
        </is>
      </c>
      <c r="AV108" s="131" t="inlineStr">
        <is>
          <r>
            <rPr>
              <rFont val="Calibri"/>
              <b val="1"/>
              <sz val="10"/>
            </rPr>
            <t>No rule applied:</t>
          </r>
          <r>
            <rPr>
              <rFont val="Calibri"/>
              <sz val="10"/>
            </rPr>
            <t xml:space="preserve"> the score decides.</t>
          </r>
        </is>
      </c>
      <c r="AW108"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US GAAP/SEC tagging, QC, filings; resolves filing issues; R&amp;D on SEC/FASB taxonomy updates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 · B1 = Domain specialist work</t>
          </r>
        </is>
      </c>
      <c r="AX108"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Assigns and reprioritises work in the shift, resolves routine issues, escalates critical matters → moved up 0.5
</t>
          </r>
          <r>
            <rPr>
              <rFont val="Calibri"/>
              <b val="1"/>
              <sz val="10"/>
            </rPr>
            <t>Market:</t>
          </r>
          <r>
            <rPr>
              <rFont val="Calibri"/>
              <sz val="10"/>
            </rPr>
            <t xml:space="preserve"> A3 = Technical / QC / client calls on own work · B1 = Technical / QC / client calls for the domain</t>
          </r>
        </is>
      </c>
      <c r="AY108"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tagging, reviews and SEC filings plus shift work allocation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08" s="134" t="inlineStr">
        <is>
          <r>
            <rPr>
              <rFont val="Calibri"/>
              <sz val="10"/>
            </rPr>
            <t xml:space="preserve">Rated 3 of 12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Shift lead: assigns work and guides team members daily; no formal reports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08" s="134" t="inlineStr">
        <is>
          <r>
            <rPr>
              <rFont val="Calibri"/>
              <sz val="10"/>
            </rPr>
            <t xml:space="preserve">Rated 6 of 12
</t>
          </r>
          <r>
            <rPr>
              <rFont val="Calibri"/>
              <b val="1"/>
              <sz val="10"/>
            </rPr>
            <t>Experience:</t>
          </r>
          <r>
            <rPr>
              <rFont val="Calibri"/>
              <sz val="10"/>
            </rPr>
            <t xml:space="preserve"> 8.3 yrs total · 3.3 before IRIS + 5.0 at IRIS = 5.3 on the experience scale
</t>
          </r>
          <r>
            <rPr>
              <rFont val="Calibri"/>
              <b val="1"/>
              <sz val="10"/>
            </rPr>
            <t>Qualification:</t>
          </r>
          <r>
            <rPr>
              <rFont val="Calibri"/>
              <sz val="10"/>
            </rPr>
            <t xml:space="preserve"> MMS · postgraduate, relevant to the work → +0.5
</t>
          </r>
          <r>
            <rPr>
              <rFont val="Calibri"/>
              <b val="1"/>
              <sz val="10"/>
            </rPr>
            <t>Market:</t>
          </r>
          <r>
            <rPr>
              <rFont val="Calibri"/>
              <sz val="10"/>
            </rPr>
            <t xml:space="preserve"> B1 roles typically have 4–8 yrs · IRIS guide 4–7</t>
          </r>
        </is>
      </c>
      <c r="BB108"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08" s="135" t="inlineStr">
        <is>
          <t>• Confirm the reporting line — Manager</t>
        </is>
      </c>
      <c r="BD108" s="136" t="inlineStr">
        <is>
          <t>✓ HRIS: 8.3 yrs, MMS, 0 direct reports
✓ Survey: 20 of 20 questions answered
✓ KRAs: submitted, reported deliverables
✓ Manager mapping: rating, potential, 9-box
✗ Job description: not on file</t>
        </is>
      </c>
      <c r="BE108"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8" s="136" t="inlineStr">
        <is>
          <t>High</t>
        </is>
      </c>
      <c r="BG108" s="136" t="inlineStr">
        <is>
          <t>• Describes leading or allocating work to a team but has no formal reports in the Employee Master — confirm; may be a POD Lead / Team Lead</t>
        </is>
      </c>
      <c r="BH108" s="136" t="inlineStr"/>
      <c r="BI108" s="137" t="n"/>
      <c r="BJ108" s="138" t="n"/>
      <c r="BK108" s="138" t="n"/>
      <c r="BL108" s="138" t="n"/>
      <c r="BM108" s="138" t="n"/>
      <c r="BN108" s="139" t="n"/>
      <c r="BO108" s="121" t="n"/>
      <c r="BP108" s="121" t="n"/>
      <c r="BQ108" s="121" t="n"/>
      <c r="BR108" s="121" t="n"/>
      <c r="BS108" s="121" t="n"/>
      <c r="BT108" s="121" t="n"/>
      <c r="BU108" s="121" t="n"/>
      <c r="BV108" s="121" t="n">
        <v>3.5</v>
      </c>
    </row>
    <row r="109" ht="340" customHeight="1">
      <c r="A109" s="109" t="inlineStr">
        <is>
          <t>IRIS0547</t>
        </is>
      </c>
      <c r="B109" s="110" t="inlineStr">
        <is>
          <t>Pradul Meshram</t>
        </is>
      </c>
      <c r="C109" s="111" t="inlineStr">
        <is>
          <t>Services</t>
        </is>
      </c>
      <c r="D109" s="111" t="inlineStr">
        <is>
          <t>Priyanka Jadhav</t>
        </is>
      </c>
      <c r="E109" s="112" t="n">
        <v>15.6</v>
      </c>
      <c r="F109" s="112" t="n">
        <v>15.6</v>
      </c>
      <c r="G109" s="111" t="inlineStr">
        <is>
          <t>M.Com</t>
        </is>
      </c>
      <c r="H109" s="140" t="inlineStr">
        <is>
          <t>Senior Financial Analyst</t>
        </is>
      </c>
      <c r="I109" s="115" t="inlineStr">
        <is>
          <t>XBRL Specialist</t>
        </is>
      </c>
      <c r="J109" s="114" t="inlineStr">
        <is>
          <t>Consulting &amp; Professional Services</t>
        </is>
      </c>
      <c r="K109" s="114" t="inlineStr">
        <is>
          <t>XBRL Tagging, Conversion &amp; Filing</t>
        </is>
      </c>
      <c r="L109" s="115" t="inlineStr">
        <is>
          <t>L4 – Senior</t>
        </is>
      </c>
      <c r="M109" s="116" t="inlineStr">
        <is>
          <t>B1</t>
        </is>
      </c>
      <c r="N109" s="21" t="inlineStr">
        <is>
          <t>Specialist</t>
        </is>
      </c>
      <c r="O109" s="23" t="inlineStr">
        <is>
          <t>B</t>
        </is>
      </c>
      <c r="P109" s="114" t="inlineStr">
        <is>
          <t>IC</t>
        </is>
      </c>
      <c r="Q109" s="146" t="inlineStr">
        <is>
          <t>▲ Up</t>
        </is>
      </c>
      <c r="R109"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09"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work only this person does: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T109" s="121" t="n"/>
      <c r="U109"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09"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09"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09"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09" s="124" t="inlineStr">
        <is>
          <t>CARBON · Services · Band B · Expert / POD Lead</t>
        </is>
      </c>
      <c r="Z109" s="125" t="n">
        <v>3</v>
      </c>
      <c r="AA109" s="126">
        <f>IFERROR(INDEX(WM_C,MATCH($Y109,WM_KEY,0)),"")</f>
        <v>0.46</v>
      </c>
      <c r="AB109" s="127">
        <f>IF(Z109="","",Z109*AA109)</f>
        <v>1.38</v>
      </c>
      <c r="AC109" s="125" t="n">
        <v>3</v>
      </c>
      <c r="AD109" s="126">
        <f>IFERROR(INDEX(WM_AU,MATCH($Y109,WM_KEY,0)),"")</f>
        <v>0.17</v>
      </c>
      <c r="AE109" s="127">
        <f>IF(AC109="","",AC109*AD109)</f>
        <v>0.51</v>
      </c>
      <c r="AF109" s="125" t="n">
        <v>3</v>
      </c>
      <c r="AG109" s="126">
        <f>IFERROR(INDEX(WM_AC,MATCH($Y109,WM_KEY,0)),"")</f>
        <v>0.15</v>
      </c>
      <c r="AH109" s="127">
        <f>IF(AF109="","",AF109*AG109)</f>
        <v>0.45</v>
      </c>
      <c r="AI109" s="125" t="n">
        <v>2</v>
      </c>
      <c r="AJ109" s="126">
        <f>IFERROR(INDEX(WM_L,MATCH($Y109,WM_KEY,0)),"")</f>
        <v>0.05</v>
      </c>
      <c r="AK109" s="127">
        <f>IF(AI109="","",AI109*AJ109)</f>
        <v>0.1</v>
      </c>
      <c r="AL109" s="125" t="n">
        <v>9</v>
      </c>
      <c r="AM109" s="126">
        <f>IFERROR(INDEX(WM_E,MATCH($Y109,WM_KEY,0)),"")</f>
        <v>0.1</v>
      </c>
      <c r="AN109" s="127">
        <f>IF(AL109="","",AL109*AM109)</f>
        <v>0.9</v>
      </c>
      <c r="AO109" s="128" t="n">
        <v>4</v>
      </c>
      <c r="AP109" s="126">
        <f>IFERROR(INDEX(WM_BI,MATCH($Y109,WM_KEY,0)),"")</f>
        <v>0.07</v>
      </c>
      <c r="AQ109" s="127">
        <f>IF(AO109="","",AO109*AP109)</f>
        <v>0.28</v>
      </c>
      <c r="AR109" s="127">
        <f>IF(COUNT(AB109,AE109,AH109,AK109,AN109,AQ109)&lt;6,"",SUM(AB109,AE109,AH109,AK109,AN109,AQ109))</f>
        <v>3.62</v>
      </c>
      <c r="AS109" s="129" t="str">
        <f>IF(AR109="","",INDEX({"A1","A2","A3","B1","B2","B3","C1","C2","D1","D2","E1","E2"},MAX(1,MIN(12,ROUND(AR109,0)))))</f>
        <v>B1</v>
      </c>
      <c r="AT109"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09" s="131" t="inlineStr">
        <is>
          <r>
            <rPr>
              <rFont val="Calibri"/>
              <b val="1"/>
              <sz val="10"/>
            </rPr>
            <t>At build:</t>
          </r>
          <r>
            <rPr>
              <rFont val="Calibri"/>
              <sz val="10"/>
            </rPr>
            <t xml:space="preserve"> Complexity 1.38 + Autonomy 0.51 + Accountability 0.45 + Leadership 0.10 + Experience 0.90 + Business impact 0.28
= 3.62 points → nearest level 4 = B1
</t>
          </r>
          <r>
            <rPr>
              <rFont val="Calibri"/>
              <b val="1"/>
              <sz val="10"/>
            </rPr>
            <t>Final level:</t>
          </r>
          <r>
            <rPr>
              <rFont val="Calibri"/>
              <sz val="10"/>
            </rPr>
            <t xml:space="preserve"> B1 · same as the score</t>
          </r>
        </is>
      </c>
      <c r="AV109" s="131" t="inlineStr">
        <is>
          <r>
            <rPr>
              <rFont val="Calibri"/>
              <b val="1"/>
              <sz val="10"/>
            </rPr>
            <t>No rule applied:</t>
          </r>
          <r>
            <rPr>
              <rFont val="Calibri"/>
              <sz val="10"/>
            </rPr>
            <t xml:space="preserve"> the score decides.</t>
          </r>
        </is>
      </c>
      <c r="AW109"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Processes DM and ESMA files/edits, tests releases on Dev/Stage/Live, suggests automations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09"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Gives release sign-off to Carbon/DM team from own testing; analyses documents independently → matches the start
</t>
          </r>
          <r>
            <rPr>
              <rFont val="Calibri"/>
              <b val="1"/>
              <sz val="10"/>
            </rPr>
            <t>Market:</t>
          </r>
          <r>
            <rPr>
              <rFont val="Calibri"/>
              <sz val="10"/>
            </rPr>
            <t xml:space="preserve"> A3 = Technical / QC / client calls on own work</t>
          </r>
        </is>
      </c>
      <c r="AY109"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processed files and edits, plus sign-off of new product versions before release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09" s="134" t="inlineStr">
        <is>
          <r>
            <rPr>
              <rFont val="Calibri"/>
              <sz val="10"/>
            </rPr>
            <t xml:space="preserve">Rated 2 of 12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Manager note mentions doubt-solving and training of teammates; survey shows none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09" s="134" t="inlineStr">
        <is>
          <r>
            <rPr>
              <rFont val="Calibri"/>
              <sz val="10"/>
            </rPr>
            <t xml:space="preserve">Rated 9 of 12
</t>
          </r>
          <r>
            <rPr>
              <rFont val="Calibri"/>
              <b val="1"/>
              <sz val="10"/>
            </rPr>
            <t>Experience:</t>
          </r>
          <r>
            <rPr>
              <rFont val="Calibri"/>
              <sz val="10"/>
            </rPr>
            <t xml:space="preserve"> 15.6 yrs total · 15.6 at IRIS; none recorded before IRIS = 8.4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B1 roles typically have 4–8 yrs · IRIS guide 4–7</t>
          </r>
        </is>
      </c>
      <c r="BB109" s="134" t="inlineStr">
        <is>
          <r>
            <rPr>
              <rFont val="Calibri"/>
              <sz val="10"/>
            </rPr>
            <t xml:space="preserve">Rated 4 of 12 — a starting estimate.
</t>
          </r>
          <r>
            <rPr>
              <rFont val="Calibri"/>
              <b val="1"/>
              <sz val="10"/>
            </rPr>
            <t>Start:</t>
          </r>
          <r>
            <rPr>
              <rFont val="Calibri"/>
              <sz val="10"/>
            </rPr>
            <t xml:space="preserve"> 3,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09" s="145" t="inlineStr"/>
      <c r="BD109" s="136" t="inlineStr">
        <is>
          <t>✓ HRIS: 15.6 yrs, M.Com, 0 direct reports
✓ Survey: 20 of 20 questions answered
✓ KRAs: submitted, reported deliverables
✓ Manager mapping: rating, potential, 9-box
✗ Job description: not on file</t>
        </is>
      </c>
      <c r="BE109"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09" s="136" t="inlineStr">
        <is>
          <t>High</t>
        </is>
      </c>
      <c r="BG109" s="136" t="inlineStr"/>
      <c r="BH109" s="136" t="inlineStr"/>
      <c r="BI109" s="137" t="n"/>
      <c r="BJ109" s="138" t="n"/>
      <c r="BK109" s="138" t="n"/>
      <c r="BL109" s="138" t="n"/>
      <c r="BM109" s="138" t="n"/>
      <c r="BN109" s="139" t="n"/>
      <c r="BO109" s="121" t="n"/>
      <c r="BP109" s="121" t="n"/>
      <c r="BQ109" s="121" t="n"/>
      <c r="BR109" s="121" t="n"/>
      <c r="BS109" s="121" t="n"/>
      <c r="BT109" s="121" t="n"/>
      <c r="BU109" s="121" t="n"/>
      <c r="BV109" s="121" t="n">
        <v>4</v>
      </c>
    </row>
    <row r="110" ht="340" customHeight="1">
      <c r="A110" s="109" t="inlineStr">
        <is>
          <t>IRIS0812</t>
        </is>
      </c>
      <c r="B110" s="110" t="inlineStr">
        <is>
          <t>Purva Shrivastava</t>
        </is>
      </c>
      <c r="C110" s="111" t="inlineStr">
        <is>
          <t>Services</t>
        </is>
      </c>
      <c r="D110" s="111" t="inlineStr">
        <is>
          <t>Priyanka Jadhav</t>
        </is>
      </c>
      <c r="E110" s="112" t="n">
        <v>16.1</v>
      </c>
      <c r="F110" s="112" t="n">
        <v>15.1</v>
      </c>
      <c r="G110" s="111" t="inlineStr">
        <is>
          <t>MBA</t>
        </is>
      </c>
      <c r="H110" s="140" t="inlineStr">
        <is>
          <t>Senior Financial Analyst</t>
        </is>
      </c>
      <c r="I110" s="115" t="inlineStr">
        <is>
          <t>XBRL Specialist</t>
        </is>
      </c>
      <c r="J110" s="114" t="inlineStr">
        <is>
          <t>Consulting &amp; Professional Services</t>
        </is>
      </c>
      <c r="K110" s="114" t="inlineStr">
        <is>
          <t>XBRL Tagging, Conversion &amp; Filing</t>
        </is>
      </c>
      <c r="L110" s="115" t="inlineStr">
        <is>
          <t>L4 – Senior</t>
        </is>
      </c>
      <c r="M110" s="116" t="inlineStr">
        <is>
          <t>B1</t>
        </is>
      </c>
      <c r="N110" s="21" t="inlineStr">
        <is>
          <t>Specialist</t>
        </is>
      </c>
      <c r="O110" s="23" t="inlineStr">
        <is>
          <t>B</t>
        </is>
      </c>
      <c r="P110" s="114" t="inlineStr">
        <is>
          <t>IC</t>
        </is>
      </c>
      <c r="Q110" s="146" t="inlineStr">
        <is>
          <t>▲ Up</t>
        </is>
      </c>
      <c r="R110"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10"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T110" s="121" t="n"/>
      <c r="U110"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10"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0"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10"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0" s="124" t="inlineStr">
        <is>
          <t>CARBON · Services · Band B · Expert / POD Lead</t>
        </is>
      </c>
      <c r="Z110" s="125" t="n">
        <v>3</v>
      </c>
      <c r="AA110" s="126">
        <f>IFERROR(INDEX(WM_C,MATCH($Y110,WM_KEY,0)),"")</f>
        <v>0.46</v>
      </c>
      <c r="AB110" s="127">
        <f>IF(Z110="","",Z110*AA110)</f>
        <v>1.38</v>
      </c>
      <c r="AC110" s="125" t="n">
        <v>2.5</v>
      </c>
      <c r="AD110" s="126">
        <f>IFERROR(INDEX(WM_AU,MATCH($Y110,WM_KEY,0)),"")</f>
        <v>0.17</v>
      </c>
      <c r="AE110" s="127">
        <f>IF(AC110="","",AC110*AD110)</f>
        <v>0.425</v>
      </c>
      <c r="AF110" s="125" t="n">
        <v>3</v>
      </c>
      <c r="AG110" s="126">
        <f>IFERROR(INDEX(WM_AC,MATCH($Y110,WM_KEY,0)),"")</f>
        <v>0.15</v>
      </c>
      <c r="AH110" s="127">
        <f>IF(AF110="","",AF110*AG110)</f>
        <v>0.45</v>
      </c>
      <c r="AI110" s="125" t="n">
        <v>2.5</v>
      </c>
      <c r="AJ110" s="126">
        <f>IFERROR(INDEX(WM_L,MATCH($Y110,WM_KEY,0)),"")</f>
        <v>0.05</v>
      </c>
      <c r="AK110" s="127">
        <f>IF(AI110="","",AI110*AJ110)</f>
        <v>0.125</v>
      </c>
      <c r="AL110" s="125" t="n">
        <v>9</v>
      </c>
      <c r="AM110" s="126">
        <f>IFERROR(INDEX(WM_E,MATCH($Y110,WM_KEY,0)),"")</f>
        <v>0.1</v>
      </c>
      <c r="AN110" s="127">
        <f>IF(AL110="","",AL110*AM110)</f>
        <v>0.9</v>
      </c>
      <c r="AO110" s="128" t="n">
        <v>3.5</v>
      </c>
      <c r="AP110" s="126">
        <f>IFERROR(INDEX(WM_BI,MATCH($Y110,WM_KEY,0)),"")</f>
        <v>0.07</v>
      </c>
      <c r="AQ110" s="127">
        <f>IF(AO110="","",AO110*AP110)</f>
        <v>0.245</v>
      </c>
      <c r="AR110" s="127">
        <f>IF(COUNT(AB110,AE110,AH110,AK110,AN110,AQ110)&lt;6,"",SUM(AB110,AE110,AH110,AK110,AN110,AQ110))</f>
        <v>3.525</v>
      </c>
      <c r="AS110" s="129" t="str">
        <f>IF(AR110="","",INDEX({"A1","A2","A3","B1","B2","B3","C1","C2","D1","D2","E1","E2"},MAX(1,MIN(12,ROUND(AR110,0)))))</f>
        <v>B1</v>
      </c>
      <c r="AT110"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0" s="131" t="inlineStr">
        <is>
          <r>
            <rPr>
              <rFont val="Calibri"/>
              <b val="1"/>
              <sz val="10"/>
            </rPr>
            <t>At build:</t>
          </r>
          <r>
            <rPr>
              <rFont val="Calibri"/>
              <sz val="10"/>
            </rPr>
            <t xml:space="preserve"> Complexity 1.38 + Autonomy 0.43 + Accountability 0.45 + Leadership 0.12 + Experience 0.90 + Business impact 0.25
= 3.53 points → nearest level 4 = B1
</t>
          </r>
          <r>
            <rPr>
              <rFont val="Calibri"/>
              <b val="1"/>
              <sz val="10"/>
            </rPr>
            <t>Final level:</t>
          </r>
          <r>
            <rPr>
              <rFont val="Calibri"/>
              <sz val="10"/>
            </rPr>
            <t xml:space="preserve"> B1 · same as the score</t>
          </r>
        </is>
      </c>
      <c r="AV110" s="131" t="inlineStr">
        <is>
          <r>
            <rPr>
              <rFont val="Calibri"/>
              <b val="1"/>
              <sz val="10"/>
            </rPr>
            <t>No rule applied:</t>
          </r>
          <r>
            <rPr>
              <rFont val="Calibri"/>
              <sz val="10"/>
            </rPr>
            <t xml:space="preserve"> the score decides.</t>
          </r>
        </is>
      </c>
      <c r="AW110"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iXBRL conversion for KVK, ESG, ESEF, Infocamere; DM templates with Word-Excel linking; Deloitte billing; UAT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0"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States no independent decisions; runs billing and conversion steps to a set process → moved down 0.5
</t>
          </r>
          <r>
            <rPr>
              <rFont val="Calibri"/>
              <b val="1"/>
              <sz val="10"/>
            </rPr>
            <t>Market:</t>
          </r>
          <r>
            <rPr>
              <rFont val="Calibri"/>
              <sz val="10"/>
            </rPr>
            <t xml:space="preserve"> A2 = Chooses own approach within standards · A3 = Technical / QC / client calls on own work</t>
          </r>
        </is>
      </c>
      <c r="AY110"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Document quality; monthly Deloitte Italy billing counts that drive invoices; UAT sign-off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10" s="134" t="inlineStr">
        <is>
          <r>
            <rPr>
              <rFont val="Calibri"/>
              <sz val="10"/>
            </rPr>
            <t xml:space="preserve">Rated 2.5 of 12 · between A2 and A3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Trains team members on Infocamere processing and solves their doubts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10" s="134" t="inlineStr">
        <is>
          <r>
            <rPr>
              <rFont val="Calibri"/>
              <sz val="10"/>
            </rPr>
            <t xml:space="preserve">Rated 9 of 12
</t>
          </r>
          <r>
            <rPr>
              <rFont val="Calibri"/>
              <b val="1"/>
              <sz val="10"/>
            </rPr>
            <t>Experience:</t>
          </r>
          <r>
            <rPr>
              <rFont val="Calibri"/>
              <sz val="10"/>
            </rPr>
            <t xml:space="preserve"> 16.1 yrs total · 1.0 before IRIS + 15.1 at IRIS = 8.5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B1 roles typically have 4–8 yrs · IRIS guide 4–7</t>
          </r>
        </is>
      </c>
      <c r="BB110"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10" s="145" t="inlineStr"/>
      <c r="BD110" s="136" t="inlineStr">
        <is>
          <t>✓ HRIS: 16.1 yrs, MBA, 0 direct reports
✓ Survey: 19 of 20 questions answered
✓ KRAs: submitted, reported deliverables
✓ Manager mapping: rating, potential, 9-box
✗ Job description: not on file</t>
        </is>
      </c>
      <c r="BE110"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10" s="136" t="inlineStr">
        <is>
          <t>High</t>
        </is>
      </c>
      <c r="BG110" s="136" t="inlineStr">
        <is>
          <r>
            <rPr>
              <rFont val="Calibri"/>
              <sz val="10"/>
            </rPr>
            <t xml:space="preserve">• </t>
          </r>
          <r>
            <rPr>
              <rFont val="Calibri"/>
              <b val="1"/>
              <sz val="10"/>
            </rPr>
            <t>Close call:</t>
          </r>
          <r>
            <rPr>
              <rFont val="Calibri"/>
              <sz val="10"/>
            </rPr>
            <t xml:space="preserve"> score 3.53 is within 0.05 of a rounding point and the score decided the level — calibrate against peers before confirming</t>
          </r>
        </is>
      </c>
      <c r="BH110" s="143" t="inlineStr">
        <is>
          <t>Close call</t>
        </is>
      </c>
      <c r="BI110" s="137" t="n"/>
      <c r="BJ110" s="138" t="n"/>
      <c r="BK110" s="138" t="n"/>
      <c r="BL110" s="138" t="n"/>
      <c r="BM110" s="138" t="n"/>
      <c r="BN110" s="139" t="n"/>
      <c r="BO110" s="121" t="n"/>
      <c r="BP110" s="121" t="n"/>
      <c r="BQ110" s="121" t="n"/>
      <c r="BR110" s="121" t="n"/>
      <c r="BS110" s="121" t="n"/>
      <c r="BT110" s="121" t="n"/>
      <c r="BU110" s="121" t="n"/>
      <c r="BV110" s="121" t="n">
        <v>3.5</v>
      </c>
    </row>
    <row r="111" ht="340" customHeight="1">
      <c r="A111" s="109" t="inlineStr">
        <is>
          <t>IRIS0882</t>
        </is>
      </c>
      <c r="B111" s="110" t="inlineStr">
        <is>
          <t>Rupesh Gaikwad</t>
        </is>
      </c>
      <c r="C111" s="111" t="inlineStr">
        <is>
          <t>Services</t>
        </is>
      </c>
      <c r="D111" s="111" t="inlineStr">
        <is>
          <t>Priyanka Jadhav</t>
        </is>
      </c>
      <c r="E111" s="112" t="n">
        <v>15.1</v>
      </c>
      <c r="F111" s="112" t="n">
        <v>15.1</v>
      </c>
      <c r="G111" s="111" t="inlineStr">
        <is>
          <t>B.Com</t>
        </is>
      </c>
      <c r="H111" s="140" t="inlineStr">
        <is>
          <t>Senior Financial Analyst</t>
        </is>
      </c>
      <c r="I111" s="115" t="inlineStr">
        <is>
          <t>Service Delivery Specialist</t>
        </is>
      </c>
      <c r="J111" s="114" t="inlineStr">
        <is>
          <t>Consulting &amp; Professional Services</t>
        </is>
      </c>
      <c r="K111" s="114" t="inlineStr">
        <is>
          <t>Service Delivery Operations</t>
        </is>
      </c>
      <c r="L111" s="115" t="inlineStr">
        <is>
          <t>L4 – Senior</t>
        </is>
      </c>
      <c r="M111" s="116" t="inlineStr">
        <is>
          <t>B1</t>
        </is>
      </c>
      <c r="N111" s="21" t="inlineStr">
        <is>
          <t>Specialist</t>
        </is>
      </c>
      <c r="O111" s="23" t="inlineStr">
        <is>
          <t>B</t>
        </is>
      </c>
      <c r="P111" s="114" t="inlineStr">
        <is>
          <t>IC</t>
        </is>
      </c>
      <c r="Q111" s="146" t="inlineStr">
        <is>
          <t>▲ Up</t>
        </is>
      </c>
      <c r="R111" s="119" t="inlineStr">
        <is>
          <r>
            <rPr>
              <rFont val="Calibri"/>
              <b val="1"/>
              <sz val="10"/>
            </rPr>
            <t>WHAT THE ROLE DOES:</t>
          </r>
          <r>
            <rPr>
              <rFont val="Calibri"/>
              <sz val="10"/>
            </rPr>
            <t xml:space="preserve"> Allocates work and shifts, tracks deliveries, prepares billing inputs and services MIS. At B1: a domain / module, or a small team.
</t>
          </r>
          <r>
            <rPr>
              <rFont val="Calibri"/>
              <b val="1"/>
              <sz val="10"/>
            </rPr>
            <t>Common themes in sub-family holders, all levels' answers:</t>
          </r>
          <r>
            <rPr>
              <rFont val="Calibri"/>
              <sz val="10"/>
            </rPr>
            <t xml:space="preserve"> timely
</t>
          </r>
          <r>
            <rPr>
              <rFont val="Calibri"/>
              <b val="1"/>
              <sz val="10"/>
            </rPr>
            <t>KEY RESPONSIBILITIES:</t>
          </r>
          <r>
            <rPr>
              <rFont val="Calibri"/>
              <sz val="10"/>
            </rPr>
            <t xml:space="preserve"> Allocates work and shifts, tracks deliveries, prepares billing inputs and services MIS; Domain specialist work; A domain or a small team
</t>
          </r>
          <r>
            <rPr>
              <rFont val="Calibri"/>
              <b val="1"/>
              <sz val="10"/>
            </rPr>
            <t>Common themes in sub-family holders, all levels' answers:</t>
          </r>
          <r>
            <rPr>
              <rFont val="Calibri"/>
              <sz val="10"/>
            </rPr>
            <t xml:space="preserve"> monitoring · management · project · handling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delivery · performance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project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1 holder, 1 answered the survey; sub-family 3 answered; catalogue RC-016</t>
          </r>
        </is>
      </c>
      <c r="S111"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client · delays.
Manager talent mapping — Latest rating: 4 · Potential: High · 9-Box Grid placement: Core Contributor.</t>
          </r>
        </is>
      </c>
      <c r="T111" s="121" t="n"/>
      <c r="U111" s="122" t="inlineStr">
        <is>
          <r>
            <rPr>
              <rFont val="Calibri"/>
              <sz val="10"/>
            </rPr>
            <t xml:space="preserve">Service Delivery Specialist in Services · CARBON, B1 — IC.
</t>
          </r>
          <r>
            <rPr>
              <rFont val="Calibri"/>
              <b val="1"/>
              <sz val="10"/>
            </rPr>
            <t>The work:</t>
          </r>
          <r>
            <rPr>
              <rFont val="Calibri"/>
              <sz val="10"/>
            </rPr>
            <t xml:space="preserve"> Allocates work and shifts, tracks deliveries, prepares billing inputs and services MIS.
At this level the role owns a domain / module, or a small team.
</t>
          </r>
          <r>
            <rPr>
              <rFont val="Calibri"/>
              <b val="1"/>
              <sz val="10"/>
            </rPr>
            <t>Key responsibilities:</t>
          </r>
          <r>
            <rPr>
              <rFont val="Calibri"/>
              <sz val="10"/>
            </rPr>
            <t xml:space="preserve"> Allocates work and shifts, tracks deliveries, prepares billing inputs and services MIS; Domain specialist work; A domain or a small team.
</t>
          </r>
          <r>
            <rPr>
              <rFont val="Calibri"/>
              <b val="1"/>
              <sz val="10"/>
            </rPr>
            <t>Holders describe it with:</t>
          </r>
          <r>
            <rPr>
              <rFont val="Calibri"/>
              <sz val="10"/>
            </rPr>
            <t xml:space="preserve"> monitoring · management · project · handling.</t>
          </r>
        </is>
      </c>
      <c r="V111"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1"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 must-have for the family. Scale: 1 Awareness · 2 Working · 3 Practitioner · 4 Advanced · 5 Expert.</t>
          </r>
        </is>
      </c>
      <c r="X111"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1" s="124" t="inlineStr">
        <is>
          <t>CARBON · Services · Band B · Expert / POD Lead</t>
        </is>
      </c>
      <c r="Z111" s="125" t="n">
        <v>3</v>
      </c>
      <c r="AA111" s="126">
        <f>IFERROR(INDEX(WM_C,MATCH($Y111,WM_KEY,0)),"")</f>
        <v>0.46</v>
      </c>
      <c r="AB111" s="127">
        <f>IF(Z111="","",Z111*AA111)</f>
        <v>1.38</v>
      </c>
      <c r="AC111" s="125" t="n">
        <v>3.5</v>
      </c>
      <c r="AD111" s="126">
        <f>IFERROR(INDEX(WM_AU,MATCH($Y111,WM_KEY,0)),"")</f>
        <v>0.17</v>
      </c>
      <c r="AE111" s="127">
        <f>IF(AC111="","",AC111*AD111)</f>
        <v>0.595</v>
      </c>
      <c r="AF111" s="125" t="n">
        <v>3.5</v>
      </c>
      <c r="AG111" s="126">
        <f>IFERROR(INDEX(WM_AC,MATCH($Y111,WM_KEY,0)),"")</f>
        <v>0.15</v>
      </c>
      <c r="AH111" s="127">
        <f>IF(AF111="","",AF111*AG111)</f>
        <v>0.525</v>
      </c>
      <c r="AI111" s="125" t="n">
        <v>3</v>
      </c>
      <c r="AJ111" s="126">
        <f>IFERROR(INDEX(WM_L,MATCH($Y111,WM_KEY,0)),"")</f>
        <v>0.05</v>
      </c>
      <c r="AK111" s="127">
        <f>IF(AI111="","",AI111*AJ111)</f>
        <v>0.15</v>
      </c>
      <c r="AL111" s="125" t="n">
        <v>8</v>
      </c>
      <c r="AM111" s="126">
        <f>IFERROR(INDEX(WM_E,MATCH($Y111,WM_KEY,0)),"")</f>
        <v>0.1</v>
      </c>
      <c r="AN111" s="127">
        <f>IF(AL111="","",AL111*AM111)</f>
        <v>0.8</v>
      </c>
      <c r="AO111" s="128" t="n">
        <v>4</v>
      </c>
      <c r="AP111" s="126">
        <f>IFERROR(INDEX(WM_BI,MATCH($Y111,WM_KEY,0)),"")</f>
        <v>0.07</v>
      </c>
      <c r="AQ111" s="127">
        <f>IF(AO111="","",AO111*AP111)</f>
        <v>0.28</v>
      </c>
      <c r="AR111" s="127">
        <f>IF(COUNT(AB111,AE111,AH111,AK111,AN111,AQ111)&lt;6,"",SUM(AB111,AE111,AH111,AK111,AN111,AQ111))</f>
        <v>3.73</v>
      </c>
      <c r="AS111" s="129" t="str">
        <f>IF(AR111="","",INDEX({"A1","A2","A3","B1","B2","B3","C1","C2","D1","D2","E1","E2"},MAX(1,MIN(12,ROUND(AR111,0)))))</f>
        <v>B1</v>
      </c>
      <c r="AT111"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1" s="131" t="inlineStr">
        <is>
          <r>
            <rPr>
              <rFont val="Calibri"/>
              <b val="1"/>
              <sz val="10"/>
            </rPr>
            <t>At build:</t>
          </r>
          <r>
            <rPr>
              <rFont val="Calibri"/>
              <sz val="10"/>
            </rPr>
            <t xml:space="preserve"> Complexity 1.38 + Autonomy 0.60 + Accountability 0.53 + Leadership 0.15 + Experience 0.80 + Business impact 0.28
= 3.73 points → nearest level 4 = B1
</t>
          </r>
          <r>
            <rPr>
              <rFont val="Calibri"/>
              <b val="1"/>
              <sz val="10"/>
            </rPr>
            <t>Final level:</t>
          </r>
          <r>
            <rPr>
              <rFont val="Calibri"/>
              <sz val="10"/>
            </rPr>
            <t xml:space="preserve"> B1 · same as the score</t>
          </r>
        </is>
      </c>
      <c r="AV111" s="131" t="inlineStr">
        <is>
          <r>
            <rPr>
              <rFont val="Calibri"/>
              <b val="1"/>
              <sz val="10"/>
            </rPr>
            <t>No rule applied:</t>
          </r>
          <r>
            <rPr>
              <rFont val="Calibri"/>
              <sz val="10"/>
            </rPr>
            <t xml:space="preserve"> the score decides.</t>
          </r>
        </is>
      </c>
      <c r="AW11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1"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Assigns and reassigns work among shift team members → moved up 0.5
</t>
          </r>
          <r>
            <rPr>
              <rFont val="Calibri"/>
              <b val="1"/>
              <sz val="10"/>
            </rPr>
            <t>Market:</t>
          </r>
          <r>
            <rPr>
              <rFont val="Calibri"/>
              <sz val="10"/>
            </rPr>
            <t xml:space="preserve"> A3 = Technical / QC / client calls on own work · B1 = Technical / QC / client calls for the domain</t>
          </r>
        </is>
      </c>
      <c r="AY111"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own survey / KRA answers · summarised by the rater; not quoted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 · B1 = A domain or a small team</t>
          </r>
        </is>
      </c>
      <c r="AZ111" s="134" t="inlineStr">
        <is>
          <r>
            <rPr>
              <rFont val="Calibri"/>
              <sz val="10"/>
            </rPr>
            <t xml:space="preserve">Rated 3 of 12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Shift lead: allocates tasks, manages handovers, leave and backup planning; no formal reports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11" s="134" t="inlineStr">
        <is>
          <r>
            <rPr>
              <rFont val="Calibri"/>
              <sz val="10"/>
            </rPr>
            <t xml:space="preserve">Rated 8 of 12
</t>
          </r>
          <r>
            <rPr>
              <rFont val="Calibri"/>
              <b val="1"/>
              <sz val="10"/>
            </rPr>
            <t>Experience:</t>
          </r>
          <r>
            <rPr>
              <rFont val="Calibri"/>
              <sz val="10"/>
            </rPr>
            <t xml:space="preserve"> 15.1 yrs total · 15.1 at IRIS; none recorded before IRIS = 8.2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11"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11" s="135" t="inlineStr">
        <is>
          <t>• Confirm the reporting line — Manager</t>
        </is>
      </c>
      <c r="BD111" s="136" t="inlineStr">
        <is>
          <t>✓ HRIS: 15.1 yrs, B.Com, 0 direct reports
✓ Survey: 18 of 20 questions answered
✓ KRAs: submitted, reported deliverables
✓ Manager mapping: rating, potential, 9-box
✗ Job description: not on file</t>
        </is>
      </c>
      <c r="BE111"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11" s="136" t="inlineStr">
        <is>
          <t>High</t>
        </is>
      </c>
      <c r="BG111" s="136" t="inlineStr">
        <is>
          <t>• Describes leading or allocating work to a team but has no formal reports in the Employee Master — confirm; may be a POD Lead / Team Lead</t>
        </is>
      </c>
      <c r="BH111" s="136" t="inlineStr"/>
      <c r="BI111" s="137" t="n"/>
      <c r="BJ111" s="138" t="n"/>
      <c r="BK111" s="138" t="n"/>
      <c r="BL111" s="138" t="n"/>
      <c r="BM111" s="138" t="n"/>
      <c r="BN111" s="139" t="n"/>
      <c r="BO111" s="121" t="n"/>
      <c r="BP111" s="121" t="n"/>
      <c r="BQ111" s="121" t="n"/>
      <c r="BR111" s="121" t="n"/>
      <c r="BS111" s="121" t="n"/>
      <c r="BT111" s="121" t="n"/>
      <c r="BU111" s="121" t="n"/>
      <c r="BV111" s="121" t="n">
        <v>4</v>
      </c>
    </row>
    <row r="112" ht="340" customHeight="1">
      <c r="A112" s="109" t="inlineStr">
        <is>
          <t>IRIS0574</t>
        </is>
      </c>
      <c r="B112" s="110" t="inlineStr">
        <is>
          <t>Sandeep Dhere</t>
        </is>
      </c>
      <c r="C112" s="111" t="inlineStr">
        <is>
          <t>Services</t>
        </is>
      </c>
      <c r="D112" s="111" t="inlineStr">
        <is>
          <t>Lalita Waghmare</t>
        </is>
      </c>
      <c r="E112" s="112" t="n">
        <v>15.5</v>
      </c>
      <c r="F112" s="112" t="n">
        <v>15.5</v>
      </c>
      <c r="G112" s="111" t="inlineStr">
        <is>
          <t>B.Com</t>
        </is>
      </c>
      <c r="H112" s="140" t="inlineStr">
        <is>
          <t>Senior Financial Analyst</t>
        </is>
      </c>
      <c r="I112" s="115" t="inlineStr">
        <is>
          <t>XBRL Specialist</t>
        </is>
      </c>
      <c r="J112" s="114" t="inlineStr">
        <is>
          <t>Consulting &amp; Professional Services</t>
        </is>
      </c>
      <c r="K112" s="114" t="inlineStr">
        <is>
          <t>XBRL Tagging, Conversion &amp; Filing</t>
        </is>
      </c>
      <c r="L112" s="115" t="inlineStr">
        <is>
          <t>L4 – Senior</t>
        </is>
      </c>
      <c r="M112" s="116" t="inlineStr">
        <is>
          <t>B1</t>
        </is>
      </c>
      <c r="N112" s="21" t="inlineStr">
        <is>
          <t>Specialist</t>
        </is>
      </c>
      <c r="O112" s="23" t="inlineStr">
        <is>
          <t>B</t>
        </is>
      </c>
      <c r="P112" s="114" t="inlineStr">
        <is>
          <t>IC</t>
        </is>
      </c>
      <c r="Q112" s="146" t="inlineStr">
        <is>
          <t>▲ Up</t>
        </is>
      </c>
      <c r="R11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1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T112" s="121" t="n"/>
      <c r="U112"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12"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2"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12"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2" s="124" t="inlineStr">
        <is>
          <t>CARBON · Services · Band B · Expert / POD Lead</t>
        </is>
      </c>
      <c r="Z112" s="125" t="n">
        <v>3</v>
      </c>
      <c r="AA112" s="126">
        <f>IFERROR(INDEX(WM_C,MATCH($Y112,WM_KEY,0)),"")</f>
        <v>0.46</v>
      </c>
      <c r="AB112" s="127">
        <f>IF(Z112="","",Z112*AA112)</f>
        <v>1.38</v>
      </c>
      <c r="AC112" s="125" t="n">
        <v>3</v>
      </c>
      <c r="AD112" s="126">
        <f>IFERROR(INDEX(WM_AU,MATCH($Y112,WM_KEY,0)),"")</f>
        <v>0.17</v>
      </c>
      <c r="AE112" s="127">
        <f>IF(AC112="","",AC112*AD112)</f>
        <v>0.51</v>
      </c>
      <c r="AF112" s="125" t="n">
        <v>3</v>
      </c>
      <c r="AG112" s="126">
        <f>IFERROR(INDEX(WM_AC,MATCH($Y112,WM_KEY,0)),"")</f>
        <v>0.15</v>
      </c>
      <c r="AH112" s="127">
        <f>IF(AF112="","",AF112*AG112)</f>
        <v>0.45</v>
      </c>
      <c r="AI112" s="125" t="n">
        <v>1.5</v>
      </c>
      <c r="AJ112" s="126">
        <f>IFERROR(INDEX(WM_L,MATCH($Y112,WM_KEY,0)),"")</f>
        <v>0.05</v>
      </c>
      <c r="AK112" s="127">
        <f>IF(AI112="","",AI112*AJ112)</f>
        <v>0.075</v>
      </c>
      <c r="AL112" s="125" t="n">
        <v>8.5</v>
      </c>
      <c r="AM112" s="126">
        <f>IFERROR(INDEX(WM_E,MATCH($Y112,WM_KEY,0)),"")</f>
        <v>0.1</v>
      </c>
      <c r="AN112" s="127">
        <f>IF(AL112="","",AL112*AM112)</f>
        <v>0.85</v>
      </c>
      <c r="AO112" s="128" t="n">
        <v>3.5</v>
      </c>
      <c r="AP112" s="126">
        <f>IFERROR(INDEX(WM_BI,MATCH($Y112,WM_KEY,0)),"")</f>
        <v>0.07</v>
      </c>
      <c r="AQ112" s="127">
        <f>IF(AO112="","",AO112*AP112)</f>
        <v>0.245</v>
      </c>
      <c r="AR112" s="127">
        <f>IF(COUNT(AB112,AE112,AH112,AK112,AN112,AQ112)&lt;6,"",SUM(AB112,AE112,AH112,AK112,AN112,AQ112))</f>
        <v>3.51</v>
      </c>
      <c r="AS112" s="129" t="str">
        <f>IF(AR112="","",INDEX({"A1","A2","A3","B1","B2","B3","C1","C2","D1","D2","E1","E2"},MAX(1,MIN(12,ROUND(AR112,0)))))</f>
        <v>B1</v>
      </c>
      <c r="AT112"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2" s="131" t="inlineStr">
        <is>
          <r>
            <rPr>
              <rFont val="Calibri"/>
              <b val="1"/>
              <sz val="10"/>
            </rPr>
            <t>At build:</t>
          </r>
          <r>
            <rPr>
              <rFont val="Calibri"/>
              <sz val="10"/>
            </rPr>
            <t xml:space="preserve"> Complexity 1.38 + Autonomy 0.51 + Accountability 0.45 + Leadership 0.08 + Experience 0.85 + Business impact 0.25
= 3.51 points → nearest level 4 = B1
</t>
          </r>
          <r>
            <rPr>
              <rFont val="Calibri"/>
              <b val="1"/>
              <sz val="10"/>
            </rPr>
            <t>Final level:</t>
          </r>
          <r>
            <rPr>
              <rFont val="Calibri"/>
              <sz val="10"/>
            </rPr>
            <t xml:space="preserve"> B1 · same as the score</t>
          </r>
        </is>
      </c>
      <c r="AV112" s="131" t="inlineStr">
        <is>
          <r>
            <rPr>
              <rFont val="Calibri"/>
              <b val="1"/>
              <sz val="10"/>
            </rPr>
            <t>No rule applied:</t>
          </r>
          <r>
            <rPr>
              <rFont val="Calibri"/>
              <sz val="10"/>
            </rPr>
            <t xml:space="preserve"> the score decides.</t>
          </r>
        </is>
      </c>
      <c r="AW112"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MCA and ESMA tagging, HTML/XBRL conversion for several countries, client issue resolution, tool testing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2"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Prioritises own work by client deadlines; resolves routine client issues without approval → matches the start
</t>
          </r>
          <r>
            <rPr>
              <rFont val="Calibri"/>
              <b val="1"/>
              <sz val="10"/>
            </rPr>
            <t>Market:</t>
          </r>
          <r>
            <rPr>
              <rFont val="Calibri"/>
              <sz val="10"/>
            </rPr>
            <t xml:space="preserve"> A3 = Technical / QC / client calls on own work</t>
          </r>
        </is>
      </c>
      <c r="AY112"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Accuracy and on-time delivery of own conversions sent directly to clients; resolves client concerns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12" s="134" t="inlineStr">
        <is>
          <r>
            <rPr>
              <rFont val="Calibri"/>
              <sz val="10"/>
            </rPr>
            <t xml:space="preserve">Rated 1.5 of 12 · between A1 and A2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12" s="134" t="inlineStr">
        <is>
          <r>
            <rPr>
              <rFont val="Calibri"/>
              <sz val="10"/>
            </rPr>
            <t xml:space="preserve">Rated 8.5 of 12 · between C2 and D1
</t>
          </r>
          <r>
            <rPr>
              <rFont val="Calibri"/>
              <b val="1"/>
              <sz val="10"/>
            </rPr>
            <t>Experience:</t>
          </r>
          <r>
            <rPr>
              <rFont val="Calibri"/>
              <sz val="10"/>
            </rPr>
            <t xml:space="preserve"> 15.5 yrs total · 15.5 at IRIS; none recorded before IRIS = 8.3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12"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12" s="145" t="inlineStr"/>
      <c r="BD112" s="136" t="inlineStr">
        <is>
          <t>✓ HRIS: 15.5 yrs, B.Com, 0 direct reports
✓ Survey: 20 of 20 questions answered
✓ KRAs: submitted, reported deliverables
✓ Manager mapping: rating, potential, 9-box
✗ Job description: not on file</t>
        </is>
      </c>
      <c r="BE112"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12" s="136" t="inlineStr">
        <is>
          <t>High</t>
        </is>
      </c>
      <c r="BG112" s="136" t="inlineStr">
        <is>
          <r>
            <rPr>
              <rFont val="Calibri"/>
              <sz val="10"/>
            </rPr>
            <t xml:space="preserve">• </t>
          </r>
          <r>
            <rPr>
              <rFont val="Calibri"/>
              <b val="1"/>
              <sz val="10"/>
            </rPr>
            <t>Close call:</t>
          </r>
          <r>
            <rPr>
              <rFont val="Calibri"/>
              <sz val="10"/>
            </rPr>
            <t xml:space="preserve"> score 3.51 is within 0.05 of a rounding point and the score decided the level — calibrate against peers before confirming</t>
          </r>
        </is>
      </c>
      <c r="BH112" s="143" t="inlineStr">
        <is>
          <t>Close call</t>
        </is>
      </c>
      <c r="BI112" s="137" t="n"/>
      <c r="BJ112" s="138" t="n"/>
      <c r="BK112" s="138" t="n"/>
      <c r="BL112" s="138" t="n"/>
      <c r="BM112" s="138" t="n"/>
      <c r="BN112" s="139" t="n"/>
      <c r="BO112" s="121" t="n"/>
      <c r="BP112" s="121" t="n"/>
      <c r="BQ112" s="121" t="n"/>
      <c r="BR112" s="121" t="n"/>
      <c r="BS112" s="121" t="n"/>
      <c r="BT112" s="121" t="n"/>
      <c r="BU112" s="121" t="n"/>
      <c r="BV112" s="121" t="n">
        <v>3.5</v>
      </c>
    </row>
    <row r="113" ht="340" customHeight="1">
      <c r="A113" s="109" t="inlineStr">
        <is>
          <t>IRIS0530</t>
        </is>
      </c>
      <c r="B113" s="110" t="inlineStr">
        <is>
          <t>Vipul Kurhade</t>
        </is>
      </c>
      <c r="C113" s="111" t="inlineStr">
        <is>
          <t>Services</t>
        </is>
      </c>
      <c r="D113" s="111" t="inlineStr">
        <is>
          <t>Shailesh Kumar Sharma</t>
        </is>
      </c>
      <c r="E113" s="112" t="n">
        <v>16.6</v>
      </c>
      <c r="F113" s="112" t="n">
        <v>15.6</v>
      </c>
      <c r="G113" s="111" t="inlineStr">
        <is>
          <t>B.Com</t>
        </is>
      </c>
      <c r="H113" s="140" t="inlineStr">
        <is>
          <t>Senior Financial Analyst</t>
        </is>
      </c>
      <c r="I113" s="115" t="inlineStr">
        <is>
          <t>Team Lead – Assisted Services</t>
        </is>
      </c>
      <c r="J113" s="114" t="inlineStr">
        <is>
          <t>Consulting &amp; Professional Services</t>
        </is>
      </c>
      <c r="K113" s="114" t="inlineStr">
        <is>
          <t>XBRL Tagging, Conversion &amp; Filing</t>
        </is>
      </c>
      <c r="L113" s="115" t="inlineStr">
        <is>
          <t>L4 – Senior</t>
        </is>
      </c>
      <c r="M113" s="116" t="inlineStr">
        <is>
          <t>B1</t>
        </is>
      </c>
      <c r="N113" s="21" t="inlineStr">
        <is>
          <t>Team Lead</t>
        </is>
      </c>
      <c r="O113" s="23" t="inlineStr">
        <is>
          <t>B</t>
        </is>
      </c>
      <c r="P113" s="114" t="inlineStr">
        <is>
          <t>People Manager</t>
        </is>
      </c>
      <c r="Q113" s="146" t="inlineStr">
        <is>
          <t>▲ Up</t>
        </is>
      </c>
      <c r="R113"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sub-family holders, all levels' answers:</t>
          </r>
          <r>
            <rPr>
              <rFont val="Calibri"/>
              <sz val="10"/>
            </rPr>
            <t xml:space="preserve"> financial · reporting · xbrl · us · accurate · quality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sub-family holders, all levels' answers:</t>
          </r>
          <r>
            <rPr>
              <rFont val="Calibri"/>
              <sz val="10"/>
            </rPr>
            <t xml:space="preserve"> tagging · quality · validation · filing · resolution · financial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xbrl · reports · financial · files · documents · quality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quality · accountable · am · tagging · accuracy · validation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issues · tagging · independently · quality · routine · resolve
</t>
          </r>
          <r>
            <rPr>
              <rFont val="Calibri"/>
              <b val="1"/>
              <sz val="10"/>
            </rPr>
            <t>SKILLS &amp; KNOWLEDGE · role-holders:</t>
          </r>
          <r>
            <rPr>
              <rFont val="Calibri"/>
              <sz val="10"/>
            </rPr>
            <t xml:space="preserve"> XBRL Domain · Attention to detail · validation · Taxonomy knowledge · Problem-solving · US mandate/process knowledge · QC · filing procedures
</t>
          </r>
          <r>
            <rPr>
              <rFont val="Calibri"/>
              <b val="1"/>
              <sz val="10"/>
            </rPr>
            <t>TOOLS &amp; SYSTEMS:</t>
          </r>
          <r>
            <rPr>
              <rFont val="Calibri"/>
              <sz val="10"/>
            </rPr>
            <t xml:space="preserve"> Carbon · Microsoft Excel · Microsoft Teams · Outlook · Excel · Disclosure Management · validation · QC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2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2 holders, 2 answered the survey; sub-family 56 answered; catalogue RC-027</t>
          </r>
        </is>
      </c>
      <c r="S11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quality · errors.
Manager talent mapping — Latest rating: 4 · Potential: High · 9-Box Grid placement: Core Contributor.</t>
          </r>
        </is>
      </c>
      <c r="T113" s="121" t="n"/>
      <c r="U113" s="122" t="inlineStr">
        <is>
          <r>
            <rPr>
              <rFont val="Calibri"/>
              <sz val="10"/>
            </rPr>
            <t xml:space="preserve">Team Lead – Assisted Services in Services · CARBON, B1 — People Manager.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quality · validation · filing · resolution · financial.
Leads 4 direct reports.</t>
          </r>
        </is>
      </c>
      <c r="V113" s="123" t="inlineStr">
        <is>
          <r>
            <rPr>
              <rFont val="Calibri"/>
              <b val="1"/>
              <sz val="10"/>
            </rPr>
            <t>Hire as:</t>
          </r>
          <r>
            <rPr>
              <rFont val="Calibri"/>
              <sz val="10"/>
            </rPr>
            <t xml:space="preserve"> Team Lead / Assistant Manager — IRIS B1 Team Lead · People Manager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Team size at this level:</t>
          </r>
          <r>
            <rPr>
              <rFont val="Calibri"/>
              <sz val="10"/>
            </rPr>
            <t xml:space="preserve"> IC: none · Team Lead: 3–5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3"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 Attention to detail · validation · Taxonomy knowledge · Problem-solving · US mandate/process knowledge · QC · filing procedures
</t>
          </r>
          <r>
            <rPr>
              <rFont val="Calibri"/>
              <b val="1"/>
              <sz val="10"/>
            </rPr>
            <t>TOOLS:</t>
          </r>
          <r>
            <rPr>
              <rFont val="Calibri"/>
              <sz val="10"/>
            </rPr>
            <t xml:space="preserve"> Carbon · Microsoft Excel · Microsoft Teams · Outlook · Excel · Disclosure Management · validation · QC
★ = must-have for the family. Scale: 1 Awareness · 2 Working · 3 Practitioner · 4 Advanced · 5 Expert.</t>
          </r>
        </is>
      </c>
      <c r="X113"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3" s="124" t="inlineStr">
        <is>
          <t>CARBON · Services · Band B · People Manager</t>
        </is>
      </c>
      <c r="Z113" s="125" t="n">
        <v>3</v>
      </c>
      <c r="AA113" s="126">
        <f>IFERROR(INDEX(WM_C,MATCH($Y113,WM_KEY,0)),"")</f>
        <v>0.32</v>
      </c>
      <c r="AB113" s="127">
        <f>IF(Z113="","",Z113*AA113)</f>
        <v>0.96</v>
      </c>
      <c r="AC113" s="125" t="n">
        <v>2.5</v>
      </c>
      <c r="AD113" s="126">
        <f>IFERROR(INDEX(WM_AU,MATCH($Y113,WM_KEY,0)),"")</f>
        <v>0.18</v>
      </c>
      <c r="AE113" s="127">
        <f>IF(AC113="","",AC113*AD113)</f>
        <v>0.45</v>
      </c>
      <c r="AF113" s="125" t="n">
        <v>3.5</v>
      </c>
      <c r="AG113" s="126">
        <f>IFERROR(INDEX(WM_AC,MATCH($Y113,WM_KEY,0)),"")</f>
        <v>0.16</v>
      </c>
      <c r="AH113" s="127">
        <f>IF(AF113="","",AF113*AG113)</f>
        <v>0.56</v>
      </c>
      <c r="AI113" s="125" t="n">
        <v>3.5</v>
      </c>
      <c r="AJ113" s="126">
        <f>IFERROR(INDEX(WM_L,MATCH($Y113,WM_KEY,0)),"")</f>
        <v>0.15</v>
      </c>
      <c r="AK113" s="127">
        <f>IF(AI113="","",AI113*AJ113)</f>
        <v>0.525</v>
      </c>
      <c r="AL113" s="125" t="n">
        <v>8.5</v>
      </c>
      <c r="AM113" s="126">
        <f>IFERROR(INDEX(WM_E,MATCH($Y113,WM_KEY,0)),"")</f>
        <v>0.1</v>
      </c>
      <c r="AN113" s="127">
        <f>IF(AL113="","",AL113*AM113)</f>
        <v>0.85</v>
      </c>
      <c r="AO113" s="128" t="n">
        <v>4</v>
      </c>
      <c r="AP113" s="126">
        <f>IFERROR(INDEX(WM_BI,MATCH($Y113,WM_KEY,0)),"")</f>
        <v>0.09</v>
      </c>
      <c r="AQ113" s="127">
        <f>IF(AO113="","",AO113*AP113)</f>
        <v>0.36</v>
      </c>
      <c r="AR113" s="127">
        <f>IF(COUNT(AB113,AE113,AH113,AK113,AN113,AQ113)&lt;6,"",SUM(AB113,AE113,AH113,AK113,AN113,AQ113))</f>
        <v>3.705</v>
      </c>
      <c r="AS113" s="129" t="str">
        <f>IF(AR113="","",INDEX({"A1","A2","A3","B1","B2","B3","C1","C2","D1","D2","E1","E2"},MAX(1,MIN(12,ROUND(AR113,0)))))</f>
        <v>B1</v>
      </c>
      <c r="AT113" s="130" t="inlineStr">
        <is>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3" s="131" t="inlineStr">
        <is>
          <r>
            <rPr>
              <rFont val="Calibri"/>
              <b val="1"/>
              <sz val="10"/>
            </rPr>
            <t>At build:</t>
          </r>
          <r>
            <rPr>
              <rFont val="Calibri"/>
              <sz val="10"/>
            </rPr>
            <t xml:space="preserve"> Complexity 0.96 + Autonomy 0.45 + Accountability 0.56 + Leadership 0.53 + Experience 0.85 + Business impact 0.36
= 3.71 points → nearest level 4 = B1
</t>
          </r>
          <r>
            <rPr>
              <rFont val="Calibri"/>
              <b val="1"/>
              <sz val="10"/>
            </rPr>
            <t>Final level:</t>
          </r>
          <r>
            <rPr>
              <rFont val="Calibri"/>
              <sz val="10"/>
            </rPr>
            <t xml:space="preserve"> B1 · same as the score</t>
          </r>
        </is>
      </c>
      <c r="AV113" s="131" t="inlineStr">
        <is>
          <r>
            <rPr>
              <rFont val="Calibri"/>
              <b val="1"/>
              <sz val="10"/>
            </rPr>
            <t>No rule applied:</t>
          </r>
          <r>
            <rPr>
              <rFont val="Calibri"/>
              <sz val="10"/>
            </rPr>
            <t xml:space="preserve"> the score decides.</t>
          </r>
        </is>
      </c>
      <c r="AW113"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Quality-checks UK iXBRL files, finds tagging errors and suggests corrections; also tracks team deliverables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3"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Performs QC, reports errors, suggests corrections and prioritises assigned files; no wider calls stated → moved down 0.5
</t>
          </r>
          <r>
            <rPr>
              <rFont val="Calibri"/>
              <b val="1"/>
              <sz val="10"/>
            </rPr>
            <t>Market:</t>
          </r>
          <r>
            <rPr>
              <rFont val="Calibri"/>
              <sz val="10"/>
            </rPr>
            <t xml:space="preserve"> A2 = Chooses own approach within standards · A3 = Technical / QC / client calls on own work</t>
          </r>
        </is>
      </c>
      <c r="AY113" s="134" t="inlineStr">
        <is>
          <r>
            <rPr>
              <rFont val="Calibri"/>
              <sz val="10"/>
            </rPr>
            <t xml:space="preserve">Rated 3.5 of 12 · between A3 and B1
</t>
          </r>
          <r>
            <rPr>
              <rFont val="Calibri"/>
              <b val="1"/>
              <sz val="10"/>
            </rPr>
            <t>Start:</t>
          </r>
          <r>
            <rPr>
              <rFont val="Calibri"/>
              <sz val="10"/>
            </rPr>
            <t xml:space="preserve"> 4.0 · senior practitioner title; 4 direct reports
</t>
          </r>
          <r>
            <rPr>
              <rFont val="Calibri"/>
              <b val="1"/>
              <sz val="10"/>
            </rPr>
            <t>Evidence reads like A3:</t>
          </r>
          <r>
            <rPr>
              <rFont val="Calibri"/>
              <sz val="10"/>
            </rPr>
            <t xml:space="preserve"> Accuracy of UK iXBRL QC and delivery deadlines; errors cause client reporting issues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 · B1 = A domain or a small team</t>
          </r>
        </is>
      </c>
      <c r="AZ113"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Monitors team members' status and upcoming deliverables; 'assists' coordination, four reports → moved down 0.5
</t>
          </r>
          <r>
            <rPr>
              <rFont val="Calibri"/>
              <b val="1"/>
              <sz val="10"/>
            </rPr>
            <t>Team:</t>
          </r>
          <r>
            <rPr>
              <rFont val="Calibri"/>
              <sz val="10"/>
            </rPr>
            <t xml:space="preserve"> 4 direct reports · People Manager
</t>
          </r>
          <r>
            <rPr>
              <rFont val="Calibri"/>
              <b val="1"/>
              <sz val="10"/>
            </rPr>
            <t>Market:</t>
          </r>
          <r>
            <rPr>
              <rFont val="Calibri"/>
              <sz val="10"/>
            </rPr>
            <t xml:space="preserve"> A3 = Not scored in Band A · B1 = IC: mentors and reviews · People: hands-on team lead of 3–5</t>
          </r>
        </is>
      </c>
      <c r="BA113" s="134" t="inlineStr">
        <is>
          <r>
            <rPr>
              <rFont val="Calibri"/>
              <sz val="10"/>
            </rPr>
            <t xml:space="preserve">Rated 8.5 of 12 · between C2 and D1
</t>
          </r>
          <r>
            <rPr>
              <rFont val="Calibri"/>
              <b val="1"/>
              <sz val="10"/>
            </rPr>
            <t>Experience:</t>
          </r>
          <r>
            <rPr>
              <rFont val="Calibri"/>
              <sz val="10"/>
            </rPr>
            <t xml:space="preserve"> 16.6 yrs total · 1.0 before IRIS + 15.6 at IRIS = 8.7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13"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13" s="145" t="inlineStr"/>
      <c r="BD113" s="136" t="inlineStr">
        <is>
          <t>✓ HRIS: 16.6 yrs, B.Com, 4 direct reports
✓ Survey: 20 of 20 questions answered
✓ KRAs: submitted, reported deliverables
✓ Manager mapping: rating, potential, 9-box
✗ Job description: not on file</t>
        </is>
      </c>
      <c r="BE113" s="136"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13" s="136" t="inlineStr">
        <is>
          <t>High</t>
        </is>
      </c>
      <c r="BG113" s="136" t="inlineStr"/>
      <c r="BH113" s="136" t="inlineStr"/>
      <c r="BI113" s="137" t="n"/>
      <c r="BJ113" s="138" t="n"/>
      <c r="BK113" s="138" t="n"/>
      <c r="BL113" s="138" t="n"/>
      <c r="BM113" s="138" t="n"/>
      <c r="BN113" s="139" t="n"/>
      <c r="BO113" s="121" t="n"/>
      <c r="BP113" s="121" t="n"/>
      <c r="BQ113" s="121" t="n"/>
      <c r="BR113" s="121" t="n"/>
      <c r="BS113" s="121" t="n"/>
      <c r="BT113" s="121" t="n"/>
      <c r="BU113" s="121" t="n"/>
      <c r="BV113" s="121" t="n">
        <v>4</v>
      </c>
    </row>
    <row r="114" ht="340" customHeight="1">
      <c r="A114" s="109" t="inlineStr">
        <is>
          <t>IRIS0305</t>
        </is>
      </c>
      <c r="B114" s="110" t="inlineStr">
        <is>
          <t>Vivek Patil</t>
        </is>
      </c>
      <c r="C114" s="111" t="inlineStr">
        <is>
          <t>Services</t>
        </is>
      </c>
      <c r="D114" s="111" t="inlineStr">
        <is>
          <t>Shashikant Mudaliar</t>
        </is>
      </c>
      <c r="E114" s="112" t="n">
        <v>16.6</v>
      </c>
      <c r="F114" s="112" t="n">
        <v>16.6</v>
      </c>
      <c r="G114" s="111" t="inlineStr">
        <is>
          <t>B.Com</t>
        </is>
      </c>
      <c r="H114" s="140" t="inlineStr">
        <is>
          <t>Senior Financial Analyst</t>
        </is>
      </c>
      <c r="I114" s="115" t="inlineStr">
        <is>
          <t>XBRL Specialist</t>
        </is>
      </c>
      <c r="J114" s="114" t="inlineStr">
        <is>
          <t>Consulting &amp; Professional Services</t>
        </is>
      </c>
      <c r="K114" s="114" t="inlineStr">
        <is>
          <t>XBRL Tagging, Conversion &amp; Filing</t>
        </is>
      </c>
      <c r="L114" s="115" t="inlineStr">
        <is>
          <t>L4 – Senior</t>
        </is>
      </c>
      <c r="M114" s="116" t="inlineStr">
        <is>
          <t>B1</t>
        </is>
      </c>
      <c r="N114" s="21" t="inlineStr">
        <is>
          <t>Specialist</t>
        </is>
      </c>
      <c r="O114" s="23" t="inlineStr">
        <is>
          <t>B</t>
        </is>
      </c>
      <c r="P114" s="114" t="inlineStr">
        <is>
          <t>IC</t>
        </is>
      </c>
      <c r="Q114" s="146" t="inlineStr">
        <is>
          <t>▲ Up</t>
        </is>
      </c>
      <c r="R114"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documents · xbrl · quality · timely · overall · filings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quality · validation · timely · am · tagging · delivery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resolving · independently · issues · routine · file · analysis
</t>
          </r>
          <r>
            <rPr>
              <rFont val="Calibri"/>
              <b val="1"/>
              <sz val="10"/>
            </rPr>
            <t>SKILLS &amp; KNOWLEDGE · role-holders: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 &amp; SYSTEMS:</t>
          </r>
          <r>
            <rPr>
              <rFont val="Calibri"/>
              <sz val="10"/>
            </rPr>
            <t xml:space="preserve"> Carbon · Microsoft Teams · Outlook · Disclosure Management · Microsoft Excel · other MS suite · Excel · validation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10 holders, 10 answered the survey; sub-family 56 answered; catalogue RC-026</t>
          </r>
        </is>
      </c>
      <c r="S11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High · 9-Box Grid placement: Core Contributor.</t>
          </r>
        </is>
      </c>
      <c r="T114" s="121" t="n"/>
      <c r="U114" s="122" t="inlineStr">
        <is>
          <r>
            <rPr>
              <rFont val="Calibri"/>
              <sz val="10"/>
            </rPr>
            <t xml:space="preserve">XBRL Specialist in Services · CARBON, B1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a domain / module, or a small team.
</t>
          </r>
          <r>
            <rPr>
              <rFont val="Calibri"/>
              <b val="1"/>
              <sz val="10"/>
            </rPr>
            <t>Key responsibilities:</t>
          </r>
          <r>
            <rPr>
              <rFont val="Calibri"/>
              <sz val="10"/>
            </rPr>
            <t xml:space="preserve"> Tags and converts financial statements and regulatory returns into XBRL/iXBRL, performs QC, clears validation errors and delivers filing-ready outputs; Domain specialist work; A domain or a small team.
</t>
          </r>
          <r>
            <rPr>
              <rFont val="Calibri"/>
              <b val="1"/>
              <sz val="10"/>
            </rPr>
            <t>Holders describe it with:</t>
          </r>
          <r>
            <rPr>
              <rFont val="Calibri"/>
              <sz val="10"/>
            </rPr>
            <t xml:space="preserve"> tagging · validation · quality · mapping · management · filing.</t>
          </r>
        </is>
      </c>
      <c r="V114" s="123" t="inlineStr">
        <is>
          <r>
            <rPr>
              <rFont val="Calibri"/>
              <b val="1"/>
              <sz val="10"/>
            </rPr>
            <t>Hire as:</t>
          </r>
          <r>
            <rPr>
              <rFont val="Calibri"/>
              <sz val="10"/>
            </rPr>
            <t xml:space="preserve"> Consultant / Senior Associate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B.Com / M.Com / CA / CMA
</t>
          </r>
          <r>
            <rPr>
              <rFont val="Calibri"/>
              <b val="1"/>
              <sz val="10"/>
            </rPr>
            <t>Equivalent titles at peers:</t>
          </r>
          <r>
            <rPr>
              <rFont val="Calibri"/>
              <sz val="10"/>
            </rPr>
            <t xml:space="preserve"> Big Four – Senior Consultant · IRIS Vs Market Benchmark — XBRL US credential pathway – Certificate + specialist taxonomy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4"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
★ = must-have for the family. Scale: 1 Awareness · 2 Working · 3 Practitioner · 4 Advanced · 5 Expert.</t>
          </r>
        </is>
      </c>
      <c r="X114"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14" s="124" t="inlineStr">
        <is>
          <t>CARBON · Services · Band B · Expert / POD Lead</t>
        </is>
      </c>
      <c r="Z114" s="125" t="n">
        <v>3</v>
      </c>
      <c r="AA114" s="126">
        <f>IFERROR(INDEX(WM_C,MATCH($Y114,WM_KEY,0)),"")</f>
        <v>0.46</v>
      </c>
      <c r="AB114" s="127">
        <f>IF(Z114="","",Z114*AA114)</f>
        <v>1.38</v>
      </c>
      <c r="AC114" s="125" t="n">
        <v>3.5</v>
      </c>
      <c r="AD114" s="126">
        <f>IFERROR(INDEX(WM_AU,MATCH($Y114,WM_KEY,0)),"")</f>
        <v>0.17</v>
      </c>
      <c r="AE114" s="127">
        <f>IF(AC114="","",AC114*AD114)</f>
        <v>0.595</v>
      </c>
      <c r="AF114" s="125" t="n">
        <v>3.5</v>
      </c>
      <c r="AG114" s="126">
        <f>IFERROR(INDEX(WM_AC,MATCH($Y114,WM_KEY,0)),"")</f>
        <v>0.15</v>
      </c>
      <c r="AH114" s="127">
        <f>IF(AF114="","",AF114*AG114)</f>
        <v>0.525</v>
      </c>
      <c r="AI114" s="125" t="n">
        <v>3</v>
      </c>
      <c r="AJ114" s="126">
        <f>IFERROR(INDEX(WM_L,MATCH($Y114,WM_KEY,0)),"")</f>
        <v>0.05</v>
      </c>
      <c r="AK114" s="127">
        <f>IF(AI114="","",AI114*AJ114)</f>
        <v>0.15</v>
      </c>
      <c r="AL114" s="125" t="n">
        <v>8.5</v>
      </c>
      <c r="AM114" s="126">
        <f>IFERROR(INDEX(WM_E,MATCH($Y114,WM_KEY,0)),"")</f>
        <v>0.1</v>
      </c>
      <c r="AN114" s="127">
        <f>IF(AL114="","",AL114*AM114)</f>
        <v>0.85</v>
      </c>
      <c r="AO114" s="128" t="n">
        <v>4</v>
      </c>
      <c r="AP114" s="126">
        <f>IFERROR(INDEX(WM_BI,MATCH($Y114,WM_KEY,0)),"")</f>
        <v>0.07</v>
      </c>
      <c r="AQ114" s="127">
        <f>IF(AO114="","",AO114*AP114)</f>
        <v>0.28</v>
      </c>
      <c r="AR114" s="127">
        <f>IF(COUNT(AB114,AE114,AH114,AK114,AN114,AQ114)&lt;6,"",SUM(AB114,AE114,AH114,AK114,AN114,AQ114))</f>
        <v>3.78</v>
      </c>
      <c r="AS114" s="129" t="str">
        <f>IF(AR114="","",INDEX({"A1","A2","A3","B1","B2","B3","C1","C2","D1","D2","E1","E2"},MAX(1,MIN(12,ROUND(AR114,0)))))</f>
        <v>B1</v>
      </c>
      <c r="AT114" s="130" t="inlineStr">
        <is>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4" s="131" t="inlineStr">
        <is>
          <r>
            <rPr>
              <rFont val="Calibri"/>
              <b val="1"/>
              <sz val="10"/>
            </rPr>
            <t>At build:</t>
          </r>
          <r>
            <rPr>
              <rFont val="Calibri"/>
              <sz val="10"/>
            </rPr>
            <t xml:space="preserve"> Complexity 1.38 + Autonomy 0.60 + Accountability 0.53 + Leadership 0.15 + Experience 0.85 + Business impact 0.28
= 3.78 points → nearest level 4 = B1
</t>
          </r>
          <r>
            <rPr>
              <rFont val="Calibri"/>
              <b val="1"/>
              <sz val="10"/>
            </rPr>
            <t>Final level:</t>
          </r>
          <r>
            <rPr>
              <rFont val="Calibri"/>
              <sz val="10"/>
            </rPr>
            <t xml:space="preserve"> B1 · same as the score</t>
          </r>
        </is>
      </c>
      <c r="AV114" s="131" t="inlineStr">
        <is>
          <r>
            <rPr>
              <rFont val="Calibri"/>
              <b val="1"/>
              <sz val="10"/>
            </rPr>
            <t>No rule applied:</t>
          </r>
          <r>
            <rPr>
              <rFont val="Calibri"/>
              <sz val="10"/>
            </rPr>
            <t xml:space="preserve"> the score decides.</t>
          </r>
        </is>
      </c>
      <c r="AW114"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Covers tagging, QC, validation and SEC filing for US mandate; resolves team members' doubts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4"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Allocates work and shifts, prioritises tasks by deadline, resolves routine operational issues for the shift → moved up 0.5
</t>
          </r>
          <r>
            <rPr>
              <rFont val="Calibri"/>
              <b val="1"/>
              <sz val="10"/>
            </rPr>
            <t>Market:</t>
          </r>
          <r>
            <rPr>
              <rFont val="Calibri"/>
              <sz val="10"/>
            </rPr>
            <t xml:space="preserve"> A3 = Technical / QC / client calls on own work · B1 = Technical / QC / client calls for the domain</t>
          </r>
        </is>
      </c>
      <c r="AY114"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Shift's tagged documents, QC, validation and timely filing of assigned forms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 · B1 = A domain or a small team</t>
          </r>
        </is>
      </c>
      <c r="AZ114" s="134" t="inlineStr">
        <is>
          <r>
            <rPr>
              <rFont val="Calibri"/>
              <sz val="10"/>
            </rPr>
            <t xml:space="preserve">Rated 3 of 12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Allocates shifts and work, guides team members, runs training sessions; manager confirms shift lead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14" s="134" t="inlineStr">
        <is>
          <r>
            <rPr>
              <rFont val="Calibri"/>
              <sz val="10"/>
            </rPr>
            <t xml:space="preserve">Rated 8.5 of 12 · between C2 and D1
</t>
          </r>
          <r>
            <rPr>
              <rFont val="Calibri"/>
              <b val="1"/>
              <sz val="10"/>
            </rPr>
            <t>Experience:</t>
          </r>
          <r>
            <rPr>
              <rFont val="Calibri"/>
              <sz val="10"/>
            </rPr>
            <t xml:space="preserve"> 16.6 yrs total · 16.6 at IRIS; none recorded before IRIS = 8.7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B1 roles typically have 4–8 yrs · IRIS guide 4–7</t>
          </r>
        </is>
      </c>
      <c r="BB114"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114" s="135" t="inlineStr">
        <is>
          <t>• Confirm the reporting line — Manager</t>
        </is>
      </c>
      <c r="BD114" s="136" t="inlineStr">
        <is>
          <t>✓ HRIS: 16.6 yrs, B.Com, 0 direct reports
✓ Survey: 20 of 20 questions answered
✓ KRAs: submitted, reported deliverables
✓ Manager mapping: rating, potential, 9-box
✗ Job description: not on file</t>
        </is>
      </c>
      <c r="BE114" s="136"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BF114" s="136" t="inlineStr">
        <is>
          <t>High</t>
        </is>
      </c>
      <c r="BG114" s="136" t="inlineStr">
        <is>
          <t>• Describes leading or allocating work to a team but has no formal reports in the Employee Master — confirm; may be a POD Lead / Team Lead</t>
        </is>
      </c>
      <c r="BH114" s="136" t="inlineStr"/>
      <c r="BI114" s="137" t="n"/>
      <c r="BJ114" s="138" t="n"/>
      <c r="BK114" s="138" t="n"/>
      <c r="BL114" s="138" t="n"/>
      <c r="BM114" s="138" t="n"/>
      <c r="BN114" s="139" t="n"/>
      <c r="BO114" s="121" t="n"/>
      <c r="BP114" s="121" t="n"/>
      <c r="BQ114" s="121" t="n"/>
      <c r="BR114" s="121" t="n"/>
      <c r="BS114" s="121" t="n"/>
      <c r="BT114" s="121" t="n"/>
      <c r="BU114" s="121" t="n"/>
      <c r="BV114" s="121" t="n">
        <v>4</v>
      </c>
    </row>
    <row r="115" ht="340" customHeight="1">
      <c r="A115" s="109" t="inlineStr">
        <is>
          <t>IRIS2163</t>
        </is>
      </c>
      <c r="B115" s="110" t="inlineStr">
        <is>
          <t>Abhijit Bhagwan Patil</t>
        </is>
      </c>
      <c r="C115" s="111" t="inlineStr">
        <is>
          <t>Services</t>
        </is>
      </c>
      <c r="D115" s="111" t="inlineStr">
        <is>
          <t>Jinesh Kumar S</t>
        </is>
      </c>
      <c r="E115" s="112" t="n">
        <v>3.1</v>
      </c>
      <c r="F115" s="112" t="n">
        <v>3.1</v>
      </c>
      <c r="G115" s="111" t="inlineStr">
        <is>
          <t>BAF</t>
        </is>
      </c>
      <c r="H115" s="140" t="inlineStr">
        <is>
          <t>Financial Analyst</t>
        </is>
      </c>
      <c r="I115" s="115" t="inlineStr">
        <is>
          <t>Senior Financial Analyst</t>
        </is>
      </c>
      <c r="J115" s="114" t="inlineStr">
        <is>
          <t>Consulting &amp; Professional Services</t>
        </is>
      </c>
      <c r="K115" s="114" t="inlineStr">
        <is>
          <t>XBRL Tagging, Conversion &amp; Filing</t>
        </is>
      </c>
      <c r="L115" s="115" t="inlineStr">
        <is>
          <t>L3 – Professional / Associate</t>
        </is>
      </c>
      <c r="M115" s="116" t="inlineStr">
        <is>
          <t>A3</t>
        </is>
      </c>
      <c r="N115" s="147" t="inlineStr">
        <is>
          <t>Senior Associate</t>
        </is>
      </c>
      <c r="O115" s="26" t="inlineStr">
        <is>
          <t>A</t>
        </is>
      </c>
      <c r="P115" s="114" t="inlineStr">
        <is>
          <t>IC</t>
        </is>
      </c>
      <c r="Q115" s="146" t="inlineStr">
        <is>
          <t>▲ Up</t>
        </is>
      </c>
      <c r="R11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1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15" s="121" t="n"/>
      <c r="U115"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15"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5"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15"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5" s="124" t="inlineStr">
        <is>
          <t>CARBON · Services · Band A · Early career</t>
        </is>
      </c>
      <c r="Z115" s="125" t="n">
        <v>2.5</v>
      </c>
      <c r="AA115" s="126">
        <f>IFERROR(INDEX(WM_C,MATCH($Y115,WM_KEY,0)),"")</f>
        <v>0.54</v>
      </c>
      <c r="AB115" s="127">
        <f>IF(Z115="","",Z115*AA115)</f>
        <v>1.35</v>
      </c>
      <c r="AC115" s="125" t="n">
        <v>3</v>
      </c>
      <c r="AD115" s="126">
        <f>IFERROR(INDEX(WM_AU,MATCH($Y115,WM_KEY,0)),"")</f>
        <v>0.16</v>
      </c>
      <c r="AE115" s="127">
        <f>IF(AC115="","",AC115*AD115)</f>
        <v>0.48</v>
      </c>
      <c r="AF115" s="125" t="n">
        <v>2.5</v>
      </c>
      <c r="AG115" s="126">
        <f>IFERROR(INDEX(WM_AC,MATCH($Y115,WM_KEY,0)),"")</f>
        <v>0.14</v>
      </c>
      <c r="AH115" s="127">
        <f>IF(AF115="","",AF115*AG115)</f>
        <v>0.35</v>
      </c>
      <c r="AI115" s="125" t="n">
        <v>2</v>
      </c>
      <c r="AJ115" s="126">
        <f>IFERROR(INDEX(WM_L,MATCH($Y115,WM_KEY,0)),"")</f>
        <v>0</v>
      </c>
      <c r="AK115" s="127">
        <f>IF(AI115="","",AI115*AJ115)</f>
        <v>0</v>
      </c>
      <c r="AL115" s="125" t="n">
        <v>3</v>
      </c>
      <c r="AM115" s="126">
        <f>IFERROR(INDEX(WM_E,MATCH($Y115,WM_KEY,0)),"")</f>
        <v>0.1</v>
      </c>
      <c r="AN115" s="127">
        <f>IF(AL115="","",AL115*AM115)</f>
        <v>0.3</v>
      </c>
      <c r="AO115" s="128" t="n">
        <v>3</v>
      </c>
      <c r="AP115" s="126">
        <f>IFERROR(INDEX(WM_BI,MATCH($Y115,WM_KEY,0)),"")</f>
        <v>0.06</v>
      </c>
      <c r="AQ115" s="127">
        <f>IF(AO115="","",AO115*AP115)</f>
        <v>0.18</v>
      </c>
      <c r="AR115" s="127">
        <f>IF(COUNT(AB115,AE115,AH115,AK115,AN115,AQ115)&lt;6,"",SUM(AB115,AE115,AH115,AK115,AN115,AQ115))</f>
        <v>2.66</v>
      </c>
      <c r="AS115" s="129" t="str">
        <f>IF(AR115="","",INDEX({"A1","A2","A3","B1","B2","B3","C1","C2","D1","D2","E1","E2"},MAX(1,MIN(12,ROUND(AR115,0)))))</f>
        <v>A3</v>
      </c>
      <c r="AT115"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5" s="131" t="inlineStr">
        <is>
          <r>
            <rPr>
              <rFont val="Calibri"/>
              <b val="1"/>
              <sz val="10"/>
            </rPr>
            <t>At build:</t>
          </r>
          <r>
            <rPr>
              <rFont val="Calibri"/>
              <sz val="10"/>
            </rPr>
            <t xml:space="preserve"> Complexity 1.35 + Autonomy 0.48 + Accountability 0.35 + Leadership 0.00 + Experience 0.30 + Business impact 0.18
= 2.66 points → nearest level 3 = A3
</t>
          </r>
          <r>
            <rPr>
              <rFont val="Calibri"/>
              <b val="1"/>
              <sz val="10"/>
            </rPr>
            <t>Final level:</t>
          </r>
          <r>
            <rPr>
              <rFont val="Calibri"/>
              <sz val="10"/>
            </rPr>
            <t xml:space="preserve"> A3 · same as the score</t>
          </r>
        </is>
      </c>
      <c r="AV115" s="131" t="inlineStr">
        <is>
          <r>
            <rPr>
              <rFont val="Calibri"/>
              <b val="1"/>
              <sz val="10"/>
            </rPr>
            <t>No rule applied:</t>
          </r>
          <r>
            <rPr>
              <rFont val="Calibri"/>
              <sz val="10"/>
            </rPr>
            <t xml:space="preserve"> the score decides.</t>
          </r>
        </is>
      </c>
      <c r="AW115"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US mandate tagging, QC, validation and filings; roll-forward, client comments, routine issue resolution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15"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Allocates tasks by workload and resolves routine issues; escalates critical ones to leads → moved up 1
</t>
          </r>
          <r>
            <rPr>
              <rFont val="Calibri"/>
              <b val="1"/>
              <sz val="10"/>
            </rPr>
            <t>Market:</t>
          </r>
          <r>
            <rPr>
              <rFont val="Calibri"/>
              <sz val="10"/>
            </rPr>
            <t xml:space="preserve"> A3 = Technical / QC / client calls on own work</t>
          </r>
        </is>
      </c>
      <c r="AY115"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Quality and timeliness of own tagging, QC and filings; supports team delivery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15"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Gives daily guidance and QC review to team members; leads sit above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15" s="134" t="inlineStr">
        <is>
          <r>
            <rPr>
              <rFont val="Calibri"/>
              <sz val="10"/>
            </rPr>
            <t xml:space="preserve">Rated 3 of 12
</t>
          </r>
          <r>
            <rPr>
              <rFont val="Calibri"/>
              <b val="1"/>
              <sz val="10"/>
            </rPr>
            <t>Experience:</t>
          </r>
          <r>
            <rPr>
              <rFont val="Calibri"/>
              <sz val="10"/>
            </rPr>
            <t xml:space="preserve"> 3.1 yrs total · 3.1 at IRIS; none recorded before IRIS = 3.0 on the experience scale
</t>
          </r>
          <r>
            <rPr>
              <rFont val="Calibri"/>
              <b val="1"/>
              <sz val="10"/>
            </rPr>
            <t>Qualification:</t>
          </r>
          <r>
            <rPr>
              <rFont val="Calibri"/>
              <sz val="10"/>
            </rPr>
            <t xml:space="preserve"> BAF · graduate, relevant to the work → no change
</t>
          </r>
          <r>
            <rPr>
              <rFont val="Calibri"/>
              <b val="1"/>
              <sz val="10"/>
            </rPr>
            <t>Market:</t>
          </r>
          <r>
            <rPr>
              <rFont val="Calibri"/>
              <sz val="10"/>
            </rPr>
            <t xml:space="preserve"> A3 roles typically have 2–5 yrs · IRIS guide 2–4</t>
          </r>
        </is>
      </c>
      <c r="BB115"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5" s="135" t="inlineStr">
        <is>
          <t>• Confirm the reporting line — Manager</t>
        </is>
      </c>
      <c r="BD115" s="136" t="inlineStr">
        <is>
          <t>✓ HRIS: 3.1 yrs, BAF, 0 direct reports
✓ Survey: 20 of 20 questions answered
✓ KRAs: submitted, reported deliverables
✓ Manager mapping: rating, potential, 9-box
✗ Job description: not on file</t>
        </is>
      </c>
      <c r="BE115"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15" s="136" t="inlineStr">
        <is>
          <t>High</t>
        </is>
      </c>
      <c r="BG115" s="136" t="inlineStr">
        <is>
          <t>• Describes leading or allocating work to a team but has no formal reports in the Employee Master — confirm; may be a POD Lead / Team Lead</t>
        </is>
      </c>
      <c r="BH115" s="136" t="inlineStr"/>
      <c r="BI115" s="137" t="n"/>
      <c r="BJ115" s="138" t="n"/>
      <c r="BK115" s="138" t="n"/>
      <c r="BL115" s="138" t="n"/>
      <c r="BM115" s="138" t="n"/>
      <c r="BN115" s="139" t="n"/>
      <c r="BO115" s="121" t="n"/>
      <c r="BP115" s="121" t="n"/>
      <c r="BQ115" s="121" t="n"/>
      <c r="BR115" s="121" t="n"/>
      <c r="BS115" s="121" t="n"/>
      <c r="BT115" s="121" t="n"/>
      <c r="BU115" s="121" t="n"/>
      <c r="BV115" s="121" t="n">
        <v>3</v>
      </c>
    </row>
    <row r="116" ht="340" customHeight="1">
      <c r="A116" s="109" t="inlineStr">
        <is>
          <t>IRIS0143</t>
        </is>
      </c>
      <c r="B116" s="110" t="inlineStr">
        <is>
          <t>Ajinkya Dhumal</t>
        </is>
      </c>
      <c r="C116" s="111" t="inlineStr">
        <is>
          <t>Services</t>
        </is>
      </c>
      <c r="D116" s="111" t="inlineStr">
        <is>
          <t>Priyanka Mehra</t>
        </is>
      </c>
      <c r="E116" s="112" t="n">
        <v>18.8</v>
      </c>
      <c r="F116" s="112" t="n">
        <v>18.8</v>
      </c>
      <c r="G116" s="111" t="inlineStr">
        <is>
          <t>B.Com</t>
        </is>
      </c>
      <c r="H116" s="113" t="inlineStr">
        <is>
          <t>Senior Financial Analyst</t>
        </is>
      </c>
      <c r="I116" s="114" t="inlineStr">
        <is>
          <t>Senior Financial Analyst</t>
        </is>
      </c>
      <c r="J116" s="114" t="inlineStr">
        <is>
          <t>Consulting &amp; Professional Services</t>
        </is>
      </c>
      <c r="K116" s="114" t="inlineStr">
        <is>
          <t>XBRL Tagging, Conversion &amp; Filing</t>
        </is>
      </c>
      <c r="L116" s="114" t="inlineStr">
        <is>
          <t>L4 – Senior</t>
        </is>
      </c>
      <c r="M116" s="148" t="inlineStr">
        <is>
          <t>A3</t>
        </is>
      </c>
      <c r="N116" s="147" t="inlineStr">
        <is>
          <t>Senior Associate</t>
        </is>
      </c>
      <c r="O116" s="26" t="inlineStr">
        <is>
          <t>A</t>
        </is>
      </c>
      <c r="P116" s="114" t="inlineStr">
        <is>
          <t>IC</t>
        </is>
      </c>
      <c r="Q116" s="149" t="inlineStr">
        <is>
          <t>• Same level</t>
        </is>
      </c>
      <c r="R116"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1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16" s="121" t="n"/>
      <c r="U116"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16"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6"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16"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6" s="124" t="inlineStr">
        <is>
          <t>CARBON · Services · Band A · Early career</t>
        </is>
      </c>
      <c r="Z116" s="125" t="n">
        <v>3</v>
      </c>
      <c r="AA116" s="126">
        <f>IFERROR(INDEX(WM_C,MATCH($Y116,WM_KEY,0)),"")</f>
        <v>0.54</v>
      </c>
      <c r="AB116" s="127">
        <f>IF(Z116="","",Z116*AA116)</f>
        <v>1.62</v>
      </c>
      <c r="AC116" s="125" t="n">
        <v>2.5</v>
      </c>
      <c r="AD116" s="126">
        <f>IFERROR(INDEX(WM_AU,MATCH($Y116,WM_KEY,0)),"")</f>
        <v>0.16</v>
      </c>
      <c r="AE116" s="127">
        <f>IF(AC116="","",AC116*AD116)</f>
        <v>0.4</v>
      </c>
      <c r="AF116" s="125" t="n">
        <v>2.5</v>
      </c>
      <c r="AG116" s="126">
        <f>IFERROR(INDEX(WM_AC,MATCH($Y116,WM_KEY,0)),"")</f>
        <v>0.14</v>
      </c>
      <c r="AH116" s="127">
        <f>IF(AF116="","",AF116*AG116)</f>
        <v>0.35</v>
      </c>
      <c r="AI116" s="125" t="n">
        <v>2</v>
      </c>
      <c r="AJ116" s="126">
        <f>IFERROR(INDEX(WM_L,MATCH($Y116,WM_KEY,0)),"")</f>
        <v>0</v>
      </c>
      <c r="AK116" s="127">
        <f>IF(AI116="","",AI116*AJ116)</f>
        <v>0</v>
      </c>
      <c r="AL116" s="125" t="n">
        <v>9.5</v>
      </c>
      <c r="AM116" s="126">
        <f>IFERROR(INDEX(WM_E,MATCH($Y116,WM_KEY,0)),"")</f>
        <v>0.1</v>
      </c>
      <c r="AN116" s="127">
        <f>IF(AL116="","",AL116*AM116)</f>
        <v>0.95</v>
      </c>
      <c r="AO116" s="128" t="n">
        <v>3</v>
      </c>
      <c r="AP116" s="126">
        <f>IFERROR(INDEX(WM_BI,MATCH($Y116,WM_KEY,0)),"")</f>
        <v>0.06</v>
      </c>
      <c r="AQ116" s="127">
        <f>IF(AO116="","",AO116*AP116)</f>
        <v>0.18</v>
      </c>
      <c r="AR116" s="127">
        <f>IF(COUNT(AB116,AE116,AH116,AK116,AN116,AQ116)&lt;6,"",SUM(AB116,AE116,AH116,AK116,AN116,AQ116))</f>
        <v>3.5</v>
      </c>
      <c r="AS116" s="129" t="str">
        <f>IF(AR116="","",INDEX({"A1","A2","A3","B1","B2","B3","C1","C2","D1","D2","E1","E2"},MAX(1,MIN(12,ROUND(AR116,0)))))</f>
        <v>B1</v>
      </c>
      <c r="AT116"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6" s="131" t="inlineStr">
        <is>
          <r>
            <rPr>
              <rFont val="Calibri"/>
              <b val="1"/>
              <sz val="10"/>
            </rPr>
            <t>At build:</t>
          </r>
          <r>
            <rPr>
              <rFont val="Calibri"/>
              <sz val="10"/>
            </rPr>
            <t xml:space="preserve"> Complexity 1.62 + Autonomy 0.40 + Accountability 0.35 + Leadership 0.00 + Experience 0.95 + Business impact 0.18
= 3.50 points → nearest level 4 = B1
</t>
          </r>
          <r>
            <rPr>
              <rFont val="Calibri"/>
              <b val="1"/>
              <sz val="10"/>
            </rPr>
            <t>Final level:</t>
          </r>
          <r>
            <rPr>
              <rFont val="Calibri"/>
              <sz val="10"/>
            </rPr>
            <t xml:space="preserve"> A3 · a rule applied: see the next column</t>
          </r>
        </is>
      </c>
      <c r="AV116"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3.44.
</t>
          </r>
          <r>
            <rPr>
              <rFont val="Calibri"/>
              <b val="1"/>
              <sz val="10"/>
            </rPr>
            <t>Final level:</t>
          </r>
          <r>
            <rPr>
              <rFont val="Calibri"/>
              <sz val="10"/>
            </rPr>
            <t xml:space="preserve"> A3.</t>
          </r>
        </is>
      </c>
      <c r="AW116"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CIPC iXBRL tagging, quality checking, validation-error investigation and doubt solving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Selects tags from the taxonomy, investigates common validation errors, prioritises assigned work → moved down 0.5
</t>
          </r>
          <r>
            <rPr>
              <rFont val="Calibri"/>
              <b val="1"/>
              <sz val="10"/>
            </rPr>
            <t>Market:</t>
          </r>
          <r>
            <rPr>
              <rFont val="Calibri"/>
              <sz val="10"/>
            </rPr>
            <t xml:space="preserve"> A2 = Chooses own approach within standards · A3 = Technical / QC / client calls on own work</t>
          </r>
        </is>
      </c>
      <c r="AY11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completeness of own tagging; final file mailed to SA PMO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16" s="134"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Manager note lists training and solving tagging doubts; survey gives no detail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16" s="134" t="inlineStr">
        <is>
          <r>
            <rPr>
              <rFont val="Calibri"/>
              <sz val="10"/>
            </rPr>
            <t xml:space="preserve">Rated 9.5 of 12 · between D1 and D2
</t>
          </r>
          <r>
            <rPr>
              <rFont val="Calibri"/>
              <b val="1"/>
              <sz val="10"/>
            </rPr>
            <t>Experience:</t>
          </r>
          <r>
            <rPr>
              <rFont val="Calibri"/>
              <sz val="10"/>
            </rPr>
            <t xml:space="preserve"> 18.8 yrs total · 18.8 at IRIS; none recorded before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16"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6" s="145" t="inlineStr"/>
      <c r="BD116" s="136" t="inlineStr">
        <is>
          <t>✓ HRIS: 18.8 yrs, B.Com, 0 direct reports
✓ Survey: 20 of 20 questions answered
✓ KRAs: submitted, reported deliverables
✓ Manager mapping: rating, potential, 9-box
✗ Job description: not on file</t>
        </is>
      </c>
      <c r="BE116"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16" s="136" t="inlineStr">
        <is>
          <t>Medium</t>
        </is>
      </c>
      <c r="BG116" s="136" t="inlineStr">
        <is>
          <r>
            <rPr>
              <rFont val="Calibri"/>
              <sz val="10"/>
            </rPr>
            <t xml:space="preserve">• 18.8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3.44 on Band B's weights, 0.06 short of the 3.5 needed to enter Band B — calibrate before confirming</t>
          </r>
        </is>
      </c>
      <c r="BH116" s="143" t="inlineStr">
        <is>
          <t>Near a gate: top of band: 3.44 on Band B's weights, 0.06 short of the 3.5 needed to enter Band B</t>
        </is>
      </c>
      <c r="BI116" s="137" t="n"/>
      <c r="BJ116" s="138" t="n"/>
      <c r="BK116" s="138" t="n"/>
      <c r="BL116" s="138" t="n"/>
      <c r="BM116" s="138" t="n"/>
      <c r="BN116" s="139" t="n"/>
      <c r="BO116" s="121" t="n"/>
      <c r="BP116" s="121" t="n"/>
      <c r="BQ116" s="121" t="n"/>
      <c r="BR116" s="121" t="n"/>
      <c r="BS116" s="121" t="n"/>
      <c r="BT116" s="121" t="n"/>
      <c r="BU116" s="121" t="n"/>
      <c r="BV116" s="121" t="n">
        <v>3</v>
      </c>
    </row>
    <row r="117" ht="340" customHeight="1">
      <c r="A117" s="109" t="inlineStr">
        <is>
          <t>IRIS0415</t>
        </is>
      </c>
      <c r="B117" s="110" t="inlineStr">
        <is>
          <t>Amol Keskar</t>
        </is>
      </c>
      <c r="C117" s="111" t="inlineStr">
        <is>
          <t>Services</t>
        </is>
      </c>
      <c r="D117" s="111" t="inlineStr">
        <is>
          <t>Vipul Kurhade</t>
        </is>
      </c>
      <c r="E117" s="112" t="n">
        <v>16</v>
      </c>
      <c r="F117" s="112" t="n">
        <v>16</v>
      </c>
      <c r="G117" s="111" t="inlineStr">
        <is>
          <t>B.Com</t>
        </is>
      </c>
      <c r="H117" s="140" t="inlineStr">
        <is>
          <t>Financial Analyst</t>
        </is>
      </c>
      <c r="I117" s="115" t="inlineStr">
        <is>
          <t>Senior Financial Analyst</t>
        </is>
      </c>
      <c r="J117" s="114" t="inlineStr">
        <is>
          <t>Consulting &amp; Professional Services</t>
        </is>
      </c>
      <c r="K117" s="114" t="inlineStr">
        <is>
          <t>XBRL Tagging, Conversion &amp; Filing</t>
        </is>
      </c>
      <c r="L117" s="115" t="inlineStr">
        <is>
          <t>L3 – Professional / Associate</t>
        </is>
      </c>
      <c r="M117" s="116" t="inlineStr">
        <is>
          <t>A3</t>
        </is>
      </c>
      <c r="N117" s="147" t="inlineStr">
        <is>
          <t>Senior Associate</t>
        </is>
      </c>
      <c r="O117" s="26" t="inlineStr">
        <is>
          <t>A</t>
        </is>
      </c>
      <c r="P117" s="114" t="inlineStr">
        <is>
          <t>IC</t>
        </is>
      </c>
      <c r="Q117" s="146" t="inlineStr">
        <is>
          <t>▲ Up</t>
        </is>
      </c>
      <c r="R11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1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17" s="121" t="n"/>
      <c r="U117"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17"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7"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17"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7" s="124" t="inlineStr">
        <is>
          <t>CARBON · Services · Band A · Early career</t>
        </is>
      </c>
      <c r="Z117" s="125" t="n">
        <v>2</v>
      </c>
      <c r="AA117" s="126">
        <f>IFERROR(INDEX(WM_C,MATCH($Y117,WM_KEY,0)),"")</f>
        <v>0.54</v>
      </c>
      <c r="AB117" s="127">
        <f>IF(Z117="","",Z117*AA117)</f>
        <v>1.08</v>
      </c>
      <c r="AC117" s="125" t="n">
        <v>2</v>
      </c>
      <c r="AD117" s="126">
        <f>IFERROR(INDEX(WM_AU,MATCH($Y117,WM_KEY,0)),"")</f>
        <v>0.16</v>
      </c>
      <c r="AE117" s="127">
        <f>IF(AC117="","",AC117*AD117)</f>
        <v>0.32</v>
      </c>
      <c r="AF117" s="125" t="n">
        <v>2</v>
      </c>
      <c r="AG117" s="126">
        <f>IFERROR(INDEX(WM_AC,MATCH($Y117,WM_KEY,0)),"")</f>
        <v>0.14</v>
      </c>
      <c r="AH117" s="127">
        <f>IF(AF117="","",AF117*AG117)</f>
        <v>0.28</v>
      </c>
      <c r="AI117" s="125" t="n">
        <v>1</v>
      </c>
      <c r="AJ117" s="126">
        <f>IFERROR(INDEX(WM_L,MATCH($Y117,WM_KEY,0)),"")</f>
        <v>0</v>
      </c>
      <c r="AK117" s="127">
        <f>IF(AI117="","",AI117*AJ117)</f>
        <v>0</v>
      </c>
      <c r="AL117" s="125" t="n">
        <v>8.5</v>
      </c>
      <c r="AM117" s="126">
        <f>IFERROR(INDEX(WM_E,MATCH($Y117,WM_KEY,0)),"")</f>
        <v>0.1</v>
      </c>
      <c r="AN117" s="127">
        <f>IF(AL117="","",AL117*AM117)</f>
        <v>0.85</v>
      </c>
      <c r="AO117" s="128" t="n">
        <v>2.5</v>
      </c>
      <c r="AP117" s="126">
        <f>IFERROR(INDEX(WM_BI,MATCH($Y117,WM_KEY,0)),"")</f>
        <v>0.06</v>
      </c>
      <c r="AQ117" s="127">
        <f>IF(AO117="","",AO117*AP117)</f>
        <v>0.15</v>
      </c>
      <c r="AR117" s="127">
        <f>IF(COUNT(AB117,AE117,AH117,AK117,AN117,AQ117)&lt;6,"",SUM(AB117,AE117,AH117,AK117,AN117,AQ117))</f>
        <v>2.68</v>
      </c>
      <c r="AS117" s="129" t="str">
        <f>IF(AR117="","",INDEX({"A1","A2","A3","B1","B2","B3","C1","C2","D1","D2","E1","E2"},MAX(1,MIN(12,ROUND(AR117,0)))))</f>
        <v>A3</v>
      </c>
      <c r="AT11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7" s="131" t="inlineStr">
        <is>
          <r>
            <rPr>
              <rFont val="Calibri"/>
              <b val="1"/>
              <sz val="10"/>
            </rPr>
            <t>At build:</t>
          </r>
          <r>
            <rPr>
              <rFont val="Calibri"/>
              <sz val="10"/>
            </rPr>
            <t xml:space="preserve"> Complexity 1.08 + Autonomy 0.32 + Accountability 0.28 + Leadership 0.00 + Experience 0.85 + Business impact 0.15
= 2.68 points → nearest level 3 = A3
</t>
          </r>
          <r>
            <rPr>
              <rFont val="Calibri"/>
              <b val="1"/>
              <sz val="10"/>
            </rPr>
            <t>Final level:</t>
          </r>
          <r>
            <rPr>
              <rFont val="Calibri"/>
              <sz val="10"/>
            </rPr>
            <t xml:space="preserve"> A3 · same as the score</t>
          </r>
        </is>
      </c>
      <c r="AV117" s="131" t="inlineStr">
        <is>
          <r>
            <rPr>
              <rFont val="Calibri"/>
              <b val="1"/>
              <sz val="10"/>
            </rPr>
            <t>No rule applied:</t>
          </r>
          <r>
            <rPr>
              <rFont val="Calibri"/>
              <sz val="10"/>
            </rPr>
            <t xml:space="preserve"> the score decides.</t>
          </r>
        </is>
      </c>
      <c r="AW117"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Tags UK financial statements and footnotes from the taxonomy in Carbon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1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decision named is creating the HTML project → matches the start
</t>
          </r>
          <r>
            <rPr>
              <rFont val="Calibri"/>
              <b val="1"/>
              <sz val="10"/>
            </rPr>
            <t>Market:</t>
          </r>
          <r>
            <rPr>
              <rFont val="Calibri"/>
              <sz val="10"/>
            </rPr>
            <t xml:space="preserve"> A2 = Chooses own approach within standards</t>
          </r>
        </is>
      </c>
      <c r="AY11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tagging and project creation; errors cause quality issues in files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1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'same work as everyone'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17" s="134" t="inlineStr">
        <is>
          <r>
            <rPr>
              <rFont val="Calibri"/>
              <sz val="10"/>
            </rPr>
            <t xml:space="preserve">Rated 8.5 of 12 · between C2 and D1
</t>
          </r>
          <r>
            <rPr>
              <rFont val="Calibri"/>
              <b val="1"/>
              <sz val="10"/>
            </rPr>
            <t>Experience:</t>
          </r>
          <r>
            <rPr>
              <rFont val="Calibri"/>
              <sz val="10"/>
            </rPr>
            <t xml:space="preserve"> 16.0 yrs total · 16.0 at IRIS; none recorded before IRIS = 8.5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17"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17" s="145" t="inlineStr"/>
      <c r="BD117" s="136" t="inlineStr">
        <is>
          <t>✓ HRIS: 16.0 yrs, B.Com, 0 direct reports
✓ Survey: 19 of 20 questions answered
✓ KRAs: submitted, reported deliverables
✓ Manager mapping: rating, potential, 9-box
✗ Job description: not on file</t>
        </is>
      </c>
      <c r="BE11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17" s="136" t="inlineStr">
        <is>
          <t>Medium</t>
        </is>
      </c>
      <c r="BG117" s="136" t="inlineStr">
        <is>
          <t>• 16.0 yrs of experience in a role that reads as Band A work — a career-path question for the manager: can the role be widened · Specialist, B1 or is it correctly sized?</t>
        </is>
      </c>
      <c r="BH117" s="136" t="inlineStr"/>
      <c r="BI117" s="137" t="n"/>
      <c r="BJ117" s="138" t="n"/>
      <c r="BK117" s="138" t="n"/>
      <c r="BL117" s="138" t="n"/>
      <c r="BM117" s="138" t="n"/>
      <c r="BN117" s="139" t="n"/>
      <c r="BO117" s="121" t="n"/>
      <c r="BP117" s="121" t="n"/>
      <c r="BQ117" s="121" t="n"/>
      <c r="BR117" s="121" t="n"/>
      <c r="BS117" s="121" t="n"/>
      <c r="BT117" s="121" t="n"/>
      <c r="BU117" s="121" t="n"/>
      <c r="BV117" s="121" t="n">
        <v>2.5</v>
      </c>
    </row>
    <row r="118" ht="340" customHeight="1">
      <c r="A118" s="109" t="inlineStr">
        <is>
          <t>IRIS0621</t>
        </is>
      </c>
      <c r="B118" s="110" t="inlineStr">
        <is>
          <t>Anjum Shaikh</t>
        </is>
      </c>
      <c r="C118" s="111" t="inlineStr">
        <is>
          <t>Services</t>
        </is>
      </c>
      <c r="D118" s="111" t="inlineStr">
        <is>
          <t>Mohammed Sameer Shamsudin</t>
        </is>
      </c>
      <c r="E118" s="112" t="n">
        <v>17</v>
      </c>
      <c r="F118" s="112" t="n">
        <v>15.4</v>
      </c>
      <c r="G118" s="111" t="inlineStr">
        <is>
          <t>B.Com</t>
        </is>
      </c>
      <c r="H118" s="113" t="inlineStr">
        <is>
          <t>Senior Financial Analyst</t>
        </is>
      </c>
      <c r="I118" s="114" t="inlineStr">
        <is>
          <t>Senior Financial Analyst</t>
        </is>
      </c>
      <c r="J118" s="114" t="inlineStr">
        <is>
          <t>Consulting &amp; Professional Services</t>
        </is>
      </c>
      <c r="K118" s="114" t="inlineStr">
        <is>
          <t>XBRL Tagging, Conversion &amp; Filing</t>
        </is>
      </c>
      <c r="L118" s="114" t="inlineStr">
        <is>
          <t>L4 – Senior</t>
        </is>
      </c>
      <c r="M118" s="148" t="inlineStr">
        <is>
          <t>A3</t>
        </is>
      </c>
      <c r="N118" s="147" t="inlineStr">
        <is>
          <t>Senior Associate</t>
        </is>
      </c>
      <c r="O118" s="26" t="inlineStr">
        <is>
          <t>A</t>
        </is>
      </c>
      <c r="P118" s="114" t="inlineStr">
        <is>
          <t>IC</t>
        </is>
      </c>
      <c r="Q118" s="149" t="inlineStr">
        <is>
          <t>• Same level</t>
        </is>
      </c>
      <c r="R11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1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18" s="121" t="n"/>
      <c r="U118"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18"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8"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18"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8" s="124" t="inlineStr">
        <is>
          <t>CARBON · Services · Band A · Early career</t>
        </is>
      </c>
      <c r="Z118" s="125" t="n">
        <v>3</v>
      </c>
      <c r="AA118" s="126">
        <f>IFERROR(INDEX(WM_C,MATCH($Y118,WM_KEY,0)),"")</f>
        <v>0.54</v>
      </c>
      <c r="AB118" s="127">
        <f>IF(Z118="","",Z118*AA118)</f>
        <v>1.62</v>
      </c>
      <c r="AC118" s="125" t="n">
        <v>2.5</v>
      </c>
      <c r="AD118" s="126">
        <f>IFERROR(INDEX(WM_AU,MATCH($Y118,WM_KEY,0)),"")</f>
        <v>0.16</v>
      </c>
      <c r="AE118" s="127">
        <f>IF(AC118="","",AC118*AD118)</f>
        <v>0.4</v>
      </c>
      <c r="AF118" s="125" t="n">
        <v>2.5</v>
      </c>
      <c r="AG118" s="126">
        <f>IFERROR(INDEX(WM_AC,MATCH($Y118,WM_KEY,0)),"")</f>
        <v>0.14</v>
      </c>
      <c r="AH118" s="127">
        <f>IF(AF118="","",AF118*AG118)</f>
        <v>0.35</v>
      </c>
      <c r="AI118" s="125" t="n">
        <v>1.5</v>
      </c>
      <c r="AJ118" s="126">
        <f>IFERROR(INDEX(WM_L,MATCH($Y118,WM_KEY,0)),"")</f>
        <v>0</v>
      </c>
      <c r="AK118" s="127">
        <f>IF(AI118="","",AI118*AJ118)</f>
        <v>0</v>
      </c>
      <c r="AL118" s="125" t="n">
        <v>9</v>
      </c>
      <c r="AM118" s="126">
        <f>IFERROR(INDEX(WM_E,MATCH($Y118,WM_KEY,0)),"")</f>
        <v>0.1</v>
      </c>
      <c r="AN118" s="127">
        <f>IF(AL118="","",AL118*AM118)</f>
        <v>0.9</v>
      </c>
      <c r="AO118" s="128" t="n">
        <v>3</v>
      </c>
      <c r="AP118" s="126">
        <f>IFERROR(INDEX(WM_BI,MATCH($Y118,WM_KEY,0)),"")</f>
        <v>0.06</v>
      </c>
      <c r="AQ118" s="127">
        <f>IF(AO118="","",AO118*AP118)</f>
        <v>0.18</v>
      </c>
      <c r="AR118" s="127">
        <f>IF(COUNT(AB118,AE118,AH118,AK118,AN118,AQ118)&lt;6,"",SUM(AB118,AE118,AH118,AK118,AN118,AQ118))</f>
        <v>3.45</v>
      </c>
      <c r="AS118" s="129" t="str">
        <f>IF(AR118="","",INDEX({"A1","A2","A3","B1","B2","B3","C1","C2","D1","D2","E1","E2"},MAX(1,MIN(12,ROUND(AR118,0)))))</f>
        <v>A3</v>
      </c>
      <c r="AT11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8" s="131" t="inlineStr">
        <is>
          <r>
            <rPr>
              <rFont val="Calibri"/>
              <b val="1"/>
              <sz val="10"/>
            </rPr>
            <t>At build:</t>
          </r>
          <r>
            <rPr>
              <rFont val="Calibri"/>
              <sz val="10"/>
            </rPr>
            <t xml:space="preserve"> Complexity 1.62 + Autonomy 0.40 + Accountability 0.35 + Leadership 0.00 + Experience 0.90 + Business impact 0.18
= 3.45 points → nearest level 3 = A3
</t>
          </r>
          <r>
            <rPr>
              <rFont val="Calibri"/>
              <b val="1"/>
              <sz val="10"/>
            </rPr>
            <t>Final level:</t>
          </r>
          <r>
            <rPr>
              <rFont val="Calibri"/>
              <sz val="10"/>
            </rPr>
            <t xml:space="preserve"> A3 · same as the score</t>
          </r>
        </is>
      </c>
      <c r="AV118" s="131" t="inlineStr">
        <is>
          <r>
            <rPr>
              <rFont val="Calibri"/>
              <b val="1"/>
              <sz val="10"/>
            </rPr>
            <t>No rule applied:</t>
          </r>
          <r>
            <rPr>
              <rFont val="Calibri"/>
              <sz val="10"/>
            </rPr>
            <t xml:space="preserve"> the score decides.</t>
          </r>
        </is>
      </c>
      <c r="AW118"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ESEF/IFRS tagging across markets plus ESG taxonomies, validation and quality assurance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8"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validation issues named as independent decisions → moved down 0.5
</t>
          </r>
          <r>
            <rPr>
              <rFont val="Calibri"/>
              <b val="1"/>
              <sz val="10"/>
            </rPr>
            <t>Market:</t>
          </r>
          <r>
            <rPr>
              <rFont val="Calibri"/>
              <sz val="10"/>
            </rPr>
            <t xml:space="preserve"> A2 = Chooses own approach within standards · A3 = Technical / QC / client calls on own work</t>
          </r>
        </is>
      </c>
      <c r="AY118"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completeness of own tagging and validation; output goes to the CEM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18"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18" s="134" t="inlineStr">
        <is>
          <r>
            <rPr>
              <rFont val="Calibri"/>
              <sz val="10"/>
            </rPr>
            <t xml:space="preserve">Rated 9 of 12
</t>
          </r>
          <r>
            <rPr>
              <rFont val="Calibri"/>
              <b val="1"/>
              <sz val="10"/>
            </rPr>
            <t>Experience:</t>
          </r>
          <r>
            <rPr>
              <rFont val="Calibri"/>
              <sz val="10"/>
            </rPr>
            <t xml:space="preserve"> 17.0 yrs total · 1.6 before IRIS + 15.4 at IRIS = 8.8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18"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8" s="145" t="inlineStr"/>
      <c r="BD118" s="136" t="inlineStr">
        <is>
          <t>✓ HRIS: 17.0 yrs, B.Com, 0 direct reports
✓ Survey: 20 of 20 questions answered
✓ KRAs: submitted, reported deliverables
✓ Manager mapping: rating, potential, 9-box
✗ Job description: not on file</t>
        </is>
      </c>
      <c r="BE11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18" s="136" t="inlineStr">
        <is>
          <t>Medium</t>
        </is>
      </c>
      <c r="BG118" s="136" t="inlineStr">
        <is>
          <r>
            <rPr>
              <rFont val="Calibri"/>
              <sz val="10"/>
            </rPr>
            <t xml:space="preserve">• 17.0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3.45 is within 0.05 of a rounding point and the score decided the level — calibrate against peers before confirming</t>
          </r>
        </is>
      </c>
      <c r="BH118" s="143" t="inlineStr">
        <is>
          <t>Close call</t>
        </is>
      </c>
      <c r="BI118" s="137" t="n"/>
      <c r="BJ118" s="138" t="n"/>
      <c r="BK118" s="138" t="n"/>
      <c r="BL118" s="138" t="n"/>
      <c r="BM118" s="138" t="n"/>
      <c r="BN118" s="139" t="n"/>
      <c r="BO118" s="121" t="n"/>
      <c r="BP118" s="121" t="n"/>
      <c r="BQ118" s="121" t="n"/>
      <c r="BR118" s="121" t="n"/>
      <c r="BS118" s="121" t="n"/>
      <c r="BT118" s="121" t="n"/>
      <c r="BU118" s="121" t="n"/>
      <c r="BV118" s="121" t="n">
        <v>3</v>
      </c>
    </row>
    <row r="119" ht="340" customHeight="1">
      <c r="A119" s="109" t="inlineStr">
        <is>
          <t>IRIS0135</t>
        </is>
      </c>
      <c r="B119" s="110" t="inlineStr">
        <is>
          <t>Ashok Yadav</t>
        </is>
      </c>
      <c r="C119" s="111" t="inlineStr">
        <is>
          <t>Services</t>
        </is>
      </c>
      <c r="D119" s="111" t="inlineStr">
        <is>
          <t>Jinesh Kumar S</t>
        </is>
      </c>
      <c r="E119" s="112" t="n">
        <v>18.9</v>
      </c>
      <c r="F119" s="112" t="n">
        <v>18.9</v>
      </c>
      <c r="G119" s="111" t="inlineStr">
        <is>
          <t>B.Com</t>
        </is>
      </c>
      <c r="H119" s="113" t="inlineStr">
        <is>
          <t>Senior Financial Analyst</t>
        </is>
      </c>
      <c r="I119" s="114" t="inlineStr">
        <is>
          <t>Senior Financial Analyst</t>
        </is>
      </c>
      <c r="J119" s="114" t="inlineStr">
        <is>
          <t>Consulting &amp; Professional Services</t>
        </is>
      </c>
      <c r="K119" s="114" t="inlineStr">
        <is>
          <t>XBRL Tagging, Conversion &amp; Filing</t>
        </is>
      </c>
      <c r="L119" s="114" t="inlineStr">
        <is>
          <t>L4 – Senior</t>
        </is>
      </c>
      <c r="M119" s="148" t="inlineStr">
        <is>
          <t>A3</t>
        </is>
      </c>
      <c r="N119" s="147" t="inlineStr">
        <is>
          <t>Senior Associate</t>
        </is>
      </c>
      <c r="O119" s="26" t="inlineStr">
        <is>
          <t>A</t>
        </is>
      </c>
      <c r="P119" s="114" t="inlineStr">
        <is>
          <t>IC</t>
        </is>
      </c>
      <c r="Q119" s="149" t="inlineStr">
        <is>
          <t>• Same level</t>
        </is>
      </c>
      <c r="R119"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1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work only this person does: no;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19" s="121" t="n"/>
      <c r="U119"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19"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19"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19"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19" s="124" t="inlineStr">
        <is>
          <t>CARBON · Services · Band A · Early career</t>
        </is>
      </c>
      <c r="Z119" s="125" t="n">
        <v>3</v>
      </c>
      <c r="AA119" s="126">
        <f>IFERROR(INDEX(WM_C,MATCH($Y119,WM_KEY,0)),"")</f>
        <v>0.54</v>
      </c>
      <c r="AB119" s="127">
        <f>IF(Z119="","",Z119*AA119)</f>
        <v>1.62</v>
      </c>
      <c r="AC119" s="125" t="n">
        <v>2.5</v>
      </c>
      <c r="AD119" s="126">
        <f>IFERROR(INDEX(WM_AU,MATCH($Y119,WM_KEY,0)),"")</f>
        <v>0.16</v>
      </c>
      <c r="AE119" s="127">
        <f>IF(AC119="","",AC119*AD119)</f>
        <v>0.4</v>
      </c>
      <c r="AF119" s="125" t="n">
        <v>2.5</v>
      </c>
      <c r="AG119" s="126">
        <f>IFERROR(INDEX(WM_AC,MATCH($Y119,WM_KEY,0)),"")</f>
        <v>0.14</v>
      </c>
      <c r="AH119" s="127">
        <f>IF(AF119="","",AF119*AG119)</f>
        <v>0.35</v>
      </c>
      <c r="AI119" s="125" t="n">
        <v>1.5</v>
      </c>
      <c r="AJ119" s="126">
        <f>IFERROR(INDEX(WM_L,MATCH($Y119,WM_KEY,0)),"")</f>
        <v>0</v>
      </c>
      <c r="AK119" s="127">
        <f>IF(AI119="","",AI119*AJ119)</f>
        <v>0</v>
      </c>
      <c r="AL119" s="125" t="n">
        <v>9.5</v>
      </c>
      <c r="AM119" s="126">
        <f>IFERROR(INDEX(WM_E,MATCH($Y119,WM_KEY,0)),"")</f>
        <v>0.1</v>
      </c>
      <c r="AN119" s="127">
        <f>IF(AL119="","",AL119*AM119)</f>
        <v>0.95</v>
      </c>
      <c r="AO119" s="128" t="n">
        <v>3</v>
      </c>
      <c r="AP119" s="126">
        <f>IFERROR(INDEX(WM_BI,MATCH($Y119,WM_KEY,0)),"")</f>
        <v>0.06</v>
      </c>
      <c r="AQ119" s="127">
        <f>IF(AO119="","",AO119*AP119)</f>
        <v>0.18</v>
      </c>
      <c r="AR119" s="127">
        <f>IF(COUNT(AB119,AE119,AH119,AK119,AN119,AQ119)&lt;6,"",SUM(AB119,AE119,AH119,AK119,AN119,AQ119))</f>
        <v>3.5</v>
      </c>
      <c r="AS119" s="129" t="str">
        <f>IF(AR119="","",INDEX({"A1","A2","A3","B1","B2","B3","C1","C2","D1","D2","E1","E2"},MAX(1,MIN(12,ROUND(AR119,0)))))</f>
        <v>B1</v>
      </c>
      <c r="AT11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19" s="131" t="inlineStr">
        <is>
          <r>
            <rPr>
              <rFont val="Calibri"/>
              <b val="1"/>
              <sz val="10"/>
            </rPr>
            <t>At build:</t>
          </r>
          <r>
            <rPr>
              <rFont val="Calibri"/>
              <sz val="10"/>
            </rPr>
            <t xml:space="preserve"> Complexity 1.62 + Autonomy 0.40 + Accountability 0.35 + Leadership 0.00 + Experience 0.95 + Business impact 0.18
= 3.50 points → nearest level 4 = B1
</t>
          </r>
          <r>
            <rPr>
              <rFont val="Calibri"/>
              <b val="1"/>
              <sz val="10"/>
            </rPr>
            <t>Final level:</t>
          </r>
          <r>
            <rPr>
              <rFont val="Calibri"/>
              <sz val="10"/>
            </rPr>
            <t xml:space="preserve"> A3 · a rule applied: see the next column</t>
          </r>
        </is>
      </c>
      <c r="AV119"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AW119"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Prepares, tags and QCs documents and files different US SEC form types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19"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No decisions stated; follows US mandate process, work reallocated via shift lead → moved down 0.5
</t>
          </r>
          <r>
            <rPr>
              <rFont val="Calibri"/>
              <b val="1"/>
              <sz val="10"/>
            </rPr>
            <t>Market:</t>
          </r>
          <r>
            <rPr>
              <rFont val="Calibri"/>
              <sz val="10"/>
            </rPr>
            <t xml:space="preserve"> A2 = Chooses own approach within standards · A3 = Technical / QC / client calls on own work</t>
          </r>
        </is>
      </c>
      <c r="AY119"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timeliness of own assigned tagging, QC and filing activities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19"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19" s="134" t="inlineStr">
        <is>
          <r>
            <rPr>
              <rFont val="Calibri"/>
              <sz val="10"/>
            </rPr>
            <t xml:space="preserve">Rated 9.5 of 12 · between D1 and D2
</t>
          </r>
          <r>
            <rPr>
              <rFont val="Calibri"/>
              <b val="1"/>
              <sz val="10"/>
            </rPr>
            <t>Experience:</t>
          </r>
          <r>
            <rPr>
              <rFont val="Calibri"/>
              <sz val="10"/>
            </rPr>
            <t xml:space="preserve"> 18.9 yrs total · 18.9 at IRIS; none recorded before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19"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19" s="145" t="inlineStr"/>
      <c r="BD119" s="136" t="inlineStr">
        <is>
          <t>✓ HRIS: 18.9 yrs, B.Com, 0 direct reports
✓ Survey: 19 of 20 questions answered
✓ KRAs: submitted, reported deliverables
✓ Manager mapping: rating, potential, 9-box
✗ Job description: not on file</t>
        </is>
      </c>
      <c r="BE11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19" s="136" t="inlineStr">
        <is>
          <t>Medium</t>
        </is>
      </c>
      <c r="BG119" s="136" t="inlineStr">
        <is>
          <r>
            <rPr>
              <rFont val="Calibri"/>
              <sz val="10"/>
            </rPr>
            <t xml:space="preserve">• 18.9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3.42 on Band B's weights, 0.08 short of the 3.5 needed to enter Band B — calibrate before confirming</t>
          </r>
        </is>
      </c>
      <c r="BH119" s="143" t="inlineStr">
        <is>
          <t>Near a gate: top of band: 3.42 on Band B's weights, 0.08 short of the 3.5 needed to enter Band B</t>
        </is>
      </c>
      <c r="BI119" s="137" t="n"/>
      <c r="BJ119" s="138" t="n"/>
      <c r="BK119" s="138" t="n"/>
      <c r="BL119" s="138" t="n"/>
      <c r="BM119" s="138" t="n"/>
      <c r="BN119" s="139" t="n"/>
      <c r="BO119" s="121" t="n"/>
      <c r="BP119" s="121" t="n"/>
      <c r="BQ119" s="121" t="n"/>
      <c r="BR119" s="121" t="n"/>
      <c r="BS119" s="121" t="n"/>
      <c r="BT119" s="121" t="n"/>
      <c r="BU119" s="121" t="n"/>
      <c r="BV119" s="121" t="n">
        <v>3</v>
      </c>
    </row>
    <row r="120" ht="340" customHeight="1">
      <c r="A120" s="109" t="inlineStr">
        <is>
          <t>IRIS1703</t>
        </is>
      </c>
      <c r="B120" s="110" t="inlineStr">
        <is>
          <t>Atul Paradkar</t>
        </is>
      </c>
      <c r="C120" s="111" t="inlineStr">
        <is>
          <t>Services</t>
        </is>
      </c>
      <c r="D120" s="111" t="inlineStr">
        <is>
          <t>Lalita Waghmare</t>
        </is>
      </c>
      <c r="E120" s="112" t="n">
        <v>17.3</v>
      </c>
      <c r="F120" s="112" t="n">
        <v>8.699999999999999</v>
      </c>
      <c r="G120" s="111" t="inlineStr">
        <is>
          <t>PGDM</t>
        </is>
      </c>
      <c r="H120" s="140" t="inlineStr">
        <is>
          <t>Financial Analyst</t>
        </is>
      </c>
      <c r="I120" s="115" t="inlineStr">
        <is>
          <t>Senior Financial Analyst</t>
        </is>
      </c>
      <c r="J120" s="114" t="inlineStr">
        <is>
          <t>Consulting &amp; Professional Services</t>
        </is>
      </c>
      <c r="K120" s="114" t="inlineStr">
        <is>
          <t>XBRL Tagging, Conversion &amp; Filing</t>
        </is>
      </c>
      <c r="L120" s="115" t="inlineStr">
        <is>
          <t>L3 – Professional / Associate</t>
        </is>
      </c>
      <c r="M120" s="116" t="inlineStr">
        <is>
          <t>A3</t>
        </is>
      </c>
      <c r="N120" s="147" t="inlineStr">
        <is>
          <t>Senior Associate</t>
        </is>
      </c>
      <c r="O120" s="26" t="inlineStr">
        <is>
          <t>A</t>
        </is>
      </c>
      <c r="P120" s="114" t="inlineStr">
        <is>
          <t>IC</t>
        </is>
      </c>
      <c r="Q120" s="146" t="inlineStr">
        <is>
          <t>▲ Up</t>
        </is>
      </c>
      <c r="R120"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0" s="121" t="n"/>
      <c r="U120"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0"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0"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0"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0" s="124" t="inlineStr">
        <is>
          <t>CARBON · Services · Band A · Early career</t>
        </is>
      </c>
      <c r="Z120" s="125" t="n">
        <v>2.5</v>
      </c>
      <c r="AA120" s="126">
        <f>IFERROR(INDEX(WM_C,MATCH($Y120,WM_KEY,0)),"")</f>
        <v>0.54</v>
      </c>
      <c r="AB120" s="127">
        <f>IF(Z120="","",Z120*AA120)</f>
        <v>1.35</v>
      </c>
      <c r="AC120" s="125" t="n">
        <v>2</v>
      </c>
      <c r="AD120" s="126">
        <f>IFERROR(INDEX(WM_AU,MATCH($Y120,WM_KEY,0)),"")</f>
        <v>0.16</v>
      </c>
      <c r="AE120" s="127">
        <f>IF(AC120="","",AC120*AD120)</f>
        <v>0.32</v>
      </c>
      <c r="AF120" s="125" t="n">
        <v>2.5</v>
      </c>
      <c r="AG120" s="126">
        <f>IFERROR(INDEX(WM_AC,MATCH($Y120,WM_KEY,0)),"")</f>
        <v>0.14</v>
      </c>
      <c r="AH120" s="127">
        <f>IF(AF120="","",AF120*AG120)</f>
        <v>0.35</v>
      </c>
      <c r="AI120" s="125" t="n">
        <v>1</v>
      </c>
      <c r="AJ120" s="126">
        <f>IFERROR(INDEX(WM_L,MATCH($Y120,WM_KEY,0)),"")</f>
        <v>0</v>
      </c>
      <c r="AK120" s="127">
        <f>IF(AI120="","",AI120*AJ120)</f>
        <v>0</v>
      </c>
      <c r="AL120" s="125" t="n">
        <v>9.5</v>
      </c>
      <c r="AM120" s="126">
        <f>IFERROR(INDEX(WM_E,MATCH($Y120,WM_KEY,0)),"")</f>
        <v>0.1</v>
      </c>
      <c r="AN120" s="127">
        <f>IF(AL120="","",AL120*AM120)</f>
        <v>0.95</v>
      </c>
      <c r="AO120" s="128" t="n">
        <v>3</v>
      </c>
      <c r="AP120" s="126">
        <f>IFERROR(INDEX(WM_BI,MATCH($Y120,WM_KEY,0)),"")</f>
        <v>0.06</v>
      </c>
      <c r="AQ120" s="127">
        <f>IF(AO120="","",AO120*AP120)</f>
        <v>0.18</v>
      </c>
      <c r="AR120" s="127">
        <f>IF(COUNT(AB120,AE120,AH120,AK120,AN120,AQ120)&lt;6,"",SUM(AB120,AE120,AH120,AK120,AN120,AQ120))</f>
        <v>3.15</v>
      </c>
      <c r="AS120" s="129" t="str">
        <f>IF(AR120="","",INDEX({"A1","A2","A3","B1","B2","B3","C1","C2","D1","D2","E1","E2"},MAX(1,MIN(12,ROUND(AR120,0)))))</f>
        <v>A3</v>
      </c>
      <c r="AT12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0" s="131" t="inlineStr">
        <is>
          <r>
            <rPr>
              <rFont val="Calibri"/>
              <b val="1"/>
              <sz val="10"/>
            </rPr>
            <t>At build:</t>
          </r>
          <r>
            <rPr>
              <rFont val="Calibri"/>
              <sz val="10"/>
            </rPr>
            <t xml:space="preserve"> Complexity 1.35 + Autonomy 0.32 + Accountability 0.35 + Leadership 0.00 + Experience 0.95 + Business impact 0.18
= 3.15 points → nearest level 3 = A3
</t>
          </r>
          <r>
            <rPr>
              <rFont val="Calibri"/>
              <b val="1"/>
              <sz val="10"/>
            </rPr>
            <t>Final level:</t>
          </r>
          <r>
            <rPr>
              <rFont val="Calibri"/>
              <sz val="10"/>
            </rPr>
            <t xml:space="preserve"> A3 · same as the score</t>
          </r>
        </is>
      </c>
      <c r="AV120" s="131" t="inlineStr">
        <is>
          <r>
            <rPr>
              <rFont val="Calibri"/>
              <b val="1"/>
              <sz val="10"/>
            </rPr>
            <t>No rule applied:</t>
          </r>
          <r>
            <rPr>
              <rFont val="Calibri"/>
              <sz val="10"/>
            </rPr>
            <t xml:space="preserve"> the score decides.</t>
          </r>
        </is>
      </c>
      <c r="AW120"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End-to-end MCA and ESMA filings with QC, validation, client queries; KVK; Carbon tool testing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No decisions stated; manages filings end to end within the process → matches the start
</t>
          </r>
          <r>
            <rPr>
              <rFont val="Calibri"/>
              <b val="1"/>
              <sz val="10"/>
            </rPr>
            <t>Market:</t>
          </r>
          <r>
            <rPr>
              <rFont val="Calibri"/>
              <sz val="10"/>
            </rPr>
            <t xml:space="preserve"> A2 = Chooses own approach within standards</t>
          </r>
        </is>
      </c>
      <c r="AY12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Timely, accurate files shared with clients for MCA and ESMA filing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0" s="134" t="inlineStr">
        <is>
          <r>
            <rPr>
              <rFont val="Calibri"/>
              <sz val="10"/>
            </rPr>
            <t xml:space="preserve">Rated 9.5 of 12 · between D1 and D2
</t>
          </r>
          <r>
            <rPr>
              <rFont val="Calibri"/>
              <b val="1"/>
              <sz val="10"/>
            </rPr>
            <t>Experience:</t>
          </r>
          <r>
            <rPr>
              <rFont val="Calibri"/>
              <sz val="10"/>
            </rPr>
            <t xml:space="preserve"> 17.3 yrs total · 8.6 before IRIS + 8.7 at IRIS = 8.9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A3 roles typically have 2–5 yrs · IRIS guide 2–4</t>
          </r>
        </is>
      </c>
      <c r="BB120"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0" s="145" t="inlineStr"/>
      <c r="BD120" s="136" t="inlineStr">
        <is>
          <t>✓ HRIS: 17.3 yrs, PGDM, 0 direct reports
✓ Survey: 19 of 20 questions answered
✓ KRAs: submitted, reported deliverables
✓ Manager mapping: rating, potential, 9-box
✗ Job description: not on file</t>
        </is>
      </c>
      <c r="BE120"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0" s="136" t="inlineStr">
        <is>
          <t>Medium</t>
        </is>
      </c>
      <c r="BG120" s="136" t="inlineStr">
        <is>
          <t>• 17.3 yrs of experience in a role that reads as Band A work — a career-path question for the manager: can the role be widened · Specialist, B1 or is it correctly sized?</t>
        </is>
      </c>
      <c r="BH120" s="136" t="inlineStr"/>
      <c r="BI120" s="137" t="n"/>
      <c r="BJ120" s="138" t="n"/>
      <c r="BK120" s="138" t="n"/>
      <c r="BL120" s="138" t="n"/>
      <c r="BM120" s="138" t="n"/>
      <c r="BN120" s="139" t="n"/>
      <c r="BO120" s="121" t="n"/>
      <c r="BP120" s="121" t="n"/>
      <c r="BQ120" s="121" t="n"/>
      <c r="BR120" s="121" t="n"/>
      <c r="BS120" s="121" t="n"/>
      <c r="BT120" s="121" t="n"/>
      <c r="BU120" s="121" t="n"/>
      <c r="BV120" s="121" t="n">
        <v>3</v>
      </c>
    </row>
    <row r="121" ht="340" customHeight="1">
      <c r="A121" s="109" t="inlineStr">
        <is>
          <t>IRIS0830</t>
        </is>
      </c>
      <c r="B121" s="110" t="inlineStr">
        <is>
          <t>Bhavik Raparka</t>
        </is>
      </c>
      <c r="C121" s="111" t="inlineStr">
        <is>
          <t>Services</t>
        </is>
      </c>
      <c r="D121" s="111" t="inlineStr">
        <is>
          <t>Jinesh Kumar S</t>
        </is>
      </c>
      <c r="E121" s="112" t="n">
        <v>15.1</v>
      </c>
      <c r="F121" s="112" t="n">
        <v>15.1</v>
      </c>
      <c r="G121" s="111" t="inlineStr">
        <is>
          <t>B.Com</t>
        </is>
      </c>
      <c r="H121" s="113" t="inlineStr">
        <is>
          <t>Senior Financial Analyst</t>
        </is>
      </c>
      <c r="I121" s="114" t="inlineStr">
        <is>
          <t>Senior Financial Analyst</t>
        </is>
      </c>
      <c r="J121" s="114" t="inlineStr">
        <is>
          <t>Consulting &amp; Professional Services</t>
        </is>
      </c>
      <c r="K121" s="114" t="inlineStr">
        <is>
          <t>XBRL Tagging, Conversion &amp; Filing</t>
        </is>
      </c>
      <c r="L121" s="114" t="inlineStr">
        <is>
          <t>L4 – Senior</t>
        </is>
      </c>
      <c r="M121" s="148" t="inlineStr">
        <is>
          <t>A3</t>
        </is>
      </c>
      <c r="N121" s="147" t="inlineStr">
        <is>
          <t>Senior Associate</t>
        </is>
      </c>
      <c r="O121" s="26" t="inlineStr">
        <is>
          <t>A</t>
        </is>
      </c>
      <c r="P121" s="114" t="inlineStr">
        <is>
          <t>IC</t>
        </is>
      </c>
      <c r="Q121" s="149" t="inlineStr">
        <is>
          <t>• Same level</t>
        </is>
      </c>
      <c r="R121"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1" s="121" t="n"/>
      <c r="U121"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1"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1"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1"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1" s="124" t="inlineStr">
        <is>
          <t>CARBON · Services · Band A · Early career</t>
        </is>
      </c>
      <c r="Z121" s="125" t="n">
        <v>3</v>
      </c>
      <c r="AA121" s="126">
        <f>IFERROR(INDEX(WM_C,MATCH($Y121,WM_KEY,0)),"")</f>
        <v>0.54</v>
      </c>
      <c r="AB121" s="127">
        <f>IF(Z121="","",Z121*AA121)</f>
        <v>1.62</v>
      </c>
      <c r="AC121" s="125" t="n">
        <v>2.5</v>
      </c>
      <c r="AD121" s="126">
        <f>IFERROR(INDEX(WM_AU,MATCH($Y121,WM_KEY,0)),"")</f>
        <v>0.16</v>
      </c>
      <c r="AE121" s="127">
        <f>IF(AC121="","",AC121*AD121)</f>
        <v>0.4</v>
      </c>
      <c r="AF121" s="125" t="n">
        <v>2.5</v>
      </c>
      <c r="AG121" s="126">
        <f>IFERROR(INDEX(WM_AC,MATCH($Y121,WM_KEY,0)),"")</f>
        <v>0.14</v>
      </c>
      <c r="AH121" s="127">
        <f>IF(AF121="","",AF121*AG121)</f>
        <v>0.35</v>
      </c>
      <c r="AI121" s="125" t="n">
        <v>1.5</v>
      </c>
      <c r="AJ121" s="126">
        <f>IFERROR(INDEX(WM_L,MATCH($Y121,WM_KEY,0)),"")</f>
        <v>0</v>
      </c>
      <c r="AK121" s="127">
        <f>IF(AI121="","",AI121*AJ121)</f>
        <v>0</v>
      </c>
      <c r="AL121" s="125" t="n">
        <v>8</v>
      </c>
      <c r="AM121" s="126">
        <f>IFERROR(INDEX(WM_E,MATCH($Y121,WM_KEY,0)),"")</f>
        <v>0.1</v>
      </c>
      <c r="AN121" s="127">
        <f>IF(AL121="","",AL121*AM121)</f>
        <v>0.8</v>
      </c>
      <c r="AO121" s="128" t="n">
        <v>3</v>
      </c>
      <c r="AP121" s="126">
        <f>IFERROR(INDEX(WM_BI,MATCH($Y121,WM_KEY,0)),"")</f>
        <v>0.06</v>
      </c>
      <c r="AQ121" s="127">
        <f>IF(AO121="","",AO121*AP121)</f>
        <v>0.18</v>
      </c>
      <c r="AR121" s="127">
        <f>IF(COUNT(AB121,AE121,AH121,AK121,AN121,AQ121)&lt;6,"",SUM(AB121,AE121,AH121,AK121,AN121,AQ121))</f>
        <v>3.35</v>
      </c>
      <c r="AS121" s="129" t="str">
        <f>IF(AR121="","",INDEX({"A1","A2","A3","B1","B2","B3","C1","C2","D1","D2","E1","E2"},MAX(1,MIN(12,ROUND(AR121,0)))))</f>
        <v>A3</v>
      </c>
      <c r="AT12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1" s="131" t="inlineStr">
        <is>
          <r>
            <rPr>
              <rFont val="Calibri"/>
              <b val="1"/>
              <sz val="10"/>
            </rPr>
            <t>At build:</t>
          </r>
          <r>
            <rPr>
              <rFont val="Calibri"/>
              <sz val="10"/>
            </rPr>
            <t xml:space="preserve"> Complexity 1.62 + Autonomy 0.40 + Accountability 0.35 + Leadership 0.00 + Experience 0.80 + Business impact 0.18
= 3.35 points → nearest level 3 = A3
</t>
          </r>
          <r>
            <rPr>
              <rFont val="Calibri"/>
              <b val="1"/>
              <sz val="10"/>
            </rPr>
            <t>Final level:</t>
          </r>
          <r>
            <rPr>
              <rFont val="Calibri"/>
              <sz val="10"/>
            </rPr>
            <t xml:space="preserve"> A3 · same as the score</t>
          </r>
        </is>
      </c>
      <c r="AV121" s="131" t="inlineStr">
        <is>
          <r>
            <rPr>
              <rFont val="Calibri"/>
              <b val="1"/>
              <sz val="10"/>
            </rPr>
            <t>No rule applied:</t>
          </r>
          <r>
            <rPr>
              <rFont val="Calibri"/>
              <sz val="10"/>
            </rPr>
            <t xml:space="preserve"> the score decides.</t>
          </r>
        </is>
      </c>
      <c r="AW12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Tagging, QC reviews and form filings for US mandate; resolves routine issues by guidelines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2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Prioritises own workload, resolves routine issues; escalates complex or unfamiliar situations → moved down 0.5
</t>
          </r>
          <r>
            <rPr>
              <rFont val="Calibri"/>
              <b val="1"/>
              <sz val="10"/>
            </rPr>
            <t>Market:</t>
          </r>
          <r>
            <rPr>
              <rFont val="Calibri"/>
              <sz val="10"/>
            </rPr>
            <t xml:space="preserve"> A2 = Chooses own approach within standards · A3 = Technical / QC / client calls on own work</t>
          </r>
        </is>
      </c>
      <c r="AY12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timeliness of own assigned tagging, QC and filing activities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1"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1" s="134" t="inlineStr">
        <is>
          <r>
            <rPr>
              <rFont val="Calibri"/>
              <sz val="10"/>
            </rPr>
            <t xml:space="preserve">Rated 8 of 12
</t>
          </r>
          <r>
            <rPr>
              <rFont val="Calibri"/>
              <b val="1"/>
              <sz val="10"/>
            </rPr>
            <t>Experience:</t>
          </r>
          <r>
            <rPr>
              <rFont val="Calibri"/>
              <sz val="10"/>
            </rPr>
            <t xml:space="preserve"> 15.1 yrs total · 15.1 at IRIS; none recorded before IRIS = 8.2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1"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1" s="145" t="inlineStr"/>
      <c r="BD121" s="136" t="inlineStr">
        <is>
          <t>✓ HRIS: 15.1 yrs, B.Com, 0 direct reports
✓ Survey: 20 of 20 questions answered
✓ KRAs: submitted, reported deliverables
✓ Manager mapping: rating, potential, 9-box
✗ Job description: not on file</t>
        </is>
      </c>
      <c r="BE121"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1" s="136" t="inlineStr">
        <is>
          <t>Medium</t>
        </is>
      </c>
      <c r="BG121" s="136" t="inlineStr">
        <is>
          <t>• 15.1 yrs of experience in a role that reads as Band A work — a career-path question for the manager: can the role be widened · Specialist, B1 or is it correctly sized?</t>
        </is>
      </c>
      <c r="BH121" s="136" t="inlineStr"/>
      <c r="BI121" s="137" t="n"/>
      <c r="BJ121" s="138" t="n"/>
      <c r="BK121" s="138" t="n"/>
      <c r="BL121" s="138" t="n"/>
      <c r="BM121" s="138" t="n"/>
      <c r="BN121" s="139" t="n"/>
      <c r="BO121" s="121" t="n"/>
      <c r="BP121" s="121" t="n"/>
      <c r="BQ121" s="121" t="n"/>
      <c r="BR121" s="121" t="n"/>
      <c r="BS121" s="121" t="n"/>
      <c r="BT121" s="121" t="n"/>
      <c r="BU121" s="121" t="n"/>
      <c r="BV121" s="121" t="n">
        <v>3</v>
      </c>
    </row>
    <row r="122" ht="340" customHeight="1">
      <c r="A122" s="109" t="inlineStr">
        <is>
          <t>IRISC267</t>
        </is>
      </c>
      <c r="B122" s="110" t="inlineStr">
        <is>
          <t>Chaitali Chatterjee</t>
        </is>
      </c>
      <c r="C122" s="111" t="inlineStr">
        <is>
          <t>Services</t>
        </is>
      </c>
      <c r="D122" s="111" t="inlineStr">
        <is>
          <t>Lalita Waghmare</t>
        </is>
      </c>
      <c r="E122" s="112" t="n">
        <v>11.3</v>
      </c>
      <c r="F122" s="112" t="n">
        <v>3.1</v>
      </c>
      <c r="G122" s="111" t="inlineStr">
        <is>
          <t>B.Com</t>
        </is>
      </c>
      <c r="H122" s="140" t="inlineStr">
        <is>
          <t>Consultant</t>
        </is>
      </c>
      <c r="I122" s="115" t="inlineStr">
        <is>
          <t>Senior Financial Analyst</t>
        </is>
      </c>
      <c r="J122" s="114" t="inlineStr">
        <is>
          <t>Consulting &amp; Professional Services</t>
        </is>
      </c>
      <c r="K122" s="114" t="inlineStr">
        <is>
          <t>XBRL Tagging, Conversion &amp; Filing</t>
        </is>
      </c>
      <c r="L122" s="115" t="inlineStr">
        <is>
          <t>L3 – Professional / Associate</t>
        </is>
      </c>
      <c r="M122" s="116" t="inlineStr">
        <is>
          <t>A3</t>
        </is>
      </c>
      <c r="N122" s="147" t="inlineStr">
        <is>
          <t>Senior Associate</t>
        </is>
      </c>
      <c r="O122" s="26" t="inlineStr">
        <is>
          <t>A</t>
        </is>
      </c>
      <c r="P122" s="114" t="inlineStr">
        <is>
          <t>IC</t>
        </is>
      </c>
      <c r="Q122" s="146" t="inlineStr">
        <is>
          <t>▲ Up</t>
        </is>
      </c>
      <c r="R12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Not rated · manager · 9-Box Grid placement: Not placed · manager.</t>
          </r>
        </is>
      </c>
      <c r="T122" s="121" t="n"/>
      <c r="U122"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2"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2"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2"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2" s="124" t="inlineStr">
        <is>
          <t>CARBON · Services · Band A · Early career</t>
        </is>
      </c>
      <c r="Z122" s="125" t="n">
        <v>2.5</v>
      </c>
      <c r="AA122" s="126">
        <f>IFERROR(INDEX(WM_C,MATCH($Y122,WM_KEY,0)),"")</f>
        <v>0.54</v>
      </c>
      <c r="AB122" s="127">
        <f>IF(Z122="","",Z122*AA122)</f>
        <v>1.35</v>
      </c>
      <c r="AC122" s="125" t="n">
        <v>2.5</v>
      </c>
      <c r="AD122" s="126">
        <f>IFERROR(INDEX(WM_AU,MATCH($Y122,WM_KEY,0)),"")</f>
        <v>0.16</v>
      </c>
      <c r="AE122" s="127">
        <f>IF(AC122="","",AC122*AD122)</f>
        <v>0.4</v>
      </c>
      <c r="AF122" s="125" t="n">
        <v>2.5</v>
      </c>
      <c r="AG122" s="126">
        <f>IFERROR(INDEX(WM_AC,MATCH($Y122,WM_KEY,0)),"")</f>
        <v>0.14</v>
      </c>
      <c r="AH122" s="127">
        <f>IF(AF122="","",AF122*AG122)</f>
        <v>0.35</v>
      </c>
      <c r="AI122" s="125" t="n">
        <v>1</v>
      </c>
      <c r="AJ122" s="126">
        <f>IFERROR(INDEX(WM_L,MATCH($Y122,WM_KEY,0)),"")</f>
        <v>0</v>
      </c>
      <c r="AK122" s="127">
        <f>IF(AI122="","",AI122*AJ122)</f>
        <v>0</v>
      </c>
      <c r="AL122" s="125" t="n">
        <v>6.5</v>
      </c>
      <c r="AM122" s="126">
        <f>IFERROR(INDEX(WM_E,MATCH($Y122,WM_KEY,0)),"")</f>
        <v>0.1</v>
      </c>
      <c r="AN122" s="127">
        <f>IF(AL122="","",AL122*AM122)</f>
        <v>0.65</v>
      </c>
      <c r="AO122" s="128" t="n">
        <v>3</v>
      </c>
      <c r="AP122" s="126">
        <f>IFERROR(INDEX(WM_BI,MATCH($Y122,WM_KEY,0)),"")</f>
        <v>0.06</v>
      </c>
      <c r="AQ122" s="127">
        <f>IF(AO122="","",AO122*AP122)</f>
        <v>0.18</v>
      </c>
      <c r="AR122" s="127">
        <f>IF(COUNT(AB122,AE122,AH122,AK122,AN122,AQ122)&lt;6,"",SUM(AB122,AE122,AH122,AK122,AN122,AQ122))</f>
        <v>2.93</v>
      </c>
      <c r="AS122" s="129" t="str">
        <f>IF(AR122="","",INDEX({"A1","A2","A3","B1","B2","B3","C1","C2","D1","D2","E1","E2"},MAX(1,MIN(12,ROUND(AR122,0)))))</f>
        <v>A3</v>
      </c>
      <c r="AT12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2" s="131" t="inlineStr">
        <is>
          <r>
            <rPr>
              <rFont val="Calibri"/>
              <b val="1"/>
              <sz val="10"/>
            </rPr>
            <t>At build:</t>
          </r>
          <r>
            <rPr>
              <rFont val="Calibri"/>
              <sz val="10"/>
            </rPr>
            <t xml:space="preserve"> Complexity 1.35 + Autonomy 0.40 + Accountability 0.35 + Leadership 0.00 + Experience 0.65 + Business impact 0.18
= 2.93 points → nearest level 3 = A3
</t>
          </r>
          <r>
            <rPr>
              <rFont val="Calibri"/>
              <b val="1"/>
              <sz val="10"/>
            </rPr>
            <t>Final level:</t>
          </r>
          <r>
            <rPr>
              <rFont val="Calibri"/>
              <sz val="10"/>
            </rPr>
            <t xml:space="preserve"> A3 · same as the score</t>
          </r>
        </is>
      </c>
      <c r="AV122" s="131" t="inlineStr">
        <is>
          <r>
            <rPr>
              <rFont val="Calibri"/>
              <b val="1"/>
              <sz val="10"/>
            </rPr>
            <t>No rule applied:</t>
          </r>
          <r>
            <rPr>
              <rFont val="Calibri"/>
              <sz val="10"/>
            </rPr>
            <t xml:space="preserve"> the score decides.</t>
          </r>
        </is>
      </c>
      <c r="AW122"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no usable answers of their own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no usable answers of their own → moved +0.5
</t>
          </r>
          <r>
            <rPr>
              <rFont val="Calibri"/>
              <b val="1"/>
              <sz val="10"/>
            </rPr>
            <t>Market:</t>
          </r>
          <r>
            <rPr>
              <rFont val="Calibri"/>
              <sz val="10"/>
            </rPr>
            <t xml:space="preserve"> A2 = Chooses own approach within standards · A3 = Technical / QC / client calls on own work</t>
          </r>
        </is>
      </c>
      <c r="AY12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no usable answers of their own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 colleagues in the same role and department · no usable answers of their own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2" s="134" t="inlineStr">
        <is>
          <r>
            <rPr>
              <rFont val="Calibri"/>
              <sz val="10"/>
            </rPr>
            <t xml:space="preserve">Rated 6.5 of 12 · between B3 and C1
</t>
          </r>
          <r>
            <rPr>
              <rFont val="Calibri"/>
              <b val="1"/>
              <sz val="10"/>
            </rPr>
            <t>Experience:</t>
          </r>
          <r>
            <rPr>
              <rFont val="Calibri"/>
              <sz val="10"/>
            </rPr>
            <t xml:space="preserve"> 11.3 yrs total · 8.2 before IRIS + 3.1 at IRIS = 6.7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2"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2" s="145" t="inlineStr"/>
      <c r="BD122" s="136" t="inlineStr">
        <is>
          <t>✓ HRIS: 11.3 yrs, B.Com, 0 direct reports
✗ Survey: no response
✓ KRAs: submitted
✓ Manager mapping: rating, 9-box — filled from talent-mapping files: total experience, date of joining
✗ Job description: not on file</t>
        </is>
      </c>
      <c r="BE122"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2" s="136" t="inlineStr">
        <is>
          <t>Low</t>
        </is>
      </c>
      <c r="BG122" s="136" t="inlineStr">
        <is>
          <t>• Listed only in Employee_Master_New, not in the 23 Sep master — HR to confirm the person is still engaged
• Confirm identity, current outputs, decision rights and accountable scope before confirming the interim role grade
• No survey answers or KRA — the role factors rest on designation and reporting lines only
• 11.3 yrs of experience in a role that reads as Band A work — a career-path question for the manager: can the role be widened · Specialist, B1 or is it correctly sized?</t>
        </is>
      </c>
      <c r="BH122" s="136" t="inlineStr"/>
      <c r="BI122" s="137" t="n"/>
      <c r="BJ122" s="138" t="n"/>
      <c r="BK122" s="138" t="n"/>
      <c r="BL122" s="138" t="n"/>
      <c r="BM122" s="138" t="n"/>
      <c r="BN122" s="139" t="n"/>
      <c r="BO122" s="121" t="n"/>
      <c r="BP122" s="121" t="n"/>
      <c r="BQ122" s="121" t="n"/>
      <c r="BR122" s="121" t="n"/>
      <c r="BS122" s="121" t="n"/>
      <c r="BT122" s="121" t="n"/>
      <c r="BU122" s="121" t="n"/>
      <c r="BV122" s="121" t="n">
        <v>3</v>
      </c>
    </row>
    <row r="123" ht="340" customHeight="1">
      <c r="A123" s="109" t="inlineStr">
        <is>
          <t>IRIS0508</t>
        </is>
      </c>
      <c r="B123" s="110" t="inlineStr">
        <is>
          <t>Dhananjay Bavkar</t>
        </is>
      </c>
      <c r="C123" s="111" t="inlineStr">
        <is>
          <t>Services</t>
        </is>
      </c>
      <c r="D123" s="111" t="inlineStr">
        <is>
          <t>Mohammed Sameer Shamsudin</t>
        </is>
      </c>
      <c r="E123" s="112" t="n">
        <v>15.7</v>
      </c>
      <c r="F123" s="112" t="n">
        <v>15.7</v>
      </c>
      <c r="G123" s="111" t="inlineStr">
        <is>
          <t>B.Com</t>
        </is>
      </c>
      <c r="H123" s="113" t="inlineStr">
        <is>
          <t>Senior Financial Analyst</t>
        </is>
      </c>
      <c r="I123" s="114" t="inlineStr">
        <is>
          <t>Senior Financial Analyst</t>
        </is>
      </c>
      <c r="J123" s="114" t="inlineStr">
        <is>
          <t>Consulting &amp; Professional Services</t>
        </is>
      </c>
      <c r="K123" s="114" t="inlineStr">
        <is>
          <t>XBRL Tagging, Conversion &amp; Filing</t>
        </is>
      </c>
      <c r="L123" s="114" t="inlineStr">
        <is>
          <t>L4 – Senior</t>
        </is>
      </c>
      <c r="M123" s="148" t="inlineStr">
        <is>
          <t>A3</t>
        </is>
      </c>
      <c r="N123" s="147" t="inlineStr">
        <is>
          <t>Senior Associate</t>
        </is>
      </c>
      <c r="O123" s="26" t="inlineStr">
        <is>
          <t>A</t>
        </is>
      </c>
      <c r="P123" s="114" t="inlineStr">
        <is>
          <t>IC</t>
        </is>
      </c>
      <c r="Q123" s="149" t="inlineStr">
        <is>
          <t>• Same level</t>
        </is>
      </c>
      <c r="R123"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3" s="121" t="n"/>
      <c r="U123"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3"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3"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3"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3" s="124" t="inlineStr">
        <is>
          <t>CARBON · Services · Band A · Early career</t>
        </is>
      </c>
      <c r="Z123" s="125" t="n">
        <v>3</v>
      </c>
      <c r="AA123" s="126">
        <f>IFERROR(INDEX(WM_C,MATCH($Y123,WM_KEY,0)),"")</f>
        <v>0.54</v>
      </c>
      <c r="AB123" s="127">
        <f>IF(Z123="","",Z123*AA123)</f>
        <v>1.62</v>
      </c>
      <c r="AC123" s="125" t="n">
        <v>3</v>
      </c>
      <c r="AD123" s="126">
        <f>IFERROR(INDEX(WM_AU,MATCH($Y123,WM_KEY,0)),"")</f>
        <v>0.16</v>
      </c>
      <c r="AE123" s="127">
        <f>IF(AC123="","",AC123*AD123)</f>
        <v>0.48</v>
      </c>
      <c r="AF123" s="125" t="n">
        <v>2.5</v>
      </c>
      <c r="AG123" s="126">
        <f>IFERROR(INDEX(WM_AC,MATCH($Y123,WM_KEY,0)),"")</f>
        <v>0.14</v>
      </c>
      <c r="AH123" s="127">
        <f>IF(AF123="","",AF123*AG123)</f>
        <v>0.35</v>
      </c>
      <c r="AI123" s="125" t="n">
        <v>1.5</v>
      </c>
      <c r="AJ123" s="126">
        <f>IFERROR(INDEX(WM_L,MATCH($Y123,WM_KEY,0)),"")</f>
        <v>0</v>
      </c>
      <c r="AK123" s="127">
        <f>IF(AI123="","",AI123*AJ123)</f>
        <v>0</v>
      </c>
      <c r="AL123" s="125" t="n">
        <v>8.5</v>
      </c>
      <c r="AM123" s="126">
        <f>IFERROR(INDEX(WM_E,MATCH($Y123,WM_KEY,0)),"")</f>
        <v>0.1</v>
      </c>
      <c r="AN123" s="127">
        <f>IF(AL123="","",AL123*AM123)</f>
        <v>0.85</v>
      </c>
      <c r="AO123" s="128" t="n">
        <v>3</v>
      </c>
      <c r="AP123" s="126">
        <f>IFERROR(INDEX(WM_BI,MATCH($Y123,WM_KEY,0)),"")</f>
        <v>0.06</v>
      </c>
      <c r="AQ123" s="127">
        <f>IF(AO123="","",AO123*AP123)</f>
        <v>0.18</v>
      </c>
      <c r="AR123" s="127">
        <f>IF(COUNT(AB123,AE123,AH123,AK123,AN123,AQ123)&lt;6,"",SUM(AB123,AE123,AH123,AK123,AN123,AQ123))</f>
        <v>3.48</v>
      </c>
      <c r="AS123" s="129" t="str">
        <f>IF(AR123="","",INDEX({"A1","A2","A3","B1","B2","B3","C1","C2","D1","D2","E1","E2"},MAX(1,MIN(12,ROUND(AR123,0)))))</f>
        <v>A3</v>
      </c>
      <c r="AT123"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3" s="131" t="inlineStr">
        <is>
          <r>
            <rPr>
              <rFont val="Calibri"/>
              <b val="1"/>
              <sz val="10"/>
            </rPr>
            <t>At build:</t>
          </r>
          <r>
            <rPr>
              <rFont val="Calibri"/>
              <sz val="10"/>
            </rPr>
            <t xml:space="preserve"> Complexity 1.62 + Autonomy 0.48 + Accountability 0.35 + Leadership 0.00 + Experience 0.85 + Business impact 0.18
= 3.48 points → nearest level 3 = A3
</t>
          </r>
          <r>
            <rPr>
              <rFont val="Calibri"/>
              <b val="1"/>
              <sz val="10"/>
            </rPr>
            <t>Final level:</t>
          </r>
          <r>
            <rPr>
              <rFont val="Calibri"/>
              <sz val="10"/>
            </rPr>
            <t xml:space="preserve"> A3 · same as the score</t>
          </r>
        </is>
      </c>
      <c r="AV123" s="131" t="inlineStr">
        <is>
          <r>
            <rPr>
              <rFont val="Calibri"/>
              <b val="1"/>
              <sz val="10"/>
            </rPr>
            <t>No rule applied:</t>
          </r>
          <r>
            <rPr>
              <rFont val="Calibri"/>
              <sz val="10"/>
            </rPr>
            <t xml:space="preserve"> the score decides.</t>
          </r>
        </is>
      </c>
      <c r="AW123"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Disclosure management, ESMA tagging and QA, taxonomy mapping, validation, software-update testing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23"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Independently investigates validation errors, decides taxonomy mapping and makes corrections → matches the start
</t>
          </r>
          <r>
            <rPr>
              <rFont val="Calibri"/>
              <b val="1"/>
              <sz val="10"/>
            </rPr>
            <t>Market:</t>
          </r>
          <r>
            <rPr>
              <rFont val="Calibri"/>
              <sz val="10"/>
            </rPr>
            <t xml:space="preserve"> A3 = Technical / QC / client calls on own work</t>
          </r>
        </is>
      </c>
      <c r="AY123"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of own tagging, validation and disclosure updates; files go to CEM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3"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3" s="134" t="inlineStr">
        <is>
          <r>
            <rPr>
              <rFont val="Calibri"/>
              <sz val="10"/>
            </rPr>
            <t xml:space="preserve">Rated 8.5 of 12 · between C2 and D1
</t>
          </r>
          <r>
            <rPr>
              <rFont val="Calibri"/>
              <b val="1"/>
              <sz val="10"/>
            </rPr>
            <t>Experience:</t>
          </r>
          <r>
            <rPr>
              <rFont val="Calibri"/>
              <sz val="10"/>
            </rPr>
            <t xml:space="preserve"> 15.7 yrs total · 15.7 at IRIS; none recorded before IRIS = 8.4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3"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3" s="145" t="inlineStr"/>
      <c r="BD123" s="136" t="inlineStr">
        <is>
          <t>✓ HRIS: 15.7 yrs, B.Com, 0 direct reports
✓ Survey: 18 of 20 questions answered
✓ KRAs: submitted, reported deliverables
✓ Manager mapping: rating, potential, 9-box
✗ Job description: not on file</t>
        </is>
      </c>
      <c r="BE123"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3" s="136" t="inlineStr">
        <is>
          <t>Medium</t>
        </is>
      </c>
      <c r="BG123" s="136" t="inlineStr">
        <is>
          <r>
            <rPr>
              <rFont val="Calibri"/>
              <sz val="10"/>
            </rPr>
            <t xml:space="preserve">• 15.7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3.48 is within 0.05 of a rounding point and the score decided the level — calibrate against peers before confirming</t>
          </r>
        </is>
      </c>
      <c r="BH123" s="143" t="inlineStr">
        <is>
          <t>Close call</t>
        </is>
      </c>
      <c r="BI123" s="137" t="n"/>
      <c r="BJ123" s="138" t="n"/>
      <c r="BK123" s="138" t="n"/>
      <c r="BL123" s="138" t="n"/>
      <c r="BM123" s="138" t="n"/>
      <c r="BN123" s="139" t="n"/>
      <c r="BO123" s="121" t="n"/>
      <c r="BP123" s="121" t="n"/>
      <c r="BQ123" s="121" t="n"/>
      <c r="BR123" s="121" t="n"/>
      <c r="BS123" s="121" t="n"/>
      <c r="BT123" s="121" t="n"/>
      <c r="BU123" s="121" t="n"/>
      <c r="BV123" s="121" t="n">
        <v>3</v>
      </c>
    </row>
    <row r="124" ht="340" customHeight="1">
      <c r="A124" s="109" t="inlineStr">
        <is>
          <t>IRIS0566</t>
        </is>
      </c>
      <c r="B124" s="110" t="inlineStr">
        <is>
          <t>Dipak Warkhade</t>
        </is>
      </c>
      <c r="C124" s="111" t="inlineStr">
        <is>
          <t>Services</t>
        </is>
      </c>
      <c r="D124" s="111" t="inlineStr">
        <is>
          <t>Vipul Kurhade</t>
        </is>
      </c>
      <c r="E124" s="112" t="n">
        <v>15.5</v>
      </c>
      <c r="F124" s="112" t="n">
        <v>15.5</v>
      </c>
      <c r="G124" s="111" t="inlineStr">
        <is>
          <t>B.Com</t>
        </is>
      </c>
      <c r="H124" s="140" t="inlineStr">
        <is>
          <t>Financial Analyst</t>
        </is>
      </c>
      <c r="I124" s="115" t="inlineStr">
        <is>
          <t>Senior Financial Analyst</t>
        </is>
      </c>
      <c r="J124" s="114" t="inlineStr">
        <is>
          <t>Consulting &amp; Professional Services</t>
        </is>
      </c>
      <c r="K124" s="114" t="inlineStr">
        <is>
          <t>XBRL Tagging, Conversion &amp; Filing</t>
        </is>
      </c>
      <c r="L124" s="115" t="inlineStr">
        <is>
          <t>L3 – Professional / Associate</t>
        </is>
      </c>
      <c r="M124" s="116" t="inlineStr">
        <is>
          <t>A3</t>
        </is>
      </c>
      <c r="N124" s="147" t="inlineStr">
        <is>
          <t>Senior Associate</t>
        </is>
      </c>
      <c r="O124" s="26" t="inlineStr">
        <is>
          <t>A</t>
        </is>
      </c>
      <c r="P124" s="114" t="inlineStr">
        <is>
          <t>IC</t>
        </is>
      </c>
      <c r="Q124" s="146" t="inlineStr">
        <is>
          <t>▲ Up</t>
        </is>
      </c>
      <c r="R124"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4" s="121" t="n"/>
      <c r="U124"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4"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4"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4"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4" s="124" t="inlineStr">
        <is>
          <t>CARBON · Services · Band A · Early career</t>
        </is>
      </c>
      <c r="Z124" s="125" t="n">
        <v>2</v>
      </c>
      <c r="AA124" s="126">
        <f>IFERROR(INDEX(WM_C,MATCH($Y124,WM_KEY,0)),"")</f>
        <v>0.54</v>
      </c>
      <c r="AB124" s="127">
        <f>IF(Z124="","",Z124*AA124)</f>
        <v>1.08</v>
      </c>
      <c r="AC124" s="125" t="n">
        <v>2</v>
      </c>
      <c r="AD124" s="126">
        <f>IFERROR(INDEX(WM_AU,MATCH($Y124,WM_KEY,0)),"")</f>
        <v>0.16</v>
      </c>
      <c r="AE124" s="127">
        <f>IF(AC124="","",AC124*AD124)</f>
        <v>0.32</v>
      </c>
      <c r="AF124" s="125" t="n">
        <v>2</v>
      </c>
      <c r="AG124" s="126">
        <f>IFERROR(INDEX(WM_AC,MATCH($Y124,WM_KEY,0)),"")</f>
        <v>0.14</v>
      </c>
      <c r="AH124" s="127">
        <f>IF(AF124="","",AF124*AG124)</f>
        <v>0.28</v>
      </c>
      <c r="AI124" s="125" t="n">
        <v>1</v>
      </c>
      <c r="AJ124" s="126">
        <f>IFERROR(INDEX(WM_L,MATCH($Y124,WM_KEY,0)),"")</f>
        <v>0</v>
      </c>
      <c r="AK124" s="127">
        <f>IF(AI124="","",AI124*AJ124)</f>
        <v>0</v>
      </c>
      <c r="AL124" s="125" t="n">
        <v>8.5</v>
      </c>
      <c r="AM124" s="126">
        <f>IFERROR(INDEX(WM_E,MATCH($Y124,WM_KEY,0)),"")</f>
        <v>0.1</v>
      </c>
      <c r="AN124" s="127">
        <f>IF(AL124="","",AL124*AM124)</f>
        <v>0.85</v>
      </c>
      <c r="AO124" s="128" t="n">
        <v>2.5</v>
      </c>
      <c r="AP124" s="126">
        <f>IFERROR(INDEX(WM_BI,MATCH($Y124,WM_KEY,0)),"")</f>
        <v>0.06</v>
      </c>
      <c r="AQ124" s="127">
        <f>IF(AO124="","",AO124*AP124)</f>
        <v>0.15</v>
      </c>
      <c r="AR124" s="127">
        <f>IF(COUNT(AB124,AE124,AH124,AK124,AN124,AQ124)&lt;6,"",SUM(AB124,AE124,AH124,AK124,AN124,AQ124))</f>
        <v>2.68</v>
      </c>
      <c r="AS124" s="129" t="str">
        <f>IF(AR124="","",INDEX({"A1","A2","A3","B1","B2","B3","C1","C2","D1","D2","E1","E2"},MAX(1,MIN(12,ROUND(AR124,0)))))</f>
        <v>A3</v>
      </c>
      <c r="AT124"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4" s="131" t="inlineStr">
        <is>
          <r>
            <rPr>
              <rFont val="Calibri"/>
              <b val="1"/>
              <sz val="10"/>
            </rPr>
            <t>At build:</t>
          </r>
          <r>
            <rPr>
              <rFont val="Calibri"/>
              <sz val="10"/>
            </rPr>
            <t xml:space="preserve"> Complexity 1.08 + Autonomy 0.32 + Accountability 0.28 + Leadership 0.00 + Experience 0.85 + Business impact 0.15
= 2.68 points → nearest level 3 = A3
</t>
          </r>
          <r>
            <rPr>
              <rFont val="Calibri"/>
              <b val="1"/>
              <sz val="10"/>
            </rPr>
            <t>Final level:</t>
          </r>
          <r>
            <rPr>
              <rFont val="Calibri"/>
              <sz val="10"/>
            </rPr>
            <t xml:space="preserve"> A3 · same as the score</t>
          </r>
        </is>
      </c>
      <c r="AV124" s="131" t="inlineStr">
        <is>
          <r>
            <rPr>
              <rFont val="Calibri"/>
              <b val="1"/>
              <sz val="10"/>
            </rPr>
            <t>No rule applied:</t>
          </r>
          <r>
            <rPr>
              <rFont val="Calibri"/>
              <sz val="10"/>
            </rPr>
            <t xml:space="preserve"> the score decides.</t>
          </r>
        </is>
      </c>
      <c r="AW12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Formats, tags, reviews and validates files for ESMA, CIPC and HMRC to a set process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2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tagging, review and validation on own files; output goes to QC team → matches the start
</t>
          </r>
          <r>
            <rPr>
              <rFont val="Calibri"/>
              <b val="1"/>
              <sz val="10"/>
            </rPr>
            <t>Market:</t>
          </r>
          <r>
            <rPr>
              <rFont val="Calibri"/>
              <sz val="10"/>
            </rPr>
            <t xml:space="preserve"> A2 = Chooses own approach within standards</t>
          </r>
        </is>
      </c>
      <c r="AY12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mapping, tagging and validation; errors return as client amendments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24"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24" s="134" t="inlineStr">
        <is>
          <r>
            <rPr>
              <rFont val="Calibri"/>
              <sz val="10"/>
            </rPr>
            <t xml:space="preserve">Rated 8.5 of 12 · between C2 and D1
</t>
          </r>
          <r>
            <rPr>
              <rFont val="Calibri"/>
              <b val="1"/>
              <sz val="10"/>
            </rPr>
            <t>Experience:</t>
          </r>
          <r>
            <rPr>
              <rFont val="Calibri"/>
              <sz val="10"/>
            </rPr>
            <t xml:space="preserve"> 15.5 yrs total · 15.5 at IRIS; none recorded before IRIS = 8.3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4"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24" s="145" t="inlineStr"/>
      <c r="BD124" s="136" t="inlineStr">
        <is>
          <t>✓ HRIS: 15.5 yrs, B.Com, 0 direct reports
✓ Survey: 20 of 20 questions answered
✓ KRAs: submitted, reported deliverables
✓ Manager mapping: rating, potential, 9-box
✗ Job description: not on file</t>
        </is>
      </c>
      <c r="BE124"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4" s="136" t="inlineStr">
        <is>
          <t>Medium</t>
        </is>
      </c>
      <c r="BG124" s="136" t="inlineStr">
        <is>
          <t>• 15.5 yrs of experience in a role that reads as Band A work — a career-path question for the manager: can the role be widened · Specialist, B1 or is it correctly sized?</t>
        </is>
      </c>
      <c r="BH124" s="136" t="inlineStr"/>
      <c r="BI124" s="137" t="n"/>
      <c r="BJ124" s="138" t="n"/>
      <c r="BK124" s="138" t="n"/>
      <c r="BL124" s="138" t="n"/>
      <c r="BM124" s="138" t="n"/>
      <c r="BN124" s="139" t="n"/>
      <c r="BO124" s="121" t="n"/>
      <c r="BP124" s="121" t="n"/>
      <c r="BQ124" s="121" t="n"/>
      <c r="BR124" s="121" t="n"/>
      <c r="BS124" s="121" t="n"/>
      <c r="BT124" s="121" t="n"/>
      <c r="BU124" s="121" t="n"/>
      <c r="BV124" s="121" t="n">
        <v>2.5</v>
      </c>
    </row>
    <row r="125" ht="340" customHeight="1">
      <c r="A125" s="109" t="inlineStr">
        <is>
          <t>IRIS0027</t>
        </is>
      </c>
      <c r="B125" s="110" t="inlineStr">
        <is>
          <t>Haresh Misal</t>
        </is>
      </c>
      <c r="C125" s="111" t="inlineStr">
        <is>
          <t>Services</t>
        </is>
      </c>
      <c r="D125" s="111" t="inlineStr">
        <is>
          <t>Mohammed Dholkawala</t>
        </is>
      </c>
      <c r="E125" s="112" t="n">
        <v>21.2</v>
      </c>
      <c r="F125" s="112" t="n">
        <v>21.2</v>
      </c>
      <c r="G125" s="111" t="inlineStr">
        <is>
          <t>B.Com</t>
        </is>
      </c>
      <c r="H125" s="113" t="inlineStr">
        <is>
          <t>Senior Financial Analyst</t>
        </is>
      </c>
      <c r="I125" s="114" t="inlineStr">
        <is>
          <t>Senior Financial Analyst</t>
        </is>
      </c>
      <c r="J125" s="114" t="inlineStr">
        <is>
          <t>Consulting &amp; Professional Services</t>
        </is>
      </c>
      <c r="K125" s="114" t="inlineStr">
        <is>
          <t>XBRL Tagging, Conversion &amp; Filing</t>
        </is>
      </c>
      <c r="L125" s="114" t="inlineStr">
        <is>
          <t>L4 – Senior</t>
        </is>
      </c>
      <c r="M125" s="148" t="inlineStr">
        <is>
          <t>A3</t>
        </is>
      </c>
      <c r="N125" s="147" t="inlineStr">
        <is>
          <t>Senior Associate</t>
        </is>
      </c>
      <c r="O125" s="26" t="inlineStr">
        <is>
          <t>A</t>
        </is>
      </c>
      <c r="P125" s="114" t="inlineStr">
        <is>
          <t>IC</t>
        </is>
      </c>
      <c r="Q125" s="149" t="inlineStr">
        <is>
          <t>• Same level</t>
        </is>
      </c>
      <c r="R12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2 · Potential: Low · 9-Box Grid placement: Reliable Specialist.</t>
          </r>
        </is>
      </c>
      <c r="T125" s="121" t="n"/>
      <c r="U125"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5"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5"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5"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5" s="124" t="inlineStr">
        <is>
          <t>CARBON · Services · Band A · Early career</t>
        </is>
      </c>
      <c r="Z125" s="125" t="n">
        <v>2.5</v>
      </c>
      <c r="AA125" s="126">
        <f>IFERROR(INDEX(WM_C,MATCH($Y125,WM_KEY,0)),"")</f>
        <v>0.54</v>
      </c>
      <c r="AB125" s="127">
        <f>IF(Z125="","",Z125*AA125)</f>
        <v>1.35</v>
      </c>
      <c r="AC125" s="125" t="n">
        <v>2.5</v>
      </c>
      <c r="AD125" s="126">
        <f>IFERROR(INDEX(WM_AU,MATCH($Y125,WM_KEY,0)),"")</f>
        <v>0.16</v>
      </c>
      <c r="AE125" s="127">
        <f>IF(AC125="","",AC125*AD125)</f>
        <v>0.4</v>
      </c>
      <c r="AF125" s="125" t="n">
        <v>2.5</v>
      </c>
      <c r="AG125" s="126">
        <f>IFERROR(INDEX(WM_AC,MATCH($Y125,WM_KEY,0)),"")</f>
        <v>0.14</v>
      </c>
      <c r="AH125" s="127">
        <f>IF(AF125="","",AF125*AG125)</f>
        <v>0.35</v>
      </c>
      <c r="AI125" s="125" t="n">
        <v>1.5</v>
      </c>
      <c r="AJ125" s="126">
        <f>IFERROR(INDEX(WM_L,MATCH($Y125,WM_KEY,0)),"")</f>
        <v>0</v>
      </c>
      <c r="AK125" s="127">
        <f>IF(AI125="","",AI125*AJ125)</f>
        <v>0</v>
      </c>
      <c r="AL125" s="125" t="n">
        <v>10</v>
      </c>
      <c r="AM125" s="126">
        <f>IFERROR(INDEX(WM_E,MATCH($Y125,WM_KEY,0)),"")</f>
        <v>0.1</v>
      </c>
      <c r="AN125" s="127">
        <f>IF(AL125="","",AL125*AM125)</f>
        <v>1</v>
      </c>
      <c r="AO125" s="128" t="n">
        <v>3</v>
      </c>
      <c r="AP125" s="126">
        <f>IFERROR(INDEX(WM_BI,MATCH($Y125,WM_KEY,0)),"")</f>
        <v>0.06</v>
      </c>
      <c r="AQ125" s="127">
        <f>IF(AO125="","",AO125*AP125)</f>
        <v>0.18</v>
      </c>
      <c r="AR125" s="127">
        <f>IF(COUNT(AB125,AE125,AH125,AK125,AN125,AQ125)&lt;6,"",SUM(AB125,AE125,AH125,AK125,AN125,AQ125))</f>
        <v>3.28</v>
      </c>
      <c r="AS125" s="129" t="str">
        <f>IF(AR125="","",INDEX({"A1","A2","A3","B1","B2","B3","C1","C2","D1","D2","E1","E2"},MAX(1,MIN(12,ROUND(AR125,0)))))</f>
        <v>A3</v>
      </c>
      <c r="AT125"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5" s="131" t="inlineStr">
        <is>
          <r>
            <rPr>
              <rFont val="Calibri"/>
              <b val="1"/>
              <sz val="10"/>
            </rPr>
            <t>At build:</t>
          </r>
          <r>
            <rPr>
              <rFont val="Calibri"/>
              <sz val="10"/>
            </rPr>
            <t xml:space="preserve"> Complexity 1.35 + Autonomy 0.40 + Accountability 0.35 + Leadership 0.00 + Experience 1.00 + Business impact 0.18
= 3.28 points → nearest level 3 = A3
</t>
          </r>
          <r>
            <rPr>
              <rFont val="Calibri"/>
              <b val="1"/>
              <sz val="10"/>
            </rPr>
            <t>Final level:</t>
          </r>
          <r>
            <rPr>
              <rFont val="Calibri"/>
              <sz val="10"/>
            </rPr>
            <t xml:space="preserve"> A3 · same as the score</t>
          </r>
        </is>
      </c>
      <c r="AV125" s="131" t="inlineStr">
        <is>
          <r>
            <rPr>
              <rFont val="Calibri"/>
              <b val="1"/>
              <sz val="10"/>
            </rPr>
            <t>No rule applied:</t>
          </r>
          <r>
            <rPr>
              <rFont val="Calibri"/>
              <sz val="10"/>
            </rPr>
            <t xml:space="preserve"> the score decides.</t>
          </r>
        </is>
      </c>
      <c r="AW125"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Tagging, QC analysis, client demo preparation and portal filing; text very thin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5"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named decision is raising issues to support → moved down 0.5
</t>
          </r>
          <r>
            <rPr>
              <rFont val="Calibri"/>
              <b val="1"/>
              <sz val="10"/>
            </rPr>
            <t>Market:</t>
          </r>
          <r>
            <rPr>
              <rFont val="Calibri"/>
              <sz val="10"/>
            </rPr>
            <t xml:space="preserve"> A2 = Chooses own approach within standards · A3 = Technical / QC / client calls on own work</t>
          </r>
        </is>
      </c>
      <c r="AY125"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Error-free completion of own tagging and QC tasks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5"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5" s="134" t="inlineStr">
        <is>
          <r>
            <rPr>
              <rFont val="Calibri"/>
              <sz val="10"/>
            </rPr>
            <t xml:space="preserve">Rated 10 of 12
</t>
          </r>
          <r>
            <rPr>
              <rFont val="Calibri"/>
              <b val="1"/>
              <sz val="10"/>
            </rPr>
            <t>Experience:</t>
          </r>
          <r>
            <rPr>
              <rFont val="Calibri"/>
              <sz val="10"/>
            </rPr>
            <t xml:space="preserve"> 21.2 yrs total · 21.2 at IRIS; none recorded before IRIS = 10.1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5"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5" s="145" t="inlineStr"/>
      <c r="BD125" s="136" t="inlineStr">
        <is>
          <t>✓ HRIS: 21.2 yrs, B.Com, 0 direct reports
✓ Survey: 20 of 20 questions answered
✓ KRAs: submitted, reported deliverables
✓ Manager mapping: rating, potential, 9-box
✗ Job description: not on file</t>
        </is>
      </c>
      <c r="BE125"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5" s="136" t="inlineStr">
        <is>
          <t>Medium</t>
        </is>
      </c>
      <c r="BG125" s="136" t="inlineStr">
        <is>
          <t>• 21.2 yrs of experience in a role that reads as Band A work — a career-path question for the manager: can the role be widened · Specialist, B1 or is it correctly sized?
• Survey response was submitted anonymously; the source record attributes it to this employee · Emp ID named in the matching note, so it is used. HR to tell the employee and record any correction during validation</t>
        </is>
      </c>
      <c r="BH125" s="136" t="inlineStr"/>
      <c r="BI125" s="137" t="n"/>
      <c r="BJ125" s="138" t="n"/>
      <c r="BK125" s="138" t="n"/>
      <c r="BL125" s="138" t="n"/>
      <c r="BM125" s="138" t="n"/>
      <c r="BN125" s="139" t="n"/>
      <c r="BO125" s="121" t="n"/>
      <c r="BP125" s="121" t="n"/>
      <c r="BQ125" s="121" t="n"/>
      <c r="BR125" s="121" t="n"/>
      <c r="BS125" s="121" t="n"/>
      <c r="BT125" s="121" t="n"/>
      <c r="BU125" s="121" t="n"/>
      <c r="BV125" s="121" t="n">
        <v>3</v>
      </c>
    </row>
    <row r="126" ht="340" customHeight="1">
      <c r="A126" s="109" t="inlineStr">
        <is>
          <t>IRIS0014</t>
        </is>
      </c>
      <c r="B126" s="110" t="inlineStr">
        <is>
          <t>Jayavant Bhabal</t>
        </is>
      </c>
      <c r="C126" s="111" t="inlineStr">
        <is>
          <t>Services</t>
        </is>
      </c>
      <c r="D126" s="111" t="inlineStr">
        <is>
          <t>Mayur Zope</t>
        </is>
      </c>
      <c r="E126" s="112" t="n">
        <v>24.4</v>
      </c>
      <c r="F126" s="112" t="n">
        <v>22</v>
      </c>
      <c r="G126" s="111" t="inlineStr">
        <is>
          <t>B.Com</t>
        </is>
      </c>
      <c r="H126" s="140" t="inlineStr">
        <is>
          <t>Financial Analyst</t>
        </is>
      </c>
      <c r="I126" s="115" t="inlineStr">
        <is>
          <t>Senior Service Delivery Analyst</t>
        </is>
      </c>
      <c r="J126" s="114" t="inlineStr">
        <is>
          <t>Consulting &amp; Professional Services</t>
        </is>
      </c>
      <c r="K126" s="114" t="inlineStr">
        <is>
          <t>Service Delivery Operations</t>
        </is>
      </c>
      <c r="L126" s="115" t="inlineStr">
        <is>
          <t>L3 – Professional / Associate</t>
        </is>
      </c>
      <c r="M126" s="116" t="inlineStr">
        <is>
          <t>A3</t>
        </is>
      </c>
      <c r="N126" s="147" t="inlineStr">
        <is>
          <t>Senior Associate</t>
        </is>
      </c>
      <c r="O126" s="26" t="inlineStr">
        <is>
          <t>A</t>
        </is>
      </c>
      <c r="P126" s="114" t="inlineStr">
        <is>
          <t>IC</t>
        </is>
      </c>
      <c r="Q126" s="146" t="inlineStr">
        <is>
          <t>▲ Up</t>
        </is>
      </c>
      <c r="R126" s="119" t="inlineStr">
        <is>
          <r>
            <rPr>
              <rFont val="Calibri"/>
              <b val="1"/>
              <sz val="10"/>
            </rPr>
            <t>WHAT THE ROLE DOES:</t>
          </r>
          <r>
            <rPr>
              <rFont val="Calibri"/>
              <sz val="10"/>
            </rPr>
            <t xml:space="preserve"> Allocates work and shifts, tracks deliveries, prepares billing inputs and services MIS. At A3: varied work; reviews juniors; go-to for a process.
</t>
          </r>
          <r>
            <rPr>
              <rFont val="Calibri"/>
              <b val="1"/>
              <sz val="10"/>
            </rPr>
            <t>Common themes in sub-family holders, all levels' answers:</t>
          </r>
          <r>
            <rPr>
              <rFont val="Calibri"/>
              <sz val="10"/>
            </rPr>
            <t xml:space="preserve"> timely
</t>
          </r>
          <r>
            <rPr>
              <rFont val="Calibri"/>
              <b val="1"/>
              <sz val="10"/>
            </rPr>
            <t>KEY RESPONSIBILITIES:</t>
          </r>
          <r>
            <rPr>
              <rFont val="Calibri"/>
              <sz val="10"/>
            </rPr>
            <t xml:space="preserve"> Allocates work and shifts, tracks deliveries, prepares billing inputs and services MIS; Varied and non-standard work; handles exceptions; A module / process, or work with client or regulatory consequences
</t>
          </r>
          <r>
            <rPr>
              <rFont val="Calibri"/>
              <b val="1"/>
              <sz val="10"/>
            </rPr>
            <t>Common themes in sub-family holders, all levels' answers:</t>
          </r>
          <r>
            <rPr>
              <rFont val="Calibri"/>
              <sz val="10"/>
            </rPr>
            <t xml:space="preserve"> monitoring · management · project · handling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timely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delivery · performance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project
</t>
          </r>
          <r>
            <rPr>
              <rFont val="Calibri"/>
              <b val="1"/>
              <sz val="10"/>
            </rPr>
            <t>SKILLS &amp; KNOWLEDGE · role-holders:</t>
          </r>
          <r>
            <rPr>
              <rFont val="Calibri"/>
              <sz val="10"/>
            </rPr>
            <t xml:space="preserve"> XBRL Domain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sub-family themes · 3+ answered — 1 holder, 1 answered the survey; sub-family 3 answered; catalogue RC-015</t>
          </r>
        </is>
      </c>
      <c r="S12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client · delays.
Manager talent mapping — Latest rating: 4 · Potential: High · 9-Box Grid placement: Core Contributor.</t>
          </r>
        </is>
      </c>
      <c r="T126" s="121" t="n"/>
      <c r="U126" s="122" t="inlineStr">
        <is>
          <r>
            <rPr>
              <rFont val="Calibri"/>
              <sz val="10"/>
            </rPr>
            <t xml:space="preserve">Senior Service Delivery Analyst in Services · CARBON, A3 — IC.
</t>
          </r>
          <r>
            <rPr>
              <rFont val="Calibri"/>
              <b val="1"/>
              <sz val="10"/>
            </rPr>
            <t>The work:</t>
          </r>
          <r>
            <rPr>
              <rFont val="Calibri"/>
              <sz val="10"/>
            </rPr>
            <t xml:space="preserve"> Allocates work and shifts, tracks deliveries, prepares billing inputs and services MIS.
At this level the role owns varied work; reviews juniors; go-to for a process.
</t>
          </r>
          <r>
            <rPr>
              <rFont val="Calibri"/>
              <b val="1"/>
              <sz val="10"/>
            </rPr>
            <t>Key responsibilities:</t>
          </r>
          <r>
            <rPr>
              <rFont val="Calibri"/>
              <sz val="10"/>
            </rPr>
            <t xml:space="preserve"> Allocates work and shifts, tracks deliveries, prepares billing inputs and services MIS; Varied and non-standard work; handles exceptions; A module / process, or work with client or regulatory consequences.
</t>
          </r>
          <r>
            <rPr>
              <rFont val="Calibri"/>
              <b val="1"/>
              <sz val="10"/>
            </rPr>
            <t>Holders describe it with:</t>
          </r>
          <r>
            <rPr>
              <rFont val="Calibri"/>
              <sz val="10"/>
            </rPr>
            <t xml:space="preserve"> monitoring · management · project · handling.</t>
          </r>
        </is>
      </c>
      <c r="V126"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6"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 must-have for the family. Scale: 1 Awareness · 2 Working · 3 Practitioner · 4 Advanced · 5 Expert.</t>
          </r>
        </is>
      </c>
      <c r="X126"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6" s="124" t="inlineStr">
        <is>
          <t>CARBON · Services · Band A · Early career</t>
        </is>
      </c>
      <c r="Z126" s="125" t="n">
        <v>2.5</v>
      </c>
      <c r="AA126" s="126">
        <f>IFERROR(INDEX(WM_C,MATCH($Y126,WM_KEY,0)),"")</f>
        <v>0.54</v>
      </c>
      <c r="AB126" s="127">
        <f>IF(Z126="","",Z126*AA126)</f>
        <v>1.35</v>
      </c>
      <c r="AC126" s="125" t="n">
        <v>2.5</v>
      </c>
      <c r="AD126" s="126">
        <f>IFERROR(INDEX(WM_AU,MATCH($Y126,WM_KEY,0)),"")</f>
        <v>0.16</v>
      </c>
      <c r="AE126" s="127">
        <f>IF(AC126="","",AC126*AD126)</f>
        <v>0.4</v>
      </c>
      <c r="AF126" s="125" t="n">
        <v>2.5</v>
      </c>
      <c r="AG126" s="126">
        <f>IFERROR(INDEX(WM_AC,MATCH($Y126,WM_KEY,0)),"")</f>
        <v>0.14</v>
      </c>
      <c r="AH126" s="127">
        <f>IF(AF126="","",AF126*AG126)</f>
        <v>0.35</v>
      </c>
      <c r="AI126" s="125" t="n">
        <v>1.5</v>
      </c>
      <c r="AJ126" s="126">
        <f>IFERROR(INDEX(WM_L,MATCH($Y126,WM_KEY,0)),"")</f>
        <v>0</v>
      </c>
      <c r="AK126" s="127">
        <f>IF(AI126="","",AI126*AJ126)</f>
        <v>0</v>
      </c>
      <c r="AL126" s="125" t="n">
        <v>11</v>
      </c>
      <c r="AM126" s="126">
        <f>IFERROR(INDEX(WM_E,MATCH($Y126,WM_KEY,0)),"")</f>
        <v>0.1</v>
      </c>
      <c r="AN126" s="127">
        <f>IF(AL126="","",AL126*AM126)</f>
        <v>1.1</v>
      </c>
      <c r="AO126" s="128" t="n">
        <v>3</v>
      </c>
      <c r="AP126" s="126">
        <f>IFERROR(INDEX(WM_BI,MATCH($Y126,WM_KEY,0)),"")</f>
        <v>0.06</v>
      </c>
      <c r="AQ126" s="127">
        <f>IF(AO126="","",AO126*AP126)</f>
        <v>0.18</v>
      </c>
      <c r="AR126" s="127">
        <f>IF(COUNT(AB126,AE126,AH126,AK126,AN126,AQ126)&lt;6,"",SUM(AB126,AE126,AH126,AK126,AN126,AQ126))</f>
        <v>3.38</v>
      </c>
      <c r="AS126" s="129" t="str">
        <f>IF(AR126="","",INDEX({"A1","A2","A3","B1","B2","B3","C1","C2","D1","D2","E1","E2"},MAX(1,MIN(12,ROUND(AR126,0)))))</f>
        <v>A3</v>
      </c>
      <c r="AT126"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6" s="131" t="inlineStr">
        <is>
          <r>
            <rPr>
              <rFont val="Calibri"/>
              <b val="1"/>
              <sz val="10"/>
            </rPr>
            <t>At build:</t>
          </r>
          <r>
            <rPr>
              <rFont val="Calibri"/>
              <sz val="10"/>
            </rPr>
            <t xml:space="preserve"> Complexity 1.35 + Autonomy 0.40 + Accountability 0.35 + Leadership 0.00 + Experience 1.10 + Business impact 0.18
= 3.38 points → nearest level 3 = A3
</t>
          </r>
          <r>
            <rPr>
              <rFont val="Calibri"/>
              <b val="1"/>
              <sz val="10"/>
            </rPr>
            <t>Final level:</t>
          </r>
          <r>
            <rPr>
              <rFont val="Calibri"/>
              <sz val="10"/>
            </rPr>
            <t xml:space="preserve"> A3 · same as the score</t>
          </r>
        </is>
      </c>
      <c r="AV126" s="131" t="inlineStr">
        <is>
          <r>
            <rPr>
              <rFont val="Calibri"/>
              <b val="1"/>
              <sz val="10"/>
            </rPr>
            <t>No rule applied:</t>
          </r>
          <r>
            <rPr>
              <rFont val="Calibri"/>
              <sz val="10"/>
            </rPr>
            <t xml:space="preserve"> the score decides.</t>
          </r>
        </is>
      </c>
      <c r="AW126"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Project monitoring, client billing, MIS for multiple clients, SARB vetting process → moved up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A2 = Standard work of the discipline · A3 = Varied and non-standard work; handles exceptions</t>
          </r>
        </is>
      </c>
      <c r="AX12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Prioritises tasks, validates billing data; manager note: allocates received files within the team → moved up 0.5
</t>
          </r>
          <r>
            <rPr>
              <rFont val="Calibri"/>
              <b val="1"/>
              <sz val="10"/>
            </rPr>
            <t>Market:</t>
          </r>
          <r>
            <rPr>
              <rFont val="Calibri"/>
              <sz val="10"/>
            </rPr>
            <t xml:space="preserve"> A2 = Chooses own approach within standards · A3 = Technical / QC / client calls on own work</t>
          </r>
        </is>
      </c>
      <c r="AY12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Billing and MIS reporting end to end for multiple clients → moved up 0.5
</t>
          </r>
          <r>
            <rPr>
              <rFont val="Calibri"/>
              <b val="1"/>
              <sz val="10"/>
            </rPr>
            <t>KRA:</t>
          </r>
          <r>
            <rPr>
              <rFont val="Calibri"/>
              <sz val="10"/>
            </rPr>
            <t xml:space="preserve"> “1. Ensure files processed by team with &gt;=99% accuracy · zero critical errors. 2. Meet 100% of regulatory / client filing deadlines (no SLA…”
</t>
          </r>
          <r>
            <rPr>
              <rFont val="Calibri"/>
              <b val="1"/>
              <sz val="10"/>
            </rPr>
            <t>Market:</t>
          </r>
          <r>
            <rPr>
              <rFont val="Calibri"/>
              <sz val="10"/>
            </rPr>
            <t xml:space="preserve"> A2 = Own deliverables · accuracy, TAT · A3 = A module / process, or work with client or regulatory consequences</t>
          </r>
        </is>
      </c>
      <c r="AZ126"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Allocates incoming files to the team; no guiding or training described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6" s="134" t="inlineStr">
        <is>
          <r>
            <rPr>
              <rFont val="Calibri"/>
              <sz val="10"/>
            </rPr>
            <t xml:space="preserve">Rated 11 of 12
</t>
          </r>
          <r>
            <rPr>
              <rFont val="Calibri"/>
              <b val="1"/>
              <sz val="10"/>
            </rPr>
            <t>Experience:</t>
          </r>
          <r>
            <rPr>
              <rFont val="Calibri"/>
              <sz val="10"/>
            </rPr>
            <t xml:space="preserve"> 24.4 yrs total · 2.4 before IRIS + 22.0 at IRIS = 11.1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6"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6" s="145" t="inlineStr"/>
      <c r="BD126" s="136" t="inlineStr">
        <is>
          <t>✓ HRIS: 24.4 yrs, B.Com, 0 direct reports
✓ Survey: 18 of 20 questions answered
✓ KRAs: submitted, reported deliverables
✓ Manager mapping: rating, potential, 9-box
✗ Job description: not on file</t>
        </is>
      </c>
      <c r="BE126"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6" s="136" t="inlineStr">
        <is>
          <t>Medium</t>
        </is>
      </c>
      <c r="BG126" s="136" t="inlineStr">
        <is>
          <t>• 24.4 yrs of experience in a role that reads as Band A work — a career-path question for the manager: can the role be widened · Specialist, B1 or is it correctly sized?</t>
        </is>
      </c>
      <c r="BH126" s="136" t="inlineStr"/>
      <c r="BI126" s="137" t="n"/>
      <c r="BJ126" s="138" t="n"/>
      <c r="BK126" s="138" t="n"/>
      <c r="BL126" s="138" t="n"/>
      <c r="BM126" s="138" t="n"/>
      <c r="BN126" s="139" t="n"/>
      <c r="BO126" s="121" t="n"/>
      <c r="BP126" s="121" t="n"/>
      <c r="BQ126" s="121" t="n"/>
      <c r="BR126" s="121" t="n"/>
      <c r="BS126" s="121" t="n"/>
      <c r="BT126" s="121" t="n"/>
      <c r="BU126" s="121" t="n"/>
      <c r="BV126" s="121" t="n">
        <v>3</v>
      </c>
    </row>
    <row r="127" ht="340" customHeight="1">
      <c r="A127" s="109" t="inlineStr">
        <is>
          <t>IRIS1124</t>
        </is>
      </c>
      <c r="B127" s="110" t="inlineStr">
        <is>
          <t>Kamlesh Bomble</t>
        </is>
      </c>
      <c r="C127" s="111" t="inlineStr">
        <is>
          <t>Services</t>
        </is>
      </c>
      <c r="D127" s="111" t="inlineStr">
        <is>
          <t>Jinesh Kumar S</t>
        </is>
      </c>
      <c r="E127" s="112" t="n">
        <v>14.4</v>
      </c>
      <c r="F127" s="112" t="n">
        <v>14.4</v>
      </c>
      <c r="G127" s="111" t="inlineStr">
        <is>
          <t>B.Com</t>
        </is>
      </c>
      <c r="H127" s="113" t="inlineStr">
        <is>
          <t>Senior Financial Analyst</t>
        </is>
      </c>
      <c r="I127" s="114" t="inlineStr">
        <is>
          <t>Senior Financial Analyst</t>
        </is>
      </c>
      <c r="J127" s="114" t="inlineStr">
        <is>
          <t>Consulting &amp; Professional Services</t>
        </is>
      </c>
      <c r="K127" s="114" t="inlineStr">
        <is>
          <t>XBRL Tagging, Conversion &amp; Filing</t>
        </is>
      </c>
      <c r="L127" s="114" t="inlineStr">
        <is>
          <t>L4 – Senior</t>
        </is>
      </c>
      <c r="M127" s="148" t="inlineStr">
        <is>
          <t>A3</t>
        </is>
      </c>
      <c r="N127" s="147" t="inlineStr">
        <is>
          <t>Senior Associate</t>
        </is>
      </c>
      <c r="O127" s="26" t="inlineStr">
        <is>
          <t>A</t>
        </is>
      </c>
      <c r="P127" s="114" t="inlineStr">
        <is>
          <t>IC</t>
        </is>
      </c>
      <c r="Q127" s="149" t="inlineStr">
        <is>
          <t>• Same level</t>
        </is>
      </c>
      <c r="R12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7" s="121" t="n"/>
      <c r="U127"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7"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7"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7"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7" s="124" t="inlineStr">
        <is>
          <t>CARBON · Services · Band A · Early career</t>
        </is>
      </c>
      <c r="Z127" s="125" t="n">
        <v>2.5</v>
      </c>
      <c r="AA127" s="126">
        <f>IFERROR(INDEX(WM_C,MATCH($Y127,WM_KEY,0)),"")</f>
        <v>0.54</v>
      </c>
      <c r="AB127" s="127">
        <f>IF(Z127="","",Z127*AA127)</f>
        <v>1.35</v>
      </c>
      <c r="AC127" s="125" t="n">
        <v>2.5</v>
      </c>
      <c r="AD127" s="126">
        <f>IFERROR(INDEX(WM_AU,MATCH($Y127,WM_KEY,0)),"")</f>
        <v>0.16</v>
      </c>
      <c r="AE127" s="127">
        <f>IF(AC127="","",AC127*AD127)</f>
        <v>0.4</v>
      </c>
      <c r="AF127" s="125" t="n">
        <v>2.5</v>
      </c>
      <c r="AG127" s="126">
        <f>IFERROR(INDEX(WM_AC,MATCH($Y127,WM_KEY,0)),"")</f>
        <v>0.14</v>
      </c>
      <c r="AH127" s="127">
        <f>IF(AF127="","",AF127*AG127)</f>
        <v>0.35</v>
      </c>
      <c r="AI127" s="125" t="n">
        <v>1.5</v>
      </c>
      <c r="AJ127" s="126">
        <f>IFERROR(INDEX(WM_L,MATCH($Y127,WM_KEY,0)),"")</f>
        <v>0</v>
      </c>
      <c r="AK127" s="127">
        <f>IF(AI127="","",AI127*AJ127)</f>
        <v>0</v>
      </c>
      <c r="AL127" s="125" t="n">
        <v>8</v>
      </c>
      <c r="AM127" s="126">
        <f>IFERROR(INDEX(WM_E,MATCH($Y127,WM_KEY,0)),"")</f>
        <v>0.1</v>
      </c>
      <c r="AN127" s="127">
        <f>IF(AL127="","",AL127*AM127)</f>
        <v>0.8</v>
      </c>
      <c r="AO127" s="128" t="n">
        <v>3</v>
      </c>
      <c r="AP127" s="126">
        <f>IFERROR(INDEX(WM_BI,MATCH($Y127,WM_KEY,0)),"")</f>
        <v>0.06</v>
      </c>
      <c r="AQ127" s="127">
        <f>IF(AO127="","",AO127*AP127)</f>
        <v>0.18</v>
      </c>
      <c r="AR127" s="127">
        <f>IF(COUNT(AB127,AE127,AH127,AK127,AN127,AQ127)&lt;6,"",SUM(AB127,AE127,AH127,AK127,AN127,AQ127))</f>
        <v>3.08</v>
      </c>
      <c r="AS127" s="129" t="str">
        <f>IF(AR127="","",INDEX({"A1","A2","A3","B1","B2","B3","C1","C2","D1","D2","E1","E2"},MAX(1,MIN(12,ROUND(AR127,0)))))</f>
        <v>A3</v>
      </c>
      <c r="AT12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7" s="131" t="inlineStr">
        <is>
          <r>
            <rPr>
              <rFont val="Calibri"/>
              <b val="1"/>
              <sz val="10"/>
            </rPr>
            <t>At build:</t>
          </r>
          <r>
            <rPr>
              <rFont val="Calibri"/>
              <sz val="10"/>
            </rPr>
            <t xml:space="preserve"> Complexity 1.35 + Autonomy 0.40 + Accountability 0.35 + Leadership 0.00 + Experience 0.80 + Business impact 0.18
= 3.08 points → nearest level 3 = A3
</t>
          </r>
          <r>
            <rPr>
              <rFont val="Calibri"/>
              <b val="1"/>
              <sz val="10"/>
            </rPr>
            <t>Final level:</t>
          </r>
          <r>
            <rPr>
              <rFont val="Calibri"/>
              <sz val="10"/>
            </rPr>
            <t xml:space="preserve"> A3 · same as the score</t>
          </r>
        </is>
      </c>
      <c r="AV127" s="131" t="inlineStr">
        <is>
          <r>
            <rPr>
              <rFont val="Calibri"/>
              <b val="1"/>
              <sz val="10"/>
            </rPr>
            <t>No rule applied:</t>
          </r>
          <r>
            <rPr>
              <rFont val="Calibri"/>
              <sz val="10"/>
            </rPr>
            <t xml:space="preserve"> the score decides.</t>
          </r>
        </is>
      </c>
      <c r="AW127"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Learning the US mandate; completes assigned tagging, QC and filing tasks for trained processes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7"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Independent only on processes trained for; asks seniors for guidance → moved down 0.5
</t>
          </r>
          <r>
            <rPr>
              <rFont val="Calibri"/>
              <b val="1"/>
              <sz val="10"/>
            </rPr>
            <t>Market:</t>
          </r>
          <r>
            <rPr>
              <rFont val="Calibri"/>
              <sz val="10"/>
            </rPr>
            <t xml:space="preserve"> A2 = Chooses own approach within standards · A3 = Technical / QC / client calls on own work</t>
          </r>
        </is>
      </c>
      <c r="AY127"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and timeliness of own assigned tagging, QC and filing tasks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7"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'Team support' listed without any detail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27" s="134" t="inlineStr">
        <is>
          <r>
            <rPr>
              <rFont val="Calibri"/>
              <sz val="10"/>
            </rPr>
            <t xml:space="preserve">Rated 8 of 12
</t>
          </r>
          <r>
            <rPr>
              <rFont val="Calibri"/>
              <b val="1"/>
              <sz val="10"/>
            </rPr>
            <t>Experience:</t>
          </r>
          <r>
            <rPr>
              <rFont val="Calibri"/>
              <sz val="10"/>
            </rPr>
            <t xml:space="preserve"> 14.4 yrs total · 14.4 at IRIS; none recorded before IRIS = 8.0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7"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7" s="145" t="inlineStr"/>
      <c r="BD127" s="136" t="inlineStr">
        <is>
          <t>✓ HRIS: 14.4 yrs, B.Com, 0 direct reports
✓ Survey: 20 of 20 questions answered
✓ KRAs: submitted, reported deliverables
✓ Manager mapping: rating, potential, 9-box
✗ Job description: not on file</t>
        </is>
      </c>
      <c r="BE12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7" s="136" t="inlineStr">
        <is>
          <t>Medium</t>
        </is>
      </c>
      <c r="BG127" s="136" t="inlineStr">
        <is>
          <t>• Work described is smaller than the current designation suggests — manager to confirm the actual role
• 14.4 yrs of experience in a role that reads as Band A work — a career-path question for the manager: can the role be widened · Specialist, B1 or is it correctly sized?</t>
        </is>
      </c>
      <c r="BH127" s="136" t="inlineStr"/>
      <c r="BI127" s="137" t="n"/>
      <c r="BJ127" s="138" t="n"/>
      <c r="BK127" s="138" t="n"/>
      <c r="BL127" s="138" t="n"/>
      <c r="BM127" s="138" t="n"/>
      <c r="BN127" s="139" t="n"/>
      <c r="BO127" s="121" t="n"/>
      <c r="BP127" s="121" t="n"/>
      <c r="BQ127" s="121" t="n"/>
      <c r="BR127" s="121" t="n"/>
      <c r="BS127" s="121" t="n"/>
      <c r="BT127" s="121" t="n"/>
      <c r="BU127" s="121" t="n"/>
      <c r="BV127" s="121" t="n">
        <v>3</v>
      </c>
    </row>
    <row r="128" ht="340" customHeight="1">
      <c r="A128" s="109" t="inlineStr">
        <is>
          <t>IRIS0474</t>
        </is>
      </c>
      <c r="B128" s="110" t="inlineStr">
        <is>
          <t>Kiran Mane</t>
        </is>
      </c>
      <c r="C128" s="111" t="inlineStr">
        <is>
          <t>Services</t>
        </is>
      </c>
      <c r="D128" s="111" t="inlineStr">
        <is>
          <t>Shailesh Kumar Sharma</t>
        </is>
      </c>
      <c r="E128" s="112" t="n">
        <v>15.8</v>
      </c>
      <c r="F128" s="112" t="n">
        <v>15.8</v>
      </c>
      <c r="G128" s="111" t="inlineStr">
        <is>
          <t>B.Com</t>
        </is>
      </c>
      <c r="H128" s="140" t="inlineStr">
        <is>
          <t>Financial Analyst</t>
        </is>
      </c>
      <c r="I128" s="115" t="inlineStr">
        <is>
          <t>Senior Financial Analyst</t>
        </is>
      </c>
      <c r="J128" s="114" t="inlineStr">
        <is>
          <t>Consulting &amp; Professional Services</t>
        </is>
      </c>
      <c r="K128" s="114" t="inlineStr">
        <is>
          <t>XBRL Tagging, Conversion &amp; Filing</t>
        </is>
      </c>
      <c r="L128" s="115" t="inlineStr">
        <is>
          <t>L3 – Professional / Associate</t>
        </is>
      </c>
      <c r="M128" s="116" t="inlineStr">
        <is>
          <t>A3</t>
        </is>
      </c>
      <c r="N128" s="147" t="inlineStr">
        <is>
          <t>Senior Associate</t>
        </is>
      </c>
      <c r="O128" s="26" t="inlineStr">
        <is>
          <t>A</t>
        </is>
      </c>
      <c r="P128" s="114" t="inlineStr">
        <is>
          <t>IC</t>
        </is>
      </c>
      <c r="Q128" s="146" t="inlineStr">
        <is>
          <t>▲ Up</t>
        </is>
      </c>
      <c r="R12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8" s="121" t="n"/>
      <c r="U128"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8"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8"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8"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8" s="124" t="inlineStr">
        <is>
          <t>CARBON · Services · Band A · Early career</t>
        </is>
      </c>
      <c r="Z128" s="125" t="n">
        <v>2.5</v>
      </c>
      <c r="AA128" s="126">
        <f>IFERROR(INDEX(WM_C,MATCH($Y128,WM_KEY,0)),"")</f>
        <v>0.54</v>
      </c>
      <c r="AB128" s="127">
        <f>IF(Z128="","",Z128*AA128)</f>
        <v>1.35</v>
      </c>
      <c r="AC128" s="125" t="n">
        <v>2</v>
      </c>
      <c r="AD128" s="126">
        <f>IFERROR(INDEX(WM_AU,MATCH($Y128,WM_KEY,0)),"")</f>
        <v>0.16</v>
      </c>
      <c r="AE128" s="127">
        <f>IF(AC128="","",AC128*AD128)</f>
        <v>0.32</v>
      </c>
      <c r="AF128" s="125" t="n">
        <v>2.5</v>
      </c>
      <c r="AG128" s="126">
        <f>IFERROR(INDEX(WM_AC,MATCH($Y128,WM_KEY,0)),"")</f>
        <v>0.14</v>
      </c>
      <c r="AH128" s="127">
        <f>IF(AF128="","",AF128*AG128)</f>
        <v>0.35</v>
      </c>
      <c r="AI128" s="125" t="n">
        <v>2</v>
      </c>
      <c r="AJ128" s="126">
        <f>IFERROR(INDEX(WM_L,MATCH($Y128,WM_KEY,0)),"")</f>
        <v>0</v>
      </c>
      <c r="AK128" s="127">
        <f>IF(AI128="","",AI128*AJ128)</f>
        <v>0</v>
      </c>
      <c r="AL128" s="125" t="n">
        <v>8.5</v>
      </c>
      <c r="AM128" s="126">
        <f>IFERROR(INDEX(WM_E,MATCH($Y128,WM_KEY,0)),"")</f>
        <v>0.1</v>
      </c>
      <c r="AN128" s="127">
        <f>IF(AL128="","",AL128*AM128)</f>
        <v>0.85</v>
      </c>
      <c r="AO128" s="128" t="n">
        <v>3</v>
      </c>
      <c r="AP128" s="126">
        <f>IFERROR(INDEX(WM_BI,MATCH($Y128,WM_KEY,0)),"")</f>
        <v>0.06</v>
      </c>
      <c r="AQ128" s="127">
        <f>IF(AO128="","",AO128*AP128)</f>
        <v>0.18</v>
      </c>
      <c r="AR128" s="127">
        <f>IF(COUNT(AB128,AE128,AH128,AK128,AN128,AQ128)&lt;6,"",SUM(AB128,AE128,AH128,AK128,AN128,AQ128))</f>
        <v>3.05</v>
      </c>
      <c r="AS128" s="129" t="str">
        <f>IF(AR128="","",INDEX({"A1","A2","A3","B1","B2","B3","C1","C2","D1","D2","E1","E2"},MAX(1,MIN(12,ROUND(AR128,0)))))</f>
        <v>A3</v>
      </c>
      <c r="AT12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8" s="131" t="inlineStr">
        <is>
          <r>
            <rPr>
              <rFont val="Calibri"/>
              <b val="1"/>
              <sz val="10"/>
            </rPr>
            <t>At build:</t>
          </r>
          <r>
            <rPr>
              <rFont val="Calibri"/>
              <sz val="10"/>
            </rPr>
            <t xml:space="preserve"> Complexity 1.35 + Autonomy 0.32 + Accountability 0.35 + Leadership 0.00 + Experience 0.85 + Business impact 0.18
= 3.05 points → nearest level 3 = A3
</t>
          </r>
          <r>
            <rPr>
              <rFont val="Calibri"/>
              <b val="1"/>
              <sz val="10"/>
            </rPr>
            <t>Final level:</t>
          </r>
          <r>
            <rPr>
              <rFont val="Calibri"/>
              <sz val="10"/>
            </rPr>
            <t xml:space="preserve"> A3 · same as the score</t>
          </r>
        </is>
      </c>
      <c r="AV128" s="131" t="inlineStr">
        <is>
          <r>
            <rPr>
              <rFont val="Calibri"/>
              <b val="1"/>
              <sz val="10"/>
            </rPr>
            <t>No rule applied:</t>
          </r>
          <r>
            <rPr>
              <rFont val="Calibri"/>
              <sz val="10"/>
            </rPr>
            <t xml:space="preserve"> the score decides.</t>
          </r>
        </is>
      </c>
      <c r="AW128"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QCs UK iXBRL files and tags ESEF files; validation error analysis across two taxonomies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Corrects issues within the defined process; raises others for clarification → matches the start
</t>
          </r>
          <r>
            <rPr>
              <rFont val="Calibri"/>
              <b val="1"/>
              <sz val="10"/>
            </rPr>
            <t>Market:</t>
          </r>
          <r>
            <rPr>
              <rFont val="Calibri"/>
              <sz val="10"/>
            </rPr>
            <t xml:space="preserve"> A2 = Chooses own approach within standards</t>
          </r>
        </is>
      </c>
      <c r="AY128"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Final filing meeting HMRC / ESEF rules; errors must be caught before submission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8"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QC reviewer: returns changes to taggers on UK files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28" s="134" t="inlineStr">
        <is>
          <r>
            <rPr>
              <rFont val="Calibri"/>
              <sz val="10"/>
            </rPr>
            <t xml:space="preserve">Rated 8.5 of 12 · between C2 and D1
</t>
          </r>
          <r>
            <rPr>
              <rFont val="Calibri"/>
              <b val="1"/>
              <sz val="10"/>
            </rPr>
            <t>Experience:</t>
          </r>
          <r>
            <rPr>
              <rFont val="Calibri"/>
              <sz val="10"/>
            </rPr>
            <t xml:space="preserve"> 15.8 yrs total · 15.8 at IRIS; none recorded before IRIS = 8.4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8"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8" s="145" t="inlineStr"/>
      <c r="BD128" s="136" t="inlineStr">
        <is>
          <t>✓ HRIS: 15.8 yrs, B.Com, 0 direct reports
✓ Survey: 20 of 20 questions answered
✓ KRAs: submitted, reported deliverables
✓ Manager mapping: rating, potential, 9-box
✗ Job description: not on file</t>
        </is>
      </c>
      <c r="BE12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8" s="136" t="inlineStr">
        <is>
          <t>Medium</t>
        </is>
      </c>
      <c r="BG128" s="136" t="inlineStr">
        <is>
          <t>• 15.8 yrs of experience in a role that reads as Band A work — a career-path question for the manager: can the role be widened · Specialist, B1 or is it correctly sized?</t>
        </is>
      </c>
      <c r="BH128" s="136" t="inlineStr"/>
      <c r="BI128" s="137" t="n"/>
      <c r="BJ128" s="138" t="n"/>
      <c r="BK128" s="138" t="n"/>
      <c r="BL128" s="138" t="n"/>
      <c r="BM128" s="138" t="n"/>
      <c r="BN128" s="139" t="n"/>
      <c r="BO128" s="121" t="n"/>
      <c r="BP128" s="121" t="n"/>
      <c r="BQ128" s="121" t="n"/>
      <c r="BR128" s="121" t="n"/>
      <c r="BS128" s="121" t="n"/>
      <c r="BT128" s="121" t="n"/>
      <c r="BU128" s="121" t="n"/>
      <c r="BV128" s="121" t="n">
        <v>3</v>
      </c>
    </row>
    <row r="129" ht="340" customHeight="1">
      <c r="A129" s="109" t="inlineStr">
        <is>
          <t>IRIS0520</t>
        </is>
      </c>
      <c r="B129" s="110" t="inlineStr">
        <is>
          <t>Mandar Vatare</t>
        </is>
      </c>
      <c r="C129" s="111" t="inlineStr">
        <is>
          <t>Services</t>
        </is>
      </c>
      <c r="D129" s="111" t="inlineStr">
        <is>
          <t>Shailesh Kumar Sharma</t>
        </is>
      </c>
      <c r="E129" s="112" t="n">
        <v>17.3</v>
      </c>
      <c r="F129" s="112" t="n">
        <v>16.3</v>
      </c>
      <c r="G129" s="111" t="inlineStr">
        <is>
          <t>B.Com</t>
        </is>
      </c>
      <c r="H129" s="140" t="inlineStr">
        <is>
          <t>Financial Analyst</t>
        </is>
      </c>
      <c r="I129" s="115" t="inlineStr">
        <is>
          <t>Senior Financial Analyst</t>
        </is>
      </c>
      <c r="J129" s="114" t="inlineStr">
        <is>
          <t>Consulting &amp; Professional Services</t>
        </is>
      </c>
      <c r="K129" s="114" t="inlineStr">
        <is>
          <t>XBRL Tagging, Conversion &amp; Filing</t>
        </is>
      </c>
      <c r="L129" s="115" t="inlineStr">
        <is>
          <t>L3 – Professional / Associate</t>
        </is>
      </c>
      <c r="M129" s="116" t="inlineStr">
        <is>
          <t>A3</t>
        </is>
      </c>
      <c r="N129" s="147" t="inlineStr">
        <is>
          <t>Senior Associate</t>
        </is>
      </c>
      <c r="O129" s="26" t="inlineStr">
        <is>
          <t>A</t>
        </is>
      </c>
      <c r="P129" s="114" t="inlineStr">
        <is>
          <t>IC</t>
        </is>
      </c>
      <c r="Q129" s="146" t="inlineStr">
        <is>
          <t>▲ Up</t>
        </is>
      </c>
      <c r="R129"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2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29" s="121" t="n"/>
      <c r="U129"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29"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29"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29"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29" s="124" t="inlineStr">
        <is>
          <t>CARBON · Services · Band A · Early career</t>
        </is>
      </c>
      <c r="Z129" s="125" t="n">
        <v>2.5</v>
      </c>
      <c r="AA129" s="126">
        <f>IFERROR(INDEX(WM_C,MATCH($Y129,WM_KEY,0)),"")</f>
        <v>0.54</v>
      </c>
      <c r="AB129" s="127">
        <f>IF(Z129="","",Z129*AA129)</f>
        <v>1.35</v>
      </c>
      <c r="AC129" s="125" t="n">
        <v>2</v>
      </c>
      <c r="AD129" s="126">
        <f>IFERROR(INDEX(WM_AU,MATCH($Y129,WM_KEY,0)),"")</f>
        <v>0.16</v>
      </c>
      <c r="AE129" s="127">
        <f>IF(AC129="","",AC129*AD129)</f>
        <v>0.32</v>
      </c>
      <c r="AF129" s="125" t="n">
        <v>2.5</v>
      </c>
      <c r="AG129" s="126">
        <f>IFERROR(INDEX(WM_AC,MATCH($Y129,WM_KEY,0)),"")</f>
        <v>0.14</v>
      </c>
      <c r="AH129" s="127">
        <f>IF(AF129="","",AF129*AG129)</f>
        <v>0.35</v>
      </c>
      <c r="AI129" s="125" t="n">
        <v>2</v>
      </c>
      <c r="AJ129" s="126">
        <f>IFERROR(INDEX(WM_L,MATCH($Y129,WM_KEY,0)),"")</f>
        <v>0</v>
      </c>
      <c r="AK129" s="127">
        <f>IF(AI129="","",AI129*AJ129)</f>
        <v>0</v>
      </c>
      <c r="AL129" s="125" t="n">
        <v>9</v>
      </c>
      <c r="AM129" s="126">
        <f>IFERROR(INDEX(WM_E,MATCH($Y129,WM_KEY,0)),"")</f>
        <v>0.1</v>
      </c>
      <c r="AN129" s="127">
        <f>IF(AL129="","",AL129*AM129)</f>
        <v>0.9</v>
      </c>
      <c r="AO129" s="128" t="n">
        <v>3</v>
      </c>
      <c r="AP129" s="126">
        <f>IFERROR(INDEX(WM_BI,MATCH($Y129,WM_KEY,0)),"")</f>
        <v>0.06</v>
      </c>
      <c r="AQ129" s="127">
        <f>IF(AO129="","",AO129*AP129)</f>
        <v>0.18</v>
      </c>
      <c r="AR129" s="127">
        <f>IF(COUNT(AB129,AE129,AH129,AK129,AN129,AQ129)&lt;6,"",SUM(AB129,AE129,AH129,AK129,AN129,AQ129))</f>
        <v>3.1</v>
      </c>
      <c r="AS129" s="129" t="str">
        <f>IF(AR129="","",INDEX({"A1","A2","A3","B1","B2","B3","C1","C2","D1","D2","E1","E2"},MAX(1,MIN(12,ROUND(AR129,0)))))</f>
        <v>A3</v>
      </c>
      <c r="AT12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29" s="131" t="inlineStr">
        <is>
          <r>
            <rPr>
              <rFont val="Calibri"/>
              <b val="1"/>
              <sz val="10"/>
            </rPr>
            <t>At build:</t>
          </r>
          <r>
            <rPr>
              <rFont val="Calibri"/>
              <sz val="10"/>
            </rPr>
            <t xml:space="preserve"> Complexity 1.35 + Autonomy 0.32 + Accountability 0.35 + Leadership 0.00 + Experience 0.90 + Business impact 0.18
= 3.10 points → nearest level 3 = A3
</t>
          </r>
          <r>
            <rPr>
              <rFont val="Calibri"/>
              <b val="1"/>
              <sz val="10"/>
            </rPr>
            <t>Final level:</t>
          </r>
          <r>
            <rPr>
              <rFont val="Calibri"/>
              <sz val="10"/>
            </rPr>
            <t xml:space="preserve"> A3 · same as the score</t>
          </r>
        </is>
      </c>
      <c r="AV129" s="131" t="inlineStr">
        <is>
          <r>
            <rPr>
              <rFont val="Calibri"/>
              <b val="1"/>
              <sz val="10"/>
            </rPr>
            <t>No rule applied:</t>
          </r>
          <r>
            <rPr>
              <rFont val="Calibri"/>
              <sz val="10"/>
            </rPr>
            <t xml:space="preserve"> the score decides.</t>
          </r>
        </is>
      </c>
      <c r="AW129"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QC of iXBRL reports plus ESMA and KVK tagging, tag selection, validation error resolution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2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Selects tags and makes corrections; resolves only standard validation issues alone → matches the start
</t>
          </r>
          <r>
            <rPr>
              <rFont val="Calibri"/>
              <b val="1"/>
              <sz val="10"/>
            </rPr>
            <t>Market:</t>
          </r>
          <r>
            <rPr>
              <rFont val="Calibri"/>
              <sz val="10"/>
            </rPr>
            <t xml:space="preserve"> A2 = Chooses own approach within standards</t>
          </r>
        </is>
      </c>
      <c r="AY129"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Completeness of QC checklist and review before finalisation; final files emailed to CEM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29"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QC analyst reviewing and editing other taggers' files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29" s="134" t="inlineStr">
        <is>
          <r>
            <rPr>
              <rFont val="Calibri"/>
              <sz val="10"/>
            </rPr>
            <t xml:space="preserve">Rated 9 of 12
</t>
          </r>
          <r>
            <rPr>
              <rFont val="Calibri"/>
              <b val="1"/>
              <sz val="10"/>
            </rPr>
            <t>Experience:</t>
          </r>
          <r>
            <rPr>
              <rFont val="Calibri"/>
              <sz val="10"/>
            </rPr>
            <t xml:space="preserve"> 17.3 yrs total · 1.0 before IRIS + 16.3 at IRIS = 8.9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29"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29" s="145" t="inlineStr"/>
      <c r="BD129" s="136" t="inlineStr">
        <is>
          <t>✓ HRIS: 17.3 yrs, B.Com, 0 direct reports
✓ Survey: 20 of 20 questions answered
✓ KRAs: submitted, reported deliverables
✓ Manager mapping: rating, potential, 9-box
✗ Job description: not on file</t>
        </is>
      </c>
      <c r="BE12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29" s="136" t="inlineStr">
        <is>
          <t>Medium</t>
        </is>
      </c>
      <c r="BG129" s="136" t="inlineStr">
        <is>
          <t>• 17.3 yrs of experience in a role that reads as Band A work — a career-path question for the manager: can the role be widened · Specialist, B1 or is it correctly sized?</t>
        </is>
      </c>
      <c r="BH129" s="136" t="inlineStr"/>
      <c r="BI129" s="137" t="n"/>
      <c r="BJ129" s="138" t="n"/>
      <c r="BK129" s="138" t="n"/>
      <c r="BL129" s="138" t="n"/>
      <c r="BM129" s="138" t="n"/>
      <c r="BN129" s="139" t="n"/>
      <c r="BO129" s="121" t="n"/>
      <c r="BP129" s="121" t="n"/>
      <c r="BQ129" s="121" t="n"/>
      <c r="BR129" s="121" t="n"/>
      <c r="BS129" s="121" t="n"/>
      <c r="BT129" s="121" t="n"/>
      <c r="BU129" s="121" t="n"/>
      <c r="BV129" s="121" t="n">
        <v>3</v>
      </c>
    </row>
    <row r="130" ht="340" customHeight="1">
      <c r="A130" s="109" t="inlineStr">
        <is>
          <t>IRIS2056</t>
        </is>
      </c>
      <c r="B130" s="110" t="inlineStr">
        <is>
          <t>Monica Patel</t>
        </is>
      </c>
      <c r="C130" s="111" t="inlineStr">
        <is>
          <t>Services</t>
        </is>
      </c>
      <c r="D130" s="111" t="inlineStr">
        <is>
          <t>Mohammed Dholkawala</t>
        </is>
      </c>
      <c r="E130" s="112" t="n">
        <v>11.3</v>
      </c>
      <c r="F130" s="112" t="n">
        <v>4.1</v>
      </c>
      <c r="G130" s="111" t="inlineStr">
        <is>
          <t>BMS</t>
        </is>
      </c>
      <c r="H130" s="113" t="inlineStr">
        <is>
          <t>Senior Financial Analyst</t>
        </is>
      </c>
      <c r="I130" s="114" t="inlineStr">
        <is>
          <t>Senior Financial Analyst</t>
        </is>
      </c>
      <c r="J130" s="114" t="inlineStr">
        <is>
          <t>Consulting &amp; Professional Services</t>
        </is>
      </c>
      <c r="K130" s="114" t="inlineStr">
        <is>
          <t>XBRL Tagging, Conversion &amp; Filing</t>
        </is>
      </c>
      <c r="L130" s="114" t="inlineStr">
        <is>
          <t>L4 – Senior</t>
        </is>
      </c>
      <c r="M130" s="148" t="inlineStr">
        <is>
          <t>A3</t>
        </is>
      </c>
      <c r="N130" s="147" t="inlineStr">
        <is>
          <t>Senior Associate</t>
        </is>
      </c>
      <c r="O130" s="26" t="inlineStr">
        <is>
          <t>A</t>
        </is>
      </c>
      <c r="P130" s="114" t="inlineStr">
        <is>
          <t>IC</t>
        </is>
      </c>
      <c r="Q130" s="149" t="inlineStr">
        <is>
          <t>• Same level</t>
        </is>
      </c>
      <c r="R130"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High · 9-Box Grid placement: Core Contributor.</t>
          </r>
        </is>
      </c>
      <c r="T130" s="121" t="n"/>
      <c r="U130"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0"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0"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0"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0" s="124" t="inlineStr">
        <is>
          <t>CARBON · Services · Band A · Early career</t>
        </is>
      </c>
      <c r="Z130" s="125" t="n">
        <v>3</v>
      </c>
      <c r="AA130" s="126">
        <f>IFERROR(INDEX(WM_C,MATCH($Y130,WM_KEY,0)),"")</f>
        <v>0.54</v>
      </c>
      <c r="AB130" s="127">
        <f>IF(Z130="","",Z130*AA130)</f>
        <v>1.62</v>
      </c>
      <c r="AC130" s="125" t="n">
        <v>3</v>
      </c>
      <c r="AD130" s="126">
        <f>IFERROR(INDEX(WM_AU,MATCH($Y130,WM_KEY,0)),"")</f>
        <v>0.16</v>
      </c>
      <c r="AE130" s="127">
        <f>IF(AC130="","",AC130*AD130)</f>
        <v>0.48</v>
      </c>
      <c r="AF130" s="125" t="n">
        <v>2.5</v>
      </c>
      <c r="AG130" s="126">
        <f>IFERROR(INDEX(WM_AC,MATCH($Y130,WM_KEY,0)),"")</f>
        <v>0.14</v>
      </c>
      <c r="AH130" s="127">
        <f>IF(AF130="","",AF130*AG130)</f>
        <v>0.35</v>
      </c>
      <c r="AI130" s="125" t="n">
        <v>1.5</v>
      </c>
      <c r="AJ130" s="126">
        <f>IFERROR(INDEX(WM_L,MATCH($Y130,WM_KEY,0)),"")</f>
        <v>0</v>
      </c>
      <c r="AK130" s="127">
        <f>IF(AI130="","",AI130*AJ130)</f>
        <v>0</v>
      </c>
      <c r="AL130" s="125" t="n">
        <v>6.5</v>
      </c>
      <c r="AM130" s="126">
        <f>IFERROR(INDEX(WM_E,MATCH($Y130,WM_KEY,0)),"")</f>
        <v>0.1</v>
      </c>
      <c r="AN130" s="127">
        <f>IF(AL130="","",AL130*AM130)</f>
        <v>0.65</v>
      </c>
      <c r="AO130" s="128" t="n">
        <v>3</v>
      </c>
      <c r="AP130" s="126">
        <f>IFERROR(INDEX(WM_BI,MATCH($Y130,WM_KEY,0)),"")</f>
        <v>0.06</v>
      </c>
      <c r="AQ130" s="127">
        <f>IF(AO130="","",AO130*AP130)</f>
        <v>0.18</v>
      </c>
      <c r="AR130" s="127">
        <f>IF(COUNT(AB130,AE130,AH130,AK130,AN130,AQ130)&lt;6,"",SUM(AB130,AE130,AH130,AK130,AN130,AQ130))</f>
        <v>3.28</v>
      </c>
      <c r="AS130" s="129" t="str">
        <f>IF(AR130="","",INDEX({"A1","A2","A3","B1","B2","B3","C1","C2","D1","D2","E1","E2"},MAX(1,MIN(12,ROUND(AR130,0)))))</f>
        <v>A3</v>
      </c>
      <c r="AT13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0" s="131" t="inlineStr">
        <is>
          <r>
            <rPr>
              <rFont val="Calibri"/>
              <b val="1"/>
              <sz val="10"/>
            </rPr>
            <t>At build:</t>
          </r>
          <r>
            <rPr>
              <rFont val="Calibri"/>
              <sz val="10"/>
            </rPr>
            <t xml:space="preserve"> Complexity 1.62 + Autonomy 0.48 + Accountability 0.35 + Leadership 0.00 + Experience 0.65 + Business impact 0.18
= 3.28 points → nearest level 3 = A3
</t>
          </r>
          <r>
            <rPr>
              <rFont val="Calibri"/>
              <b val="1"/>
              <sz val="10"/>
            </rPr>
            <t>Final level:</t>
          </r>
          <r>
            <rPr>
              <rFont val="Calibri"/>
              <sz val="10"/>
            </rPr>
            <t xml:space="preserve"> A3 · same as the score</t>
          </r>
        </is>
      </c>
      <c r="AV130" s="131" t="inlineStr">
        <is>
          <r>
            <rPr>
              <rFont val="Calibri"/>
              <b val="1"/>
              <sz val="10"/>
            </rPr>
            <t>No rule applied:</t>
          </r>
          <r>
            <rPr>
              <rFont val="Calibri"/>
              <sz val="10"/>
            </rPr>
            <t xml:space="preserve"> the score decides.</t>
          </r>
        </is>
      </c>
      <c r="AW130"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23 colleagues in the same role and department · own answers too general to rate → no change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30"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t>
          </r>
          <r>
            <rPr>
              <rFont val="Calibri"/>
              <sz val="10"/>
            </rPr>
            <t xml:space="preserve"> rated like 23 colleagues in the same role and department · own answers too general to rate → no change
</t>
          </r>
          <r>
            <rPr>
              <rFont val="Calibri"/>
              <b val="1"/>
              <sz val="10"/>
            </rPr>
            <t>Market:</t>
          </r>
          <r>
            <rPr>
              <rFont val="Calibri"/>
              <sz val="10"/>
            </rPr>
            <t xml:space="preserve"> A3 = Technical / QC / client calls on own work</t>
          </r>
        </is>
      </c>
      <c r="AY130"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t>
          </r>
          <r>
            <rPr>
              <rFont val="Calibri"/>
              <sz val="10"/>
            </rPr>
            <t xml:space="preserve"> rated like 23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0"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t>
          </r>
          <r>
            <rPr>
              <rFont val="Calibri"/>
              <sz val="10"/>
            </rPr>
            <t xml:space="preserve"> rated like 23 colleagues in the same role and department · own answers too general to rate → moved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30" s="134" t="inlineStr">
        <is>
          <r>
            <rPr>
              <rFont val="Calibri"/>
              <sz val="10"/>
            </rPr>
            <t xml:space="preserve">Rated 6.5 of 12 · between B3 and C1
</t>
          </r>
          <r>
            <rPr>
              <rFont val="Calibri"/>
              <b val="1"/>
              <sz val="10"/>
            </rPr>
            <t>Experience:</t>
          </r>
          <r>
            <rPr>
              <rFont val="Calibri"/>
              <sz val="10"/>
            </rPr>
            <t xml:space="preserve"> 11.3 yrs total · 7.2 before IRIS + 4.1 at IRIS = 6.7 on the experience scale
</t>
          </r>
          <r>
            <rPr>
              <rFont val="Calibri"/>
              <b val="1"/>
              <sz val="10"/>
            </rPr>
            <t>Qualification:</t>
          </r>
          <r>
            <rPr>
              <rFont val="Calibri"/>
              <sz val="10"/>
            </rPr>
            <t xml:space="preserve"> BMS · graduate, relevant to the work → no change
</t>
          </r>
          <r>
            <rPr>
              <rFont val="Calibri"/>
              <b val="1"/>
              <sz val="10"/>
            </rPr>
            <t>Market:</t>
          </r>
          <r>
            <rPr>
              <rFont val="Calibri"/>
              <sz val="10"/>
            </rPr>
            <t xml:space="preserve"> A3 roles typically have 2–5 yrs · IRIS guide 2–4</t>
          </r>
        </is>
      </c>
      <c r="BB130"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0" s="135" t="inlineStr">
        <is>
          <t>• Confirm the reporting line — Manager</t>
        </is>
      </c>
      <c r="BD130" s="136" t="inlineStr">
        <is>
          <t>✓ HRIS: 11.3 yrs, BMS, 0 direct reports
✓ Survey: 20 of 20 questions answered
✓ KRAs: submitted, reported deliverables
✓ Manager mapping: rating, potential, 9-box
✗ Job description: not on file</t>
        </is>
      </c>
      <c r="BE130"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0" s="136" t="inlineStr">
        <is>
          <t>Low</t>
        </is>
      </c>
      <c r="BG130" s="136" t="inlineStr">
        <is>
          <t>• Describes leading or allocating work to a team but has no formal reports in the Employee Master — confirm; may be a POD Lead / Team Lead
• Survey answers are generic or do not match the role — not used as evidence; manager input needed
• 11.3 yrs of experience in a role that reads as Band A work — a career-path question for the manager: can the role be widened · Specialist, B1 or is it correctly sized?</t>
        </is>
      </c>
      <c r="BH130" s="136" t="inlineStr"/>
      <c r="BI130" s="137" t="n"/>
      <c r="BJ130" s="138" t="n"/>
      <c r="BK130" s="138" t="n"/>
      <c r="BL130" s="138" t="n"/>
      <c r="BM130" s="138" t="n"/>
      <c r="BN130" s="139" t="n"/>
      <c r="BO130" s="121" t="n"/>
      <c r="BP130" s="121" t="n"/>
      <c r="BQ130" s="121" t="n"/>
      <c r="BR130" s="121" t="n"/>
      <c r="BS130" s="121" t="n"/>
      <c r="BT130" s="121" t="n"/>
      <c r="BU130" s="121" t="n"/>
      <c r="BV130" s="121" t="n">
        <v>3</v>
      </c>
    </row>
    <row r="131" ht="340" customHeight="1">
      <c r="A131" s="109" t="inlineStr">
        <is>
          <t>IRIS2328</t>
        </is>
      </c>
      <c r="B131" s="110" t="inlineStr">
        <is>
          <t>Namrata Juvekar</t>
        </is>
      </c>
      <c r="C131" s="111" t="inlineStr">
        <is>
          <t>Services</t>
        </is>
      </c>
      <c r="D131" s="111" t="inlineStr">
        <is>
          <t>Jinesh Kumar S</t>
        </is>
      </c>
      <c r="E131" s="112" t="n">
        <v>1.7</v>
      </c>
      <c r="F131" s="112" t="n">
        <v>1.7</v>
      </c>
      <c r="G131" s="111" t="inlineStr">
        <is>
          <t>B.Com</t>
        </is>
      </c>
      <c r="H131" s="140" t="inlineStr">
        <is>
          <t>Financial Analyst</t>
        </is>
      </c>
      <c r="I131" s="115" t="inlineStr">
        <is>
          <t>Senior Financial Analyst</t>
        </is>
      </c>
      <c r="J131" s="114" t="inlineStr">
        <is>
          <t>Consulting &amp; Professional Services</t>
        </is>
      </c>
      <c r="K131" s="114" t="inlineStr">
        <is>
          <t>XBRL Tagging, Conversion &amp; Filing</t>
        </is>
      </c>
      <c r="L131" s="115" t="inlineStr">
        <is>
          <t>L3 – Professional / Associate</t>
        </is>
      </c>
      <c r="M131" s="116" t="inlineStr">
        <is>
          <t>A3</t>
        </is>
      </c>
      <c r="N131" s="147" t="inlineStr">
        <is>
          <t>Senior Associate</t>
        </is>
      </c>
      <c r="O131" s="26" t="inlineStr">
        <is>
          <t>A</t>
        </is>
      </c>
      <c r="P131" s="114" t="inlineStr">
        <is>
          <t>IC</t>
        </is>
      </c>
      <c r="Q131" s="146" t="inlineStr">
        <is>
          <t>▲ Up</t>
        </is>
      </c>
      <c r="R131"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31" s="121" t="n"/>
      <c r="U131"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1"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1"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1"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1" s="124" t="inlineStr">
        <is>
          <t>CARBON · Services · Band A · Early career</t>
        </is>
      </c>
      <c r="Z131" s="125" t="n">
        <v>2.5</v>
      </c>
      <c r="AA131" s="126">
        <f>IFERROR(INDEX(WM_C,MATCH($Y131,WM_KEY,0)),"")</f>
        <v>0.54</v>
      </c>
      <c r="AB131" s="127">
        <f>IF(Z131="","",Z131*AA131)</f>
        <v>1.35</v>
      </c>
      <c r="AC131" s="125" t="n">
        <v>3</v>
      </c>
      <c r="AD131" s="126">
        <f>IFERROR(INDEX(WM_AU,MATCH($Y131,WM_KEY,0)),"")</f>
        <v>0.16</v>
      </c>
      <c r="AE131" s="127">
        <f>IF(AC131="","",AC131*AD131)</f>
        <v>0.48</v>
      </c>
      <c r="AF131" s="125" t="n">
        <v>2.5</v>
      </c>
      <c r="AG131" s="126">
        <f>IFERROR(INDEX(WM_AC,MATCH($Y131,WM_KEY,0)),"")</f>
        <v>0.14</v>
      </c>
      <c r="AH131" s="127">
        <f>IF(AF131="","",AF131*AG131)</f>
        <v>0.35</v>
      </c>
      <c r="AI131" s="125" t="n">
        <v>2</v>
      </c>
      <c r="AJ131" s="126">
        <f>IFERROR(INDEX(WM_L,MATCH($Y131,WM_KEY,0)),"")</f>
        <v>0</v>
      </c>
      <c r="AK131" s="127">
        <f>IF(AI131="","",AI131*AJ131)</f>
        <v>0</v>
      </c>
      <c r="AL131" s="125" t="n">
        <v>2.5</v>
      </c>
      <c r="AM131" s="126">
        <f>IFERROR(INDEX(WM_E,MATCH($Y131,WM_KEY,0)),"")</f>
        <v>0.1</v>
      </c>
      <c r="AN131" s="127">
        <f>IF(AL131="","",AL131*AM131)</f>
        <v>0.25</v>
      </c>
      <c r="AO131" s="128" t="n">
        <v>3</v>
      </c>
      <c r="AP131" s="126">
        <f>IFERROR(INDEX(WM_BI,MATCH($Y131,WM_KEY,0)),"")</f>
        <v>0.06</v>
      </c>
      <c r="AQ131" s="127">
        <f>IF(AO131="","",AO131*AP131)</f>
        <v>0.18</v>
      </c>
      <c r="AR131" s="127">
        <f>IF(COUNT(AB131,AE131,AH131,AK131,AN131,AQ131)&lt;6,"",SUM(AB131,AE131,AH131,AK131,AN131,AQ131))</f>
        <v>2.61</v>
      </c>
      <c r="AS131" s="129" t="str">
        <f>IF(AR131="","",INDEX({"A1","A2","A3","B1","B2","B3","C1","C2","D1","D2","E1","E2"},MAX(1,MIN(12,ROUND(AR131,0)))))</f>
        <v>A3</v>
      </c>
      <c r="AT13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1" s="131" t="inlineStr">
        <is>
          <r>
            <rPr>
              <rFont val="Calibri"/>
              <b val="1"/>
              <sz val="10"/>
            </rPr>
            <t>At build:</t>
          </r>
          <r>
            <rPr>
              <rFont val="Calibri"/>
              <sz val="10"/>
            </rPr>
            <t xml:space="preserve"> Complexity 1.35 + Autonomy 0.48 + Accountability 0.35 + Leadership 0.00 + Experience 0.25 + Business impact 0.18
= 2.61 points → nearest level 3 = A3
</t>
          </r>
          <r>
            <rPr>
              <rFont val="Calibri"/>
              <b val="1"/>
              <sz val="10"/>
            </rPr>
            <t>Final level:</t>
          </r>
          <r>
            <rPr>
              <rFont val="Calibri"/>
              <sz val="10"/>
            </rPr>
            <t xml:space="preserve"> A3 · same as the score</t>
          </r>
        </is>
      </c>
      <c r="AV131" s="131" t="inlineStr">
        <is>
          <r>
            <rPr>
              <rFont val="Calibri"/>
              <b val="1"/>
              <sz val="10"/>
            </rPr>
            <t>No rule applied:</t>
          </r>
          <r>
            <rPr>
              <rFont val="Calibri"/>
              <sz val="10"/>
            </rPr>
            <t xml:space="preserve"> the score decides.</t>
          </r>
        </is>
      </c>
      <c r="AW131"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US mandate tagging, QC, validation, filings; roll-forward, product testing, client comments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1"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Allocates and rebalances shift workload; resolves routine issues; escalates complex ones to leads → moved up 1
</t>
          </r>
          <r>
            <rPr>
              <rFont val="Calibri"/>
              <b val="1"/>
              <sz val="10"/>
            </rPr>
            <t>Market:</t>
          </r>
          <r>
            <rPr>
              <rFont val="Calibri"/>
              <sz val="10"/>
            </rPr>
            <t xml:space="preserve"> A3 = Technical / QC / client calls on own work</t>
          </r>
        </is>
      </c>
      <c r="AY131"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tagging, QC and filings on time; coordinates shift allocation supporting team targets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1"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B1:</t>
          </r>
          <r>
            <rPr>
              <rFont val="Calibri"/>
              <sz val="10"/>
            </rPr>
            <t xml:space="preserve"> Shift allocation, guidance, doubt solving and training of team members · manager note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31" s="134" t="inlineStr">
        <is>
          <r>
            <rPr>
              <rFont val="Calibri"/>
              <sz val="10"/>
            </rPr>
            <t xml:space="preserve">Rated 2.5 of 12 · between A2 and A3
</t>
          </r>
          <r>
            <rPr>
              <rFont val="Calibri"/>
              <b val="1"/>
              <sz val="10"/>
            </rPr>
            <t>Experience:</t>
          </r>
          <r>
            <rPr>
              <rFont val="Calibri"/>
              <sz val="10"/>
            </rPr>
            <t xml:space="preserve"> 1.7 yrs total · 1.7 at IRIS; none recorded before IRIS = 2.4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1"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1" s="135" t="inlineStr">
        <is>
          <t>• Confirm the reporting line — Manager</t>
        </is>
      </c>
      <c r="BD131" s="136" t="inlineStr">
        <is>
          <t>✓ HRIS: 1.7 yrs, B.Com, 0 direct reports
✓ Survey: 20 of 20 questions answered
✓ KRAs: submitted, reported deliverables
✓ Manager mapping: rating, potential, 9-box
✗ Job description: not on file</t>
        </is>
      </c>
      <c r="BE131"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1" s="136" t="inlineStr">
        <is>
          <t>Medium</t>
        </is>
      </c>
      <c r="BG131" s="136" t="inlineStr">
        <is>
          <t>• Describes leading or allocating work to a team but has no formal reports in the Employee Master — confirm; may be a POD Lead / Team Lead</t>
        </is>
      </c>
      <c r="BH131" s="136" t="inlineStr"/>
      <c r="BI131" s="137" t="n"/>
      <c r="BJ131" s="138" t="n"/>
      <c r="BK131" s="138" t="n"/>
      <c r="BL131" s="138" t="n"/>
      <c r="BM131" s="138" t="n"/>
      <c r="BN131" s="139" t="n"/>
      <c r="BO131" s="121" t="n"/>
      <c r="BP131" s="121" t="n"/>
      <c r="BQ131" s="121" t="n"/>
      <c r="BR131" s="121" t="n"/>
      <c r="BS131" s="121" t="n"/>
      <c r="BT131" s="121" t="n"/>
      <c r="BU131" s="121" t="n"/>
      <c r="BV131" s="121" t="n">
        <v>3</v>
      </c>
    </row>
    <row r="132" ht="340" customHeight="1">
      <c r="A132" s="109" t="inlineStr">
        <is>
          <t>IRIS0466</t>
        </is>
      </c>
      <c r="B132" s="110" t="inlineStr">
        <is>
          <t>Nirmala Kalyadappu</t>
        </is>
      </c>
      <c r="C132" s="111" t="inlineStr">
        <is>
          <t>Services</t>
        </is>
      </c>
      <c r="D132" s="111" t="inlineStr">
        <is>
          <t>Shailesh Kumar Sharma</t>
        </is>
      </c>
      <c r="E132" s="112" t="n">
        <v>16.9</v>
      </c>
      <c r="F132" s="112" t="n">
        <v>15.8</v>
      </c>
      <c r="G132" s="111" t="inlineStr">
        <is>
          <t>B.Com</t>
        </is>
      </c>
      <c r="H132" s="140" t="inlineStr">
        <is>
          <t>Financial Analyst</t>
        </is>
      </c>
      <c r="I132" s="115" t="inlineStr">
        <is>
          <t>Senior Financial Analyst</t>
        </is>
      </c>
      <c r="J132" s="114" t="inlineStr">
        <is>
          <t>Consulting &amp; Professional Services</t>
        </is>
      </c>
      <c r="K132" s="114" t="inlineStr">
        <is>
          <t>XBRL Tagging, Conversion &amp; Filing</t>
        </is>
      </c>
      <c r="L132" s="115" t="inlineStr">
        <is>
          <t>L3 – Professional / Associate</t>
        </is>
      </c>
      <c r="M132" s="116" t="inlineStr">
        <is>
          <t>A3</t>
        </is>
      </c>
      <c r="N132" s="147" t="inlineStr">
        <is>
          <t>Senior Associate</t>
        </is>
      </c>
      <c r="O132" s="26" t="inlineStr">
        <is>
          <t>A</t>
        </is>
      </c>
      <c r="P132" s="114" t="inlineStr">
        <is>
          <t>IC</t>
        </is>
      </c>
      <c r="Q132" s="146" t="inlineStr">
        <is>
          <t>▲ Up</t>
        </is>
      </c>
      <c r="R13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32" s="121" t="n"/>
      <c r="U132"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2"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2"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2"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2" s="124" t="inlineStr">
        <is>
          <t>CARBON · Services · Band A · Early career</t>
        </is>
      </c>
      <c r="Z132" s="125" t="n">
        <v>2.5</v>
      </c>
      <c r="AA132" s="126">
        <f>IFERROR(INDEX(WM_C,MATCH($Y132,WM_KEY,0)),"")</f>
        <v>0.54</v>
      </c>
      <c r="AB132" s="127">
        <f>IF(Z132="","",Z132*AA132)</f>
        <v>1.35</v>
      </c>
      <c r="AC132" s="125" t="n">
        <v>2</v>
      </c>
      <c r="AD132" s="126">
        <f>IFERROR(INDEX(WM_AU,MATCH($Y132,WM_KEY,0)),"")</f>
        <v>0.16</v>
      </c>
      <c r="AE132" s="127">
        <f>IF(AC132="","",AC132*AD132)</f>
        <v>0.32</v>
      </c>
      <c r="AF132" s="125" t="n">
        <v>2.5</v>
      </c>
      <c r="AG132" s="126">
        <f>IFERROR(INDEX(WM_AC,MATCH($Y132,WM_KEY,0)),"")</f>
        <v>0.14</v>
      </c>
      <c r="AH132" s="127">
        <f>IF(AF132="","",AF132*AG132)</f>
        <v>0.35</v>
      </c>
      <c r="AI132" s="125" t="n">
        <v>1</v>
      </c>
      <c r="AJ132" s="126">
        <f>IFERROR(INDEX(WM_L,MATCH($Y132,WM_KEY,0)),"")</f>
        <v>0</v>
      </c>
      <c r="AK132" s="127">
        <f>IF(AI132="","",AI132*AJ132)</f>
        <v>0</v>
      </c>
      <c r="AL132" s="125" t="n">
        <v>9</v>
      </c>
      <c r="AM132" s="126">
        <f>IFERROR(INDEX(WM_E,MATCH($Y132,WM_KEY,0)),"")</f>
        <v>0.1</v>
      </c>
      <c r="AN132" s="127">
        <f>IF(AL132="","",AL132*AM132)</f>
        <v>0.9</v>
      </c>
      <c r="AO132" s="128" t="n">
        <v>3</v>
      </c>
      <c r="AP132" s="126">
        <f>IFERROR(INDEX(WM_BI,MATCH($Y132,WM_KEY,0)),"")</f>
        <v>0.06</v>
      </c>
      <c r="AQ132" s="127">
        <f>IF(AO132="","",AO132*AP132)</f>
        <v>0.18</v>
      </c>
      <c r="AR132" s="127">
        <f>IF(COUNT(AB132,AE132,AH132,AK132,AN132,AQ132)&lt;6,"",SUM(AB132,AE132,AH132,AK132,AN132,AQ132))</f>
        <v>3.1</v>
      </c>
      <c r="AS132" s="129" t="str">
        <f>IF(AR132="","",INDEX({"A1","A2","A3","B1","B2","B3","C1","C2","D1","D2","E1","E2"},MAX(1,MIN(12,ROUND(AR132,0)))))</f>
        <v>A3</v>
      </c>
      <c r="AT13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2" s="131" t="inlineStr">
        <is>
          <r>
            <rPr>
              <rFont val="Calibri"/>
              <b val="1"/>
              <sz val="10"/>
            </rPr>
            <t>At build:</t>
          </r>
          <r>
            <rPr>
              <rFont val="Calibri"/>
              <sz val="10"/>
            </rPr>
            <t xml:space="preserve"> Complexity 1.35 + Autonomy 0.32 + Accountability 0.35 + Leadership 0.00 + Experience 0.90 + Business impact 0.18
= 3.10 points → nearest level 3 = A3
</t>
          </r>
          <r>
            <rPr>
              <rFont val="Calibri"/>
              <b val="1"/>
              <sz val="10"/>
            </rPr>
            <t>Final level:</t>
          </r>
          <r>
            <rPr>
              <rFont val="Calibri"/>
              <sz val="10"/>
            </rPr>
            <t xml:space="preserve"> A3 · same as the score</t>
          </r>
        </is>
      </c>
      <c r="AV132" s="131" t="inlineStr">
        <is>
          <r>
            <rPr>
              <rFont val="Calibri"/>
              <b val="1"/>
              <sz val="10"/>
            </rPr>
            <t>No rule applied:</t>
          </r>
          <r>
            <rPr>
              <rFont val="Calibri"/>
              <sz val="10"/>
            </rPr>
            <t xml:space="preserve"> the score decides.</t>
          </r>
        </is>
      </c>
      <c r="AW132"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14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14 colleagues in the same role and department · own answers too general to rate → no change
</t>
          </r>
          <r>
            <rPr>
              <rFont val="Calibri"/>
              <b val="1"/>
              <sz val="10"/>
            </rPr>
            <t>Market:</t>
          </r>
          <r>
            <rPr>
              <rFont val="Calibri"/>
              <sz val="10"/>
            </rPr>
            <t xml:space="preserve"> A2 = Chooses own approach within standards</t>
          </r>
        </is>
      </c>
      <c r="AY13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14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14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2" s="134" t="inlineStr">
        <is>
          <r>
            <rPr>
              <rFont val="Calibri"/>
              <sz val="10"/>
            </rPr>
            <t xml:space="preserve">Rated 9 of 12
</t>
          </r>
          <r>
            <rPr>
              <rFont val="Calibri"/>
              <b val="1"/>
              <sz val="10"/>
            </rPr>
            <t>Experience:</t>
          </r>
          <r>
            <rPr>
              <rFont val="Calibri"/>
              <sz val="10"/>
            </rPr>
            <t xml:space="preserve"> 16.9 yrs total · 1.1 before IRIS + 15.8 at IRIS = 8.8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2"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2" s="145" t="inlineStr"/>
      <c r="BD132" s="136" t="inlineStr">
        <is>
          <t>✓ HRIS: 16.9 yrs, B.Com, 0 direct reports
✓ Survey: 20 of 20 questions answered
✓ KRAs: submitted, reported deliverables
✓ Manager mapping: rating, potential, 9-box
✗ Job description: not on file</t>
        </is>
      </c>
      <c r="BE132"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2" s="136" t="inlineStr">
        <is>
          <t>Low</t>
        </is>
      </c>
      <c r="BG132" s="136" t="inlineStr">
        <is>
          <t>• Survey answers are generic or do not match the role — not used as evidence; manager input needed
• 16.9 yrs of experience in a role that reads as Band A work — a career-path question for the manager: can the role be widened · Specialist, B1 or is it correctly sized?</t>
        </is>
      </c>
      <c r="BH132" s="136" t="inlineStr"/>
      <c r="BI132" s="137" t="n"/>
      <c r="BJ132" s="138" t="n"/>
      <c r="BK132" s="138" t="n"/>
      <c r="BL132" s="138" t="n"/>
      <c r="BM132" s="138" t="n"/>
      <c r="BN132" s="139" t="n"/>
      <c r="BO132" s="121" t="n"/>
      <c r="BP132" s="121" t="n"/>
      <c r="BQ132" s="121" t="n"/>
      <c r="BR132" s="121" t="n"/>
      <c r="BS132" s="121" t="n"/>
      <c r="BT132" s="121" t="n"/>
      <c r="BU132" s="121" t="n"/>
      <c r="BV132" s="121" t="n">
        <v>3</v>
      </c>
    </row>
    <row r="133" ht="340" customHeight="1">
      <c r="A133" s="109" t="inlineStr">
        <is>
          <t>IRIS2230</t>
        </is>
      </c>
      <c r="B133" s="110" t="inlineStr">
        <is>
          <t>Palak Verma</t>
        </is>
      </c>
      <c r="C133" s="111" t="inlineStr">
        <is>
          <t>Services</t>
        </is>
      </c>
      <c r="D133" s="111" t="inlineStr">
        <is>
          <t>Priyanka Mehra</t>
        </is>
      </c>
      <c r="E133" s="112" t="n">
        <v>5.5</v>
      </c>
      <c r="F133" s="112" t="n">
        <v>2.5</v>
      </c>
      <c r="G133" s="111" t="inlineStr">
        <is>
          <t>B.Com</t>
        </is>
      </c>
      <c r="H133" s="140" t="inlineStr">
        <is>
          <t>Financial Analyst</t>
        </is>
      </c>
      <c r="I133" s="115" t="inlineStr">
        <is>
          <t>Senior Financial Analyst</t>
        </is>
      </c>
      <c r="J133" s="114" t="inlineStr">
        <is>
          <t>Consulting &amp; Professional Services</t>
        </is>
      </c>
      <c r="K133" s="114" t="inlineStr">
        <is>
          <t>XBRL Tagging, Conversion &amp; Filing</t>
        </is>
      </c>
      <c r="L133" s="115" t="inlineStr">
        <is>
          <t>L3 – Professional / Associate</t>
        </is>
      </c>
      <c r="M133" s="116" t="inlineStr">
        <is>
          <t>A3</t>
        </is>
      </c>
      <c r="N133" s="147" t="inlineStr">
        <is>
          <t>Senior Associate</t>
        </is>
      </c>
      <c r="O133" s="26" t="inlineStr">
        <is>
          <t>A</t>
        </is>
      </c>
      <c r="P133" s="114" t="inlineStr">
        <is>
          <t>IC</t>
        </is>
      </c>
      <c r="Q133" s="146" t="inlineStr">
        <is>
          <t>▲ Up</t>
        </is>
      </c>
      <c r="R133"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33" s="121" t="n"/>
      <c r="U133"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3"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3"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3"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3" s="124" t="inlineStr">
        <is>
          <t>CARBON · Services · Band A · Early career</t>
        </is>
      </c>
      <c r="Z133" s="125" t="n">
        <v>2</v>
      </c>
      <c r="AA133" s="126">
        <f>IFERROR(INDEX(WM_C,MATCH($Y133,WM_KEY,0)),"")</f>
        <v>0.54</v>
      </c>
      <c r="AB133" s="127">
        <f>IF(Z133="","",Z133*AA133)</f>
        <v>1.08</v>
      </c>
      <c r="AC133" s="125" t="n">
        <v>2</v>
      </c>
      <c r="AD133" s="126">
        <f>IFERROR(INDEX(WM_AU,MATCH($Y133,WM_KEY,0)),"")</f>
        <v>0.16</v>
      </c>
      <c r="AE133" s="127">
        <f>IF(AC133="","",AC133*AD133)</f>
        <v>0.32</v>
      </c>
      <c r="AF133" s="125" t="n">
        <v>2</v>
      </c>
      <c r="AG133" s="126">
        <f>IFERROR(INDEX(WM_AC,MATCH($Y133,WM_KEY,0)),"")</f>
        <v>0.14</v>
      </c>
      <c r="AH133" s="127">
        <f>IF(AF133="","",AF133*AG133)</f>
        <v>0.28</v>
      </c>
      <c r="AI133" s="125" t="n">
        <v>1</v>
      </c>
      <c r="AJ133" s="126">
        <f>IFERROR(INDEX(WM_L,MATCH($Y133,WM_KEY,0)),"")</f>
        <v>0</v>
      </c>
      <c r="AK133" s="127">
        <f>IF(AI133="","",AI133*AJ133)</f>
        <v>0</v>
      </c>
      <c r="AL133" s="125" t="n">
        <v>4</v>
      </c>
      <c r="AM133" s="126">
        <f>IFERROR(INDEX(WM_E,MATCH($Y133,WM_KEY,0)),"")</f>
        <v>0.1</v>
      </c>
      <c r="AN133" s="127">
        <f>IF(AL133="","",AL133*AM133)</f>
        <v>0.4</v>
      </c>
      <c r="AO133" s="128" t="n">
        <v>2.5</v>
      </c>
      <c r="AP133" s="126">
        <f>IFERROR(INDEX(WM_BI,MATCH($Y133,WM_KEY,0)),"")</f>
        <v>0.06</v>
      </c>
      <c r="AQ133" s="127">
        <f>IF(AO133="","",AO133*AP133)</f>
        <v>0.15</v>
      </c>
      <c r="AR133" s="127">
        <f>IF(COUNT(AB133,AE133,AH133,AK133,AN133,AQ133)&lt;6,"",SUM(AB133,AE133,AH133,AK133,AN133,AQ133))</f>
        <v>2.23</v>
      </c>
      <c r="AS133" s="129" t="str">
        <f>IF(AR133="","",INDEX({"A1","A2","A3","B1","B2","B3","C1","C2","D1","D2","E1","E2"},MAX(1,MIN(12,ROUND(AR133,0)))))</f>
        <v>A2</v>
      </c>
      <c r="AT133"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3" s="131" t="inlineStr">
        <is>
          <r>
            <rPr>
              <rFont val="Calibri"/>
              <b val="1"/>
              <sz val="10"/>
            </rPr>
            <t>At build:</t>
          </r>
          <r>
            <rPr>
              <rFont val="Calibri"/>
              <sz val="10"/>
            </rPr>
            <t xml:space="preserve"> Complexity 1.08 + Autonomy 0.32 + Accountability 0.28 + Leadership 0.00 + Experience 0.40 + Business impact 0.15
= 2.23 points → nearest level 2 = A2
</t>
          </r>
          <r>
            <rPr>
              <rFont val="Calibri"/>
              <b val="1"/>
              <sz val="10"/>
            </rPr>
            <t>Final level:</t>
          </r>
          <r>
            <rPr>
              <rFont val="Calibri"/>
              <sz val="10"/>
            </rPr>
            <t xml:space="preserve"> A3 · a rule applied: see the next column</t>
          </r>
        </is>
      </c>
      <c r="AV133" s="131" t="inlineStr">
        <is>
          <r>
            <rPr>
              <rFont val="Calibri"/>
              <sz val="10"/>
            </rPr>
            <t xml:space="preserve">•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AW13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Manager note only: CIPC tagging, QC, validations and sending the final mail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33" s="133"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13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completed CIPC files emailed to the PMO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3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Manager note mentions no guidance of others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3" s="134" t="inlineStr">
        <is>
          <r>
            <rPr>
              <rFont val="Calibri"/>
              <sz val="10"/>
            </rPr>
            <t xml:space="preserve">Rated 4 of 12
</t>
          </r>
          <r>
            <rPr>
              <rFont val="Calibri"/>
              <b val="1"/>
              <sz val="10"/>
            </rPr>
            <t>Experience:</t>
          </r>
          <r>
            <rPr>
              <rFont val="Calibri"/>
              <sz val="10"/>
            </rPr>
            <t xml:space="preserve"> 5.5 yrs total · 3.0 before IRIS + 2.5 at IRIS = 4.0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3"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3" s="145" t="inlineStr"/>
      <c r="BD133" s="136" t="inlineStr">
        <is>
          <t>✓ HRIS: 5.5 yrs, B.Com, 0 direct reports
✗ Survey: no response
✓ KRAs: submitted, reported deliverables
✓ Manager mapping: rating, potential, 9-box — filled from talent-mapping files: learning need · CARBON mapping
✗ Job description: not on file</t>
        </is>
      </c>
      <c r="BE133"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3" s="136" t="inlineStr">
        <is>
          <t>Medium</t>
        </is>
      </c>
      <c r="BG133" s="136" t="inlineStr"/>
      <c r="BH133" s="136" t="inlineStr"/>
      <c r="BI133" s="137" t="n"/>
      <c r="BJ133" s="138" t="n"/>
      <c r="BK133" s="138" t="n"/>
      <c r="BL133" s="138" t="n"/>
      <c r="BM133" s="138" t="n"/>
      <c r="BN133" s="139" t="n"/>
      <c r="BO133" s="121" t="n"/>
      <c r="BP133" s="121" t="n"/>
      <c r="BQ133" s="121" t="n"/>
      <c r="BR133" s="121" t="n"/>
      <c r="BS133" s="121" t="n"/>
      <c r="BT133" s="121" t="n"/>
      <c r="BU133" s="121" t="n"/>
      <c r="BV133" s="121" t="n">
        <v>2.5</v>
      </c>
    </row>
    <row r="134" ht="340" customHeight="1">
      <c r="A134" s="109" t="inlineStr">
        <is>
          <t>IRIS1607</t>
        </is>
      </c>
      <c r="B134" s="110" t="inlineStr">
        <is>
          <t>Payal Gala</t>
        </is>
      </c>
      <c r="C134" s="111" t="inlineStr">
        <is>
          <t>Services</t>
        </is>
      </c>
      <c r="D134" s="111" t="inlineStr">
        <is>
          <t>Vipul Kurhade</t>
        </is>
      </c>
      <c r="E134" s="112" t="n">
        <v>15.8</v>
      </c>
      <c r="F134" s="112" t="n">
        <v>9.800000000000001</v>
      </c>
      <c r="G134" s="111" t="inlineStr">
        <is>
          <t>B.Com</t>
        </is>
      </c>
      <c r="H134" s="113" t="inlineStr">
        <is>
          <t>Senior Financial Analyst</t>
        </is>
      </c>
      <c r="I134" s="114" t="inlineStr">
        <is>
          <t>Senior Financial Analyst</t>
        </is>
      </c>
      <c r="J134" s="114" t="inlineStr">
        <is>
          <t>Consulting &amp; Professional Services</t>
        </is>
      </c>
      <c r="K134" s="114" t="inlineStr">
        <is>
          <t>XBRL Tagging, Conversion &amp; Filing</t>
        </is>
      </c>
      <c r="L134" s="114" t="inlineStr">
        <is>
          <t>L4 – Senior</t>
        </is>
      </c>
      <c r="M134" s="148" t="inlineStr">
        <is>
          <t>A3</t>
        </is>
      </c>
      <c r="N134" s="147" t="inlineStr">
        <is>
          <t>Senior Associate</t>
        </is>
      </c>
      <c r="O134" s="26" t="inlineStr">
        <is>
          <t>A</t>
        </is>
      </c>
      <c r="P134" s="114" t="inlineStr">
        <is>
          <t>IC</t>
        </is>
      </c>
      <c r="Q134" s="149" t="inlineStr">
        <is>
          <t>• Same level</t>
        </is>
      </c>
      <c r="R134"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34" s="121" t="n"/>
      <c r="U134"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4"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4"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4"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4" s="124" t="inlineStr">
        <is>
          <t>CARBON · Services · Band A · Early career</t>
        </is>
      </c>
      <c r="Z134" s="125" t="n">
        <v>3</v>
      </c>
      <c r="AA134" s="126">
        <f>IFERROR(INDEX(WM_C,MATCH($Y134,WM_KEY,0)),"")</f>
        <v>0.54</v>
      </c>
      <c r="AB134" s="127">
        <f>IF(Z134="","",Z134*AA134)</f>
        <v>1.62</v>
      </c>
      <c r="AC134" s="125" t="n">
        <v>2.5</v>
      </c>
      <c r="AD134" s="126">
        <f>IFERROR(INDEX(WM_AU,MATCH($Y134,WM_KEY,0)),"")</f>
        <v>0.16</v>
      </c>
      <c r="AE134" s="127">
        <f>IF(AC134="","",AC134*AD134)</f>
        <v>0.4</v>
      </c>
      <c r="AF134" s="125" t="n">
        <v>2.5</v>
      </c>
      <c r="AG134" s="126">
        <f>IFERROR(INDEX(WM_AC,MATCH($Y134,WM_KEY,0)),"")</f>
        <v>0.14</v>
      </c>
      <c r="AH134" s="127">
        <f>IF(AF134="","",AF134*AG134)</f>
        <v>0.35</v>
      </c>
      <c r="AI134" s="125" t="n">
        <v>1.5</v>
      </c>
      <c r="AJ134" s="126">
        <f>IFERROR(INDEX(WM_L,MATCH($Y134,WM_KEY,0)),"")</f>
        <v>0</v>
      </c>
      <c r="AK134" s="127">
        <f>IF(AI134="","",AI134*AJ134)</f>
        <v>0</v>
      </c>
      <c r="AL134" s="125" t="n">
        <v>8.5</v>
      </c>
      <c r="AM134" s="126">
        <f>IFERROR(INDEX(WM_E,MATCH($Y134,WM_KEY,0)),"")</f>
        <v>0.1</v>
      </c>
      <c r="AN134" s="127">
        <f>IF(AL134="","",AL134*AM134)</f>
        <v>0.85</v>
      </c>
      <c r="AO134" s="128" t="n">
        <v>3</v>
      </c>
      <c r="AP134" s="126">
        <f>IFERROR(INDEX(WM_BI,MATCH($Y134,WM_KEY,0)),"")</f>
        <v>0.06</v>
      </c>
      <c r="AQ134" s="127">
        <f>IF(AO134="","",AO134*AP134)</f>
        <v>0.18</v>
      </c>
      <c r="AR134" s="127">
        <f>IF(COUNT(AB134,AE134,AH134,AK134,AN134,AQ134)&lt;6,"",SUM(AB134,AE134,AH134,AK134,AN134,AQ134))</f>
        <v>3.4</v>
      </c>
      <c r="AS134" s="129" t="str">
        <f>IF(AR134="","",INDEX({"A1","A2","A3","B1","B2","B3","C1","C2","D1","D2","E1","E2"},MAX(1,MIN(12,ROUND(AR134,0)))))</f>
        <v>A3</v>
      </c>
      <c r="AT134"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4" s="131" t="inlineStr">
        <is>
          <r>
            <rPr>
              <rFont val="Calibri"/>
              <b val="1"/>
              <sz val="10"/>
            </rPr>
            <t>At build:</t>
          </r>
          <r>
            <rPr>
              <rFont val="Calibri"/>
              <sz val="10"/>
            </rPr>
            <t xml:space="preserve"> Complexity 1.62 + Autonomy 0.40 + Accountability 0.35 + Leadership 0.00 + Experience 0.85 + Business impact 0.18
= 3.40 points → nearest level 3 = A3
</t>
          </r>
          <r>
            <rPr>
              <rFont val="Calibri"/>
              <b val="1"/>
              <sz val="10"/>
            </rPr>
            <t>Final level:</t>
          </r>
          <r>
            <rPr>
              <rFont val="Calibri"/>
              <sz val="10"/>
            </rPr>
            <t xml:space="preserve"> A3 · same as the score</t>
          </r>
        </is>
      </c>
      <c r="AV134" s="131" t="inlineStr">
        <is>
          <r>
            <rPr>
              <rFont val="Calibri"/>
              <b val="1"/>
              <sz val="10"/>
            </rPr>
            <t>No rule applied:</t>
          </r>
          <r>
            <rPr>
              <rFont val="Calibri"/>
              <sz val="10"/>
            </rPr>
            <t xml:space="preserve"> the score decides.</t>
          </r>
        </is>
      </c>
      <c r="AW134"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Tags iXBRL files including complex ones for a quality-strict HMRC customer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34"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Only decision named is how to tag complex files → moved down 0.5
</t>
          </r>
          <r>
            <rPr>
              <rFont val="Calibri"/>
              <b val="1"/>
              <sz val="10"/>
            </rPr>
            <t>Market:</t>
          </r>
          <r>
            <rPr>
              <rFont val="Calibri"/>
              <sz val="10"/>
            </rPr>
            <t xml:space="preserve"> A2 = Chooses own approach within standards · A3 = Technical / QC / client calls on own work</t>
          </r>
        </is>
      </c>
      <c r="AY134"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of own tagging output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4"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'I guide iXBRL tagging' stated once; no people or team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34" s="134" t="inlineStr">
        <is>
          <r>
            <rPr>
              <rFont val="Calibri"/>
              <sz val="10"/>
            </rPr>
            <t xml:space="preserve">Rated 8.5 of 12 · between C2 and D1
</t>
          </r>
          <r>
            <rPr>
              <rFont val="Calibri"/>
              <b val="1"/>
              <sz val="10"/>
            </rPr>
            <t>Experience:</t>
          </r>
          <r>
            <rPr>
              <rFont val="Calibri"/>
              <sz val="10"/>
            </rPr>
            <t xml:space="preserve"> 15.8 yrs total · 6.0 before IRIS + 9.8 at IRIS = 8.4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4"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4" s="145" t="inlineStr"/>
      <c r="BD134" s="136" t="inlineStr">
        <is>
          <t>✓ HRIS: 15.8 yrs, B.Com, 0 direct reports
✓ Survey: 20 of 20 questions answered
✓ KRAs: submitted, reported deliverables
✓ Manager mapping: rating, potential, 9-box
✗ Job description: not on file</t>
        </is>
      </c>
      <c r="BE134"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4" s="136" t="inlineStr">
        <is>
          <t>Medium</t>
        </is>
      </c>
      <c r="BG134" s="136" t="inlineStr">
        <is>
          <t>• 15.8 yrs of experience in a role that reads as Band A work — a career-path question for the manager: can the role be widened · Specialist, B1 or is it correctly sized?</t>
        </is>
      </c>
      <c r="BH134" s="136" t="inlineStr"/>
      <c r="BI134" s="137" t="n"/>
      <c r="BJ134" s="138" t="n"/>
      <c r="BK134" s="138" t="n"/>
      <c r="BL134" s="138" t="n"/>
      <c r="BM134" s="138" t="n"/>
      <c r="BN134" s="139" t="n"/>
      <c r="BO134" s="121" t="n"/>
      <c r="BP134" s="121" t="n"/>
      <c r="BQ134" s="121" t="n"/>
      <c r="BR134" s="121" t="n"/>
      <c r="BS134" s="121" t="n"/>
      <c r="BT134" s="121" t="n"/>
      <c r="BU134" s="121" t="n"/>
      <c r="BV134" s="121" t="n">
        <v>3</v>
      </c>
    </row>
    <row r="135" ht="340" customHeight="1">
      <c r="A135" s="109" t="inlineStr">
        <is>
          <t>IRIS0222</t>
        </is>
      </c>
      <c r="B135" s="110" t="inlineStr">
        <is>
          <t>Prerna Savaratkar</t>
        </is>
      </c>
      <c r="C135" s="111" t="inlineStr">
        <is>
          <t>Services</t>
        </is>
      </c>
      <c r="D135" s="111" t="inlineStr">
        <is>
          <t>Vipul Kurhade</t>
        </is>
      </c>
      <c r="E135" s="112" t="n">
        <v>18</v>
      </c>
      <c r="F135" s="112" t="n">
        <v>18</v>
      </c>
      <c r="G135" s="111" t="inlineStr">
        <is>
          <t>B.Com</t>
        </is>
      </c>
      <c r="H135" s="140" t="inlineStr">
        <is>
          <t>Financial Analyst</t>
        </is>
      </c>
      <c r="I135" s="115" t="inlineStr">
        <is>
          <t>Senior Financial Analyst</t>
        </is>
      </c>
      <c r="J135" s="114" t="inlineStr">
        <is>
          <t>Consulting &amp; Professional Services</t>
        </is>
      </c>
      <c r="K135" s="114" t="inlineStr">
        <is>
          <t>XBRL Tagging, Conversion &amp; Filing</t>
        </is>
      </c>
      <c r="L135" s="115" t="inlineStr">
        <is>
          <t>L3 – Professional / Associate</t>
        </is>
      </c>
      <c r="M135" s="116" t="inlineStr">
        <is>
          <t>A3</t>
        </is>
      </c>
      <c r="N135" s="147" t="inlineStr">
        <is>
          <t>Senior Associate</t>
        </is>
      </c>
      <c r="O135" s="26" t="inlineStr">
        <is>
          <t>A</t>
        </is>
      </c>
      <c r="P135" s="114" t="inlineStr">
        <is>
          <t>IC</t>
        </is>
      </c>
      <c r="Q135" s="146" t="inlineStr">
        <is>
          <t>▲ Up</t>
        </is>
      </c>
      <c r="R13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35" s="121" t="n"/>
      <c r="U135"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5"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5"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5"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5" s="124" t="inlineStr">
        <is>
          <t>CARBON · Services · Band A · Early career</t>
        </is>
      </c>
      <c r="Z135" s="125" t="n">
        <v>2.5</v>
      </c>
      <c r="AA135" s="126">
        <f>IFERROR(INDEX(WM_C,MATCH($Y135,WM_KEY,0)),"")</f>
        <v>0.54</v>
      </c>
      <c r="AB135" s="127">
        <f>IF(Z135="","",Z135*AA135)</f>
        <v>1.35</v>
      </c>
      <c r="AC135" s="125" t="n">
        <v>2</v>
      </c>
      <c r="AD135" s="126">
        <f>IFERROR(INDEX(WM_AU,MATCH($Y135,WM_KEY,0)),"")</f>
        <v>0.16</v>
      </c>
      <c r="AE135" s="127">
        <f>IF(AC135="","",AC135*AD135)</f>
        <v>0.32</v>
      </c>
      <c r="AF135" s="125" t="n">
        <v>2</v>
      </c>
      <c r="AG135" s="126">
        <f>IFERROR(INDEX(WM_AC,MATCH($Y135,WM_KEY,0)),"")</f>
        <v>0.14</v>
      </c>
      <c r="AH135" s="127">
        <f>IF(AF135="","",AF135*AG135)</f>
        <v>0.28</v>
      </c>
      <c r="AI135" s="125" t="n">
        <v>1</v>
      </c>
      <c r="AJ135" s="126">
        <f>IFERROR(INDEX(WM_L,MATCH($Y135,WM_KEY,0)),"")</f>
        <v>0</v>
      </c>
      <c r="AK135" s="127">
        <f>IF(AI135="","",AI135*AJ135)</f>
        <v>0</v>
      </c>
      <c r="AL135" s="125" t="n">
        <v>9</v>
      </c>
      <c r="AM135" s="126">
        <f>IFERROR(INDEX(WM_E,MATCH($Y135,WM_KEY,0)),"")</f>
        <v>0.1</v>
      </c>
      <c r="AN135" s="127">
        <f>IF(AL135="","",AL135*AM135)</f>
        <v>0.9</v>
      </c>
      <c r="AO135" s="128" t="n">
        <v>2.5</v>
      </c>
      <c r="AP135" s="126">
        <f>IFERROR(INDEX(WM_BI,MATCH($Y135,WM_KEY,0)),"")</f>
        <v>0.06</v>
      </c>
      <c r="AQ135" s="127">
        <f>IF(AO135="","",AO135*AP135)</f>
        <v>0.15</v>
      </c>
      <c r="AR135" s="127">
        <f>IF(COUNT(AB135,AE135,AH135,AK135,AN135,AQ135)&lt;6,"",SUM(AB135,AE135,AH135,AK135,AN135,AQ135))</f>
        <v>3</v>
      </c>
      <c r="AS135" s="129" t="str">
        <f>IF(AR135="","",INDEX({"A1","A2","A3","B1","B2","B3","C1","C2","D1","D2","E1","E2"},MAX(1,MIN(12,ROUND(AR135,0)))))</f>
        <v>A3</v>
      </c>
      <c r="AT135"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5" s="131" t="inlineStr">
        <is>
          <r>
            <rPr>
              <rFont val="Calibri"/>
              <b val="1"/>
              <sz val="10"/>
            </rPr>
            <t>At build:</t>
          </r>
          <r>
            <rPr>
              <rFont val="Calibri"/>
              <sz val="10"/>
            </rPr>
            <t xml:space="preserve"> Complexity 1.35 + Autonomy 0.32 + Accountability 0.28 + Leadership 0.00 + Experience 0.90 + Business impact 0.15
= 3.00 points → nearest level 3 = A3
</t>
          </r>
          <r>
            <rPr>
              <rFont val="Calibri"/>
              <b val="1"/>
              <sz val="10"/>
            </rPr>
            <t>Final level:</t>
          </r>
          <r>
            <rPr>
              <rFont val="Calibri"/>
              <sz val="10"/>
            </rPr>
            <t xml:space="preserve"> A3 · same as the score</t>
          </r>
        </is>
      </c>
      <c r="AV135" s="131" t="inlineStr">
        <is>
          <r>
            <rPr>
              <rFont val="Calibri"/>
              <b val="1"/>
              <sz val="10"/>
            </rPr>
            <t>No rule applied:</t>
          </r>
          <r>
            <rPr>
              <rFont val="Calibri"/>
              <sz val="10"/>
            </rPr>
            <t xml:space="preserve"> the score decides.</t>
          </r>
        </is>
      </c>
      <c r="AW135"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Tags average, complex and special-case UK files · charity, banking, insurance; formatting, validation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routine errors within guidelines, with a team member's approval; files go to QC → matches the start
</t>
          </r>
          <r>
            <rPr>
              <rFont val="Calibri"/>
              <b val="1"/>
              <sz val="10"/>
            </rPr>
            <t>Market:</t>
          </r>
          <r>
            <rPr>
              <rFont val="Calibri"/>
              <sz val="10"/>
            </rPr>
            <t xml:space="preserve"> A2 = Chooses own approach within standards</t>
          </r>
        </is>
      </c>
      <c r="AY13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timeliness of own tagged files, which pass to QC analysts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3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Discusses calls with the team;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5" s="134" t="inlineStr">
        <is>
          <r>
            <rPr>
              <rFont val="Calibri"/>
              <sz val="10"/>
            </rPr>
            <t xml:space="preserve">Rated 9 of 12
</t>
          </r>
          <r>
            <rPr>
              <rFont val="Calibri"/>
              <b val="1"/>
              <sz val="10"/>
            </rPr>
            <t>Experience:</t>
          </r>
          <r>
            <rPr>
              <rFont val="Calibri"/>
              <sz val="10"/>
            </rPr>
            <t xml:space="preserve"> 18.0 yrs total · 18.0 at IRIS; none recorded before IRIS = 9.1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5"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5" s="145" t="inlineStr"/>
      <c r="BD135" s="136" t="inlineStr">
        <is>
          <t>✓ HRIS: 18.0 yrs, B.Com, 0 direct reports
✓ Survey: 19 of 20 questions answered
✓ KRAs: submitted, reported deliverables
✓ Manager mapping: rating, potential, 9-box
✗ Job description: not on file</t>
        </is>
      </c>
      <c r="BE135"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5" s="136" t="inlineStr">
        <is>
          <t>High</t>
        </is>
      </c>
      <c r="BG135" s="136" t="inlineStr">
        <is>
          <t>• 18.0 yrs of experience in a role that reads as Band A work — a career-path question for the manager: can the role be widened · Specialist, B1 or is it correctly sized?</t>
        </is>
      </c>
      <c r="BH135" s="136" t="inlineStr"/>
      <c r="BI135" s="137" t="n"/>
      <c r="BJ135" s="138" t="n"/>
      <c r="BK135" s="138" t="n"/>
      <c r="BL135" s="138" t="n"/>
      <c r="BM135" s="138" t="n"/>
      <c r="BN135" s="139" t="n"/>
      <c r="BO135" s="121" t="n"/>
      <c r="BP135" s="121" t="n"/>
      <c r="BQ135" s="121" t="n"/>
      <c r="BR135" s="121" t="n"/>
      <c r="BS135" s="121" t="n"/>
      <c r="BT135" s="121" t="n"/>
      <c r="BU135" s="121" t="n"/>
      <c r="BV135" s="121" t="n">
        <v>2.5</v>
      </c>
    </row>
    <row r="136" ht="340" customHeight="1">
      <c r="A136" s="109" t="inlineStr">
        <is>
          <t>IRISC330</t>
        </is>
      </c>
      <c r="B136" s="110" t="inlineStr">
        <is>
          <t>Raj Ratnakar Kumbhar</t>
        </is>
      </c>
      <c r="C136" s="111" t="inlineStr">
        <is>
          <t>Services</t>
        </is>
      </c>
      <c r="D136" s="111" t="inlineStr">
        <is>
          <t>Jinesh Kumar S</t>
        </is>
      </c>
      <c r="E136" s="112" t="n">
        <v>4.4</v>
      </c>
      <c r="F136" s="112" t="n">
        <v>0.7</v>
      </c>
      <c r="G136" s="111" t="inlineStr">
        <is>
          <t>B.Com</t>
        </is>
      </c>
      <c r="H136" s="140" t="inlineStr">
        <is>
          <t>Consultant</t>
        </is>
      </c>
      <c r="I136" s="115" t="inlineStr">
        <is>
          <t>Senior Financial Analyst</t>
        </is>
      </c>
      <c r="J136" s="114" t="inlineStr">
        <is>
          <t>Consulting &amp; Professional Services</t>
        </is>
      </c>
      <c r="K136" s="114" t="inlineStr">
        <is>
          <t>XBRL Tagging, Conversion &amp; Filing</t>
        </is>
      </c>
      <c r="L136" s="115" t="inlineStr">
        <is>
          <t>L3 – Professional / Associate</t>
        </is>
      </c>
      <c r="M136" s="116" t="inlineStr">
        <is>
          <t>A3</t>
        </is>
      </c>
      <c r="N136" s="147" t="inlineStr">
        <is>
          <t>Senior Associate</t>
        </is>
      </c>
      <c r="O136" s="26" t="inlineStr">
        <is>
          <t>A</t>
        </is>
      </c>
      <c r="P136" s="114" t="inlineStr">
        <is>
          <t>IC</t>
        </is>
      </c>
      <c r="Q136" s="146" t="inlineStr">
        <is>
          <t>▲ Up</t>
        </is>
      </c>
      <c r="R136"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36" s="121" t="n"/>
      <c r="U136"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6"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6"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6"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6" s="124" t="inlineStr">
        <is>
          <t>CARBON · Services · Band A · Early career</t>
        </is>
      </c>
      <c r="Z136" s="125" t="n">
        <v>2.5</v>
      </c>
      <c r="AA136" s="126">
        <f>IFERROR(INDEX(WM_C,MATCH($Y136,WM_KEY,0)),"")</f>
        <v>0.54</v>
      </c>
      <c r="AB136" s="127">
        <f>IF(Z136="","",Z136*AA136)</f>
        <v>1.35</v>
      </c>
      <c r="AC136" s="125" t="n">
        <v>2.5</v>
      </c>
      <c r="AD136" s="126">
        <f>IFERROR(INDEX(WM_AU,MATCH($Y136,WM_KEY,0)),"")</f>
        <v>0.16</v>
      </c>
      <c r="AE136" s="127">
        <f>IF(AC136="","",AC136*AD136)</f>
        <v>0.4</v>
      </c>
      <c r="AF136" s="125" t="n">
        <v>2.5</v>
      </c>
      <c r="AG136" s="126">
        <f>IFERROR(INDEX(WM_AC,MATCH($Y136,WM_KEY,0)),"")</f>
        <v>0.14</v>
      </c>
      <c r="AH136" s="127">
        <f>IF(AF136="","",AF136*AG136)</f>
        <v>0.35</v>
      </c>
      <c r="AI136" s="125" t="n">
        <v>1</v>
      </c>
      <c r="AJ136" s="126">
        <f>IFERROR(INDEX(WM_L,MATCH($Y136,WM_KEY,0)),"")</f>
        <v>0</v>
      </c>
      <c r="AK136" s="127">
        <f>IF(AI136="","",AI136*AJ136)</f>
        <v>0</v>
      </c>
      <c r="AL136" s="125" t="n">
        <v>3.5</v>
      </c>
      <c r="AM136" s="126">
        <f>IFERROR(INDEX(WM_E,MATCH($Y136,WM_KEY,0)),"")</f>
        <v>0.1</v>
      </c>
      <c r="AN136" s="127">
        <f>IF(AL136="","",AL136*AM136)</f>
        <v>0.35</v>
      </c>
      <c r="AO136" s="128" t="n">
        <v>3</v>
      </c>
      <c r="AP136" s="126">
        <f>IFERROR(INDEX(WM_BI,MATCH($Y136,WM_KEY,0)),"")</f>
        <v>0.06</v>
      </c>
      <c r="AQ136" s="127">
        <f>IF(AO136="","",AO136*AP136)</f>
        <v>0.18</v>
      </c>
      <c r="AR136" s="127">
        <f>IF(COUNT(AB136,AE136,AH136,AK136,AN136,AQ136)&lt;6,"",SUM(AB136,AE136,AH136,AK136,AN136,AQ136))</f>
        <v>2.63</v>
      </c>
      <c r="AS136" s="129" t="str">
        <f>IF(AR136="","",INDEX({"A1","A2","A3","B1","B2","B3","C1","C2","D1","D2","E1","E2"},MAX(1,MIN(12,ROUND(AR136,0)))))</f>
        <v>A3</v>
      </c>
      <c r="AT136"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6" s="131" t="inlineStr">
        <is>
          <r>
            <rPr>
              <rFont val="Calibri"/>
              <b val="1"/>
              <sz val="10"/>
            </rPr>
            <t>At build:</t>
          </r>
          <r>
            <rPr>
              <rFont val="Calibri"/>
              <sz val="10"/>
            </rPr>
            <t xml:space="preserve"> Complexity 1.35 + Autonomy 0.40 + Accountability 0.35 + Leadership 0.00 + Experience 0.35 + Business impact 0.18
= 2.63 points → nearest level 3 = A3
</t>
          </r>
          <r>
            <rPr>
              <rFont val="Calibri"/>
              <b val="1"/>
              <sz val="10"/>
            </rPr>
            <t>Final level:</t>
          </r>
          <r>
            <rPr>
              <rFont val="Calibri"/>
              <sz val="10"/>
            </rPr>
            <t xml:space="preserve"> A3 · same as the score</t>
          </r>
        </is>
      </c>
      <c r="AV136" s="131" t="inlineStr">
        <is>
          <r>
            <rPr>
              <rFont val="Calibri"/>
              <b val="1"/>
              <sz val="10"/>
            </rPr>
            <t>No rule applied:</t>
          </r>
          <r>
            <rPr>
              <rFont val="Calibri"/>
              <sz val="10"/>
            </rPr>
            <t xml:space="preserve"> the score decides.</t>
          </r>
        </is>
      </c>
      <c r="AW136"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Market:</t>
          </r>
          <r>
            <rPr>
              <rFont val="Calibri"/>
              <sz val="10"/>
            </rPr>
            <t xml:space="preserve"> A2 = Chooses own approach within standards · A3 = Technical / QC / client calls on own work</t>
          </r>
        </is>
      </c>
      <c r="AY13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6" s="134" t="inlineStr">
        <is>
          <r>
            <rPr>
              <rFont val="Calibri"/>
              <sz val="10"/>
            </rPr>
            <t xml:space="preserve">Rated 3.5 of 12 · between A3 and B1
</t>
          </r>
          <r>
            <rPr>
              <rFont val="Calibri"/>
              <b val="1"/>
              <sz val="10"/>
            </rPr>
            <t>Experience:</t>
          </r>
          <r>
            <rPr>
              <rFont val="Calibri"/>
              <sz val="10"/>
            </rPr>
            <t xml:space="preserve"> 4.4 yrs total · 3.7 before IRIS + 0.7 at IRIS = 3.6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6"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6" s="145" t="inlineStr"/>
      <c r="BD136" s="136" t="inlineStr">
        <is>
          <t>✓ HRIS: 4.4 yrs, B.Com, 0 direct reports
✓ Survey: 20 of 20 questions answered
✓ KRAs: submitted, reported deliverables
✓ Manager mapping: rating, potential, 9-box
✗ Job description: not on file</t>
        </is>
      </c>
      <c r="BE136"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6" s="136" t="inlineStr">
        <is>
          <t>Low</t>
        </is>
      </c>
      <c r="BG136" s="136" t="inlineStr">
        <is>
          <t>• Survey answers are generic or do not match the role — not used as evidence; manager input needed</t>
        </is>
      </c>
      <c r="BH136" s="136" t="inlineStr"/>
      <c r="BI136" s="137" t="n"/>
      <c r="BJ136" s="138" t="n"/>
      <c r="BK136" s="138" t="n"/>
      <c r="BL136" s="138" t="n"/>
      <c r="BM136" s="138" t="n"/>
      <c r="BN136" s="139" t="n"/>
      <c r="BO136" s="121" t="n"/>
      <c r="BP136" s="121" t="n"/>
      <c r="BQ136" s="121" t="n"/>
      <c r="BR136" s="121" t="n"/>
      <c r="BS136" s="121" t="n"/>
      <c r="BT136" s="121" t="n"/>
      <c r="BU136" s="121" t="n"/>
      <c r="BV136" s="121" t="n">
        <v>3</v>
      </c>
    </row>
    <row r="137" ht="340" customHeight="1">
      <c r="A137" s="109" t="inlineStr">
        <is>
          <t>IRIS1340</t>
        </is>
      </c>
      <c r="B137" s="110" t="inlineStr">
        <is>
          <t>Rajendra Gupta</t>
        </is>
      </c>
      <c r="C137" s="111" t="inlineStr">
        <is>
          <t>Services</t>
        </is>
      </c>
      <c r="D137" s="111" t="inlineStr">
        <is>
          <t>Priyanka Mehra</t>
        </is>
      </c>
      <c r="E137" s="112" t="n">
        <v>14.3</v>
      </c>
      <c r="F137" s="112" t="n">
        <v>13.3</v>
      </c>
      <c r="G137" s="111" t="inlineStr">
        <is>
          <t>MBA</t>
        </is>
      </c>
      <c r="H137" s="140" t="inlineStr">
        <is>
          <t>Financial Analyst</t>
        </is>
      </c>
      <c r="I137" s="115" t="inlineStr">
        <is>
          <t>Senior Financial Analyst</t>
        </is>
      </c>
      <c r="J137" s="114" t="inlineStr">
        <is>
          <t>Consulting &amp; Professional Services</t>
        </is>
      </c>
      <c r="K137" s="114" t="inlineStr">
        <is>
          <t>XBRL Tagging, Conversion &amp; Filing</t>
        </is>
      </c>
      <c r="L137" s="115" t="inlineStr">
        <is>
          <t>L3 – Professional / Associate</t>
        </is>
      </c>
      <c r="M137" s="116" t="inlineStr">
        <is>
          <t>A3</t>
        </is>
      </c>
      <c r="N137" s="147" t="inlineStr">
        <is>
          <t>Senior Associate</t>
        </is>
      </c>
      <c r="O137" s="26" t="inlineStr">
        <is>
          <t>A</t>
        </is>
      </c>
      <c r="P137" s="114" t="inlineStr">
        <is>
          <t>IC</t>
        </is>
      </c>
      <c r="Q137" s="146" t="inlineStr">
        <is>
          <t>▲ Up</t>
        </is>
      </c>
      <c r="R13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37" s="121" t="n"/>
      <c r="U137"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7"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7"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7"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7" s="124" t="inlineStr">
        <is>
          <t>CARBON · Services · Band A · Early career</t>
        </is>
      </c>
      <c r="Z137" s="125" t="n">
        <v>2.5</v>
      </c>
      <c r="AA137" s="126">
        <f>IFERROR(INDEX(WM_C,MATCH($Y137,WM_KEY,0)),"")</f>
        <v>0.54</v>
      </c>
      <c r="AB137" s="127">
        <f>IF(Z137="","",Z137*AA137)</f>
        <v>1.35</v>
      </c>
      <c r="AC137" s="125" t="n">
        <v>2.5</v>
      </c>
      <c r="AD137" s="126">
        <f>IFERROR(INDEX(WM_AU,MATCH($Y137,WM_KEY,0)),"")</f>
        <v>0.16</v>
      </c>
      <c r="AE137" s="127">
        <f>IF(AC137="","",AC137*AD137)</f>
        <v>0.4</v>
      </c>
      <c r="AF137" s="125" t="n">
        <v>2.5</v>
      </c>
      <c r="AG137" s="126">
        <f>IFERROR(INDEX(WM_AC,MATCH($Y137,WM_KEY,0)),"")</f>
        <v>0.14</v>
      </c>
      <c r="AH137" s="127">
        <f>IF(AF137="","",AF137*AG137)</f>
        <v>0.35</v>
      </c>
      <c r="AI137" s="125" t="n">
        <v>1</v>
      </c>
      <c r="AJ137" s="126">
        <f>IFERROR(INDEX(WM_L,MATCH($Y137,WM_KEY,0)),"")</f>
        <v>0</v>
      </c>
      <c r="AK137" s="127">
        <f>IF(AI137="","",AI137*AJ137)</f>
        <v>0</v>
      </c>
      <c r="AL137" s="125" t="n">
        <v>8.5</v>
      </c>
      <c r="AM137" s="126">
        <f>IFERROR(INDEX(WM_E,MATCH($Y137,WM_KEY,0)),"")</f>
        <v>0.1</v>
      </c>
      <c r="AN137" s="127">
        <f>IF(AL137="","",AL137*AM137)</f>
        <v>0.85</v>
      </c>
      <c r="AO137" s="128" t="n">
        <v>3</v>
      </c>
      <c r="AP137" s="126">
        <f>IFERROR(INDEX(WM_BI,MATCH($Y137,WM_KEY,0)),"")</f>
        <v>0.06</v>
      </c>
      <c r="AQ137" s="127">
        <f>IF(AO137="","",AO137*AP137)</f>
        <v>0.18</v>
      </c>
      <c r="AR137" s="127">
        <f>IF(COUNT(AB137,AE137,AH137,AK137,AN137,AQ137)&lt;6,"",SUM(AB137,AE137,AH137,AK137,AN137,AQ137))</f>
        <v>3.13</v>
      </c>
      <c r="AS137" s="129" t="str">
        <f>IF(AR137="","",INDEX({"A1","A2","A3","B1","B2","B3","C1","C2","D1","D2","E1","E2"},MAX(1,MIN(12,ROUND(AR137,0)))))</f>
        <v>A3</v>
      </c>
      <c r="AT13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7" s="131" t="inlineStr">
        <is>
          <r>
            <rPr>
              <rFont val="Calibri"/>
              <b val="1"/>
              <sz val="10"/>
            </rPr>
            <t>At build:</t>
          </r>
          <r>
            <rPr>
              <rFont val="Calibri"/>
              <sz val="10"/>
            </rPr>
            <t xml:space="preserve"> Complexity 1.35 + Autonomy 0.40 + Accountability 0.35 + Leadership 0.00 + Experience 0.85 + Business impact 0.18
= 3.13 points → nearest level 3 = A3
</t>
          </r>
          <r>
            <rPr>
              <rFont val="Calibri"/>
              <b val="1"/>
              <sz val="10"/>
            </rPr>
            <t>Final level:</t>
          </r>
          <r>
            <rPr>
              <rFont val="Calibri"/>
              <sz val="10"/>
            </rPr>
            <t xml:space="preserve"> A3 · same as the score</t>
          </r>
        </is>
      </c>
      <c r="AV137" s="131" t="inlineStr">
        <is>
          <r>
            <rPr>
              <rFont val="Calibri"/>
              <b val="1"/>
              <sz val="10"/>
            </rPr>
            <t>No rule applied:</t>
          </r>
          <r>
            <rPr>
              <rFont val="Calibri"/>
              <sz val="10"/>
            </rPr>
            <t xml:space="preserve"> the score decides.</t>
          </r>
        </is>
      </c>
      <c r="AW13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MCA and CIPC conversion: data mapping, XML generation, validation errors, client calls; IFRS, Ind AS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Maps, corrects and quality-checks without prior approval; refers interpretation changes to team or client → moved up 0.5
</t>
          </r>
          <r>
            <rPr>
              <rFont val="Calibri"/>
              <b val="1"/>
              <sz val="10"/>
            </rPr>
            <t>Market:</t>
          </r>
          <r>
            <rPr>
              <rFont val="Calibri"/>
              <sz val="10"/>
            </rPr>
            <t xml:space="preserve"> A2 = Chooses own approach within standards · A3 = Technical / QC / client calls on own work</t>
          </r>
        </is>
      </c>
      <c r="AY13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Complete XBRL file start to finish; MCA files sent directly to client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colleagues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7" s="134" t="inlineStr">
        <is>
          <r>
            <rPr>
              <rFont val="Calibri"/>
              <sz val="10"/>
            </rPr>
            <t xml:space="preserve">Rated 8.5 of 12 · between C2 and D1
</t>
          </r>
          <r>
            <rPr>
              <rFont val="Calibri"/>
              <b val="1"/>
              <sz val="10"/>
            </rPr>
            <t>Experience:</t>
          </r>
          <r>
            <rPr>
              <rFont val="Calibri"/>
              <sz val="10"/>
            </rPr>
            <t xml:space="preserve"> 14.3 yrs total · 1.0 before IRIS + 13.3 at IRIS = 7.9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137"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7" s="145" t="inlineStr"/>
      <c r="BD137" s="136" t="inlineStr">
        <is>
          <t>✓ HRIS: 14.3 yrs, MBA, 0 direct reports
✓ Survey: 20 of 20 questions answered
✓ KRAs: submitted, reported deliverables
✓ Manager mapping: rating, potential, 9-box
✗ Job description: not on file</t>
        </is>
      </c>
      <c r="BE13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7" s="136" t="inlineStr">
        <is>
          <t>Medium</t>
        </is>
      </c>
      <c r="BG137" s="136" t="inlineStr">
        <is>
          <t>• 14.3 yrs of experience in a role that reads as Band A work — a career-path question for the manager: can the role be widened · Specialist, B1 or is it correctly sized?</t>
        </is>
      </c>
      <c r="BH137" s="136" t="inlineStr"/>
      <c r="BI137" s="137" t="n"/>
      <c r="BJ137" s="138" t="n"/>
      <c r="BK137" s="138" t="n"/>
      <c r="BL137" s="138" t="n"/>
      <c r="BM137" s="138" t="n"/>
      <c r="BN137" s="139" t="n"/>
      <c r="BO137" s="121" t="n"/>
      <c r="BP137" s="121" t="n"/>
      <c r="BQ137" s="121" t="n"/>
      <c r="BR137" s="121" t="n"/>
      <c r="BS137" s="121" t="n"/>
      <c r="BT137" s="121" t="n"/>
      <c r="BU137" s="121" t="n"/>
      <c r="BV137" s="121" t="n">
        <v>3</v>
      </c>
    </row>
    <row r="138" ht="340" customHeight="1">
      <c r="A138" s="109" t="inlineStr">
        <is>
          <t>IRIS2120</t>
        </is>
      </c>
      <c r="B138" s="110" t="inlineStr">
        <is>
          <t>Rohit Sawant</t>
        </is>
      </c>
      <c r="C138" s="111" t="inlineStr">
        <is>
          <t>Services</t>
        </is>
      </c>
      <c r="D138" s="111" t="inlineStr">
        <is>
          <t>Mohammed Dholkawala</t>
        </is>
      </c>
      <c r="E138" s="112" t="n">
        <v>7.4</v>
      </c>
      <c r="F138" s="112" t="n">
        <v>3.4</v>
      </c>
      <c r="G138" s="111" t="inlineStr">
        <is>
          <t>B.Com</t>
        </is>
      </c>
      <c r="H138" s="140" t="inlineStr">
        <is>
          <t>Financial Analyst</t>
        </is>
      </c>
      <c r="I138" s="115" t="inlineStr">
        <is>
          <t>Senior Financial Analyst</t>
        </is>
      </c>
      <c r="J138" s="114" t="inlineStr">
        <is>
          <t>Consulting &amp; Professional Services</t>
        </is>
      </c>
      <c r="K138" s="114" t="inlineStr">
        <is>
          <t>XBRL Tagging, Conversion &amp; Filing</t>
        </is>
      </c>
      <c r="L138" s="115" t="inlineStr">
        <is>
          <t>L3 – Professional / Associate</t>
        </is>
      </c>
      <c r="M138" s="116" t="inlineStr">
        <is>
          <t>A3</t>
        </is>
      </c>
      <c r="N138" s="147" t="inlineStr">
        <is>
          <t>Senior Associate</t>
        </is>
      </c>
      <c r="O138" s="26" t="inlineStr">
        <is>
          <t>A</t>
        </is>
      </c>
      <c r="P138" s="114" t="inlineStr">
        <is>
          <t>IC</t>
        </is>
      </c>
      <c r="Q138" s="146" t="inlineStr">
        <is>
          <t>▲ Up</t>
        </is>
      </c>
      <c r="R13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2 · Potential: Low · 9-Box Grid placement: Reliable Specialist.</t>
          </r>
        </is>
      </c>
      <c r="T138" s="121" t="n"/>
      <c r="U138"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8"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8"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8"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8" s="124" t="inlineStr">
        <is>
          <t>CARBON · Services · Band A · Early career</t>
        </is>
      </c>
      <c r="Z138" s="125" t="n">
        <v>2</v>
      </c>
      <c r="AA138" s="126">
        <f>IFERROR(INDEX(WM_C,MATCH($Y138,WM_KEY,0)),"")</f>
        <v>0.54</v>
      </c>
      <c r="AB138" s="127">
        <f>IF(Z138="","",Z138*AA138)</f>
        <v>1.08</v>
      </c>
      <c r="AC138" s="125" t="n">
        <v>2</v>
      </c>
      <c r="AD138" s="126">
        <f>IFERROR(INDEX(WM_AU,MATCH($Y138,WM_KEY,0)),"")</f>
        <v>0.16</v>
      </c>
      <c r="AE138" s="127">
        <f>IF(AC138="","",AC138*AD138)</f>
        <v>0.32</v>
      </c>
      <c r="AF138" s="125" t="n">
        <v>2</v>
      </c>
      <c r="AG138" s="126">
        <f>IFERROR(INDEX(WM_AC,MATCH($Y138,WM_KEY,0)),"")</f>
        <v>0.14</v>
      </c>
      <c r="AH138" s="127">
        <f>IF(AF138="","",AF138*AG138)</f>
        <v>0.28</v>
      </c>
      <c r="AI138" s="125" t="n">
        <v>1</v>
      </c>
      <c r="AJ138" s="126">
        <f>IFERROR(INDEX(WM_L,MATCH($Y138,WM_KEY,0)),"")</f>
        <v>0</v>
      </c>
      <c r="AK138" s="127">
        <f>IF(AI138="","",AI138*AJ138)</f>
        <v>0</v>
      </c>
      <c r="AL138" s="125" t="n">
        <v>5</v>
      </c>
      <c r="AM138" s="126">
        <f>IFERROR(INDEX(WM_E,MATCH($Y138,WM_KEY,0)),"")</f>
        <v>0.1</v>
      </c>
      <c r="AN138" s="127">
        <f>IF(AL138="","",AL138*AM138)</f>
        <v>0.5</v>
      </c>
      <c r="AO138" s="128" t="n">
        <v>2.5</v>
      </c>
      <c r="AP138" s="126">
        <f>IFERROR(INDEX(WM_BI,MATCH($Y138,WM_KEY,0)),"")</f>
        <v>0.06</v>
      </c>
      <c r="AQ138" s="127">
        <f>IF(AO138="","",AO138*AP138)</f>
        <v>0.15</v>
      </c>
      <c r="AR138" s="127">
        <f>IF(COUNT(AB138,AE138,AH138,AK138,AN138,AQ138)&lt;6,"",SUM(AB138,AE138,AH138,AK138,AN138,AQ138))</f>
        <v>2.33</v>
      </c>
      <c r="AS138" s="129" t="str">
        <f>IF(AR138="","",INDEX({"A1","A2","A3","B1","B2","B3","C1","C2","D1","D2","E1","E2"},MAX(1,MIN(12,ROUND(AR138,0)))))</f>
        <v>A2</v>
      </c>
      <c r="AT13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8" s="131" t="inlineStr">
        <is>
          <r>
            <rPr>
              <rFont val="Calibri"/>
              <b val="1"/>
              <sz val="10"/>
            </rPr>
            <t>At build:</t>
          </r>
          <r>
            <rPr>
              <rFont val="Calibri"/>
              <sz val="10"/>
            </rPr>
            <t xml:space="preserve"> Complexity 1.08 + Autonomy 0.32 + Accountability 0.28 + Leadership 0.00 + Experience 0.50 + Business impact 0.15
= 2.33 points → nearest level 2 = A2
</t>
          </r>
          <r>
            <rPr>
              <rFont val="Calibri"/>
              <b val="1"/>
              <sz val="10"/>
            </rPr>
            <t>Final level:</t>
          </r>
          <r>
            <rPr>
              <rFont val="Calibri"/>
              <sz val="10"/>
            </rPr>
            <t xml:space="preserve"> A3 · a rule applied: see the next column</t>
          </r>
        </is>
      </c>
      <c r="AV138" s="131" t="inlineStr">
        <is>
          <r>
            <rPr>
              <rFont val="Calibri"/>
              <sz val="10"/>
            </rPr>
            <t xml:space="preserve">• </t>
          </r>
          <r>
            <rPr>
              <rFont val="Calibri"/>
              <b val="1"/>
              <sz val="10"/>
            </rPr>
            <t>Raised to A3:</t>
          </r>
          <r>
            <rPr>
              <rFont val="Calibri"/>
              <sz val="10"/>
            </rPr>
            <t xml:space="preserve"> 7.4 years' experience is 2 years or more.
</t>
          </r>
          <r>
            <rPr>
              <rFont val="Calibri"/>
              <b val="1"/>
              <sz val="10"/>
            </rPr>
            <t>Final level:</t>
          </r>
          <r>
            <rPr>
              <rFont val="Calibri"/>
              <sz val="10"/>
            </rPr>
            <t xml:space="preserve"> A3.</t>
          </r>
        </is>
      </c>
      <c r="AW138"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Mapping, QC and formatting of US XBRL files in DM; very little detail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3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Names only tagging and QC as own decisions; issues escalate to manager → matches the start
</t>
          </r>
          <r>
            <rPr>
              <rFont val="Calibri"/>
              <b val="1"/>
              <sz val="10"/>
            </rPr>
            <t>Market:</t>
          </r>
          <r>
            <rPr>
              <rFont val="Calibri"/>
              <sz val="10"/>
            </rPr>
            <t xml:space="preserve"> A2 = Chooses own approach within standards</t>
          </r>
        </is>
      </c>
      <c r="AY13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Accurate delivery of own XBRL output, handed to the next process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3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8" s="134" t="inlineStr">
        <is>
          <r>
            <rPr>
              <rFont val="Calibri"/>
              <sz val="10"/>
            </rPr>
            <t xml:space="preserve">Rated 5 of 12
</t>
          </r>
          <r>
            <rPr>
              <rFont val="Calibri"/>
              <b val="1"/>
              <sz val="10"/>
            </rPr>
            <t>Experience:</t>
          </r>
          <r>
            <rPr>
              <rFont val="Calibri"/>
              <sz val="10"/>
            </rPr>
            <t xml:space="preserve"> 7.4 yrs total · 4.0 before IRIS + 3.4 at IRIS = 5.0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8"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38" s="145" t="inlineStr"/>
      <c r="BD138" s="136" t="inlineStr">
        <is>
          <t>✓ HRIS: 7.4 yrs, B.Com, 0 direct reports
✓ Survey: 19 of 20 questions answered
✓ KRAs: submitted, reported deliverables
✓ Manager mapping: rating, potential, 9-box
✗ Job description: not on file</t>
        </is>
      </c>
      <c r="BE13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8" s="136" t="inlineStr">
        <is>
          <t>Medium</t>
        </is>
      </c>
      <c r="BG138" s="136" t="inlineStr">
        <is>
          <t>• 7.4 yrs of experience in a role that reads as Band A work — a career-path question for the manager: can the role be widened · Specialist, B1 or is it correctly sized?</t>
        </is>
      </c>
      <c r="BH138" s="136" t="inlineStr"/>
      <c r="BI138" s="137" t="n"/>
      <c r="BJ138" s="138" t="n"/>
      <c r="BK138" s="138" t="n"/>
      <c r="BL138" s="138" t="n"/>
      <c r="BM138" s="138" t="n"/>
      <c r="BN138" s="139" t="n"/>
      <c r="BO138" s="121" t="n"/>
      <c r="BP138" s="121" t="n"/>
      <c r="BQ138" s="121" t="n"/>
      <c r="BR138" s="121" t="n"/>
      <c r="BS138" s="121" t="n"/>
      <c r="BT138" s="121" t="n"/>
      <c r="BU138" s="121" t="n"/>
      <c r="BV138" s="121" t="n">
        <v>2.5</v>
      </c>
    </row>
    <row r="139" ht="340" customHeight="1">
      <c r="A139" s="109" t="inlineStr">
        <is>
          <t>IRISC265</t>
        </is>
      </c>
      <c r="B139" s="110" t="inlineStr">
        <is>
          <t>Roshni Surve</t>
        </is>
      </c>
      <c r="C139" s="111" t="inlineStr">
        <is>
          <t>Services</t>
        </is>
      </c>
      <c r="D139" s="111" t="inlineStr">
        <is>
          <t>Lucy Fernandes</t>
        </is>
      </c>
      <c r="E139" s="112" t="n">
        <v>3.3</v>
      </c>
      <c r="F139" s="112" t="n">
        <v>3.3</v>
      </c>
      <c r="G139" s="111" t="inlineStr">
        <is>
          <t>B.Com</t>
        </is>
      </c>
      <c r="H139" s="140" t="inlineStr">
        <is>
          <t>Consultant</t>
        </is>
      </c>
      <c r="I139" s="115" t="inlineStr">
        <is>
          <t>Senior Financial Analyst</t>
        </is>
      </c>
      <c r="J139" s="114" t="inlineStr">
        <is>
          <t>Consulting &amp; Professional Services</t>
        </is>
      </c>
      <c r="K139" s="114" t="inlineStr">
        <is>
          <t>XBRL Tagging, Conversion &amp; Filing</t>
        </is>
      </c>
      <c r="L139" s="115" t="inlineStr">
        <is>
          <t>L3 – Professional / Associate</t>
        </is>
      </c>
      <c r="M139" s="116" t="inlineStr">
        <is>
          <t>A3</t>
        </is>
      </c>
      <c r="N139" s="147" t="inlineStr">
        <is>
          <t>Senior Associate</t>
        </is>
      </c>
      <c r="O139" s="26" t="inlineStr">
        <is>
          <t>A</t>
        </is>
      </c>
      <c r="P139" s="114" t="inlineStr">
        <is>
          <t>IC</t>
        </is>
      </c>
      <c r="Q139" s="146" t="inlineStr">
        <is>
          <t>▲ Up</t>
        </is>
      </c>
      <c r="R139"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3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39" s="121" t="n"/>
      <c r="U139"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39"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39"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39"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39" s="124" t="inlineStr">
        <is>
          <t>CARBON · Services · Band A · Early career</t>
        </is>
      </c>
      <c r="Z139" s="125" t="n">
        <v>2.5</v>
      </c>
      <c r="AA139" s="126">
        <f>IFERROR(INDEX(WM_C,MATCH($Y139,WM_KEY,0)),"")</f>
        <v>0.54</v>
      </c>
      <c r="AB139" s="127">
        <f>IF(Z139="","",Z139*AA139)</f>
        <v>1.35</v>
      </c>
      <c r="AC139" s="125" t="n">
        <v>2.5</v>
      </c>
      <c r="AD139" s="126">
        <f>IFERROR(INDEX(WM_AU,MATCH($Y139,WM_KEY,0)),"")</f>
        <v>0.16</v>
      </c>
      <c r="AE139" s="127">
        <f>IF(AC139="","",AC139*AD139)</f>
        <v>0.4</v>
      </c>
      <c r="AF139" s="125" t="n">
        <v>2.5</v>
      </c>
      <c r="AG139" s="126">
        <f>IFERROR(INDEX(WM_AC,MATCH($Y139,WM_KEY,0)),"")</f>
        <v>0.14</v>
      </c>
      <c r="AH139" s="127">
        <f>IF(AF139="","",AF139*AG139)</f>
        <v>0.35</v>
      </c>
      <c r="AI139" s="125" t="n">
        <v>1</v>
      </c>
      <c r="AJ139" s="126">
        <f>IFERROR(INDEX(WM_L,MATCH($Y139,WM_KEY,0)),"")</f>
        <v>0</v>
      </c>
      <c r="AK139" s="127">
        <f>IF(AI139="","",AI139*AJ139)</f>
        <v>0</v>
      </c>
      <c r="AL139" s="125" t="n">
        <v>3</v>
      </c>
      <c r="AM139" s="126">
        <f>IFERROR(INDEX(WM_E,MATCH($Y139,WM_KEY,0)),"")</f>
        <v>0.1</v>
      </c>
      <c r="AN139" s="127">
        <f>IF(AL139="","",AL139*AM139)</f>
        <v>0.3</v>
      </c>
      <c r="AO139" s="128" t="n">
        <v>3</v>
      </c>
      <c r="AP139" s="126">
        <f>IFERROR(INDEX(WM_BI,MATCH($Y139,WM_KEY,0)),"")</f>
        <v>0.06</v>
      </c>
      <c r="AQ139" s="127">
        <f>IF(AO139="","",AO139*AP139)</f>
        <v>0.18</v>
      </c>
      <c r="AR139" s="127">
        <f>IF(COUNT(AB139,AE139,AH139,AK139,AN139,AQ139)&lt;6,"",SUM(AB139,AE139,AH139,AK139,AN139,AQ139))</f>
        <v>2.58</v>
      </c>
      <c r="AS139" s="129" t="str">
        <f>IF(AR139="","",INDEX({"A1","A2","A3","B1","B2","B3","C1","C2","D1","D2","E1","E2"},MAX(1,MIN(12,ROUND(AR139,0)))))</f>
        <v>A3</v>
      </c>
      <c r="AT13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39" s="131" t="inlineStr">
        <is>
          <r>
            <rPr>
              <rFont val="Calibri"/>
              <b val="1"/>
              <sz val="10"/>
            </rPr>
            <t>At build:</t>
          </r>
          <r>
            <rPr>
              <rFont val="Calibri"/>
              <sz val="10"/>
            </rPr>
            <t xml:space="preserve"> Complexity 1.35 + Autonomy 0.40 + Accountability 0.35 + Leadership 0.00 + Experience 0.30 + Business impact 0.18
= 2.58 points → nearest level 3 = A3
</t>
          </r>
          <r>
            <rPr>
              <rFont val="Calibri"/>
              <b val="1"/>
              <sz val="10"/>
            </rPr>
            <t>Final level:</t>
          </r>
          <r>
            <rPr>
              <rFont val="Calibri"/>
              <sz val="10"/>
            </rPr>
            <t xml:space="preserve"> A3 · same as the score</t>
          </r>
        </is>
      </c>
      <c r="AV139" s="131" t="inlineStr">
        <is>
          <r>
            <rPr>
              <rFont val="Calibri"/>
              <b val="1"/>
              <sz val="10"/>
            </rPr>
            <t>No rule applied:</t>
          </r>
          <r>
            <rPr>
              <rFont val="Calibri"/>
              <sz val="10"/>
            </rPr>
            <t xml:space="preserve"> the score decides.</t>
          </r>
        </is>
      </c>
      <c r="AW139"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MCA and ESMA mapping with extensions, dimensions, calculations; resolves validation errors and client queries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39"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mapping and corrections on own files; deliverables go directly to client → moved up 0.5
</t>
          </r>
          <r>
            <rPr>
              <rFont val="Calibri"/>
              <b val="1"/>
              <sz val="10"/>
            </rPr>
            <t>Market:</t>
          </r>
          <r>
            <rPr>
              <rFont val="Calibri"/>
              <sz val="10"/>
            </rPr>
            <t xml:space="preserve"> A2 = Chooses own approach within standards · A3 = Technical / QC / client calls on own work</t>
          </r>
        </is>
      </c>
      <c r="AY139"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Accuracy of own conversions delivered directly to clients for filing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39"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39" s="134" t="inlineStr">
        <is>
          <r>
            <rPr>
              <rFont val="Calibri"/>
              <sz val="10"/>
            </rPr>
            <t xml:space="preserve">Rated 3 of 12
</t>
          </r>
          <r>
            <rPr>
              <rFont val="Calibri"/>
              <b val="1"/>
              <sz val="10"/>
            </rPr>
            <t>Experience:</t>
          </r>
          <r>
            <rPr>
              <rFont val="Calibri"/>
              <sz val="10"/>
            </rPr>
            <t xml:space="preserve"> 3.3 yrs total · 3.3 at IRIS; none recorded before IRIS = 3.1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39"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39" s="145" t="inlineStr"/>
      <c r="BD139" s="136" t="inlineStr">
        <is>
          <t>✓ HRIS: 3.3 yrs, B.Com, 0 direct reports
✓ Survey: 20 of 20 questions answered
✓ KRAs: submitted, reported deliverables
✓ Manager mapping: rating, potential, 9-box
✗ Job description: not on file</t>
        </is>
      </c>
      <c r="BE13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39" s="136" t="inlineStr">
        <is>
          <t>Medium</t>
        </is>
      </c>
      <c r="BG139" s="136" t="inlineStr"/>
      <c r="BH139" s="136" t="inlineStr"/>
      <c r="BI139" s="137" t="n"/>
      <c r="BJ139" s="138" t="n"/>
      <c r="BK139" s="138" t="n"/>
      <c r="BL139" s="138" t="n"/>
      <c r="BM139" s="138" t="n"/>
      <c r="BN139" s="139" t="n"/>
      <c r="BO139" s="121" t="n"/>
      <c r="BP139" s="121" t="n"/>
      <c r="BQ139" s="121" t="n"/>
      <c r="BR139" s="121" t="n"/>
      <c r="BS139" s="121" t="n"/>
      <c r="BT139" s="121" t="n"/>
      <c r="BU139" s="121" t="n"/>
      <c r="BV139" s="121" t="n">
        <v>3</v>
      </c>
    </row>
    <row r="140" ht="340" customHeight="1">
      <c r="A140" s="109" t="inlineStr">
        <is>
          <t>IRIS2050</t>
        </is>
      </c>
      <c r="B140" s="110" t="inlineStr">
        <is>
          <t>Ruhee Chita</t>
        </is>
      </c>
      <c r="C140" s="111" t="inlineStr">
        <is>
          <t>Services</t>
        </is>
      </c>
      <c r="D140" s="111" t="inlineStr">
        <is>
          <t>Jivika Wadhwani</t>
        </is>
      </c>
      <c r="E140" s="112" t="n">
        <v>7.7</v>
      </c>
      <c r="F140" s="112" t="n">
        <v>4.1</v>
      </c>
      <c r="G140" s="111" t="inlineStr">
        <is>
          <t>CMA</t>
        </is>
      </c>
      <c r="H140" s="140" t="inlineStr">
        <is>
          <t>Senior Financial Analyst</t>
        </is>
      </c>
      <c r="I140" s="115" t="inlineStr">
        <is>
          <t>XBRL Specialist</t>
        </is>
      </c>
      <c r="J140" s="114" t="inlineStr">
        <is>
          <t>Consulting &amp; Professional Services</t>
        </is>
      </c>
      <c r="K140" s="114" t="inlineStr">
        <is>
          <t>XBRL Tagging, Conversion &amp; Filing</t>
        </is>
      </c>
      <c r="L140" s="115" t="inlineStr">
        <is>
          <t>L4 – Senior</t>
        </is>
      </c>
      <c r="M140" s="116" t="inlineStr">
        <is>
          <t>A3</t>
        </is>
      </c>
      <c r="N140" s="147" t="inlineStr">
        <is>
          <t>Senior Associate</t>
        </is>
      </c>
      <c r="O140" s="26" t="inlineStr">
        <is>
          <t>A</t>
        </is>
      </c>
      <c r="P140" s="114" t="inlineStr">
        <is>
          <t>IC</t>
        </is>
      </c>
      <c r="Q140" s="146" t="inlineStr">
        <is>
          <t>▲ Up</t>
        </is>
      </c>
      <c r="R140"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0" s="121" t="n"/>
      <c r="U140" s="122" t="inlineStr">
        <is>
          <r>
            <rPr>
              <rFont val="Calibri"/>
              <sz val="10"/>
            </rPr>
            <t xml:space="preserve">XBRL Specialist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0" s="123" t="inlineStr">
        <is>
          <r>
            <rPr>
              <rFont val="Calibri"/>
              <b val="1"/>
              <sz val="10"/>
            </rPr>
            <t>Hire as:</t>
          </r>
          <r>
            <rPr>
              <rFont val="Calibri"/>
              <sz val="10"/>
            </rPr>
            <t xml:space="preserve"> Consultant /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0"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0"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0" s="124" t="inlineStr">
        <is>
          <t>CARBON · Services · Band A · Early career</t>
        </is>
      </c>
      <c r="Z140" s="125" t="n">
        <v>3.5</v>
      </c>
      <c r="AA140" s="126">
        <f>IFERROR(INDEX(WM_C,MATCH($Y140,WM_KEY,0)),"")</f>
        <v>0.54</v>
      </c>
      <c r="AB140" s="127">
        <f>IF(Z140="","",Z140*AA140)</f>
        <v>1.89</v>
      </c>
      <c r="AC140" s="125" t="n">
        <v>3</v>
      </c>
      <c r="AD140" s="126">
        <f>IFERROR(INDEX(WM_AU,MATCH($Y140,WM_KEY,0)),"")</f>
        <v>0.16</v>
      </c>
      <c r="AE140" s="127">
        <f>IF(AC140="","",AC140*AD140)</f>
        <v>0.48</v>
      </c>
      <c r="AF140" s="125" t="n">
        <v>3</v>
      </c>
      <c r="AG140" s="126">
        <f>IFERROR(INDEX(WM_AC,MATCH($Y140,WM_KEY,0)),"")</f>
        <v>0.14</v>
      </c>
      <c r="AH140" s="127">
        <f>IF(AF140="","",AF140*AG140)</f>
        <v>0.42</v>
      </c>
      <c r="AI140" s="125" t="n">
        <v>1.5</v>
      </c>
      <c r="AJ140" s="126">
        <f>IFERROR(INDEX(WM_L,MATCH($Y140,WM_KEY,0)),"")</f>
        <v>0</v>
      </c>
      <c r="AK140" s="127">
        <f>IF(AI140="","",AI140*AJ140)</f>
        <v>0</v>
      </c>
      <c r="AL140" s="125" t="n">
        <v>6</v>
      </c>
      <c r="AM140" s="126">
        <f>IFERROR(INDEX(WM_E,MATCH($Y140,WM_KEY,0)),"")</f>
        <v>0.1</v>
      </c>
      <c r="AN140" s="127">
        <f>IF(AL140="","",AL140*AM140)</f>
        <v>0.6</v>
      </c>
      <c r="AO140" s="128" t="n">
        <v>3.5</v>
      </c>
      <c r="AP140" s="126">
        <f>IFERROR(INDEX(WM_BI,MATCH($Y140,WM_KEY,0)),"")</f>
        <v>0.06</v>
      </c>
      <c r="AQ140" s="127">
        <f>IF(AO140="","",AO140*AP140)</f>
        <v>0.21</v>
      </c>
      <c r="AR140" s="127">
        <f>IF(COUNT(AB140,AE140,AH140,AK140,AN140,AQ140)&lt;6,"",SUM(AB140,AE140,AH140,AK140,AN140,AQ140))</f>
        <v>3.6</v>
      </c>
      <c r="AS140" s="129" t="str">
        <f>IF(AR140="","",INDEX({"A1","A2","A3","B1","B2","B3","C1","C2","D1","D2","E1","E2"},MAX(1,MIN(12,ROUND(AR140,0)))))</f>
        <v>B1</v>
      </c>
      <c r="AT14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0" s="131" t="inlineStr">
        <is>
          <r>
            <rPr>
              <rFont val="Calibri"/>
              <b val="1"/>
              <sz val="10"/>
            </rPr>
            <t>At build:</t>
          </r>
          <r>
            <rPr>
              <rFont val="Calibri"/>
              <sz val="10"/>
            </rPr>
            <t xml:space="preserve"> Complexity 1.89 + Autonomy 0.48 + Accountability 0.42 + Leadership 0.00 + Experience 0.60 + Business impact 0.21
= 3.60 points → nearest level 4 = B1
</t>
          </r>
          <r>
            <rPr>
              <rFont val="Calibri"/>
              <b val="1"/>
              <sz val="10"/>
            </rPr>
            <t>Final level:</t>
          </r>
          <r>
            <rPr>
              <rFont val="Calibri"/>
              <sz val="10"/>
            </rPr>
            <t xml:space="preserve"> A3 · a rule applied: see the next column</t>
          </r>
        </is>
      </c>
      <c r="AV140"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AW140"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Maps statements to ESEF, Dutch, Nigeria, UK taxonomies; extension decisions; resolves auditor comments; reviews filings → moved up 0.5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Varied and non-standard work; handles exceptions · B1 = Domain specialist work</t>
          </r>
        </is>
      </c>
      <c r="AX140"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Maps independently, selects taxonomy concepts, incorporates auditor comments, prioritises filings by deadline → matches the start
</t>
          </r>
          <r>
            <rPr>
              <rFont val="Calibri"/>
              <b val="1"/>
              <sz val="10"/>
            </rPr>
            <t>Market:</t>
          </r>
          <r>
            <rPr>
              <rFont val="Calibri"/>
              <sz val="10"/>
            </rPr>
            <t xml:space="preserve"> A3 = Technical / QC / client calls on own work</t>
          </r>
        </is>
      </c>
      <c r="AY140"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Mapping accuracy and ESEF/KVK compliance of filings; addresses auditor comments → matches the start
</t>
          </r>
          <r>
            <rPr>
              <rFont val="Calibri"/>
              <b val="1"/>
              <sz val="10"/>
            </rPr>
            <t>KRA:</t>
          </r>
          <r>
            <rPr>
              <rFont val="Calibri"/>
              <sz val="10"/>
            </rPr>
            <t xml:space="preserve"> “1. Complete assigned XBRL mapping tasks with &gt;=99% accuracy · zero critical errors 2. Meet 100% of regulatory / client filing deadlines (no…”
</t>
          </r>
          <r>
            <rPr>
              <rFont val="Calibri"/>
              <b val="1"/>
              <sz val="10"/>
            </rPr>
            <t>Market:</t>
          </r>
          <r>
            <rPr>
              <rFont val="Calibri"/>
              <sz val="10"/>
            </rPr>
            <t xml:space="preserve"> A3 = A module / process, or work with client or regulatory consequences</t>
          </r>
        </is>
      </c>
      <c r="AZ140"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0" s="134" t="inlineStr">
        <is>
          <r>
            <rPr>
              <rFont val="Calibri"/>
              <sz val="10"/>
            </rPr>
            <t xml:space="preserve">Rated 6 of 12
</t>
          </r>
          <r>
            <rPr>
              <rFont val="Calibri"/>
              <b val="1"/>
              <sz val="10"/>
            </rPr>
            <t>Experience:</t>
          </r>
          <r>
            <rPr>
              <rFont val="Calibri"/>
              <sz val="10"/>
            </rPr>
            <t xml:space="preserve"> 7.7 yrs total · 3.6 before IRIS + 4.1 at IRIS = 5.1 on the experience scale
</t>
          </r>
          <r>
            <rPr>
              <rFont val="Calibri"/>
              <b val="1"/>
              <sz val="10"/>
            </rPr>
            <t>Qualification:</t>
          </r>
          <r>
            <rPr>
              <rFont val="Calibri"/>
              <sz val="10"/>
            </rPr>
            <t xml:space="preserve"> CMA · professional, relevant to the work → +1.0
</t>
          </r>
          <r>
            <rPr>
              <rFont val="Calibri"/>
              <b val="1"/>
              <sz val="10"/>
            </rPr>
            <t>Market:</t>
          </r>
          <r>
            <rPr>
              <rFont val="Calibri"/>
              <sz val="10"/>
            </rPr>
            <t xml:space="preserve"> A3 roles typically have 2–5 yrs · IRIS guide 2–4</t>
          </r>
        </is>
      </c>
      <c r="BB140"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40" s="145" t="inlineStr"/>
      <c r="BD140" s="136" t="inlineStr">
        <is>
          <t>✓ HRIS: 7.7 yrs, CMA, 0 direct reports
✓ Survey: 20 of 20 questions answered
✓ KRAs: submitted, reported deliverables
✓ Manager mapping: rating, potential, 9-box
✗ Job description: not on file</t>
        </is>
      </c>
      <c r="BE140" s="136"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0" s="136" t="inlineStr">
        <is>
          <t>Medium</t>
        </is>
      </c>
      <c r="BG140" s="136" t="inlineStr">
        <is>
          <r>
            <rPr>
              <rFont val="Calibri"/>
              <sz val="10"/>
            </rPr>
            <t xml:space="preserve">• </t>
          </r>
          <r>
            <rPr>
              <rFont val="Calibri"/>
              <b val="1"/>
              <sz val="10"/>
            </rPr>
            <t>Near a gate:</t>
          </r>
          <r>
            <rPr>
              <rFont val="Calibri"/>
              <sz val="10"/>
            </rPr>
            <t xml:space="preserve"> top of band: 3.49 on Band B's weights, 0.01 short of the 3.5 needed to enter Band B — calibrate before confirming</t>
          </r>
        </is>
      </c>
      <c r="BH140" s="143" t="inlineStr">
        <is>
          <t>Near a gate: top of band: 3.49 on Band B's weights, 0.01 short of the 3.5 needed to enter Band B</t>
        </is>
      </c>
      <c r="BI140" s="137" t="n"/>
      <c r="BJ140" s="138" t="n"/>
      <c r="BK140" s="138" t="n"/>
      <c r="BL140" s="138" t="n"/>
      <c r="BM140" s="138" t="n"/>
      <c r="BN140" s="139" t="n"/>
      <c r="BO140" s="121" t="n"/>
      <c r="BP140" s="121" t="n"/>
      <c r="BQ140" s="121" t="n"/>
      <c r="BR140" s="121" t="n"/>
      <c r="BS140" s="121" t="n"/>
      <c r="BT140" s="121" t="n"/>
      <c r="BU140" s="121" t="n"/>
      <c r="BV140" s="121" t="n">
        <v>3.5</v>
      </c>
    </row>
    <row r="141" ht="340" customHeight="1">
      <c r="A141" s="109" t="inlineStr">
        <is>
          <t>IRIS1934</t>
        </is>
      </c>
      <c r="B141" s="110" t="inlineStr">
        <is>
          <t>Sagar Barbade</t>
        </is>
      </c>
      <c r="C141" s="111" t="inlineStr">
        <is>
          <t>Services</t>
        </is>
      </c>
      <c r="D141" s="111" t="inlineStr">
        <is>
          <t>Mohammed Dholkawala</t>
        </is>
      </c>
      <c r="E141" s="112" t="n">
        <v>9.199999999999999</v>
      </c>
      <c r="F141" s="112" t="n">
        <v>5.2</v>
      </c>
      <c r="G141" s="111" t="inlineStr">
        <is>
          <t>MBA</t>
        </is>
      </c>
      <c r="H141" s="140" t="inlineStr">
        <is>
          <t>Senior Financial Analyst</t>
        </is>
      </c>
      <c r="I141" s="115" t="inlineStr">
        <is>
          <t>XBRL Specialist</t>
        </is>
      </c>
      <c r="J141" s="114" t="inlineStr">
        <is>
          <t>Consulting &amp; Professional Services</t>
        </is>
      </c>
      <c r="K141" s="114" t="inlineStr">
        <is>
          <t>XBRL Tagging, Conversion &amp; Filing</t>
        </is>
      </c>
      <c r="L141" s="115" t="inlineStr">
        <is>
          <t>L4 – Senior</t>
        </is>
      </c>
      <c r="M141" s="116" t="inlineStr">
        <is>
          <t>A3</t>
        </is>
      </c>
      <c r="N141" s="147" t="inlineStr">
        <is>
          <t>Senior Associate</t>
        </is>
      </c>
      <c r="O141" s="26" t="inlineStr">
        <is>
          <t>A</t>
        </is>
      </c>
      <c r="P141" s="114" t="inlineStr">
        <is>
          <t>IC</t>
        </is>
      </c>
      <c r="Q141" s="146" t="inlineStr">
        <is>
          <t>▲ Up</t>
        </is>
      </c>
      <c r="R141"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41" s="121" t="n"/>
      <c r="U141" s="122" t="inlineStr">
        <is>
          <r>
            <rPr>
              <rFont val="Calibri"/>
              <sz val="10"/>
            </rPr>
            <t xml:space="preserve">XBRL Specialist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1" s="123" t="inlineStr">
        <is>
          <r>
            <rPr>
              <rFont val="Calibri"/>
              <b val="1"/>
              <sz val="10"/>
            </rPr>
            <t>Hire as:</t>
          </r>
          <r>
            <rPr>
              <rFont val="Calibri"/>
              <sz val="10"/>
            </rPr>
            <t xml:space="preserve"> Consultant / Senior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1"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1"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1" s="124" t="inlineStr">
        <is>
          <t>CARBON · Services · Band A · Early career</t>
        </is>
      </c>
      <c r="Z141" s="125" t="n">
        <v>3</v>
      </c>
      <c r="AA141" s="126">
        <f>IFERROR(INDEX(WM_C,MATCH($Y141,WM_KEY,0)),"")</f>
        <v>0.54</v>
      </c>
      <c r="AB141" s="127">
        <f>IF(Z141="","",Z141*AA141)</f>
        <v>1.62</v>
      </c>
      <c r="AC141" s="125" t="n">
        <v>3.5</v>
      </c>
      <c r="AD141" s="126">
        <f>IFERROR(INDEX(WM_AU,MATCH($Y141,WM_KEY,0)),"")</f>
        <v>0.16</v>
      </c>
      <c r="AE141" s="127">
        <f>IF(AC141="","",AC141*AD141)</f>
        <v>0.56</v>
      </c>
      <c r="AF141" s="125" t="n">
        <v>3</v>
      </c>
      <c r="AG141" s="126">
        <f>IFERROR(INDEX(WM_AC,MATCH($Y141,WM_KEY,0)),"")</f>
        <v>0.14</v>
      </c>
      <c r="AH141" s="127">
        <f>IF(AF141="","",AF141*AG141)</f>
        <v>0.42</v>
      </c>
      <c r="AI141" s="125" t="n">
        <v>3</v>
      </c>
      <c r="AJ141" s="126">
        <f>IFERROR(INDEX(WM_L,MATCH($Y141,WM_KEY,0)),"")</f>
        <v>0</v>
      </c>
      <c r="AK141" s="127">
        <f>IF(AI141="","",AI141*AJ141)</f>
        <v>0</v>
      </c>
      <c r="AL141" s="125" t="n">
        <v>6</v>
      </c>
      <c r="AM141" s="126">
        <f>IFERROR(INDEX(WM_E,MATCH($Y141,WM_KEY,0)),"")</f>
        <v>0.1</v>
      </c>
      <c r="AN141" s="127">
        <f>IF(AL141="","",AL141*AM141)</f>
        <v>0.6</v>
      </c>
      <c r="AO141" s="128" t="n">
        <v>3.5</v>
      </c>
      <c r="AP141" s="126">
        <f>IFERROR(INDEX(WM_BI,MATCH($Y141,WM_KEY,0)),"")</f>
        <v>0.06</v>
      </c>
      <c r="AQ141" s="127">
        <f>IF(AO141="","",AO141*AP141)</f>
        <v>0.21</v>
      </c>
      <c r="AR141" s="127">
        <f>IF(COUNT(AB141,AE141,AH141,AK141,AN141,AQ141)&lt;6,"",SUM(AB141,AE141,AH141,AK141,AN141,AQ141))</f>
        <v>3.41</v>
      </c>
      <c r="AS141" s="129" t="str">
        <f>IF(AR141="","",INDEX({"A1","A2","A3","B1","B2","B3","C1","C2","D1","D2","E1","E2"},MAX(1,MIN(12,ROUND(AR141,0)))))</f>
        <v>A3</v>
      </c>
      <c r="AT14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1" s="131" t="inlineStr">
        <is>
          <r>
            <rPr>
              <rFont val="Calibri"/>
              <b val="1"/>
              <sz val="10"/>
            </rPr>
            <t>At build:</t>
          </r>
          <r>
            <rPr>
              <rFont val="Calibri"/>
              <sz val="10"/>
            </rPr>
            <t xml:space="preserve"> Complexity 1.62 + Autonomy 0.56 + Accountability 0.42 + Leadership 0.00 + Experience 0.60 + Business impact 0.21
= 3.41 points → nearest level 3 = A3
</t>
          </r>
          <r>
            <rPr>
              <rFont val="Calibri"/>
              <b val="1"/>
              <sz val="10"/>
            </rPr>
            <t>Final level:</t>
          </r>
          <r>
            <rPr>
              <rFont val="Calibri"/>
              <sz val="10"/>
            </rPr>
            <t xml:space="preserve"> A3 · same as the score</t>
          </r>
        </is>
      </c>
      <c r="AV141" s="131" t="inlineStr">
        <is>
          <r>
            <rPr>
              <rFont val="Calibri"/>
              <b val="1"/>
              <sz val="10"/>
            </rPr>
            <t>No rule applied:</t>
          </r>
          <r>
            <rPr>
              <rFont val="Calibri"/>
              <sz val="10"/>
            </rPr>
            <t xml:space="preserve"> the score decides.</t>
          </r>
        </is>
      </c>
      <c r="AW14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Tagging, QC, validation, filings across US mandate stages; resolves routine process issues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41" s="13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Allocates and rebalances shift work by priority and resources; escalates critical issues → moved up 0.5
</t>
          </r>
          <r>
            <rPr>
              <rFont val="Calibri"/>
              <b val="1"/>
              <sz val="10"/>
            </rPr>
            <t>Market:</t>
          </r>
          <r>
            <rPr>
              <rFont val="Calibri"/>
              <sz val="10"/>
            </rPr>
            <t xml:space="preserve"> A3 = Technical / QC / client calls on own work · B1 = Technical / QC / client calls for the domain</t>
          </r>
        </is>
      </c>
      <c r="AY141"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tagging, QC and filing work plus effective shift/work allocation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A module / process, or work with client or regulatory consequences</t>
          </r>
        </is>
      </c>
      <c r="AZ141" s="134" t="inlineStr">
        <is>
          <r>
            <rPr>
              <rFont val="Calibri"/>
              <sz val="10"/>
            </rPr>
            <t xml:space="preserve">Rated 3 of 12 — not counted: the weight is 0% at this level
</t>
          </r>
          <r>
            <rPr>
              <rFont val="Calibri"/>
              <b val="1"/>
              <sz val="10"/>
            </rPr>
            <t>Start:</t>
          </r>
          <r>
            <rPr>
              <rFont val="Calibri"/>
              <sz val="10"/>
            </rPr>
            <t xml:space="preserve"> 2.0 · individual contributor, so influence only
</t>
          </r>
          <r>
            <rPr>
              <rFont val="Calibri"/>
              <b val="1"/>
              <sz val="10"/>
            </rPr>
            <t>Evidence reads like B1:</t>
          </r>
          <r>
            <rPr>
              <rFont val="Calibri"/>
              <sz val="10"/>
            </rPr>
            <t xml:space="preserve"> Shift lead: allocates work to the shift team and gives guidance; no formal reports → moved up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41" s="134" t="inlineStr">
        <is>
          <r>
            <rPr>
              <rFont val="Calibri"/>
              <sz val="10"/>
            </rPr>
            <t xml:space="preserve">Rated 6 of 12
</t>
          </r>
          <r>
            <rPr>
              <rFont val="Calibri"/>
              <b val="1"/>
              <sz val="10"/>
            </rPr>
            <t>Experience:</t>
          </r>
          <r>
            <rPr>
              <rFont val="Calibri"/>
              <sz val="10"/>
            </rPr>
            <t xml:space="preserve"> 9.2 yrs total · 4.0 before IRIS + 5.2 at IRIS = 5.7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141"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41" s="135" t="inlineStr">
        <is>
          <t>• Confirm the reporting line — Manager</t>
        </is>
      </c>
      <c r="BD141" s="136" t="inlineStr">
        <is>
          <t>✓ HRIS: 9.2 yrs, MBA, 0 direct reports
✓ Survey: 20 of 20 questions answered
✓ KRAs: submitted, reported deliverables
✓ Manager mapping: rating, potential, 9-box
✗ Job description: not on file</t>
        </is>
      </c>
      <c r="BE141" s="136"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1" s="136" t="inlineStr">
        <is>
          <t>High</t>
        </is>
      </c>
      <c r="BG141" s="136" t="inlineStr">
        <is>
          <t>• Describes leading or allocating work to a team but has no formal reports in the Employee Master — confirm; may be a POD Lead / Team Lead</t>
        </is>
      </c>
      <c r="BH141" s="136" t="inlineStr"/>
      <c r="BI141" s="137" t="n"/>
      <c r="BJ141" s="138" t="n"/>
      <c r="BK141" s="138" t="n"/>
      <c r="BL141" s="138" t="n"/>
      <c r="BM141" s="138" t="n"/>
      <c r="BN141" s="139" t="n"/>
      <c r="BO141" s="121" t="n"/>
      <c r="BP141" s="121" t="n"/>
      <c r="BQ141" s="121" t="n"/>
      <c r="BR141" s="121" t="n"/>
      <c r="BS141" s="121" t="n"/>
      <c r="BT141" s="121" t="n"/>
      <c r="BU141" s="121" t="n"/>
      <c r="BV141" s="121" t="n">
        <v>3.5</v>
      </c>
    </row>
    <row r="142" ht="340" customHeight="1">
      <c r="A142" s="109" t="inlineStr">
        <is>
          <t>IRISC240</t>
        </is>
      </c>
      <c r="B142" s="110" t="inlineStr">
        <is>
          <t>Sakina Dholkawala</t>
        </is>
      </c>
      <c r="C142" s="111" t="inlineStr">
        <is>
          <t>Services</t>
        </is>
      </c>
      <c r="D142" s="111" t="inlineStr">
        <is>
          <t>Jinesh Kumar S</t>
        </is>
      </c>
      <c r="E142" s="112" t="n">
        <v>3.8</v>
      </c>
      <c r="F142" s="112" t="n">
        <v>3.8</v>
      </c>
      <c r="G142" s="111" t="inlineStr">
        <is>
          <t>B.Com</t>
        </is>
      </c>
      <c r="H142" s="140" t="inlineStr">
        <is>
          <t>Consultant</t>
        </is>
      </c>
      <c r="I142" s="115" t="inlineStr">
        <is>
          <t>Senior Financial Analyst</t>
        </is>
      </c>
      <c r="J142" s="114" t="inlineStr">
        <is>
          <t>Consulting &amp; Professional Services</t>
        </is>
      </c>
      <c r="K142" s="114" t="inlineStr">
        <is>
          <t>XBRL Tagging, Conversion &amp; Filing</t>
        </is>
      </c>
      <c r="L142" s="115" t="inlineStr">
        <is>
          <t>L3 – Professional / Associate</t>
        </is>
      </c>
      <c r="M142" s="116" t="inlineStr">
        <is>
          <t>A3</t>
        </is>
      </c>
      <c r="N142" s="147" t="inlineStr">
        <is>
          <t>Senior Associate</t>
        </is>
      </c>
      <c r="O142" s="26" t="inlineStr">
        <is>
          <t>A</t>
        </is>
      </c>
      <c r="P142" s="114" t="inlineStr">
        <is>
          <t>IC</t>
        </is>
      </c>
      <c r="Q142" s="146" t="inlineStr">
        <is>
          <t>▲ Up</t>
        </is>
      </c>
      <c r="R14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2" s="121" t="n"/>
      <c r="U142"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2"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2"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2"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2" s="124" t="inlineStr">
        <is>
          <t>CARBON · Services · Band A · Early career</t>
        </is>
      </c>
      <c r="Z142" s="125" t="n">
        <v>2.5</v>
      </c>
      <c r="AA142" s="126">
        <f>IFERROR(INDEX(WM_C,MATCH($Y142,WM_KEY,0)),"")</f>
        <v>0.54</v>
      </c>
      <c r="AB142" s="127">
        <f>IF(Z142="","",Z142*AA142)</f>
        <v>1.35</v>
      </c>
      <c r="AC142" s="125" t="n">
        <v>2.5</v>
      </c>
      <c r="AD142" s="126">
        <f>IFERROR(INDEX(WM_AU,MATCH($Y142,WM_KEY,0)),"")</f>
        <v>0.16</v>
      </c>
      <c r="AE142" s="127">
        <f>IF(AC142="","",AC142*AD142)</f>
        <v>0.4</v>
      </c>
      <c r="AF142" s="125" t="n">
        <v>2.5</v>
      </c>
      <c r="AG142" s="126">
        <f>IFERROR(INDEX(WM_AC,MATCH($Y142,WM_KEY,0)),"")</f>
        <v>0.14</v>
      </c>
      <c r="AH142" s="127">
        <f>IF(AF142="","",AF142*AG142)</f>
        <v>0.35</v>
      </c>
      <c r="AI142" s="125" t="n">
        <v>1</v>
      </c>
      <c r="AJ142" s="126">
        <f>IFERROR(INDEX(WM_L,MATCH($Y142,WM_KEY,0)),"")</f>
        <v>0</v>
      </c>
      <c r="AK142" s="127">
        <f>IF(AI142="","",AI142*AJ142)</f>
        <v>0</v>
      </c>
      <c r="AL142" s="125" t="n">
        <v>3.5</v>
      </c>
      <c r="AM142" s="126">
        <f>IFERROR(INDEX(WM_E,MATCH($Y142,WM_KEY,0)),"")</f>
        <v>0.1</v>
      </c>
      <c r="AN142" s="127">
        <f>IF(AL142="","",AL142*AM142)</f>
        <v>0.35</v>
      </c>
      <c r="AO142" s="128" t="n">
        <v>3</v>
      </c>
      <c r="AP142" s="126">
        <f>IFERROR(INDEX(WM_BI,MATCH($Y142,WM_KEY,0)),"")</f>
        <v>0.06</v>
      </c>
      <c r="AQ142" s="127">
        <f>IF(AO142="","",AO142*AP142)</f>
        <v>0.18</v>
      </c>
      <c r="AR142" s="127">
        <f>IF(COUNT(AB142,AE142,AH142,AK142,AN142,AQ142)&lt;6,"",SUM(AB142,AE142,AH142,AK142,AN142,AQ142))</f>
        <v>2.63</v>
      </c>
      <c r="AS142" s="129" t="str">
        <f>IF(AR142="","",INDEX({"A1","A2","A3","B1","B2","B3","C1","C2","D1","D2","E1","E2"},MAX(1,MIN(12,ROUND(AR142,0)))))</f>
        <v>A3</v>
      </c>
      <c r="AT14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2" s="131" t="inlineStr">
        <is>
          <r>
            <rPr>
              <rFont val="Calibri"/>
              <b val="1"/>
              <sz val="10"/>
            </rPr>
            <t>At build:</t>
          </r>
          <r>
            <rPr>
              <rFont val="Calibri"/>
              <sz val="10"/>
            </rPr>
            <t xml:space="preserve"> Complexity 1.35 + Autonomy 0.40 + Accountability 0.35 + Leadership 0.00 + Experience 0.35 + Business impact 0.18
= 2.63 points → nearest level 3 = A3
</t>
          </r>
          <r>
            <rPr>
              <rFont val="Calibri"/>
              <b val="1"/>
              <sz val="10"/>
            </rPr>
            <t>Final level:</t>
          </r>
          <r>
            <rPr>
              <rFont val="Calibri"/>
              <sz val="10"/>
            </rPr>
            <t xml:space="preserve"> A3 · same as the score</t>
          </r>
        </is>
      </c>
      <c r="AV142" s="131" t="inlineStr">
        <is>
          <r>
            <rPr>
              <rFont val="Calibri"/>
              <b val="1"/>
              <sz val="10"/>
            </rPr>
            <t>No rule applied:</t>
          </r>
          <r>
            <rPr>
              <rFont val="Calibri"/>
              <sz val="10"/>
            </rPr>
            <t xml:space="preserve"> the score decides.</t>
          </r>
        </is>
      </c>
      <c r="AW142"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4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Market:</t>
          </r>
          <r>
            <rPr>
              <rFont val="Calibri"/>
              <sz val="10"/>
            </rPr>
            <t xml:space="preserve"> A2 = Chooses own approach within standards · A3 = Technical / QC / client calls on own work</t>
          </r>
        </is>
      </c>
      <c r="AY14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 colleagues in the same role and department · own answers too general to rate → moved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2" s="134" t="inlineStr">
        <is>
          <r>
            <rPr>
              <rFont val="Calibri"/>
              <sz val="10"/>
            </rPr>
            <t xml:space="preserve">Rated 3.5 of 12 · between A3 and B1
</t>
          </r>
          <r>
            <rPr>
              <rFont val="Calibri"/>
              <b val="1"/>
              <sz val="10"/>
            </rPr>
            <t>Experience:</t>
          </r>
          <r>
            <rPr>
              <rFont val="Calibri"/>
              <sz val="10"/>
            </rPr>
            <t xml:space="preserve"> 3.8 yrs total · 3.8 at IRIS; none recorded before IRIS = 3.3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2"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2" s="145" t="inlineStr"/>
      <c r="BD142" s="136" t="inlineStr">
        <is>
          <t>✓ HRIS: 3.8 yrs, B.Com, 0 direct reports
✓ Survey: 19 of 20 questions answered
✓ KRAs: submitted, reported deliverables
✓ Manager mapping: rating, potential, 9-box
✗ Job description: not on file</t>
        </is>
      </c>
      <c r="BE142"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2" s="136" t="inlineStr">
        <is>
          <t>Low</t>
        </is>
      </c>
      <c r="BG142" s="136" t="inlineStr">
        <is>
          <t>• Survey answers are generic or do not match the role — not used as evidence; manager input needed</t>
        </is>
      </c>
      <c r="BH142" s="136" t="inlineStr"/>
      <c r="BI142" s="137" t="n"/>
      <c r="BJ142" s="138" t="n"/>
      <c r="BK142" s="138" t="n"/>
      <c r="BL142" s="138" t="n"/>
      <c r="BM142" s="138" t="n"/>
      <c r="BN142" s="139" t="n"/>
      <c r="BO142" s="121" t="n"/>
      <c r="BP142" s="121" t="n"/>
      <c r="BQ142" s="121" t="n"/>
      <c r="BR142" s="121" t="n"/>
      <c r="BS142" s="121" t="n"/>
      <c r="BT142" s="121" t="n"/>
      <c r="BU142" s="121" t="n"/>
      <c r="BV142" s="121" t="n">
        <v>3</v>
      </c>
    </row>
    <row r="143" ht="340" customHeight="1">
      <c r="A143" s="109" t="inlineStr">
        <is>
          <t>IRIS0075</t>
        </is>
      </c>
      <c r="B143" s="110" t="inlineStr">
        <is>
          <t>Sudarshan Vichare</t>
        </is>
      </c>
      <c r="C143" s="111" t="inlineStr">
        <is>
          <t>Services</t>
        </is>
      </c>
      <c r="D143" s="111" t="inlineStr">
        <is>
          <t>Priyanka Mehra</t>
        </is>
      </c>
      <c r="E143" s="112" t="n">
        <v>19.6</v>
      </c>
      <c r="F143" s="112" t="n">
        <v>19.6</v>
      </c>
      <c r="G143" s="111" t="inlineStr">
        <is>
          <t>B.Com</t>
        </is>
      </c>
      <c r="H143" s="140" t="inlineStr">
        <is>
          <t>Junior Financial Analyst</t>
        </is>
      </c>
      <c r="I143" s="115" t="inlineStr">
        <is>
          <t>Senior Financial Analyst</t>
        </is>
      </c>
      <c r="J143" s="114" t="inlineStr">
        <is>
          <t>Consulting &amp; Professional Services</t>
        </is>
      </c>
      <c r="K143" s="114" t="inlineStr">
        <is>
          <t>XBRL Tagging, Conversion &amp; Filing</t>
        </is>
      </c>
      <c r="L143" s="115" t="inlineStr">
        <is>
          <t>L3 – Professional / Associate</t>
        </is>
      </c>
      <c r="M143" s="116" t="inlineStr">
        <is>
          <t>A3</t>
        </is>
      </c>
      <c r="N143" s="147" t="inlineStr">
        <is>
          <t>Senior Associate</t>
        </is>
      </c>
      <c r="O143" s="26" t="inlineStr">
        <is>
          <t>A</t>
        </is>
      </c>
      <c r="P143" s="114" t="inlineStr">
        <is>
          <t>IC</t>
        </is>
      </c>
      <c r="Q143" s="146" t="inlineStr">
        <is>
          <t>▲ Up</t>
        </is>
      </c>
      <c r="R143"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3" s="121" t="n"/>
      <c r="U143"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3"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3"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3"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3" s="124" t="inlineStr">
        <is>
          <t>CARBON · Services · Band A · Early career</t>
        </is>
      </c>
      <c r="Z143" s="125" t="n">
        <v>2</v>
      </c>
      <c r="AA143" s="126">
        <f>IFERROR(INDEX(WM_C,MATCH($Y143,WM_KEY,0)),"")</f>
        <v>0.54</v>
      </c>
      <c r="AB143" s="127">
        <f>IF(Z143="","",Z143*AA143)</f>
        <v>1.08</v>
      </c>
      <c r="AC143" s="125" t="n">
        <v>2</v>
      </c>
      <c r="AD143" s="126">
        <f>IFERROR(INDEX(WM_AU,MATCH($Y143,WM_KEY,0)),"")</f>
        <v>0.16</v>
      </c>
      <c r="AE143" s="127">
        <f>IF(AC143="","",AC143*AD143)</f>
        <v>0.32</v>
      </c>
      <c r="AF143" s="125" t="n">
        <v>2</v>
      </c>
      <c r="AG143" s="126">
        <f>IFERROR(INDEX(WM_AC,MATCH($Y143,WM_KEY,0)),"")</f>
        <v>0.14</v>
      </c>
      <c r="AH143" s="127">
        <f>IF(AF143="","",AF143*AG143)</f>
        <v>0.28</v>
      </c>
      <c r="AI143" s="125" t="n">
        <v>1</v>
      </c>
      <c r="AJ143" s="126">
        <f>IFERROR(INDEX(WM_L,MATCH($Y143,WM_KEY,0)),"")</f>
        <v>0</v>
      </c>
      <c r="AK143" s="127">
        <f>IF(AI143="","",AI143*AJ143)</f>
        <v>0</v>
      </c>
      <c r="AL143" s="125" t="n">
        <v>9.5</v>
      </c>
      <c r="AM143" s="126">
        <f>IFERROR(INDEX(WM_E,MATCH($Y143,WM_KEY,0)),"")</f>
        <v>0.1</v>
      </c>
      <c r="AN143" s="127">
        <f>IF(AL143="","",AL143*AM143)</f>
        <v>0.95</v>
      </c>
      <c r="AO143" s="128" t="n">
        <v>2.5</v>
      </c>
      <c r="AP143" s="126">
        <f>IFERROR(INDEX(WM_BI,MATCH($Y143,WM_KEY,0)),"")</f>
        <v>0.06</v>
      </c>
      <c r="AQ143" s="127">
        <f>IF(AO143="","",AO143*AP143)</f>
        <v>0.15</v>
      </c>
      <c r="AR143" s="127">
        <f>IF(COUNT(AB143,AE143,AH143,AK143,AN143,AQ143)&lt;6,"",SUM(AB143,AE143,AH143,AK143,AN143,AQ143))</f>
        <v>2.78</v>
      </c>
      <c r="AS143" s="129" t="str">
        <f>IF(AR143="","",INDEX({"A1","A2","A3","B1","B2","B3","C1","C2","D1","D2","E1","E2"},MAX(1,MIN(12,ROUND(AR143,0)))))</f>
        <v>A3</v>
      </c>
      <c r="AT143"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3" s="131" t="inlineStr">
        <is>
          <r>
            <rPr>
              <rFont val="Calibri"/>
              <b val="1"/>
              <sz val="10"/>
            </rPr>
            <t>At build:</t>
          </r>
          <r>
            <rPr>
              <rFont val="Calibri"/>
              <sz val="10"/>
            </rPr>
            <t xml:space="preserve"> Complexity 1.08 + Autonomy 0.32 + Accountability 0.28 + Leadership 0.00 + Experience 0.95 + Business impact 0.15
= 2.78 points → nearest level 3 = A3
</t>
          </r>
          <r>
            <rPr>
              <rFont val="Calibri"/>
              <b val="1"/>
              <sz val="10"/>
            </rPr>
            <t>Final level:</t>
          </r>
          <r>
            <rPr>
              <rFont val="Calibri"/>
              <sz val="10"/>
            </rPr>
            <t xml:space="preserve"> A3 · same as the score</t>
          </r>
        </is>
      </c>
      <c r="AV143" s="131" t="inlineStr">
        <is>
          <r>
            <rPr>
              <rFont val="Calibri"/>
              <b val="1"/>
              <sz val="10"/>
            </rPr>
            <t>No rule applied:</t>
          </r>
          <r>
            <rPr>
              <rFont val="Calibri"/>
              <sz val="10"/>
            </rPr>
            <t xml:space="preserve"> the score decides.</t>
          </r>
        </is>
      </c>
      <c r="AW14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Routine CIPC HTML tagging, client file uploads and follow-up coordination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4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stated independent decision is managing client file uploads → matches the start
</t>
          </r>
          <r>
            <rPr>
              <rFont val="Calibri"/>
              <b val="1"/>
              <sz val="10"/>
            </rPr>
            <t>Market:</t>
          </r>
          <r>
            <rPr>
              <rFont val="Calibri"/>
              <sz val="10"/>
            </rPr>
            <t xml:space="preserve"> A2 = Chooses own approach within standards</t>
          </r>
        </is>
      </c>
      <c r="AY14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tagged client files and on-time completion; files mailed to PMO for upload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4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Coordinates and follows up with team members;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3" s="134" t="inlineStr">
        <is>
          <r>
            <rPr>
              <rFont val="Calibri"/>
              <sz val="10"/>
            </rPr>
            <t xml:space="preserve">Rated 9.5 of 12 · between D1 and D2
</t>
          </r>
          <r>
            <rPr>
              <rFont val="Calibri"/>
              <b val="1"/>
              <sz val="10"/>
            </rPr>
            <t>Experience:</t>
          </r>
          <r>
            <rPr>
              <rFont val="Calibri"/>
              <sz val="10"/>
            </rPr>
            <t xml:space="preserve"> 19.6 yrs total · 19.6 at IRIS; none recorded before IRIS = 9.6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3"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3" s="145" t="inlineStr"/>
      <c r="BD143" s="136" t="inlineStr">
        <is>
          <t>✓ HRIS: 19.6 yrs, B.Com, 0 direct reports
✓ Survey: 20 of 20 questions answered
✓ KRAs: submitted, reported deliverables
✓ Manager mapping: rating, potential, 9-box
✗ Job description: not on file</t>
        </is>
      </c>
      <c r="BE143"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3" s="136" t="inlineStr">
        <is>
          <t>Medium</t>
        </is>
      </c>
      <c r="BG143" s="136" t="inlineStr">
        <is>
          <t>• 19.6 yrs of experience in a role that reads as Band A work — a career-path question for the manager: can the role be widened · Specialist, B1 or is it correctly sized?</t>
        </is>
      </c>
      <c r="BH143" s="136" t="inlineStr"/>
      <c r="BI143" s="137" t="n"/>
      <c r="BJ143" s="138" t="n"/>
      <c r="BK143" s="138" t="n"/>
      <c r="BL143" s="138" t="n"/>
      <c r="BM143" s="138" t="n"/>
      <c r="BN143" s="139" t="n"/>
      <c r="BO143" s="121" t="n"/>
      <c r="BP143" s="121" t="n"/>
      <c r="BQ143" s="121" t="n"/>
      <c r="BR143" s="121" t="n"/>
      <c r="BS143" s="121" t="n"/>
      <c r="BT143" s="121" t="n"/>
      <c r="BU143" s="121" t="n"/>
      <c r="BV143" s="121" t="n">
        <v>2.5</v>
      </c>
    </row>
    <row r="144" ht="340" customHeight="1">
      <c r="A144" s="109" t="inlineStr">
        <is>
          <t>IRIS1897</t>
        </is>
      </c>
      <c r="B144" s="110" t="inlineStr">
        <is>
          <t>Sunil Bist</t>
        </is>
      </c>
      <c r="C144" s="111" t="inlineStr">
        <is>
          <t>Services</t>
        </is>
      </c>
      <c r="D144" s="111" t="inlineStr">
        <is>
          <t>Priyanka Mehra</t>
        </is>
      </c>
      <c r="E144" s="112" t="n">
        <v>14</v>
      </c>
      <c r="F144" s="112" t="n">
        <v>5.6</v>
      </c>
      <c r="G144" s="111" t="inlineStr">
        <is>
          <t>B.Com</t>
        </is>
      </c>
      <c r="H144" s="140" t="inlineStr">
        <is>
          <t>Financial Analyst</t>
        </is>
      </c>
      <c r="I144" s="115" t="inlineStr">
        <is>
          <t>Senior Financial Analyst</t>
        </is>
      </c>
      <c r="J144" s="114" t="inlineStr">
        <is>
          <t>Consulting &amp; Professional Services</t>
        </is>
      </c>
      <c r="K144" s="114" t="inlineStr">
        <is>
          <t>XBRL Tagging, Conversion &amp; Filing</t>
        </is>
      </c>
      <c r="L144" s="115" t="inlineStr">
        <is>
          <t>L3 – Professional / Associate</t>
        </is>
      </c>
      <c r="M144" s="116" t="inlineStr">
        <is>
          <t>A3</t>
        </is>
      </c>
      <c r="N144" s="147" t="inlineStr">
        <is>
          <t>Senior Associate</t>
        </is>
      </c>
      <c r="O144" s="26" t="inlineStr">
        <is>
          <t>A</t>
        </is>
      </c>
      <c r="P144" s="114" t="inlineStr">
        <is>
          <t>IC</t>
        </is>
      </c>
      <c r="Q144" s="146" t="inlineStr">
        <is>
          <t>▲ Up</t>
        </is>
      </c>
      <c r="R144"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T144" s="121" t="n"/>
      <c r="U144"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4"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4"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4"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4" s="124" t="inlineStr">
        <is>
          <t>CARBON · Services · Band A · Early career</t>
        </is>
      </c>
      <c r="Z144" s="125" t="n">
        <v>2.5</v>
      </c>
      <c r="AA144" s="126">
        <f>IFERROR(INDEX(WM_C,MATCH($Y144,WM_KEY,0)),"")</f>
        <v>0.54</v>
      </c>
      <c r="AB144" s="127">
        <f>IF(Z144="","",Z144*AA144)</f>
        <v>1.35</v>
      </c>
      <c r="AC144" s="125" t="n">
        <v>2</v>
      </c>
      <c r="AD144" s="126">
        <f>IFERROR(INDEX(WM_AU,MATCH($Y144,WM_KEY,0)),"")</f>
        <v>0.16</v>
      </c>
      <c r="AE144" s="127">
        <f>IF(AC144="","",AC144*AD144)</f>
        <v>0.32</v>
      </c>
      <c r="AF144" s="125" t="n">
        <v>2</v>
      </c>
      <c r="AG144" s="126">
        <f>IFERROR(INDEX(WM_AC,MATCH($Y144,WM_KEY,0)),"")</f>
        <v>0.14</v>
      </c>
      <c r="AH144" s="127">
        <f>IF(AF144="","",AF144*AG144)</f>
        <v>0.28</v>
      </c>
      <c r="AI144" s="125" t="n">
        <v>1.5</v>
      </c>
      <c r="AJ144" s="126">
        <f>IFERROR(INDEX(WM_L,MATCH($Y144,WM_KEY,0)),"")</f>
        <v>0</v>
      </c>
      <c r="AK144" s="127">
        <f>IF(AI144="","",AI144*AJ144)</f>
        <v>0</v>
      </c>
      <c r="AL144" s="125" t="n">
        <v>8</v>
      </c>
      <c r="AM144" s="126">
        <f>IFERROR(INDEX(WM_E,MATCH($Y144,WM_KEY,0)),"")</f>
        <v>0.1</v>
      </c>
      <c r="AN144" s="127">
        <f>IF(AL144="","",AL144*AM144)</f>
        <v>0.8</v>
      </c>
      <c r="AO144" s="128" t="n">
        <v>2.5</v>
      </c>
      <c r="AP144" s="126">
        <f>IFERROR(INDEX(WM_BI,MATCH($Y144,WM_KEY,0)),"")</f>
        <v>0.06</v>
      </c>
      <c r="AQ144" s="127">
        <f>IF(AO144="","",AO144*AP144)</f>
        <v>0.15</v>
      </c>
      <c r="AR144" s="127">
        <f>IF(COUNT(AB144,AE144,AH144,AK144,AN144,AQ144)&lt;6,"",SUM(AB144,AE144,AH144,AK144,AN144,AQ144))</f>
        <v>2.9</v>
      </c>
      <c r="AS144" s="129" t="str">
        <f>IF(AR144="","",INDEX({"A1","A2","A3","B1","B2","B3","C1","C2","D1","D2","E1","E2"},MAX(1,MIN(12,ROUND(AR144,0)))))</f>
        <v>A3</v>
      </c>
      <c r="AT144"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4" s="131" t="inlineStr">
        <is>
          <r>
            <rPr>
              <rFont val="Calibri"/>
              <b val="1"/>
              <sz val="10"/>
            </rPr>
            <t>At build:</t>
          </r>
          <r>
            <rPr>
              <rFont val="Calibri"/>
              <sz val="10"/>
            </rPr>
            <t xml:space="preserve"> Complexity 1.35 + Autonomy 0.32 + Accountability 0.28 + Leadership 0.00 + Experience 0.80 + Business impact 0.15
= 2.90 points → nearest level 3 = A3
</t>
          </r>
          <r>
            <rPr>
              <rFont val="Calibri"/>
              <b val="1"/>
              <sz val="10"/>
            </rPr>
            <t>Final level:</t>
          </r>
          <r>
            <rPr>
              <rFont val="Calibri"/>
              <sz val="10"/>
            </rPr>
            <t xml:space="preserve"> A3 · same as the score</t>
          </r>
        </is>
      </c>
      <c r="AV144" s="131" t="inlineStr">
        <is>
          <r>
            <rPr>
              <rFont val="Calibri"/>
              <b val="1"/>
              <sz val="10"/>
            </rPr>
            <t>No rule applied:</t>
          </r>
          <r>
            <rPr>
              <rFont val="Calibri"/>
              <sz val="10"/>
            </rPr>
            <t xml:space="preserve"> the score decides.</t>
          </r>
        </is>
      </c>
      <c r="AW144"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CIPC iXBRL tagging plus quality checking, validation and solving tagging doubts and client queries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4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Selects tags from the taxonomy and prioritises assigned files by deadline; nothing wider described → matches the start
</t>
          </r>
          <r>
            <rPr>
              <rFont val="Calibri"/>
              <b val="1"/>
              <sz val="10"/>
            </rPr>
            <t>Market:</t>
          </r>
          <r>
            <rPr>
              <rFont val="Calibri"/>
              <sz val="10"/>
            </rPr>
            <t xml:space="preserve"> A2 = Chooses own approach within standards</t>
          </r>
        </is>
      </c>
      <c r="AY14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Accuracy and completeness of own tagging; final file goes to the PMO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44"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Solves colleagues' tagging doubts per manager note; no team responsibility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4" s="134" t="inlineStr">
        <is>
          <r>
            <rPr>
              <rFont val="Calibri"/>
              <sz val="10"/>
            </rPr>
            <t xml:space="preserve">Rated 8 of 12
</t>
          </r>
          <r>
            <rPr>
              <rFont val="Calibri"/>
              <b val="1"/>
              <sz val="10"/>
            </rPr>
            <t>Experience:</t>
          </r>
          <r>
            <rPr>
              <rFont val="Calibri"/>
              <sz val="10"/>
            </rPr>
            <t xml:space="preserve"> 14.0 yrs total · 8.4 before IRIS + 5.6 at IRIS = 7.8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4"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44" s="145" t="inlineStr"/>
      <c r="BD144" s="136" t="inlineStr">
        <is>
          <t>✓ HRIS: 14.0 yrs, B.Com, 0 direct reports
✓ Survey: 20 of 20 questions answered
✓ KRAs: submitted, reported deliverables
✓ Manager mapping: rating, potential, 9-box
✗ Job description: not on file</t>
        </is>
      </c>
      <c r="BE144"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4" s="136" t="inlineStr">
        <is>
          <t>Medium</t>
        </is>
      </c>
      <c r="BG144" s="136" t="inlineStr">
        <is>
          <t>• 14.0 yrs of experience in a role that reads as Band A work — a career-path question for the manager: can the role be widened · Specialist, B1 or is it correctly sized?</t>
        </is>
      </c>
      <c r="BH144" s="136" t="inlineStr"/>
      <c r="BI144" s="137" t="n"/>
      <c r="BJ144" s="138" t="n"/>
      <c r="BK144" s="138" t="n"/>
      <c r="BL144" s="138" t="n"/>
      <c r="BM144" s="138" t="n"/>
      <c r="BN144" s="139" t="n"/>
      <c r="BO144" s="121" t="n"/>
      <c r="BP144" s="121" t="n"/>
      <c r="BQ144" s="121" t="n"/>
      <c r="BR144" s="121" t="n"/>
      <c r="BS144" s="121" t="n"/>
      <c r="BT144" s="121" t="n"/>
      <c r="BU144" s="121" t="n"/>
      <c r="BV144" s="121" t="n">
        <v>2.5</v>
      </c>
    </row>
    <row r="145" ht="340" customHeight="1">
      <c r="A145" s="109" t="inlineStr">
        <is>
          <t>IRIS0145</t>
        </is>
      </c>
      <c r="B145" s="110" t="inlineStr">
        <is>
          <t>Sunita Ram Singh</t>
        </is>
      </c>
      <c r="C145" s="111" t="inlineStr">
        <is>
          <t>Services</t>
        </is>
      </c>
      <c r="D145" s="111" t="inlineStr">
        <is>
          <t>Priyanka Jadhav</t>
        </is>
      </c>
      <c r="E145" s="112" t="n">
        <v>18.8</v>
      </c>
      <c r="F145" s="112" t="n">
        <v>18.8</v>
      </c>
      <c r="G145" s="111" t="inlineStr">
        <is>
          <t>B.Com</t>
        </is>
      </c>
      <c r="H145" s="113" t="inlineStr">
        <is>
          <t>Senior Financial Analyst</t>
        </is>
      </c>
      <c r="I145" s="114" t="inlineStr">
        <is>
          <t>Senior Financial Analyst</t>
        </is>
      </c>
      <c r="J145" s="114" t="inlineStr">
        <is>
          <t>Consulting &amp; Professional Services</t>
        </is>
      </c>
      <c r="K145" s="114" t="inlineStr">
        <is>
          <t>XBRL Tagging, Conversion &amp; Filing</t>
        </is>
      </c>
      <c r="L145" s="114" t="inlineStr">
        <is>
          <t>L4 – Senior</t>
        </is>
      </c>
      <c r="M145" s="148" t="inlineStr">
        <is>
          <t>A3</t>
        </is>
      </c>
      <c r="N145" s="147" t="inlineStr">
        <is>
          <t>Senior Associate</t>
        </is>
      </c>
      <c r="O145" s="26" t="inlineStr">
        <is>
          <t>A</t>
        </is>
      </c>
      <c r="P145" s="114" t="inlineStr">
        <is>
          <t>IC</t>
        </is>
      </c>
      <c r="Q145" s="149" t="inlineStr">
        <is>
          <t>• Same level</t>
        </is>
      </c>
      <c r="R145"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5" s="121" t="n"/>
      <c r="U145"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5"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5"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5"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5" s="124" t="inlineStr">
        <is>
          <t>CARBON · Services · Band A · Early career</t>
        </is>
      </c>
      <c r="Z145" s="125" t="n">
        <v>3</v>
      </c>
      <c r="AA145" s="126">
        <f>IFERROR(INDEX(WM_C,MATCH($Y145,WM_KEY,0)),"")</f>
        <v>0.54</v>
      </c>
      <c r="AB145" s="127">
        <f>IF(Z145="","",Z145*AA145)</f>
        <v>1.62</v>
      </c>
      <c r="AC145" s="125" t="n">
        <v>2.5</v>
      </c>
      <c r="AD145" s="126">
        <f>IFERROR(INDEX(WM_AU,MATCH($Y145,WM_KEY,0)),"")</f>
        <v>0.16</v>
      </c>
      <c r="AE145" s="127">
        <f>IF(AC145="","",AC145*AD145)</f>
        <v>0.4</v>
      </c>
      <c r="AF145" s="125" t="n">
        <v>2.5</v>
      </c>
      <c r="AG145" s="126">
        <f>IFERROR(INDEX(WM_AC,MATCH($Y145,WM_KEY,0)),"")</f>
        <v>0.14</v>
      </c>
      <c r="AH145" s="127">
        <f>IF(AF145="","",AF145*AG145)</f>
        <v>0.35</v>
      </c>
      <c r="AI145" s="125" t="n">
        <v>1.5</v>
      </c>
      <c r="AJ145" s="126">
        <f>IFERROR(INDEX(WM_L,MATCH($Y145,WM_KEY,0)),"")</f>
        <v>0</v>
      </c>
      <c r="AK145" s="127">
        <f>IF(AI145="","",AI145*AJ145)</f>
        <v>0</v>
      </c>
      <c r="AL145" s="125" t="n">
        <v>9.5</v>
      </c>
      <c r="AM145" s="126">
        <f>IFERROR(INDEX(WM_E,MATCH($Y145,WM_KEY,0)),"")</f>
        <v>0.1</v>
      </c>
      <c r="AN145" s="127">
        <f>IF(AL145="","",AL145*AM145)</f>
        <v>0.95</v>
      </c>
      <c r="AO145" s="128" t="n">
        <v>3</v>
      </c>
      <c r="AP145" s="126">
        <f>IFERROR(INDEX(WM_BI,MATCH($Y145,WM_KEY,0)),"")</f>
        <v>0.06</v>
      </c>
      <c r="AQ145" s="127">
        <f>IF(AO145="","",AO145*AP145)</f>
        <v>0.18</v>
      </c>
      <c r="AR145" s="127">
        <f>IF(COUNT(AB145,AE145,AH145,AK145,AN145,AQ145)&lt;6,"",SUM(AB145,AE145,AH145,AK145,AN145,AQ145))</f>
        <v>3.5</v>
      </c>
      <c r="AS145" s="129" t="str">
        <f>IF(AR145="","",INDEX({"A1","A2","A3","B1","B2","B3","C1","C2","D1","D2","E1","E2"},MAX(1,MIN(12,ROUND(AR145,0)))))</f>
        <v>B1</v>
      </c>
      <c r="AT145"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5" s="131" t="inlineStr">
        <is>
          <r>
            <rPr>
              <rFont val="Calibri"/>
              <b val="1"/>
              <sz val="10"/>
            </rPr>
            <t>At build:</t>
          </r>
          <r>
            <rPr>
              <rFont val="Calibri"/>
              <sz val="10"/>
            </rPr>
            <t xml:space="preserve"> Complexity 1.62 + Autonomy 0.40 + Accountability 0.35 + Leadership 0.00 + Experience 0.95 + Business impact 0.18
= 3.50 points → nearest level 4 = B1
</t>
          </r>
          <r>
            <rPr>
              <rFont val="Calibri"/>
              <b val="1"/>
              <sz val="10"/>
            </rPr>
            <t>Final level:</t>
          </r>
          <r>
            <rPr>
              <rFont val="Calibri"/>
              <sz val="10"/>
            </rPr>
            <t xml:space="preserve"> A3 · a rule applied: see the next column</t>
          </r>
        </is>
      </c>
      <c r="AV145"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AW145"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Prepares and checks DM annual reports · Word/Excel, validates KVK, ESMA, Infocamere XBRL files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45"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Routine checking, formatting and minor corrections; major or client changes need CM approval → moved down 0.5
</t>
          </r>
          <r>
            <rPr>
              <rFont val="Calibri"/>
              <b val="1"/>
              <sz val="10"/>
            </rPr>
            <t>Market:</t>
          </r>
          <r>
            <rPr>
              <rFont val="Calibri"/>
              <sz val="10"/>
            </rPr>
            <t xml:space="preserve"> A2 = Chooses own approach within standards · A3 = Technical / QC / client calls on own work</t>
          </r>
        </is>
      </c>
      <c r="AY145"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Correctness of data checks and final report review; file goes to CM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5"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5" s="134" t="inlineStr">
        <is>
          <r>
            <rPr>
              <rFont val="Calibri"/>
              <sz val="10"/>
            </rPr>
            <t xml:space="preserve">Rated 9.5 of 12 · between D1 and D2
</t>
          </r>
          <r>
            <rPr>
              <rFont val="Calibri"/>
              <b val="1"/>
              <sz val="10"/>
            </rPr>
            <t>Experience:</t>
          </r>
          <r>
            <rPr>
              <rFont val="Calibri"/>
              <sz val="10"/>
            </rPr>
            <t xml:space="preserve"> 18.8 yrs total · 18.8 at IRIS; none recorded before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5"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5" s="145" t="inlineStr"/>
      <c r="BD145" s="136" t="inlineStr">
        <is>
          <t>✓ HRIS: 18.8 yrs, B.Com, 0 direct reports
✓ Survey: 20 of 20 questions answered
✓ KRAs: submitted, reported deliverables
✓ Manager mapping: rating, potential, 9-box
✗ Job description: not on file</t>
        </is>
      </c>
      <c r="BE145"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5" s="136" t="inlineStr">
        <is>
          <t>Medium</t>
        </is>
      </c>
      <c r="BG145" s="136" t="inlineStr">
        <is>
          <r>
            <rPr>
              <rFont val="Calibri"/>
              <sz val="10"/>
            </rPr>
            <t xml:space="preserve">• 18.8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3.42 on Band B's weights, 0.08 short of the 3.5 needed to enter Band B — calibrate before confirming
• Survey response was submitted anonymously; the source record attributes it to this employee · Emp ID named in the matching note, so it is used. HR to tell the employee and record any correction during validation</t>
          </r>
        </is>
      </c>
      <c r="BH145" s="143" t="inlineStr">
        <is>
          <t>Near a gate: top of band: 3.42 on Band B's weights, 0.08 short of the 3.5 needed to enter Band B</t>
        </is>
      </c>
      <c r="BI145" s="137" t="n"/>
      <c r="BJ145" s="138" t="n"/>
      <c r="BK145" s="138" t="n"/>
      <c r="BL145" s="138" t="n"/>
      <c r="BM145" s="138" t="n"/>
      <c r="BN145" s="139" t="n"/>
      <c r="BO145" s="121" t="n"/>
      <c r="BP145" s="121" t="n"/>
      <c r="BQ145" s="121" t="n"/>
      <c r="BR145" s="121" t="n"/>
      <c r="BS145" s="121" t="n"/>
      <c r="BT145" s="121" t="n"/>
      <c r="BU145" s="121" t="n"/>
      <c r="BV145" s="121" t="n">
        <v>3</v>
      </c>
    </row>
    <row r="146" ht="340" customHeight="1">
      <c r="A146" s="109" t="inlineStr">
        <is>
          <t>IRIS0149</t>
        </is>
      </c>
      <c r="B146" s="110" t="inlineStr">
        <is>
          <t>Sunny Kirtane</t>
        </is>
      </c>
      <c r="C146" s="111" t="inlineStr">
        <is>
          <t>Services</t>
        </is>
      </c>
      <c r="D146" s="111" t="inlineStr">
        <is>
          <t>Shailesh Kumar Sharma</t>
        </is>
      </c>
      <c r="E146" s="112" t="n">
        <v>18.8</v>
      </c>
      <c r="F146" s="112" t="n">
        <v>18.8</v>
      </c>
      <c r="G146" s="111" t="inlineStr">
        <is>
          <t>B.Com</t>
        </is>
      </c>
      <c r="H146" s="113" t="inlineStr">
        <is>
          <t>Senior Financial Analyst</t>
        </is>
      </c>
      <c r="I146" s="114" t="inlineStr">
        <is>
          <t>Senior Financial Analyst</t>
        </is>
      </c>
      <c r="J146" s="114" t="inlineStr">
        <is>
          <t>Consulting &amp; Professional Services</t>
        </is>
      </c>
      <c r="K146" s="114" t="inlineStr">
        <is>
          <t>XBRL Tagging, Conversion &amp; Filing</t>
        </is>
      </c>
      <c r="L146" s="114" t="inlineStr">
        <is>
          <t>L4 – Senior</t>
        </is>
      </c>
      <c r="M146" s="148" t="inlineStr">
        <is>
          <t>A3</t>
        </is>
      </c>
      <c r="N146" s="147" t="inlineStr">
        <is>
          <t>Senior Associate</t>
        </is>
      </c>
      <c r="O146" s="26" t="inlineStr">
        <is>
          <t>A</t>
        </is>
      </c>
      <c r="P146" s="114" t="inlineStr">
        <is>
          <t>IC</t>
        </is>
      </c>
      <c r="Q146" s="149" t="inlineStr">
        <is>
          <t>• Same level</t>
        </is>
      </c>
      <c r="R146"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6" s="121" t="n"/>
      <c r="U146"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6"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6"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6"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6" s="124" t="inlineStr">
        <is>
          <t>CARBON · Services · Band A · Early career</t>
        </is>
      </c>
      <c r="Z146" s="125" t="n">
        <v>3</v>
      </c>
      <c r="AA146" s="126">
        <f>IFERROR(INDEX(WM_C,MATCH($Y146,WM_KEY,0)),"")</f>
        <v>0.54</v>
      </c>
      <c r="AB146" s="127">
        <f>IF(Z146="","",Z146*AA146)</f>
        <v>1.62</v>
      </c>
      <c r="AC146" s="125" t="n">
        <v>2.5</v>
      </c>
      <c r="AD146" s="126">
        <f>IFERROR(INDEX(WM_AU,MATCH($Y146,WM_KEY,0)),"")</f>
        <v>0.16</v>
      </c>
      <c r="AE146" s="127">
        <f>IF(AC146="","",AC146*AD146)</f>
        <v>0.4</v>
      </c>
      <c r="AF146" s="125" t="n">
        <v>2.5</v>
      </c>
      <c r="AG146" s="126">
        <f>IFERROR(INDEX(WM_AC,MATCH($Y146,WM_KEY,0)),"")</f>
        <v>0.14</v>
      </c>
      <c r="AH146" s="127">
        <f>IF(AF146="","",AF146*AG146)</f>
        <v>0.35</v>
      </c>
      <c r="AI146" s="125" t="n">
        <v>1.5</v>
      </c>
      <c r="AJ146" s="126">
        <f>IFERROR(INDEX(WM_L,MATCH($Y146,WM_KEY,0)),"")</f>
        <v>0</v>
      </c>
      <c r="AK146" s="127">
        <f>IF(AI146="","",AI146*AJ146)</f>
        <v>0</v>
      </c>
      <c r="AL146" s="125" t="n">
        <v>9.5</v>
      </c>
      <c r="AM146" s="126">
        <f>IFERROR(INDEX(WM_E,MATCH($Y146,WM_KEY,0)),"")</f>
        <v>0.1</v>
      </c>
      <c r="AN146" s="127">
        <f>IF(AL146="","",AL146*AM146)</f>
        <v>0.95</v>
      </c>
      <c r="AO146" s="128" t="n">
        <v>3</v>
      </c>
      <c r="AP146" s="126">
        <f>IFERROR(INDEX(WM_BI,MATCH($Y146,WM_KEY,0)),"")</f>
        <v>0.06</v>
      </c>
      <c r="AQ146" s="127">
        <f>IF(AO146="","",AO146*AP146)</f>
        <v>0.18</v>
      </c>
      <c r="AR146" s="127">
        <f>IF(COUNT(AB146,AE146,AH146,AK146,AN146,AQ146)&lt;6,"",SUM(AB146,AE146,AH146,AK146,AN146,AQ146))</f>
        <v>3.5</v>
      </c>
      <c r="AS146" s="129" t="str">
        <f>IF(AR146="","",INDEX({"A1","A2","A3","B1","B2","B3","C1","C2","D1","D2","E1","E2"},MAX(1,MIN(12,ROUND(AR146,0)))))</f>
        <v>B1</v>
      </c>
      <c r="AT146"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6" s="131" t="inlineStr">
        <is>
          <r>
            <rPr>
              <rFont val="Calibri"/>
              <b val="1"/>
              <sz val="10"/>
            </rPr>
            <t>At build:</t>
          </r>
          <r>
            <rPr>
              <rFont val="Calibri"/>
              <sz val="10"/>
            </rPr>
            <t xml:space="preserve"> Complexity 1.62 + Autonomy 0.40 + Accountability 0.35 + Leadership 0.00 + Experience 0.95 + Business impact 0.18
= 3.50 points → nearest level 4 = B1
</t>
          </r>
          <r>
            <rPr>
              <rFont val="Calibri"/>
              <b val="1"/>
              <sz val="10"/>
            </rPr>
            <t>Final level:</t>
          </r>
          <r>
            <rPr>
              <rFont val="Calibri"/>
              <sz val="10"/>
            </rPr>
            <t xml:space="preserve"> A3 · a rule applied: see the next column</t>
          </r>
        </is>
      </c>
      <c r="AV146"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AW146"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own survey / KRA answers · summarised by the rater; not quoted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4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Decision scope stated only vaguely; works on allotted files → moved down 0.5
</t>
          </r>
          <r>
            <rPr>
              <rFont val="Calibri"/>
              <b val="1"/>
              <sz val="10"/>
            </rPr>
            <t>Market:</t>
          </r>
          <r>
            <rPr>
              <rFont val="Calibri"/>
              <sz val="10"/>
            </rPr>
            <t xml:space="preserve"> A2 = Chooses own approach within standards · A3 = Technical / QC / client calls on own work</t>
          </r>
        </is>
      </c>
      <c r="AY146"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6"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leading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46" s="134" t="inlineStr">
        <is>
          <r>
            <rPr>
              <rFont val="Calibri"/>
              <sz val="10"/>
            </rPr>
            <t xml:space="preserve">Rated 9.5 of 12 · between D1 and D2
</t>
          </r>
          <r>
            <rPr>
              <rFont val="Calibri"/>
              <b val="1"/>
              <sz val="10"/>
            </rPr>
            <t>Experience:</t>
          </r>
          <r>
            <rPr>
              <rFont val="Calibri"/>
              <sz val="10"/>
            </rPr>
            <t xml:space="preserve"> 18.8 yrs total · 18.8 at IRIS; none recorded before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6"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6" s="145" t="inlineStr"/>
      <c r="BD146" s="136" t="inlineStr">
        <is>
          <t>✓ HRIS: 18.8 yrs, B.Com, 0 direct reports
✓ Survey: 20 of 20 questions answered
✓ KRAs: submitted, reported deliverables
✓ Manager mapping: rating, potential, 9-box
✗ Job description: not on file</t>
        </is>
      </c>
      <c r="BE146"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6" s="136" t="inlineStr">
        <is>
          <t>Medium</t>
        </is>
      </c>
      <c r="BG146" s="136" t="inlineStr">
        <is>
          <r>
            <rPr>
              <rFont val="Calibri"/>
              <sz val="10"/>
            </rPr>
            <t xml:space="preserve">• 18.8 yrs of experience in a role that reads as Band A work — a career-path question for the manager: can the role be widened · Specialist, B1 or is it correctly sized?
• </t>
          </r>
          <r>
            <rPr>
              <rFont val="Calibri"/>
              <b val="1"/>
              <sz val="10"/>
            </rPr>
            <t>Near a gate:</t>
          </r>
          <r>
            <rPr>
              <rFont val="Calibri"/>
              <sz val="10"/>
            </rPr>
            <t xml:space="preserve"> top of band: 3.42 on Band B's weights, 0.08 short of the 3.5 needed to enter Band B — calibrate before confirming</t>
          </r>
        </is>
      </c>
      <c r="BH146" s="143" t="inlineStr">
        <is>
          <t>Near a gate: top of band: 3.42 on Band B's weights, 0.08 short of the 3.5 needed to enter Band B</t>
        </is>
      </c>
      <c r="BI146" s="137" t="n"/>
      <c r="BJ146" s="138" t="n"/>
      <c r="BK146" s="138" t="n"/>
      <c r="BL146" s="138" t="n"/>
      <c r="BM146" s="138" t="n"/>
      <c r="BN146" s="139" t="n"/>
      <c r="BO146" s="121" t="n"/>
      <c r="BP146" s="121" t="n"/>
      <c r="BQ146" s="121" t="n"/>
      <c r="BR146" s="121" t="n"/>
      <c r="BS146" s="121" t="n"/>
      <c r="BT146" s="121" t="n"/>
      <c r="BU146" s="121" t="n"/>
      <c r="BV146" s="121" t="n">
        <v>3</v>
      </c>
    </row>
    <row r="147" ht="340" customHeight="1">
      <c r="A147" s="109" t="inlineStr">
        <is>
          <t>IRIS0128</t>
        </is>
      </c>
      <c r="B147" s="110" t="inlineStr">
        <is>
          <t>Supriya Thakur</t>
        </is>
      </c>
      <c r="C147" s="111" t="inlineStr">
        <is>
          <t>Services</t>
        </is>
      </c>
      <c r="D147" s="111" t="inlineStr">
        <is>
          <t>Priyanka Jadhav</t>
        </is>
      </c>
      <c r="E147" s="112" t="n">
        <v>18.9</v>
      </c>
      <c r="F147" s="112" t="n">
        <v>18.9</v>
      </c>
      <c r="G147" s="111" t="inlineStr">
        <is>
          <t>B.Com</t>
        </is>
      </c>
      <c r="H147" s="140" t="inlineStr">
        <is>
          <t>Financial Analyst</t>
        </is>
      </c>
      <c r="I147" s="115" t="inlineStr">
        <is>
          <t>Senior Financial Analyst</t>
        </is>
      </c>
      <c r="J147" s="114" t="inlineStr">
        <is>
          <t>Consulting &amp; Professional Services</t>
        </is>
      </c>
      <c r="K147" s="114" t="inlineStr">
        <is>
          <t>XBRL Tagging, Conversion &amp; Filing</t>
        </is>
      </c>
      <c r="L147" s="115" t="inlineStr">
        <is>
          <t>L3 – Professional / Associate</t>
        </is>
      </c>
      <c r="M147" s="116" t="inlineStr">
        <is>
          <t>A3</t>
        </is>
      </c>
      <c r="N147" s="147" t="inlineStr">
        <is>
          <t>Senior Associate</t>
        </is>
      </c>
      <c r="O147" s="26" t="inlineStr">
        <is>
          <t>A</t>
        </is>
      </c>
      <c r="P147" s="114" t="inlineStr">
        <is>
          <t>IC</t>
        </is>
      </c>
      <c r="Q147" s="146" t="inlineStr">
        <is>
          <t>▲ Up</t>
        </is>
      </c>
      <c r="R147"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47" s="121" t="n"/>
      <c r="U147"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7"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7"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7"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7" s="124" t="inlineStr">
        <is>
          <t>CARBON · Services · Band A · Early career</t>
        </is>
      </c>
      <c r="Z147" s="125" t="n">
        <v>2.5</v>
      </c>
      <c r="AA147" s="126">
        <f>IFERROR(INDEX(WM_C,MATCH($Y147,WM_KEY,0)),"")</f>
        <v>0.54</v>
      </c>
      <c r="AB147" s="127">
        <f>IF(Z147="","",Z147*AA147)</f>
        <v>1.35</v>
      </c>
      <c r="AC147" s="125" t="n">
        <v>2</v>
      </c>
      <c r="AD147" s="126">
        <f>IFERROR(INDEX(WM_AU,MATCH($Y147,WM_KEY,0)),"")</f>
        <v>0.16</v>
      </c>
      <c r="AE147" s="127">
        <f>IF(AC147="","",AC147*AD147)</f>
        <v>0.32</v>
      </c>
      <c r="AF147" s="125" t="n">
        <v>2.5</v>
      </c>
      <c r="AG147" s="126">
        <f>IFERROR(INDEX(WM_AC,MATCH($Y147,WM_KEY,0)),"")</f>
        <v>0.14</v>
      </c>
      <c r="AH147" s="127">
        <f>IF(AF147="","",AF147*AG147)</f>
        <v>0.35</v>
      </c>
      <c r="AI147" s="125" t="n">
        <v>1</v>
      </c>
      <c r="AJ147" s="126">
        <f>IFERROR(INDEX(WM_L,MATCH($Y147,WM_KEY,0)),"")</f>
        <v>0</v>
      </c>
      <c r="AK147" s="127">
        <f>IF(AI147="","",AI147*AJ147)</f>
        <v>0</v>
      </c>
      <c r="AL147" s="125" t="n">
        <v>9.5</v>
      </c>
      <c r="AM147" s="126">
        <f>IFERROR(INDEX(WM_E,MATCH($Y147,WM_KEY,0)),"")</f>
        <v>0.1</v>
      </c>
      <c r="AN147" s="127">
        <f>IF(AL147="","",AL147*AM147)</f>
        <v>0.95</v>
      </c>
      <c r="AO147" s="128" t="n">
        <v>3</v>
      </c>
      <c r="AP147" s="126">
        <f>IFERROR(INDEX(WM_BI,MATCH($Y147,WM_KEY,0)),"")</f>
        <v>0.06</v>
      </c>
      <c r="AQ147" s="127">
        <f>IF(AO147="","",AO147*AP147)</f>
        <v>0.18</v>
      </c>
      <c r="AR147" s="127">
        <f>IF(COUNT(AB147,AE147,AH147,AK147,AN147,AQ147)&lt;6,"",SUM(AB147,AE147,AH147,AK147,AN147,AQ147))</f>
        <v>3.15</v>
      </c>
      <c r="AS147" s="129" t="str">
        <f>IF(AR147="","",INDEX({"A1","A2","A3","B1","B2","B3","C1","C2","D1","D2","E1","E2"},MAX(1,MIN(12,ROUND(AR147,0)))))</f>
        <v>A3</v>
      </c>
      <c r="AT147"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7" s="131" t="inlineStr">
        <is>
          <r>
            <rPr>
              <rFont val="Calibri"/>
              <b val="1"/>
              <sz val="10"/>
            </rPr>
            <t>At build:</t>
          </r>
          <r>
            <rPr>
              <rFont val="Calibri"/>
              <sz val="10"/>
            </rPr>
            <t xml:space="preserve"> Complexity 1.35 + Autonomy 0.32 + Accountability 0.35 + Leadership 0.00 + Experience 0.95 + Business impact 0.18
= 3.15 points → nearest level 3 = A3
</t>
          </r>
          <r>
            <rPr>
              <rFont val="Calibri"/>
              <b val="1"/>
              <sz val="10"/>
            </rPr>
            <t>Final level:</t>
          </r>
          <r>
            <rPr>
              <rFont val="Calibri"/>
              <sz val="10"/>
            </rPr>
            <t xml:space="preserve"> A3 · same as the score</t>
          </r>
        </is>
      </c>
      <c r="AV147" s="131" t="inlineStr">
        <is>
          <r>
            <rPr>
              <rFont val="Calibri"/>
              <b val="1"/>
              <sz val="10"/>
            </rPr>
            <t>No rule applied:</t>
          </r>
          <r>
            <rPr>
              <rFont val="Calibri"/>
              <sz val="10"/>
            </rPr>
            <t xml:space="preserve"> the score decides.</t>
          </r>
        </is>
      </c>
      <c r="AW14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Runs MCA, ESMA and KVK filings start to finish: tagging, QC, validations, client queries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4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No decisions stated; works to the defined filing process with QC and validation steps → matches the start
</t>
          </r>
          <r>
            <rPr>
              <rFont val="Calibri"/>
              <b val="1"/>
              <sz val="10"/>
            </rPr>
            <t>Market:</t>
          </r>
          <r>
            <rPr>
              <rFont val="Calibri"/>
              <sz val="10"/>
            </rPr>
            <t xml:space="preserve"> A2 = Chooses own approach within standards</t>
          </r>
        </is>
      </c>
      <c r="AY14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Timely, accurate HTML/XML deliverables shared with the client; resolves client queries on MCA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7" s="134" t="inlineStr">
        <is>
          <r>
            <rPr>
              <rFont val="Calibri"/>
              <sz val="10"/>
            </rPr>
            <t xml:space="preserve">Rated 9.5 of 12 · between D1 and D2
</t>
          </r>
          <r>
            <rPr>
              <rFont val="Calibri"/>
              <b val="1"/>
              <sz val="10"/>
            </rPr>
            <t>Experience:</t>
          </r>
          <r>
            <rPr>
              <rFont val="Calibri"/>
              <sz val="10"/>
            </rPr>
            <t xml:space="preserve"> 18.9 yrs total · 18.9 at IRIS; none recorded before IRIS = 9.4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7"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7" s="145" t="inlineStr"/>
      <c r="BD147" s="136" t="inlineStr">
        <is>
          <t>✓ HRIS: 18.9 yrs, B.Com, 0 direct reports
✓ Survey: 19 of 20 questions answered
✓ KRAs: submitted, reported deliverables
✓ Manager mapping: rating, potential, 9-box
✗ Job description: not on file</t>
        </is>
      </c>
      <c r="BE147"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7" s="136" t="inlineStr">
        <is>
          <t>Medium</t>
        </is>
      </c>
      <c r="BG147" s="136" t="inlineStr">
        <is>
          <t>• 18.9 yrs of experience in a role that reads as Band A work — a career-path question for the manager: can the role be widened · Specialist, B1 or is it correctly sized?</t>
        </is>
      </c>
      <c r="BH147" s="136" t="inlineStr"/>
      <c r="BI147" s="137" t="n"/>
      <c r="BJ147" s="138" t="n"/>
      <c r="BK147" s="138" t="n"/>
      <c r="BL147" s="138" t="n"/>
      <c r="BM147" s="138" t="n"/>
      <c r="BN147" s="139" t="n"/>
      <c r="BO147" s="121" t="n"/>
      <c r="BP147" s="121" t="n"/>
      <c r="BQ147" s="121" t="n"/>
      <c r="BR147" s="121" t="n"/>
      <c r="BS147" s="121" t="n"/>
      <c r="BT147" s="121" t="n"/>
      <c r="BU147" s="121" t="n"/>
      <c r="BV147" s="121" t="n">
        <v>3</v>
      </c>
    </row>
    <row r="148" ht="340" customHeight="1">
      <c r="A148" s="109" t="inlineStr">
        <is>
          <t>IRIS1247</t>
        </is>
      </c>
      <c r="B148" s="110" t="inlineStr">
        <is>
          <t>Sushma Shinde</t>
        </is>
      </c>
      <c r="C148" s="111" t="inlineStr">
        <is>
          <t>Services</t>
        </is>
      </c>
      <c r="D148" s="111" t="inlineStr">
        <is>
          <t>Lalita Waghmare</t>
        </is>
      </c>
      <c r="E148" s="112" t="n">
        <v>14.1</v>
      </c>
      <c r="F148" s="112" t="n">
        <v>14.1</v>
      </c>
      <c r="G148" s="111" t="inlineStr">
        <is>
          <t>M.Com</t>
        </is>
      </c>
      <c r="H148" s="140" t="inlineStr">
        <is>
          <t>Financial Analyst</t>
        </is>
      </c>
      <c r="I148" s="115" t="inlineStr">
        <is>
          <t>Senior Financial Analyst</t>
        </is>
      </c>
      <c r="J148" s="114" t="inlineStr">
        <is>
          <t>Consulting &amp; Professional Services</t>
        </is>
      </c>
      <c r="K148" s="114" t="inlineStr">
        <is>
          <t>XBRL Tagging, Conversion &amp; Filing</t>
        </is>
      </c>
      <c r="L148" s="115" t="inlineStr">
        <is>
          <t>L3 – Professional / Associate</t>
        </is>
      </c>
      <c r="M148" s="116" t="inlineStr">
        <is>
          <t>A3</t>
        </is>
      </c>
      <c r="N148" s="147" t="inlineStr">
        <is>
          <t>Senior Associate</t>
        </is>
      </c>
      <c r="O148" s="26" t="inlineStr">
        <is>
          <t>A</t>
        </is>
      </c>
      <c r="P148" s="114" t="inlineStr">
        <is>
          <t>IC</t>
        </is>
      </c>
      <c r="Q148" s="146" t="inlineStr">
        <is>
          <t>▲ Up</t>
        </is>
      </c>
      <c r="R148"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5 · Potential: High · 9-Box Grid placement: Emerging Talent.</t>
          </r>
        </is>
      </c>
      <c r="T148" s="121" t="n"/>
      <c r="U148"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8"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8"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8"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8" s="124" t="inlineStr">
        <is>
          <t>CARBON · Services · Band A · Early career</t>
        </is>
      </c>
      <c r="Z148" s="125" t="n">
        <v>2.5</v>
      </c>
      <c r="AA148" s="126">
        <f>IFERROR(INDEX(WM_C,MATCH($Y148,WM_KEY,0)),"")</f>
        <v>0.54</v>
      </c>
      <c r="AB148" s="127">
        <f>IF(Z148="","",Z148*AA148)</f>
        <v>1.35</v>
      </c>
      <c r="AC148" s="125" t="n">
        <v>2</v>
      </c>
      <c r="AD148" s="126">
        <f>IFERROR(INDEX(WM_AU,MATCH($Y148,WM_KEY,0)),"")</f>
        <v>0.16</v>
      </c>
      <c r="AE148" s="127">
        <f>IF(AC148="","",AC148*AD148)</f>
        <v>0.32</v>
      </c>
      <c r="AF148" s="125" t="n">
        <v>2.5</v>
      </c>
      <c r="AG148" s="126">
        <f>IFERROR(INDEX(WM_AC,MATCH($Y148,WM_KEY,0)),"")</f>
        <v>0.14</v>
      </c>
      <c r="AH148" s="127">
        <f>IF(AF148="","",AF148*AG148)</f>
        <v>0.35</v>
      </c>
      <c r="AI148" s="125" t="n">
        <v>1</v>
      </c>
      <c r="AJ148" s="126">
        <f>IFERROR(INDEX(WM_L,MATCH($Y148,WM_KEY,0)),"")</f>
        <v>0</v>
      </c>
      <c r="AK148" s="127">
        <f>IF(AI148="","",AI148*AJ148)</f>
        <v>0</v>
      </c>
      <c r="AL148" s="125" t="n">
        <v>8.5</v>
      </c>
      <c r="AM148" s="126">
        <f>IFERROR(INDEX(WM_E,MATCH($Y148,WM_KEY,0)),"")</f>
        <v>0.1</v>
      </c>
      <c r="AN148" s="127">
        <f>IF(AL148="","",AL148*AM148)</f>
        <v>0.85</v>
      </c>
      <c r="AO148" s="128" t="n">
        <v>3</v>
      </c>
      <c r="AP148" s="126">
        <f>IFERROR(INDEX(WM_BI,MATCH($Y148,WM_KEY,0)),"")</f>
        <v>0.06</v>
      </c>
      <c r="AQ148" s="127">
        <f>IF(AO148="","",AO148*AP148)</f>
        <v>0.18</v>
      </c>
      <c r="AR148" s="127">
        <f>IF(COUNT(AB148,AE148,AH148,AK148,AN148,AQ148)&lt;6,"",SUM(AB148,AE148,AH148,AK148,AN148,AQ148))</f>
        <v>3.05</v>
      </c>
      <c r="AS148" s="129" t="str">
        <f>IF(AR148="","",INDEX({"A1","A2","A3","B1","B2","B3","C1","C2","D1","D2","E1","E2"},MAX(1,MIN(12,ROUND(AR148,0)))))</f>
        <v>A3</v>
      </c>
      <c r="AT148"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8" s="131" t="inlineStr">
        <is>
          <r>
            <rPr>
              <rFont val="Calibri"/>
              <b val="1"/>
              <sz val="10"/>
            </rPr>
            <t>At build:</t>
          </r>
          <r>
            <rPr>
              <rFont val="Calibri"/>
              <sz val="10"/>
            </rPr>
            <t xml:space="preserve"> Complexity 1.35 + Autonomy 0.32 + Accountability 0.35 + Leadership 0.00 + Experience 0.85 + Business impact 0.18
= 3.05 points → nearest level 3 = A3
</t>
          </r>
          <r>
            <rPr>
              <rFont val="Calibri"/>
              <b val="1"/>
              <sz val="10"/>
            </rPr>
            <t>Final level:</t>
          </r>
          <r>
            <rPr>
              <rFont val="Calibri"/>
              <sz val="10"/>
            </rPr>
            <t xml:space="preserve"> A3 · same as the score</t>
          </r>
        </is>
      </c>
      <c r="AV148" s="131" t="inlineStr">
        <is>
          <r>
            <rPr>
              <rFont val="Calibri"/>
              <b val="1"/>
              <sz val="10"/>
            </rPr>
            <t>No rule applied:</t>
          </r>
          <r>
            <rPr>
              <rFont val="Calibri"/>
              <sz val="10"/>
            </rPr>
            <t xml:space="preserve"> the score decides.</t>
          </r>
        </is>
      </c>
      <c r="AW148"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MCA tagging and QC, error identification, and resolving errors directly with clients on calls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4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No decision list given; judges resolutions during client calls within the MCA process → matches the start
</t>
          </r>
          <r>
            <rPr>
              <rFont val="Calibri"/>
              <b val="1"/>
              <sz val="10"/>
            </rPr>
            <t>Market:</t>
          </r>
          <r>
            <rPr>
              <rFont val="Calibri"/>
              <sz val="10"/>
            </rPr>
            <t xml:space="preserve"> A2 = Chooses own approach within standards</t>
          </r>
        </is>
      </c>
      <c r="AY148"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Tagging accuracy, QC results and final XML/PDF deliverables sent directly to the client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48" s="134" t="inlineStr">
        <is>
          <r>
            <rPr>
              <rFont val="Calibri"/>
              <sz val="10"/>
            </rPr>
            <t xml:space="preserve">Rated 8.5 of 12 · between C2 and D1
</t>
          </r>
          <r>
            <rPr>
              <rFont val="Calibri"/>
              <b val="1"/>
              <sz val="10"/>
            </rPr>
            <t>Experience:</t>
          </r>
          <r>
            <rPr>
              <rFont val="Calibri"/>
              <sz val="10"/>
            </rPr>
            <t xml:space="preserve"> 14.1 yrs total · 14.1 at IRIS; none recorded before IRIS = 7.8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A3 roles typically have 2–5 yrs · IRIS guide 2–4</t>
          </r>
        </is>
      </c>
      <c r="BB148"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8" s="145" t="inlineStr"/>
      <c r="BD148" s="136" t="inlineStr">
        <is>
          <t>✓ HRIS: 14.1 yrs, M.Com, 0 direct reports
✓ Survey: 18 of 20 questions answered
✓ KRAs: submitted, reported deliverables
✓ Manager mapping: rating, potential, 9-box
✗ Job description: not on file</t>
        </is>
      </c>
      <c r="BE148"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8" s="136" t="inlineStr">
        <is>
          <t>High</t>
        </is>
      </c>
      <c r="BG148" s="136" t="inlineStr">
        <is>
          <t>• 14.1 yrs of experience in a role that reads as Band A work — a career-path question for the manager: can the role be widened · Specialist, B1 or is it correctly sized?</t>
        </is>
      </c>
      <c r="BH148" s="136" t="inlineStr"/>
      <c r="BI148" s="137" t="n"/>
      <c r="BJ148" s="138" t="n"/>
      <c r="BK148" s="138" t="n"/>
      <c r="BL148" s="138" t="n"/>
      <c r="BM148" s="138" t="n"/>
      <c r="BN148" s="139" t="n"/>
      <c r="BO148" s="121" t="n"/>
      <c r="BP148" s="121" t="n"/>
      <c r="BQ148" s="121" t="n"/>
      <c r="BR148" s="121" t="n"/>
      <c r="BS148" s="121" t="n"/>
      <c r="BT148" s="121" t="n"/>
      <c r="BU148" s="121" t="n"/>
      <c r="BV148" s="121" t="n">
        <v>3</v>
      </c>
    </row>
    <row r="149" ht="340" customHeight="1">
      <c r="A149" s="109" t="inlineStr">
        <is>
          <t>IRIS0819</t>
        </is>
      </c>
      <c r="B149" s="110" t="inlineStr">
        <is>
          <t>Vikram Bangera</t>
        </is>
      </c>
      <c r="C149" s="111" t="inlineStr">
        <is>
          <t>Services</t>
        </is>
      </c>
      <c r="D149" s="111" t="inlineStr">
        <is>
          <t>Priyanka Jadhav</t>
        </is>
      </c>
      <c r="E149" s="112" t="n">
        <v>15.6</v>
      </c>
      <c r="F149" s="112" t="n">
        <v>15.1</v>
      </c>
      <c r="G149" s="111" t="inlineStr">
        <is>
          <t>B.Com</t>
        </is>
      </c>
      <c r="H149" s="113" t="inlineStr">
        <is>
          <t>Senior Financial Analyst</t>
        </is>
      </c>
      <c r="I149" s="114" t="inlineStr">
        <is>
          <t>Senior Financial Analyst</t>
        </is>
      </c>
      <c r="J149" s="114" t="inlineStr">
        <is>
          <t>Consulting &amp; Professional Services</t>
        </is>
      </c>
      <c r="K149" s="114" t="inlineStr">
        <is>
          <t>XBRL Tagging, Conversion &amp; Filing</t>
        </is>
      </c>
      <c r="L149" s="114" t="inlineStr">
        <is>
          <t>L4 – Senior</t>
        </is>
      </c>
      <c r="M149" s="148" t="inlineStr">
        <is>
          <t>A3</t>
        </is>
      </c>
      <c r="N149" s="147" t="inlineStr">
        <is>
          <t>Senior Associate</t>
        </is>
      </c>
      <c r="O149" s="26" t="inlineStr">
        <is>
          <t>A</t>
        </is>
      </c>
      <c r="P149" s="114" t="inlineStr">
        <is>
          <t>IC</t>
        </is>
      </c>
      <c r="Q149" s="149" t="inlineStr">
        <is>
          <t>• Same level</t>
        </is>
      </c>
      <c r="R149"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4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High · 9-Box Grid placement: Core Contributor.</t>
          </r>
        </is>
      </c>
      <c r="T149" s="121" t="n"/>
      <c r="U149"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49"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49"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49"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49" s="124" t="inlineStr">
        <is>
          <t>CARBON · Services · Band A · Early career</t>
        </is>
      </c>
      <c r="Z149" s="125" t="n">
        <v>3</v>
      </c>
      <c r="AA149" s="126">
        <f>IFERROR(INDEX(WM_C,MATCH($Y149,WM_KEY,0)),"")</f>
        <v>0.54</v>
      </c>
      <c r="AB149" s="127">
        <f>IF(Z149="","",Z149*AA149)</f>
        <v>1.62</v>
      </c>
      <c r="AC149" s="125" t="n">
        <v>3</v>
      </c>
      <c r="AD149" s="126">
        <f>IFERROR(INDEX(WM_AU,MATCH($Y149,WM_KEY,0)),"")</f>
        <v>0.16</v>
      </c>
      <c r="AE149" s="127">
        <f>IF(AC149="","",AC149*AD149)</f>
        <v>0.48</v>
      </c>
      <c r="AF149" s="125" t="n">
        <v>2.5</v>
      </c>
      <c r="AG149" s="126">
        <f>IFERROR(INDEX(WM_AC,MATCH($Y149,WM_KEY,0)),"")</f>
        <v>0.14</v>
      </c>
      <c r="AH149" s="127">
        <f>IF(AF149="","",AF149*AG149)</f>
        <v>0.35</v>
      </c>
      <c r="AI149" s="125" t="n">
        <v>2.5</v>
      </c>
      <c r="AJ149" s="126">
        <f>IFERROR(INDEX(WM_L,MATCH($Y149,WM_KEY,0)),"")</f>
        <v>0</v>
      </c>
      <c r="AK149" s="127">
        <f>IF(AI149="","",AI149*AJ149)</f>
        <v>0</v>
      </c>
      <c r="AL149" s="125" t="n">
        <v>8.5</v>
      </c>
      <c r="AM149" s="126">
        <f>IFERROR(INDEX(WM_E,MATCH($Y149,WM_KEY,0)),"")</f>
        <v>0.1</v>
      </c>
      <c r="AN149" s="127">
        <f>IF(AL149="","",AL149*AM149)</f>
        <v>0.85</v>
      </c>
      <c r="AO149" s="128" t="n">
        <v>3</v>
      </c>
      <c r="AP149" s="126">
        <f>IFERROR(INDEX(WM_BI,MATCH($Y149,WM_KEY,0)),"")</f>
        <v>0.06</v>
      </c>
      <c r="AQ149" s="127">
        <f>IF(AO149="","",AO149*AP149)</f>
        <v>0.18</v>
      </c>
      <c r="AR149" s="127">
        <f>IF(COUNT(AB149,AE149,AH149,AK149,AN149,AQ149)&lt;6,"",SUM(AB149,AE149,AH149,AK149,AN149,AQ149))</f>
        <v>3.48</v>
      </c>
      <c r="AS149" s="129" t="str">
        <f>IF(AR149="","",INDEX({"A1","A2","A3","B1","B2","B3","C1","C2","D1","D2","E1","E2"},MAX(1,MIN(12,ROUND(AR149,0)))))</f>
        <v>A3</v>
      </c>
      <c r="AT149"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49" s="131" t="inlineStr">
        <is>
          <r>
            <rPr>
              <rFont val="Calibri"/>
              <b val="1"/>
              <sz val="10"/>
            </rPr>
            <t>At build:</t>
          </r>
          <r>
            <rPr>
              <rFont val="Calibri"/>
              <sz val="10"/>
            </rPr>
            <t xml:space="preserve"> Complexity 1.62 + Autonomy 0.48 + Accountability 0.35 + Leadership 0.00 + Experience 0.85 + Business impact 0.18
= 3.48 points → nearest level 3 = A3
</t>
          </r>
          <r>
            <rPr>
              <rFont val="Calibri"/>
              <b val="1"/>
              <sz val="10"/>
            </rPr>
            <t>Final level:</t>
          </r>
          <r>
            <rPr>
              <rFont val="Calibri"/>
              <sz val="10"/>
            </rPr>
            <t xml:space="preserve"> A3 · same as the score</t>
          </r>
        </is>
      </c>
      <c r="AV149" s="131" t="inlineStr">
        <is>
          <r>
            <rPr>
              <rFont val="Calibri"/>
              <b val="1"/>
              <sz val="10"/>
            </rPr>
            <t>No rule applied:</t>
          </r>
          <r>
            <rPr>
              <rFont val="Calibri"/>
              <sz val="10"/>
            </rPr>
            <t xml:space="preserve"> the score decides.</t>
          </r>
        </is>
      </c>
      <c r="AW149"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DM report processing, XBRL tagging and analysis, validation, testing; shift-lead duty named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A3 = Varied and non-standard work; handles exceptions</t>
          </r>
        </is>
      </c>
      <c r="AX149"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Resolves routine tagging/disclosure issues, makes corrections, prioritises testing; raises other issues → matches the start
</t>
          </r>
          <r>
            <rPr>
              <rFont val="Calibri"/>
              <b val="1"/>
              <sz val="10"/>
            </rPr>
            <t>Market:</t>
          </r>
          <r>
            <rPr>
              <rFont val="Calibri"/>
              <sz val="10"/>
            </rPr>
            <t xml:space="preserve"> A3 = Technical / QC / client calls on own work</t>
          </r>
        </is>
      </c>
      <c r="AY149"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of own tagging, disclosure updates and testing results; output to Customer Engagement team → moved down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49" s="134"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Lists shift-lead responsibility without detail; no formal reports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49" s="134" t="inlineStr">
        <is>
          <r>
            <rPr>
              <rFont val="Calibri"/>
              <sz val="10"/>
            </rPr>
            <t xml:space="preserve">Rated 8.5 of 12 · between C2 and D1
</t>
          </r>
          <r>
            <rPr>
              <rFont val="Calibri"/>
              <b val="1"/>
              <sz val="10"/>
            </rPr>
            <t>Experience:</t>
          </r>
          <r>
            <rPr>
              <rFont val="Calibri"/>
              <sz val="10"/>
            </rPr>
            <t xml:space="preserve"> 15.6 yrs total · 0.5 before IRIS + 15.1 at IRIS = 8.4 on the experience scale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49"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49" s="135" t="inlineStr">
        <is>
          <t>• Confirm the reporting line — Manager</t>
        </is>
      </c>
      <c r="BD149" s="136" t="inlineStr">
        <is>
          <t>✓ HRIS: 15.6 yrs, B.Com, 0 direct reports
✓ Survey: 18 of 20 questions answered
✓ KRAs: submitted, reported deliverables
✓ Manager mapping: rating, potential, 9-box
✗ Job description: not on file</t>
        </is>
      </c>
      <c r="BE149"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49" s="136" t="inlineStr">
        <is>
          <t>Medium</t>
        </is>
      </c>
      <c r="BG149" s="136" t="inlineStr">
        <is>
          <r>
            <rPr>
              <rFont val="Calibri"/>
              <sz val="10"/>
            </rPr>
            <t xml:space="preserve">• Describes leading or allocating work to a team but has no formal reports in the Employee Master — confirm; may be a POD Lead / Team Lead
• 15.6 yrs of experience in a role that reads as Band A work — a career-path question for the manager: can the role be widened · Specialist, B1 or is it correctly sized?
• </t>
          </r>
          <r>
            <rPr>
              <rFont val="Calibri"/>
              <b val="1"/>
              <sz val="10"/>
            </rPr>
            <t>Close call:</t>
          </r>
          <r>
            <rPr>
              <rFont val="Calibri"/>
              <sz val="10"/>
            </rPr>
            <t xml:space="preserve"> score 3.48 is within 0.05 of a rounding point and the score decided the level — calibrate against peers before confirming</t>
          </r>
        </is>
      </c>
      <c r="BH149" s="143" t="inlineStr">
        <is>
          <t>Close call</t>
        </is>
      </c>
      <c r="BI149" s="137" t="n"/>
      <c r="BJ149" s="138" t="n"/>
      <c r="BK149" s="138" t="n"/>
      <c r="BL149" s="138" t="n"/>
      <c r="BM149" s="138" t="n"/>
      <c r="BN149" s="139" t="n"/>
      <c r="BO149" s="121" t="n"/>
      <c r="BP149" s="121" t="n"/>
      <c r="BQ149" s="121" t="n"/>
      <c r="BR149" s="121" t="n"/>
      <c r="BS149" s="121" t="n"/>
      <c r="BT149" s="121" t="n"/>
      <c r="BU149" s="121" t="n"/>
      <c r="BV149" s="121" t="n">
        <v>3</v>
      </c>
    </row>
    <row r="150" ht="340" customHeight="1">
      <c r="A150" s="109" t="inlineStr">
        <is>
          <t>IRISC212</t>
        </is>
      </c>
      <c r="B150" s="110" t="inlineStr">
        <is>
          <t>Vishakha Vitmal</t>
        </is>
      </c>
      <c r="C150" s="111" t="inlineStr">
        <is>
          <t>Services</t>
        </is>
      </c>
      <c r="D150" s="111" t="inlineStr">
        <is>
          <t>Priyanka Mehra</t>
        </is>
      </c>
      <c r="E150" s="112" t="n">
        <v>5.2</v>
      </c>
      <c r="F150" s="112" t="n">
        <v>5.2</v>
      </c>
      <c r="G150" s="111" t="inlineStr">
        <is>
          <t>B.Com</t>
        </is>
      </c>
      <c r="H150" s="140" t="inlineStr">
        <is>
          <t>Consultant</t>
        </is>
      </c>
      <c r="I150" s="115" t="inlineStr">
        <is>
          <t>Senior Financial Analyst</t>
        </is>
      </c>
      <c r="J150" s="114" t="inlineStr">
        <is>
          <t>Consulting &amp; Professional Services</t>
        </is>
      </c>
      <c r="K150" s="114" t="inlineStr">
        <is>
          <t>XBRL Tagging, Conversion &amp; Filing</t>
        </is>
      </c>
      <c r="L150" s="115" t="inlineStr">
        <is>
          <t>L3 – Professional / Associate</t>
        </is>
      </c>
      <c r="M150" s="116" t="inlineStr">
        <is>
          <t>A3</t>
        </is>
      </c>
      <c r="N150" s="147" t="inlineStr">
        <is>
          <t>Senior Associate</t>
        </is>
      </c>
      <c r="O150" s="26" t="inlineStr">
        <is>
          <t>A</t>
        </is>
      </c>
      <c r="P150" s="114" t="inlineStr">
        <is>
          <t>IC</t>
        </is>
      </c>
      <c r="Q150" s="146" t="inlineStr">
        <is>
          <t>▲ Up</t>
        </is>
      </c>
      <c r="R150"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financial · files · reports · tagging · accurate · tagged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tagging · accountable · am · quality · accuracy · validation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tagging · validation · independently · issues · appropriate · assigned
</t>
          </r>
          <r>
            <rPr>
              <rFont val="Calibri"/>
              <b val="1"/>
              <sz val="10"/>
            </rPr>
            <t>SKILLS &amp; KNOWLEDGE · role-holders:</t>
          </r>
          <r>
            <rPr>
              <rFont val="Calibri"/>
              <sz val="10"/>
            </rPr>
            <t xml:space="preserve"> XBRL Domain · Taxonomy knowledge · attention to detail · validation · Problem-solving · filing procedures · XBRL concepts · QC
</t>
          </r>
          <r>
            <rPr>
              <rFont val="Calibri"/>
              <b val="1"/>
              <sz val="10"/>
            </rPr>
            <t>TOOLS &amp; SYSTEMS:</t>
          </r>
          <r>
            <rPr>
              <rFont val="Calibri"/>
              <sz val="10"/>
            </rPr>
            <t xml:space="preserve"> Carbon · Microsoft Excel · Excel · Outlook · validation · Microsoft Teams · QC · Disclosure Management
</t>
          </r>
          <r>
            <rPr>
              <rFont val="Calibri"/>
              <b val="1"/>
              <sz val="10"/>
            </rPr>
            <t>MANAGER-SET KRAs:</t>
          </r>
          <r>
            <rPr>
              <rFont val="Calibri"/>
              <sz val="10"/>
            </rPr>
            <t xml:space="preserve"> Common themes in manager-set KRAs: resolve · full · coverage · cycles · defect · xbrl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38 holders, 36 answered the survey; sub-family 56 answered; catalogue RC-025</t>
          </r>
        </is>
      </c>
      <c r="S15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T150" s="121" t="n"/>
      <c r="U150" s="122" t="inlineStr">
        <is>
          <r>
            <rPr>
              <rFont val="Calibri"/>
              <sz val="10"/>
            </rPr>
            <t xml:space="preserve">Senior Financial Analyst in Services · CARBON, A3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varied work; reviews juniors; go-to for a process.
</t>
          </r>
          <r>
            <rPr>
              <rFont val="Calibri"/>
              <b val="1"/>
              <sz val="10"/>
            </rPr>
            <t>Key responsibilities:</t>
          </r>
          <r>
            <rPr>
              <rFont val="Calibri"/>
              <sz val="10"/>
            </rPr>
            <t xml:space="preserve"> 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Holders describe it with:</t>
          </r>
          <r>
            <rPr>
              <rFont val="Calibri"/>
              <sz val="10"/>
            </rPr>
            <t xml:space="preserve"> tagging · quality · validation · filing · resolution · financial.</t>
          </r>
        </is>
      </c>
      <c r="V150" s="123" t="inlineStr">
        <is>
          <r>
            <rPr>
              <rFont val="Calibri"/>
              <b val="1"/>
              <sz val="10"/>
            </rPr>
            <t>Hire as:</t>
          </r>
          <r>
            <rPr>
              <rFont val="Calibri"/>
              <sz val="10"/>
            </rPr>
            <t xml:space="preserve"> Senior Analyst / Associate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B.Com / M.Com / CA / CMA
</t>
          </r>
          <r>
            <rPr>
              <rFont val="Calibri"/>
              <b val="1"/>
              <sz val="10"/>
            </rPr>
            <t>Equivalent titles at peers:</t>
          </r>
          <r>
            <rPr>
              <rFont val="Calibri"/>
              <sz val="10"/>
            </rPr>
            <t xml:space="preserve"> DataTracks – Senior Associate · 2–5 yrs · Big Four – Consultant · IRIS Vs Market Benchmark — XBRL US credential pathway – XBRL US GAAP Certificate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50" s="123" t="inlineStr">
        <is>
          <r>
            <rPr>
              <rFont val="Calibri"/>
              <sz val="10"/>
            </rPr>
            <t xml:space="preserve">FUNCTIONAL — skill level 3 of 5 · Practitioner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
★ = must-have for the family. Scale: 1 Awareness · 2 Working · 3 Practitioner · 4 Advanced · 5 Expert.</t>
          </r>
        </is>
      </c>
      <c r="X150" s="123" t="inlineStr">
        <is>
          <r>
            <rPr>
              <rFont val="Calibri"/>
              <sz val="10"/>
            </rPr>
            <t xml:space="preserve">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0" s="124" t="inlineStr">
        <is>
          <t>CARBON · Services · Band A · Early career</t>
        </is>
      </c>
      <c r="Z150" s="125" t="n">
        <v>2.5</v>
      </c>
      <c r="AA150" s="126">
        <f>IFERROR(INDEX(WM_C,MATCH($Y150,WM_KEY,0)),"")</f>
        <v>0.54</v>
      </c>
      <c r="AB150" s="127">
        <f>IF(Z150="","",Z150*AA150)</f>
        <v>1.35</v>
      </c>
      <c r="AC150" s="125" t="n">
        <v>2.5</v>
      </c>
      <c r="AD150" s="126">
        <f>IFERROR(INDEX(WM_AU,MATCH($Y150,WM_KEY,0)),"")</f>
        <v>0.16</v>
      </c>
      <c r="AE150" s="127">
        <f>IF(AC150="","",AC150*AD150)</f>
        <v>0.4</v>
      </c>
      <c r="AF150" s="125" t="n">
        <v>2.5</v>
      </c>
      <c r="AG150" s="126">
        <f>IFERROR(INDEX(WM_AC,MATCH($Y150,WM_KEY,0)),"")</f>
        <v>0.14</v>
      </c>
      <c r="AH150" s="127">
        <f>IF(AF150="","",AF150*AG150)</f>
        <v>0.35</v>
      </c>
      <c r="AI150" s="125" t="n">
        <v>1</v>
      </c>
      <c r="AJ150" s="126">
        <f>IFERROR(INDEX(WM_L,MATCH($Y150,WM_KEY,0)),"")</f>
        <v>0</v>
      </c>
      <c r="AK150" s="127">
        <f>IF(AI150="","",AI150*AJ150)</f>
        <v>0</v>
      </c>
      <c r="AL150" s="125" t="n">
        <v>4</v>
      </c>
      <c r="AM150" s="126">
        <f>IFERROR(INDEX(WM_E,MATCH($Y150,WM_KEY,0)),"")</f>
        <v>0.1</v>
      </c>
      <c r="AN150" s="127">
        <f>IF(AL150="","",AL150*AM150)</f>
        <v>0.4</v>
      </c>
      <c r="AO150" s="128" t="n">
        <v>3</v>
      </c>
      <c r="AP150" s="126">
        <f>IFERROR(INDEX(WM_BI,MATCH($Y150,WM_KEY,0)),"")</f>
        <v>0.06</v>
      </c>
      <c r="AQ150" s="127">
        <f>IF(AO150="","",AO150*AP150)</f>
        <v>0.18</v>
      </c>
      <c r="AR150" s="127">
        <f>IF(COUNT(AB150,AE150,AH150,AK150,AN150,AQ150)&lt;6,"",SUM(AB150,AE150,AH150,AK150,AN150,AQ150))</f>
        <v>2.68</v>
      </c>
      <c r="AS150" s="129" t="str">
        <f>IF(AR150="","",INDEX({"A1","A2","A3","B1","B2","B3","C1","C2","D1","D2","E1","E2"},MAX(1,MIN(12,ROUND(AR150,0)))))</f>
        <v>A3</v>
      </c>
      <c r="AT150"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50" s="131" t="inlineStr">
        <is>
          <r>
            <rPr>
              <rFont val="Calibri"/>
              <b val="1"/>
              <sz val="10"/>
            </rPr>
            <t>At build:</t>
          </r>
          <r>
            <rPr>
              <rFont val="Calibri"/>
              <sz val="10"/>
            </rPr>
            <t xml:space="preserve"> Complexity 1.35 + Autonomy 0.40 + Accountability 0.35 + Leadership 0.00 + Experience 0.40 + Business impact 0.18
= 2.68 points → nearest level 3 = A3
</t>
          </r>
          <r>
            <rPr>
              <rFont val="Calibri"/>
              <b val="1"/>
              <sz val="10"/>
            </rPr>
            <t>Final level:</t>
          </r>
          <r>
            <rPr>
              <rFont val="Calibri"/>
              <sz val="10"/>
            </rPr>
            <t xml:space="preserve"> A3 · same as the score</t>
          </r>
        </is>
      </c>
      <c r="AV150" s="131" t="inlineStr">
        <is>
          <r>
            <rPr>
              <rFont val="Calibri"/>
              <b val="1"/>
              <sz val="10"/>
            </rPr>
            <t>No rule applied:</t>
          </r>
          <r>
            <rPr>
              <rFont val="Calibri"/>
              <sz val="10"/>
            </rPr>
            <t xml:space="preserve"> the score decides.</t>
          </r>
        </is>
      </c>
      <c r="AW150"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MCA taxonomy tagging, QA, troubleshooting validation errors, advising clients on taxonomy rules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 · A3 = Varied and non-standard work; handles exceptions</t>
          </r>
        </is>
      </c>
      <c r="AX15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Selects tags, resolves validation errors, finalises files for upload; MCA files go straight to client → moved up 0.5
</t>
          </r>
          <r>
            <rPr>
              <rFont val="Calibri"/>
              <b val="1"/>
              <sz val="10"/>
            </rPr>
            <t>Market:</t>
          </r>
          <r>
            <rPr>
              <rFont val="Calibri"/>
              <sz val="10"/>
            </rPr>
            <t xml:space="preserve"> A2 = Chooses own approach within standards · A3 = Technical / QC / client calls on own work</t>
          </r>
        </is>
      </c>
      <c r="AY15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files sent directly to clients; wrong guidance or late filing means client penalties → moved up 0.5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 · A3 = A module / process, or work with client or regulatory consequences</t>
          </r>
        </is>
      </c>
      <c r="AZ15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0" s="134" t="inlineStr">
        <is>
          <r>
            <rPr>
              <rFont val="Calibri"/>
              <sz val="10"/>
            </rPr>
            <t xml:space="preserve">Rated 4 of 12
</t>
          </r>
          <r>
            <rPr>
              <rFont val="Calibri"/>
              <b val="1"/>
              <sz val="10"/>
            </rPr>
            <t>Experience:</t>
          </r>
          <r>
            <rPr>
              <rFont val="Calibri"/>
              <sz val="10"/>
            </rPr>
            <t xml:space="preserve"> 5.2 yrs total · 5.2 at IRIS; none recorded before IRIS = 3.9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50"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50" s="135" t="inlineStr">
        <is>
          <t>• Correct the experience record — HR</t>
        </is>
      </c>
      <c r="BD150" s="136" t="inlineStr">
        <is>
          <t>✓ HRIS: 5.2 yrs, B.Com, 0 direct reports
✓ Survey: 19 of 20 questions answered
✓ KRAs: submitted, reported deliverables
✓ Manager mapping: rating, potential, 9-box
✓ Job description</t>
        </is>
      </c>
      <c r="BE150" s="136"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BF150" s="136" t="inlineStr">
        <is>
          <t>Low</t>
        </is>
      </c>
      <c r="BG150" s="136" t="inlineStr">
        <is>
          <t>• Experience on record · 5.2 yrs looks incomplete — experience before IRIS appears to be missing; HR to confirm</t>
        </is>
      </c>
      <c r="BH150" s="136" t="inlineStr"/>
      <c r="BI150" s="137" t="n"/>
      <c r="BJ150" s="138" t="n"/>
      <c r="BK150" s="138" t="n"/>
      <c r="BL150" s="138" t="n"/>
      <c r="BM150" s="138" t="n"/>
      <c r="BN150" s="139" t="n"/>
      <c r="BO150" s="121" t="n"/>
      <c r="BP150" s="121" t="n"/>
      <c r="BQ150" s="121" t="n"/>
      <c r="BR150" s="121" t="n"/>
      <c r="BS150" s="121" t="n"/>
      <c r="BT150" s="121" t="n"/>
      <c r="BU150" s="121" t="n"/>
      <c r="BV150" s="121" t="n">
        <v>3</v>
      </c>
    </row>
    <row r="151" ht="340" customHeight="1">
      <c r="A151" s="109" t="inlineStr">
        <is>
          <t>IRIS2475</t>
        </is>
      </c>
      <c r="B151" s="110" t="inlineStr">
        <is>
          <t>Yadavar Velumurgan S.</t>
        </is>
      </c>
      <c r="C151" s="111" t="inlineStr">
        <is>
          <t>Services</t>
        </is>
      </c>
      <c r="D151" s="111" t="inlineStr">
        <is>
          <t>K Ashok Kumar</t>
        </is>
      </c>
      <c r="E151" s="112" t="n">
        <v>3.3</v>
      </c>
      <c r="F151" s="112" t="n">
        <v>0.6</v>
      </c>
      <c r="G151" s="111" t="inlineStr">
        <is>
          <t>B.Com</t>
        </is>
      </c>
      <c r="H151" s="140" t="inlineStr">
        <is>
          <t>Senior Financial Analyst</t>
        </is>
      </c>
      <c r="I151" s="115" t="inlineStr">
        <is>
          <t>Senior QA Engineer</t>
        </is>
      </c>
      <c r="J151" s="114" t="inlineStr">
        <is>
          <t>Quality Assurance</t>
        </is>
      </c>
      <c r="K151" s="114" t="inlineStr">
        <is>
          <t>Functional &amp; Domain Testing</t>
        </is>
      </c>
      <c r="L151" s="114" t="inlineStr">
        <is>
          <t>L4 – Senior</t>
        </is>
      </c>
      <c r="M151" s="148" t="inlineStr">
        <is>
          <t>A3</t>
        </is>
      </c>
      <c r="N151" s="147" t="inlineStr">
        <is>
          <t>Senior Associate</t>
        </is>
      </c>
      <c r="O151" s="26" t="inlineStr">
        <is>
          <t>A</t>
        </is>
      </c>
      <c r="P151" s="114" t="inlineStr">
        <is>
          <t>IC</t>
        </is>
      </c>
      <c r="Q151" s="149" t="inlineStr">
        <is>
          <t>• Same level</t>
        </is>
      </c>
      <c r="R151" s="119" t="inlineStr">
        <is>
          <r>
            <rPr>
              <rFont val="Calibri"/>
              <b val="1"/>
              <sz val="10"/>
            </rPr>
            <t>WHAT THE ROLE DOES:</t>
          </r>
          <r>
            <rPr>
              <rFont val="Calibri"/>
              <sz val="10"/>
            </rPr>
            <t xml:space="preserve"> 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test · quality · reports · cases · product · bug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quality · am · test · release · missed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testing · prioritize · scenarios · independently · cases · routine
</t>
          </r>
          <r>
            <rPr>
              <rFont val="Calibri"/>
              <b val="1"/>
              <sz val="10"/>
            </rPr>
            <t>SKILLS &amp; KNOWLEDGE · role-holders:</t>
          </r>
          <r>
            <rPr>
              <rFont val="Calibri"/>
              <sz val="10"/>
            </rPr>
            <t xml:space="preserve"> Software testing · regression testing · Test case design · Manual Testing · Execution · Test case execution
</t>
          </r>
          <r>
            <rPr>
              <rFont val="Calibri"/>
              <b val="1"/>
              <sz val="10"/>
            </rPr>
            <t>TOOLS &amp; SYSTEMS:</t>
          </r>
          <r>
            <rPr>
              <rFont val="Calibri"/>
              <sz val="10"/>
            </rPr>
            <t xml:space="preserve"> Quickscrum · Mail access · Test management tool · Bug tracking tool · POSTMAN
</t>
          </r>
          <r>
            <rPr>
              <rFont val="Calibri"/>
              <b val="1"/>
              <sz val="10"/>
            </rPr>
            <t>MANAGER-SET KRAs:</t>
          </r>
          <r>
            <rPr>
              <rFont val="Calibri"/>
              <sz val="10"/>
            </rPr>
            <t xml:space="preserve"> Common themes in manager-set KRAs: project · qa · quality · production · knowledge · test
COMPETENCIES REQUIRED — must-have ★: Test Automation &amp; QA Engineering · Product, Platform &amp; Domain Knowledge
</t>
          </r>
          <r>
            <rPr>
              <rFont val="Calibri"/>
              <b val="1"/>
              <sz val="10"/>
            </rPr>
            <t>OTHER FUNCTIONAL COMPETENCIES:</t>
          </r>
          <r>
            <rPr>
              <rFont val="Calibri"/>
              <sz val="10"/>
            </rPr>
            <t xml:space="preserve"> Database, SQL &amp; Data Engineering · AI, GenAI &amp; Prompt Engineering · Process Improvement &amp; Quality Mindset · Communication &amp; Presentation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ISTQB Foundation / Advanced; Internal product certification
</t>
          </r>
          <r>
            <rPr>
              <rFont val="Calibri"/>
              <b val="1"/>
              <sz val="10"/>
            </rPr>
            <t>SOURCE:</t>
          </r>
          <r>
            <rPr>
              <rFont val="Calibri"/>
              <sz val="10"/>
            </rPr>
            <t xml:space="preserve"> Framework + role-holders' themes · 3+ answered — 20 holders, 19 answered the survey; sub-family 26 answered; catalogue RC-141</t>
          </r>
        </is>
      </c>
      <c r="S15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T151" s="121" t="n"/>
      <c r="U151" s="122" t="inlineStr">
        <is>
          <r>
            <rPr>
              <rFont val="Calibri"/>
              <sz val="10"/>
            </rPr>
            <t xml:space="preserve">Senior QA Engineer in Services · CARBON, A3 — IC.
</t>
          </r>
          <r>
            <rPr>
              <rFont val="Calibri"/>
              <b val="1"/>
              <sz val="10"/>
            </rPr>
            <t>The work:</t>
          </r>
          <r>
            <rPr>
              <rFont val="Calibri"/>
              <sz val="10"/>
            </rPr>
            <t xml:space="preserve"> Designs and executes functional, regression and domain/AI-feature test cases; logs defects; supports sign-off.
At this level the role owns varied work; reviews juniors; go-to for a process.
</t>
          </r>
          <r>
            <rPr>
              <rFont val="Calibri"/>
              <b val="1"/>
              <sz val="10"/>
            </rPr>
            <t>Key responsibilities:</t>
          </r>
          <r>
            <rPr>
              <rFont val="Calibri"/>
              <sz val="10"/>
            </rPr>
            <t xml:space="preserve"> Designs and executes functional, regression and domain/AI-feature test cases; logs defects; supports sign-off; Varied and non-standard work; handles exceptions; A module / process, or work with client or regulatory consequences.
</t>
          </r>
          <r>
            <rPr>
              <rFont val="Calibri"/>
              <b val="1"/>
              <sz val="10"/>
            </rPr>
            <t>Holders describe it with:</t>
          </r>
          <r>
            <rPr>
              <rFont val="Calibri"/>
              <sz val="10"/>
            </rPr>
            <t xml:space="preserve"> test · regression · defect · case · reporting · execution.</t>
          </r>
        </is>
      </c>
      <c r="V151" s="123" t="inlineStr">
        <is>
          <r>
            <rPr>
              <rFont val="Calibri"/>
              <b val="1"/>
              <sz val="10"/>
            </rPr>
            <t>Hire as:</t>
          </r>
          <r>
            <rPr>
              <rFont val="Calibri"/>
              <sz val="10"/>
            </rPr>
            <t xml:space="preserve"> QA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B.Sc
</t>
          </r>
          <r>
            <rPr>
              <rFont val="Calibri"/>
              <b val="1"/>
              <sz val="10"/>
            </rPr>
            <t>Equivalent titles at peers:</t>
          </r>
          <r>
            <rPr>
              <rFont val="Calibri"/>
              <sz val="10"/>
            </rPr>
            <t xml:space="preserve"> Workiva – SE · Broadridge India – SE · Nasdaq / AxiomSL – SE · IRIS Vs Market Benchmark — ISTQB certification pathway – Foundation
</t>
          </r>
          <r>
            <rPr>
              <rFont val="Calibri"/>
              <b val="1"/>
              <sz val="10"/>
            </rPr>
            <t>Credentials:</t>
          </r>
          <r>
            <rPr>
              <rFont val="Calibri"/>
              <sz val="10"/>
            </rPr>
            <t xml:space="preserve"> ISTQB Foundation / Advanced; Internal product certification
</t>
          </r>
          <r>
            <rPr>
              <rFont val="Calibri"/>
              <b val="1"/>
              <sz val="10"/>
            </rPr>
            <t>Must already know:</t>
          </r>
          <r>
            <rPr>
              <rFont val="Calibri"/>
              <sz val="10"/>
            </rPr>
            <t xml:space="preserve"> ISTQB or equivalent preferred from B1</t>
          </r>
        </is>
      </c>
      <c r="W151" s="123" t="inlineStr">
        <is>
          <r>
            <rPr>
              <rFont val="Calibri"/>
              <sz val="10"/>
            </rPr>
            <t xml:space="preserve">FUNCTIONAL — skill level 3 of 5 · Practitioner
 ★ Test Automation &amp; QA Engineering: Designs test cases; automates regression / API tests
 ★ Product, Platform &amp; Domain Knowledge: Handles most product and domain scenarios
 •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
★ = must-have for the family. Scale: 1 Awareness · 2 Working · 3 Practitioner · 4 Advanced · 5 Expert.</t>
          </r>
        </is>
      </c>
      <c r="X151" s="123" t="inlineStr">
        <is>
          <r>
            <rPr>
              <rFont val="Calibri"/>
              <sz val="10"/>
            </rPr>
            <t xml:space="preserve">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1" s="124" t="inlineStr">
        <is>
          <t>CARBON · Services · Band A · Early career</t>
        </is>
      </c>
      <c r="Z151" s="125" t="n">
        <v>3</v>
      </c>
      <c r="AA151" s="126">
        <f>IFERROR(INDEX(WM_C,MATCH($Y151,WM_KEY,0)),"")</f>
        <v>0.54</v>
      </c>
      <c r="AB151" s="127">
        <f>IF(Z151="","",Z151*AA151)</f>
        <v>1.62</v>
      </c>
      <c r="AC151" s="125" t="n">
        <v>3</v>
      </c>
      <c r="AD151" s="126">
        <f>IFERROR(INDEX(WM_AU,MATCH($Y151,WM_KEY,0)),"")</f>
        <v>0.16</v>
      </c>
      <c r="AE151" s="127">
        <f>IF(AC151="","",AC151*AD151)</f>
        <v>0.48</v>
      </c>
      <c r="AF151" s="125" t="n">
        <v>2.5</v>
      </c>
      <c r="AG151" s="126">
        <f>IFERROR(INDEX(WM_AC,MATCH($Y151,WM_KEY,0)),"")</f>
        <v>0.14</v>
      </c>
      <c r="AH151" s="127">
        <f>IF(AF151="","",AF151*AG151)</f>
        <v>0.35</v>
      </c>
      <c r="AI151" s="125" t="n">
        <v>1.5</v>
      </c>
      <c r="AJ151" s="126">
        <f>IFERROR(INDEX(WM_L,MATCH($Y151,WM_KEY,0)),"")</f>
        <v>0</v>
      </c>
      <c r="AK151" s="127">
        <f>IF(AI151="","",AI151*AJ151)</f>
        <v>0</v>
      </c>
      <c r="AL151" s="125" t="n">
        <v>3</v>
      </c>
      <c r="AM151" s="126">
        <f>IFERROR(INDEX(WM_E,MATCH($Y151,WM_KEY,0)),"")</f>
        <v>0.1</v>
      </c>
      <c r="AN151" s="127">
        <f>IF(AL151="","",AL151*AM151)</f>
        <v>0.3</v>
      </c>
      <c r="AO151" s="128" t="n">
        <v>3</v>
      </c>
      <c r="AP151" s="126">
        <f>IFERROR(INDEX(WM_BI,MATCH($Y151,WM_KEY,0)),"")</f>
        <v>0.06</v>
      </c>
      <c r="AQ151" s="127">
        <f>IF(AO151="","",AO151*AP151)</f>
        <v>0.18</v>
      </c>
      <c r="AR151" s="127">
        <f>IF(COUNT(AB151,AE151,AH151,AK151,AN151,AQ151)&lt;6,"",SUM(AB151,AE151,AH151,AK151,AN151,AQ151))</f>
        <v>2.93</v>
      </c>
      <c r="AS151" s="129" t="str">
        <f>IF(AR151="","",INDEX({"A1","A2","A3","B1","B2","B3","C1","C2","D1","D2","E1","E2"},MAX(1,MIN(12,ROUND(AR151,0)))))</f>
        <v>A3</v>
      </c>
      <c r="AT151"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51" s="131" t="inlineStr">
        <is>
          <r>
            <rPr>
              <rFont val="Calibri"/>
              <b val="1"/>
              <sz val="10"/>
            </rPr>
            <t>At build:</t>
          </r>
          <r>
            <rPr>
              <rFont val="Calibri"/>
              <sz val="10"/>
            </rPr>
            <t xml:space="preserve"> Complexity 1.62 + Autonomy 0.48 + Accountability 0.35 + Leadership 0.00 + Experience 0.30 + Business impact 0.18
= 2.93 points → nearest level 3 = A3
</t>
          </r>
          <r>
            <rPr>
              <rFont val="Calibri"/>
              <b val="1"/>
              <sz val="10"/>
            </rPr>
            <t>Final level:</t>
          </r>
          <r>
            <rPr>
              <rFont val="Calibri"/>
              <sz val="10"/>
            </rPr>
            <t xml:space="preserve"> A3 · same as the score</t>
          </r>
        </is>
      </c>
      <c r="AV151" s="131" t="inlineStr">
        <is>
          <r>
            <rPr>
              <rFont val="Calibri"/>
              <b val="1"/>
              <sz val="10"/>
            </rPr>
            <t>No rule applied:</t>
          </r>
          <r>
            <rPr>
              <rFont val="Calibri"/>
              <sz val="10"/>
            </rPr>
            <t xml:space="preserve"> the score decides.</t>
          </r>
        </is>
      </c>
      <c r="AW15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Designs test cases; validates AI-extracted financial data and anomaly detection against source filings → matches the start
</t>
          </r>
          <r>
            <rPr>
              <rFont val="Calibri"/>
              <b val="1"/>
              <sz val="10"/>
            </rPr>
            <t>KRA:</t>
          </r>
          <r>
            <rPr>
              <rFont val="Calibri"/>
              <sz val="10"/>
            </rPr>
            <t xml:space="preserve"> “1. Testing of AI related features. 2. Providing suggestions/Corrections in new and existing functionality of AI related features. 3.…”
</t>
          </r>
          <r>
            <rPr>
              <rFont val="Calibri"/>
              <b val="1"/>
              <sz val="10"/>
            </rPr>
            <t>Market:</t>
          </r>
          <r>
            <rPr>
              <rFont val="Calibri"/>
              <sz val="10"/>
            </rPr>
            <t xml:space="preserve"> A3 = Varied and non-standard work; handles exceptions</t>
          </r>
        </is>
      </c>
      <c r="AX151"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Plans own testing, prioritises test cases, raises quality concerns without prior approval → matches the start
</t>
          </r>
          <r>
            <rPr>
              <rFont val="Calibri"/>
              <b val="1"/>
              <sz val="10"/>
            </rPr>
            <t>Market:</t>
          </r>
          <r>
            <rPr>
              <rFont val="Calibri"/>
              <sz val="10"/>
            </rPr>
            <t xml:space="preserve"> A3 = Technical / QC / client calls on own work</t>
          </r>
        </is>
      </c>
      <c r="AY15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Accuracy of own data validation and test results; defect reports go to developers → moved down 0.5
</t>
          </r>
          <r>
            <rPr>
              <rFont val="Calibri"/>
              <b val="1"/>
              <sz val="10"/>
            </rPr>
            <t>KRA:</t>
          </r>
          <r>
            <rPr>
              <rFont val="Calibri"/>
              <sz val="10"/>
            </rPr>
            <t xml:space="preserve"> “1. Testing of AI related features. 2. Providing suggestions/Corrections in new and existing functionality of AI related features. 3.…”
</t>
          </r>
          <r>
            <rPr>
              <rFont val="Calibri"/>
              <b val="1"/>
              <sz val="10"/>
            </rPr>
            <t>Market:</t>
          </r>
          <r>
            <rPr>
              <rFont val="Calibri"/>
              <sz val="10"/>
            </rPr>
            <t xml:space="preserve"> A2 = Own deliverables · accuracy, TAT · A3 = A module / process, or work with client or regulatory consequences</t>
          </r>
        </is>
      </c>
      <c r="AZ151"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or leadership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51" s="134" t="inlineStr">
        <is>
          <r>
            <rPr>
              <rFont val="Calibri"/>
              <sz val="10"/>
            </rPr>
            <t xml:space="preserve">Rated 3 of 12
</t>
          </r>
          <r>
            <rPr>
              <rFont val="Calibri"/>
              <b val="1"/>
              <sz val="10"/>
            </rPr>
            <t>Experience:</t>
          </r>
          <r>
            <rPr>
              <rFont val="Calibri"/>
              <sz val="10"/>
            </rPr>
            <t xml:space="preserve"> 3.3 yrs total · 2.7 before IRIS + 0.6 at IRIS = 3.1 on the experience scale
</t>
          </r>
          <r>
            <rPr>
              <rFont val="Calibri"/>
              <b val="1"/>
              <sz val="10"/>
            </rPr>
            <t>Note:</t>
          </r>
          <r>
            <rPr>
              <rFont val="Calibri"/>
              <sz val="10"/>
            </rPr>
            <t xml:space="preserve"> the record looks incomplete, so this is a minimum · HR to confirm
</t>
          </r>
          <r>
            <rPr>
              <rFont val="Calibri"/>
              <b val="1"/>
              <sz val="10"/>
            </rPr>
            <t>Qualification:</t>
          </r>
          <r>
            <rPr>
              <rFont val="Calibri"/>
              <sz val="10"/>
            </rPr>
            <t xml:space="preserve"> B.Com · graduate, relevant to the work → no change
</t>
          </r>
          <r>
            <rPr>
              <rFont val="Calibri"/>
              <b val="1"/>
              <sz val="10"/>
            </rPr>
            <t>Market:</t>
          </r>
          <r>
            <rPr>
              <rFont val="Calibri"/>
              <sz val="10"/>
            </rPr>
            <t xml:space="preserve"> A3 roles typically have 2–5 yrs · IRIS guide 2–4</t>
          </r>
        </is>
      </c>
      <c r="BB151" s="134" t="inlineStr">
        <is>
          <r>
            <rPr>
              <rFont val="Calibri"/>
              <sz val="10"/>
            </rPr>
            <t xml:space="preserve">Rated 3 of 12 — a starting estimate.
</t>
          </r>
          <r>
            <rPr>
              <rFont val="Calibri"/>
              <b val="1"/>
              <sz val="10"/>
            </rPr>
            <t>Start:</t>
          </r>
          <r>
            <rPr>
              <rFont val="Calibri"/>
              <sz val="10"/>
            </rPr>
            <t xml:space="preserve"> 2.5,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51" s="135" t="inlineStr">
        <is>
          <t>• Correct the experience record — HR</t>
        </is>
      </c>
      <c r="BD151" s="136" t="inlineStr">
        <is>
          <t>✓ HRIS: 3.3 yrs, B.Com, 0 direct reports
✓ Survey: 20 of 20 questions answered
✓ KRAs: submitted, reported deliverables
✓ Manager mapping: rating, potential, 9-box
✗ Job description: not on file</t>
        </is>
      </c>
      <c r="BE151" s="136"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BF151" s="136" t="inlineStr">
        <is>
          <t>Low</t>
        </is>
      </c>
      <c r="BG151" s="136" t="inlineStr">
        <is>
          <t>• Experience on record · 3.3 yrs looks incomplete — experience before IRIS appears to be missing; HR to confirm</t>
        </is>
      </c>
      <c r="BH151" s="136" t="inlineStr"/>
      <c r="BI151" s="137" t="n"/>
      <c r="BJ151" s="138" t="n"/>
      <c r="BK151" s="138" t="n"/>
      <c r="BL151" s="138" t="n"/>
      <c r="BM151" s="138" t="n"/>
      <c r="BN151" s="139" t="n"/>
      <c r="BO151" s="121" t="n"/>
      <c r="BP151" s="121" t="n"/>
      <c r="BQ151" s="121" t="n"/>
      <c r="BR151" s="121" t="n"/>
      <c r="BS151" s="121" t="n"/>
      <c r="BT151" s="121" t="n"/>
      <c r="BU151" s="121" t="n"/>
      <c r="BV151" s="121" t="n">
        <v>3</v>
      </c>
    </row>
    <row r="152" ht="340" customHeight="1">
      <c r="A152" s="109" t="inlineStr">
        <is>
          <t>IRISC341</t>
        </is>
      </c>
      <c r="B152" s="110" t="inlineStr">
        <is>
          <t>Anjali Singh</t>
        </is>
      </c>
      <c r="C152" s="111" t="inlineStr">
        <is>
          <t>Services</t>
        </is>
      </c>
      <c r="D152" s="111" t="inlineStr">
        <is>
          <t>Priyanka Mehra</t>
        </is>
      </c>
      <c r="E152" s="112" t="n">
        <v>1.3</v>
      </c>
      <c r="F152" s="112" t="n">
        <v>0.6</v>
      </c>
      <c r="G152" s="111" t="inlineStr">
        <is>
          <t>M.Com</t>
        </is>
      </c>
      <c r="H152" s="140" t="inlineStr">
        <is>
          <t>Consultant</t>
        </is>
      </c>
      <c r="I152" s="115" t="inlineStr">
        <is>
          <t>Financial Analyst</t>
        </is>
      </c>
      <c r="J152" s="114" t="inlineStr">
        <is>
          <t>Consulting &amp; Professional Services</t>
        </is>
      </c>
      <c r="K152" s="114" t="inlineStr">
        <is>
          <t>XBRL Tagging, Conversion &amp; Filing</t>
        </is>
      </c>
      <c r="L152" s="114" t="inlineStr">
        <is>
          <t>L3 – Professional / Associate</t>
        </is>
      </c>
      <c r="M152" s="148" t="inlineStr">
        <is>
          <t>A2</t>
        </is>
      </c>
      <c r="N152" s="147" t="inlineStr">
        <is>
          <t>Associate</t>
        </is>
      </c>
      <c r="O152" s="26" t="inlineStr">
        <is>
          <t>A</t>
        </is>
      </c>
      <c r="P152" s="114" t="inlineStr">
        <is>
          <t>IC</t>
        </is>
      </c>
      <c r="Q152" s="149" t="inlineStr">
        <is>
          <t>• Same level</t>
        </is>
      </c>
      <c r="R152" s="119" t="inlineStr">
        <is>
          <r>
            <rPr>
              <rFont val="Calibri"/>
              <b val="1"/>
              <sz val="10"/>
            </rPr>
            <t>WHAT THE ROLE DOES:</t>
          </r>
          <r>
            <rPr>
              <rFont val="Calibri"/>
              <sz val="10"/>
            </rPr>
            <t xml:space="preserve"> 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xbrl · reports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xbrl · mapping · tagging · reports · accuracy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errors · tagging
</t>
          </r>
          <r>
            <rPr>
              <rFont val="Calibri"/>
              <b val="1"/>
              <sz val="10"/>
            </rPr>
            <t>SKILLS &amp; KNOWLEDGE · role-holders:</t>
          </r>
          <r>
            <rPr>
              <rFont val="Calibri"/>
              <sz val="10"/>
            </rPr>
            <t xml:space="preserve"> XBRL Domain
</t>
          </r>
          <r>
            <rPr>
              <rFont val="Calibri"/>
              <b val="1"/>
              <sz val="10"/>
            </rPr>
            <t>TOOLS &amp; SYSTEMS:</t>
          </r>
          <r>
            <rPr>
              <rFont val="Calibri"/>
              <sz val="10"/>
            </rPr>
            <t xml:space="preserve"> Ms excel
</t>
          </r>
          <r>
            <rPr>
              <rFont val="Calibri"/>
              <b val="1"/>
              <sz val="10"/>
            </rPr>
            <t>MANAGER-SET KRAs:</t>
          </r>
          <r>
            <rPr>
              <rFont val="Calibri"/>
              <sz val="10"/>
            </rPr>
            <t xml:space="preserve"> Common themes in manager-set KRAs: complete iris · resolve · cycle full · accuracy targets · maintained · logs document
COMPETENCIES REQUIRED — must-have ★: XBRL, iXBRL &amp; Taxonomy · Accounting &amp; Reporting Standards · IFRS/US GAAP
</t>
          </r>
          <r>
            <rPr>
              <rFont val="Calibri"/>
              <b val="1"/>
              <sz val="10"/>
            </rPr>
            <t>OTHER FUNCTIONAL COMPETENCIES:</t>
          </r>
          <r>
            <rPr>
              <rFont val="Calibri"/>
              <sz val="10"/>
            </rPr>
            <t xml:space="preserve"> Regulatory &amp; BFSI Domain · Process Improvement &amp; Quality Mindset · Advanced Excel &amp; Productivity Tools · AI, GenAI &amp; Prompt Engineering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XBRL US GAAP Certificate · AICPA &amp; XBRL US or equivalent; CA / CMA / ACCA / CFA / IFRS certificate
</t>
          </r>
          <r>
            <rPr>
              <rFont val="Calibri"/>
              <b val="1"/>
              <sz val="10"/>
            </rPr>
            <t>SOURCE:</t>
          </r>
          <r>
            <rPr>
              <rFont val="Calibri"/>
              <sz val="10"/>
            </rPr>
            <t xml:space="preserve"> Framework + role-holders' themes · 3+ answered — 4 holders, 4 answered the survey; sub-family 56 answered; catalogue RC-024</t>
          </r>
        </is>
      </c>
      <c r="S152"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2 · Potential: Low · 9-Box Grid placement: Reliable Specialist.</t>
          </r>
        </is>
      </c>
      <c r="T152" s="121" t="n"/>
      <c r="U152" s="122" t="inlineStr">
        <is>
          <r>
            <rPr>
              <rFont val="Calibri"/>
              <sz val="10"/>
            </rPr>
            <t xml:space="preserve">Financial Analyst in Services · CARBON, A2 — IC.
</t>
          </r>
          <r>
            <rPr>
              <rFont val="Calibri"/>
              <b val="1"/>
              <sz val="10"/>
            </rPr>
            <t>The work:</t>
          </r>
          <r>
            <rPr>
              <rFont val="Calibri"/>
              <sz val="10"/>
            </rPr>
            <t xml:space="preserve"> Tags and converts financial statements and regulatory returns into XBRL/iXBRL, performs QC, clears validation errors and delivers filing-ready outputs.
At this level the role owns standard work delivered independently.
</t>
          </r>
          <r>
            <rPr>
              <rFont val="Calibri"/>
              <b val="1"/>
              <sz val="10"/>
            </rPr>
            <t>Key responsibilities:</t>
          </r>
          <r>
            <rPr>
              <rFont val="Calibri"/>
              <sz val="10"/>
            </rPr>
            <t xml:space="preserve"> Tags and converts financial statements and regulatory returns into XBRL/iXBRL, performs QC, clears validation errors and delivers filing-ready outputs; Standard work of the discipline; Own deliverables · accuracy, TAT.
</t>
          </r>
          <r>
            <rPr>
              <rFont val="Calibri"/>
              <b val="1"/>
              <sz val="10"/>
            </rPr>
            <t>Holders describe it with:</t>
          </r>
          <r>
            <rPr>
              <rFont val="Calibri"/>
              <sz val="10"/>
            </rPr>
            <t xml:space="preserve"> tagging · data validation · mapping · xbrl · financial.</t>
          </r>
        </is>
      </c>
      <c r="V152" s="123" t="inlineStr">
        <is>
          <r>
            <rPr>
              <rFont val="Calibri"/>
              <b val="1"/>
              <sz val="10"/>
            </rPr>
            <t>Hire as:</t>
          </r>
          <r>
            <rPr>
              <rFont val="Calibri"/>
              <sz val="10"/>
            </rPr>
            <t xml:space="preserve"> Analyst / Senior Analyst / Associate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B.Com / M.Com / CA / CMA
</t>
          </r>
          <r>
            <rPr>
              <rFont val="Calibri"/>
              <b val="1"/>
              <sz val="10"/>
            </rPr>
            <t>Equivalent titles at peers:</t>
          </r>
          <r>
            <rPr>
              <rFont val="Calibri"/>
              <sz val="10"/>
            </rPr>
            <t xml:space="preserve"> Toppan Merrill – XBRL Financial Analyst, Associate · DataTracks – Associate · Big Four – Analyst
</t>
          </r>
          <r>
            <rPr>
              <rFont val="Calibri"/>
              <b val="1"/>
              <sz val="10"/>
            </rPr>
            <t>Credentials:</t>
          </r>
          <r>
            <rPr>
              <rFont val="Calibri"/>
              <sz val="10"/>
            </rPr>
            <t xml:space="preserve"> XBRL US GAAP Certificate · AICPA &amp; XBRL US or equivalent; CA / CMA / ACCA / CFA / IFRS certificate
</t>
          </r>
          <r>
            <rPr>
              <rFont val="Calibri"/>
              <b val="1"/>
              <sz val="10"/>
            </rPr>
            <t>Must already know:</t>
          </r>
          <r>
            <rPr>
              <rFont val="Calibri"/>
              <sz val="10"/>
            </rPr>
            <t xml:space="preserve"> XBRL certificate preferred from A3; filing deadlines and confidentiality</t>
          </r>
        </is>
      </c>
      <c r="W152" s="123" t="inlineStr">
        <is>
          <r>
            <rPr>
              <rFont val="Calibri"/>
              <sz val="10"/>
            </rPr>
            <t xml:space="preserve">FUNCTIONAL — skill level 2 of 5 · Working
 ★ XBRL, iXBRL &amp; Taxonomy: Tags and validates filings accurately for a market
 ★ Accounting &amp; Reporting Standards · IFRS/US GAAP: Applies IFRS / US GAAP / Ind AS correctly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t>
          </r>
          <r>
            <rPr>
              <rFont val="Calibri"/>
              <b val="1"/>
              <sz val="10"/>
            </rPr>
            <t>TOOLS:</t>
          </r>
          <r>
            <rPr>
              <rFont val="Calibri"/>
              <sz val="10"/>
            </rPr>
            <t xml:space="preserve"> Ms excel
★ = must-have for the family. Scale: 1 Awareness · 2 Working · 3 Practitioner · 4 Advanced · 5 Expert.</t>
          </r>
        </is>
      </c>
      <c r="X152" s="123" t="inlineStr">
        <is>
          <r>
            <rPr>
              <rFont val="Calibri"/>
              <sz val="10"/>
            </rPr>
            <t xml:space="preserve">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52" s="124" t="inlineStr">
        <is>
          <t>CARBON · Services · Band A · Early career</t>
        </is>
      </c>
      <c r="Z152" s="125" t="n">
        <v>2</v>
      </c>
      <c r="AA152" s="126">
        <f>IFERROR(INDEX(WM_C,MATCH($Y152,WM_KEY,0)),"")</f>
        <v>0.54</v>
      </c>
      <c r="AB152" s="127">
        <f>IF(Z152="","",Z152*AA152)</f>
        <v>1.08</v>
      </c>
      <c r="AC152" s="125" t="n">
        <v>2</v>
      </c>
      <c r="AD152" s="126">
        <f>IFERROR(INDEX(WM_AU,MATCH($Y152,WM_KEY,0)),"")</f>
        <v>0.16</v>
      </c>
      <c r="AE152" s="127">
        <f>IF(AC152="","",AC152*AD152)</f>
        <v>0.32</v>
      </c>
      <c r="AF152" s="125" t="n">
        <v>2</v>
      </c>
      <c r="AG152" s="126">
        <f>IFERROR(INDEX(WM_AC,MATCH($Y152,WM_KEY,0)),"")</f>
        <v>0.14</v>
      </c>
      <c r="AH152" s="127">
        <f>IF(AF152="","",AF152*AG152)</f>
        <v>0.28</v>
      </c>
      <c r="AI152" s="125" t="n">
        <v>1</v>
      </c>
      <c r="AJ152" s="126">
        <f>IFERROR(INDEX(WM_L,MATCH($Y152,WM_KEY,0)),"")</f>
        <v>0</v>
      </c>
      <c r="AK152" s="127">
        <f>IF(AI152="","",AI152*AJ152)</f>
        <v>0</v>
      </c>
      <c r="AL152" s="125" t="n">
        <v>2.5</v>
      </c>
      <c r="AM152" s="126">
        <f>IFERROR(INDEX(WM_E,MATCH($Y152,WM_KEY,0)),"")</f>
        <v>0.1</v>
      </c>
      <c r="AN152" s="127">
        <f>IF(AL152="","",AL152*AM152)</f>
        <v>0.25</v>
      </c>
      <c r="AO152" s="128" t="n">
        <v>2.5</v>
      </c>
      <c r="AP152" s="126">
        <f>IFERROR(INDEX(WM_BI,MATCH($Y152,WM_KEY,0)),"")</f>
        <v>0.06</v>
      </c>
      <c r="AQ152" s="127">
        <f>IF(AO152="","",AO152*AP152)</f>
        <v>0.15</v>
      </c>
      <c r="AR152" s="127">
        <f>IF(COUNT(AB152,AE152,AH152,AK152,AN152,AQ152)&lt;6,"",SUM(AB152,AE152,AH152,AK152,AN152,AQ152))</f>
        <v>2.08</v>
      </c>
      <c r="AS152" s="129" t="str">
        <f>IF(AR152="","",INDEX({"A1","A2","A3","B1","B2","B3","C1","C2","D1","D2","E1","E2"},MAX(1,MIN(12,ROUND(AR152,0)))))</f>
        <v>A2</v>
      </c>
      <c r="AT152" s="130" t="inlineStr">
        <is>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t>
          </r>
        </is>
      </c>
      <c r="AU152" s="131" t="inlineStr">
        <is>
          <r>
            <rPr>
              <rFont val="Calibri"/>
              <b val="1"/>
              <sz val="10"/>
            </rPr>
            <t>At build:</t>
          </r>
          <r>
            <rPr>
              <rFont val="Calibri"/>
              <sz val="10"/>
            </rPr>
            <t xml:space="preserve"> Complexity 1.08 + Autonomy 0.32 + Accountability 0.28 + Leadership 0.00 + Experience 0.25 + Business impact 0.15
= 2.08 points → nearest level 2 = A2
</t>
          </r>
          <r>
            <rPr>
              <rFont val="Calibri"/>
              <b val="1"/>
              <sz val="10"/>
            </rPr>
            <t>Final level:</t>
          </r>
          <r>
            <rPr>
              <rFont val="Calibri"/>
              <sz val="10"/>
            </rPr>
            <t xml:space="preserve"> A2 · same as the score</t>
          </r>
        </is>
      </c>
      <c r="AV152" s="131" t="inlineStr">
        <is>
          <r>
            <rPr>
              <rFont val="Calibri"/>
              <b val="1"/>
              <sz val="10"/>
            </rPr>
            <t>No rule applied:</t>
          </r>
          <r>
            <rPr>
              <rFont val="Calibri"/>
              <sz val="10"/>
            </rPr>
            <t xml:space="preserve"> the score decides.</t>
          </r>
        </is>
      </c>
      <c r="AW15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Data mapping, XBRL tagging and validation of CIPC files to a defined process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Standard work of the discipline</t>
          </r>
        </is>
      </c>
      <c r="AX15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Does tagging and checks basic errors on own → matches the start
</t>
          </r>
          <r>
            <rPr>
              <rFont val="Calibri"/>
              <b val="1"/>
              <sz val="10"/>
            </rPr>
            <t>Market:</t>
          </r>
          <r>
            <rPr>
              <rFont val="Calibri"/>
              <sz val="10"/>
            </rPr>
            <t xml:space="preserve"> A2 = Chooses own approach within standards</t>
          </r>
        </is>
      </c>
      <c r="AY15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Accurate tagging and mapping; errors cause validation failures and team rework → matches the start
</t>
          </r>
          <r>
            <rPr>
              <rFont val="Calibri"/>
              <b val="1"/>
              <sz val="10"/>
            </rPr>
            <t>KRA:</t>
          </r>
          <r>
            <rPr>
              <rFont val="Calibri"/>
              <sz val="10"/>
            </rPr>
            <t xml:space="preserve"> “1. Complete assigned XBRL/conversion/filing tasks with &gt;=99% accuracy · zero critical errors 2. Meet 100% of regulatory / client filing…”
</t>
          </r>
          <r>
            <rPr>
              <rFont val="Calibri"/>
              <b val="1"/>
              <sz val="10"/>
            </rPr>
            <t>Market:</t>
          </r>
          <r>
            <rPr>
              <rFont val="Calibri"/>
              <sz val="10"/>
            </rPr>
            <t xml:space="preserve"> A2 = Own deliverables · accuracy, TAT</t>
          </r>
        </is>
      </c>
      <c r="AZ15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leadership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52" s="134" t="inlineStr">
        <is>
          <r>
            <rPr>
              <rFont val="Calibri"/>
              <sz val="10"/>
            </rPr>
            <t xml:space="preserve">Rated 2.5 of 12 · between A2 and A3
</t>
          </r>
          <r>
            <rPr>
              <rFont val="Calibri"/>
              <b val="1"/>
              <sz val="10"/>
            </rPr>
            <t>Experience:</t>
          </r>
          <r>
            <rPr>
              <rFont val="Calibri"/>
              <sz val="10"/>
            </rPr>
            <t xml:space="preserve"> 1.3 yrs total · 0.7 before IRIS + 0.6 at IRIS = 2.1 on the experience scale
</t>
          </r>
          <r>
            <rPr>
              <rFont val="Calibri"/>
              <b val="1"/>
              <sz val="10"/>
            </rPr>
            <t>Qualification:</t>
          </r>
          <r>
            <rPr>
              <rFont val="Calibri"/>
              <sz val="10"/>
            </rPr>
            <t xml:space="preserve"> M.Com · postgraduate, relevant to the work → +0.5
</t>
          </r>
          <r>
            <rPr>
              <rFont val="Calibri"/>
              <b val="1"/>
              <sz val="10"/>
            </rPr>
            <t>Market:</t>
          </r>
          <r>
            <rPr>
              <rFont val="Calibri"/>
              <sz val="10"/>
            </rPr>
            <t xml:space="preserve"> A2 roles typically have 0–3 yrs · IRIS guide 0–2</t>
          </r>
        </is>
      </c>
      <c r="BB152" s="134" t="inlineStr">
        <is>
          <r>
            <rPr>
              <rFont val="Calibri"/>
              <sz val="10"/>
            </rPr>
            <t xml:space="preserve">Rated 2.5 of 12 — a starting estimate.
</t>
          </r>
          <r>
            <rPr>
              <rFont val="Calibri"/>
              <b val="1"/>
              <sz val="10"/>
            </rPr>
            <t>Start:</t>
          </r>
          <r>
            <rPr>
              <rFont val="Calibri"/>
              <sz val="10"/>
            </rPr>
            <t xml:space="preserve"> 2,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52" s="145" t="inlineStr"/>
      <c r="BD152" s="136" t="inlineStr">
        <is>
          <t>✓ HRIS: 1.3 yrs, M.Com, 0 direct reports
✓ Survey: 20 of 20 questions answered
✓ KRAs: submitted, reported deliverables
✓ Manager mapping: rating, potential, 9-box
✗ Job description: not on file</t>
        </is>
      </c>
      <c r="BE152" s="136"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BF152" s="136" t="inlineStr">
        <is>
          <t>High</t>
        </is>
      </c>
      <c r="BG152" s="136" t="inlineStr"/>
      <c r="BH152" s="136" t="inlineStr"/>
      <c r="BI152" s="137" t="n"/>
      <c r="BJ152" s="138" t="n"/>
      <c r="BK152" s="138" t="n"/>
      <c r="BL152" s="138" t="n"/>
      <c r="BM152" s="138" t="n"/>
      <c r="BN152" s="139" t="n"/>
      <c r="BO152" s="121" t="n"/>
      <c r="BP152" s="121" t="n"/>
      <c r="BQ152" s="121" t="n"/>
      <c r="BR152" s="121" t="n"/>
      <c r="BS152" s="121" t="n"/>
      <c r="BT152" s="121" t="n"/>
      <c r="BU152" s="121" t="n"/>
      <c r="BV152" s="121" t="n">
        <v>2.5</v>
      </c>
    </row>
    <row r="153" ht="340" customHeight="1">
      <c r="A153" s="109" t="inlineStr">
        <is>
          <t>IRIS1335</t>
        </is>
      </c>
      <c r="B153" s="110" t="inlineStr">
        <is>
          <t>Anushree Aparajit</t>
        </is>
      </c>
      <c r="C153" s="111" t="inlineStr">
        <is>
          <t>Support</t>
        </is>
      </c>
      <c r="D153" s="111" t="inlineStr">
        <is>
          <t>Suman Adhikary</t>
        </is>
      </c>
      <c r="E153" s="112" t="n">
        <v>14.6</v>
      </c>
      <c r="F153" s="112" t="n">
        <v>13.3</v>
      </c>
      <c r="G153" s="111" t="inlineStr">
        <is>
          <t>CA</t>
        </is>
      </c>
      <c r="H153" s="140" t="inlineStr">
        <is>
          <t>Global Customer Success Head</t>
        </is>
      </c>
      <c r="I153" s="115" t="inlineStr">
        <is>
          <t>Associate Head – Customer Success</t>
        </is>
      </c>
      <c r="J153" s="114" t="inlineStr">
        <is>
          <t>Customer Success &amp; Support</t>
        </is>
      </c>
      <c r="K153" s="114" t="inlineStr">
        <is>
          <t>Customer Success Leadership</t>
        </is>
      </c>
      <c r="L153" s="115" t="inlineStr">
        <is>
          <t>L7 – Head / Sr Director</t>
        </is>
      </c>
      <c r="M153" s="116" t="inlineStr">
        <is>
          <t>C1</t>
        </is>
      </c>
      <c r="N153" s="142" t="inlineStr">
        <is>
          <t>Associate Head</t>
        </is>
      </c>
      <c r="O153" s="33" t="inlineStr">
        <is>
          <t>C</t>
        </is>
      </c>
      <c r="P153" s="114" t="inlineStr">
        <is>
          <t>People Manager</t>
        </is>
      </c>
      <c r="Q153" s="143" t="inlineStr">
        <is>
          <t>▼ Down · protected</t>
        </is>
      </c>
      <c r="R153" s="119" t="inlineStr">
        <is>
          <r>
            <rPr>
              <rFont val="Calibri"/>
              <b val="1"/>
              <sz val="10"/>
            </rPr>
            <t>WHAT THE ROLE DOES:</t>
          </r>
          <r>
            <rPr>
              <rFont val="Calibri"/>
              <sz val="10"/>
            </rPr>
            <t xml:space="preserve"> Leads the customer success &amp; support function. At C1: a sub-function, or principal authority across products.
</t>
          </r>
          <r>
            <rPr>
              <rFont val="Calibri"/>
              <b val="1"/>
              <sz val="10"/>
            </rPr>
            <t>KEY RESPONSIBILITIES:</t>
          </r>
          <r>
            <rPr>
              <rFont val="Calibri"/>
              <sz val="10"/>
            </rPr>
            <t xml:space="preserve"> Leads the customer success &amp; support function; Ambiguous, cross-product problems; Sub-function results or domain quality across products
</t>
          </r>
          <r>
            <rPr>
              <rFont val="Calibri"/>
              <b val="1"/>
              <sz val="10"/>
            </rPr>
            <t>DELIVERS:</t>
          </r>
          <r>
            <rPr>
              <rFont val="Calibri"/>
              <sz val="10"/>
            </rPr>
            <t xml:space="preserve"> Sub-function results or domain quality across products
</t>
          </r>
          <r>
            <rPr>
              <rFont val="Calibri"/>
              <b val="1"/>
              <sz val="10"/>
            </rPr>
            <t>DECIDES ALONE:</t>
          </r>
          <r>
            <rPr>
              <rFont val="Calibri"/>
              <sz val="10"/>
            </rPr>
            <t xml:space="preserve"> Sets direction for a sub-function or domain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4 · Future-ready 4 · Functional 4 · Leadership 4
</t>
          </r>
          <r>
            <rPr>
              <rFont val="Calibri"/>
              <b val="1"/>
              <sz val="10"/>
            </rPr>
            <t>CREDENTIALS:</t>
          </r>
          <r>
            <rPr>
              <rFont val="Calibri"/>
              <sz val="10"/>
            </rPr>
            <t xml:space="preserve"> Internal product certification
</t>
          </r>
          <r>
            <rPr>
              <rFont val="Calibri"/>
              <b val="1"/>
              <sz val="10"/>
            </rPr>
            <t>SOURCE:</t>
          </r>
          <r>
            <rPr>
              <rFont val="Calibri"/>
              <sz val="10"/>
            </rPr>
            <t xml:space="preserve"> Framework only · fewer than 3 answered — 1 holder, 0 answered the survey; sub-family 0 answered; catalogue RC-038</t>
          </r>
        </is>
      </c>
      <c r="S153" s="120"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7 direct reports.
From the survey and manager mapping — critical role: yes; successor named: no.
Manager talent mapping — Latest rating: 4 · Potential: Medium · 9-Box Grid placement: High Impact / Growth Talent.</t>
          </r>
        </is>
      </c>
      <c r="T153" s="121" t="n"/>
      <c r="U153" s="122" t="inlineStr">
        <is>
          <r>
            <rPr>
              <rFont val="Calibri"/>
              <sz val="10"/>
            </rPr>
            <t xml:space="preserve">Associate Head – Customer Success in Support · CARBON, C1 — People Manager.
</t>
          </r>
          <r>
            <rPr>
              <rFont val="Calibri"/>
              <b val="1"/>
              <sz val="10"/>
            </rPr>
            <t>The work:</t>
          </r>
          <r>
            <rPr>
              <rFont val="Calibri"/>
              <sz val="10"/>
            </rPr>
            <t xml:space="preserve"> Leads the customer success &amp; support function.
At this level the role owns a sub-function, or principal authority across products.
</t>
          </r>
          <r>
            <rPr>
              <rFont val="Calibri"/>
              <b val="1"/>
              <sz val="10"/>
            </rPr>
            <t>Key responsibilities:</t>
          </r>
          <r>
            <rPr>
              <rFont val="Calibri"/>
              <sz val="10"/>
            </rPr>
            <t xml:space="preserve"> Leads the customer success &amp; support function; Ambiguous, cross-product problems; Sub-function results or domain quality across products.
Leads 7 direct reports.</t>
          </r>
        </is>
      </c>
      <c r="V153" s="123" t="inlineStr">
        <is>
          <r>
            <rPr>
              <rFont val="Calibri"/>
              <b val="1"/>
              <sz val="10"/>
            </rPr>
            <t>Hire as:</t>
          </r>
          <r>
            <rPr>
              <rFont val="Calibri"/>
              <sz val="10"/>
            </rPr>
            <t xml:space="preserve"> Head of Function / AGM — IRIS C1 Associate Head · People Manager
</t>
          </r>
          <r>
            <rPr>
              <rFont val="Calibri"/>
              <b val="1"/>
              <sz val="10"/>
            </rPr>
            <t>Market level:</t>
          </r>
          <r>
            <rPr>
              <rFont val="Calibri"/>
              <sz val="10"/>
            </rPr>
            <t xml:space="preserve"> P6 / M5 · SFIA 5–6
</t>
          </r>
          <r>
            <rPr>
              <rFont val="Calibri"/>
              <b val="1"/>
              <sz val="10"/>
            </rPr>
            <t>Experience:</t>
          </r>
          <r>
            <rPr>
              <rFont val="Calibri"/>
              <sz val="10"/>
            </rPr>
            <t xml:space="preserve"> 10–14 yrs · Education: Graduate
</t>
          </r>
          <r>
            <rPr>
              <rFont val="Calibri"/>
              <b val="1"/>
              <sz val="10"/>
            </rPr>
            <t>Team size at this level:</t>
          </r>
          <r>
            <rPr>
              <rFont val="Calibri"/>
              <sz val="10"/>
            </rPr>
            <t xml:space="preserve"> 5–8, mostly managers
</t>
          </r>
          <r>
            <rPr>
              <rFont val="Calibri"/>
              <b val="1"/>
              <sz val="10"/>
            </rPr>
            <t>Equivalent titles at peers:</t>
          </r>
          <r>
            <rPr>
              <rFont val="Calibri"/>
              <sz val="10"/>
            </rPr>
            <t xml:space="preserve"> IRIS Vs Competitor Benchmark — SaaS customer-success ladder – Senior Manager CS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3"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 = must-have for the family. Scale: 1 Awareness · 2 Working · 3 Practitioner · 4 Advanced · 5 Expert.</t>
          </r>
        </is>
      </c>
      <c r="X153"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53" s="124" t="inlineStr">
        <is>
          <t>CARBON · Support · Band C · Head / Manager</t>
        </is>
      </c>
      <c r="Z153" s="125" t="n">
        <v>8</v>
      </c>
      <c r="AA153" s="126">
        <f>IFERROR(INDEX(WM_C,MATCH($Y153,WM_KEY,0)),"")</f>
        <v>0.38</v>
      </c>
      <c r="AB153" s="127">
        <f>IF(Z153="","",Z153*AA153)</f>
        <v>3.04</v>
      </c>
      <c r="AC153" s="125" t="n">
        <v>8</v>
      </c>
      <c r="AD153" s="126">
        <f>IFERROR(INDEX(WM_AU,MATCH($Y153,WM_KEY,0)),"")</f>
        <v>0.18</v>
      </c>
      <c r="AE153" s="127">
        <f>IF(AC153="","",AC153*AD153)</f>
        <v>1.44</v>
      </c>
      <c r="AF153" s="125" t="n">
        <v>6.5</v>
      </c>
      <c r="AG153" s="126">
        <f>IFERROR(INDEX(WM_AC,MATCH($Y153,WM_KEY,0)),"")</f>
        <v>0.11</v>
      </c>
      <c r="AH153" s="127">
        <f>IF(AF153="","",AF153*AG153)</f>
        <v>0.715</v>
      </c>
      <c r="AI153" s="125" t="n">
        <v>7</v>
      </c>
      <c r="AJ153" s="126">
        <f>IFERROR(INDEX(WM_L,MATCH($Y153,WM_KEY,0)),"")</f>
        <v>0.15</v>
      </c>
      <c r="AK153" s="127">
        <f>IF(AI153="","",AI153*AJ153)</f>
        <v>1.05</v>
      </c>
      <c r="AL153" s="125" t="n">
        <v>9</v>
      </c>
      <c r="AM153" s="126">
        <f>IFERROR(INDEX(WM_E,MATCH($Y153,WM_KEY,0)),"")</f>
        <v>0.05</v>
      </c>
      <c r="AN153" s="127">
        <f>IF(AL153="","",AL153*AM153)</f>
        <v>0.45</v>
      </c>
      <c r="AO153" s="128" t="n">
        <v>7</v>
      </c>
      <c r="AP153" s="126">
        <f>IFERROR(INDEX(WM_BI,MATCH($Y153,WM_KEY,0)),"")</f>
        <v>0.13</v>
      </c>
      <c r="AQ153" s="127">
        <f>IF(AO153="","",AO153*AP153)</f>
        <v>0.91</v>
      </c>
      <c r="AR153" s="127">
        <f>IF(COUNT(AB153,AE153,AH153,AK153,AN153,AQ153)&lt;6,"",SUM(AB153,AE153,AH153,AK153,AN153,AQ153))</f>
        <v>7.605</v>
      </c>
      <c r="AS153" s="129" t="str">
        <f>IF(AR153="","",INDEX({"A1","A2","A3","B1","B2","B3","C1","C2","D1","D2","E1","E2"},MAX(1,MIN(12,ROUND(AR153,0)))))</f>
        <v>C2</v>
      </c>
      <c r="AT153" s="130" t="inlineStr">
        <is>
          <r>
            <rPr>
              <rFont val="Calibri"/>
              <b val="1"/>
              <sz val="10"/>
            </rPr>
            <t>Weights:</t>
          </r>
          <r>
            <rPr>
              <rFont val="Calibri"/>
              <sz val="10"/>
            </rPr>
            <t xml:space="preserve"> Complexity 38% · Autonomy 18% · Leadership 15% · Business impact 13% · Accountability 11%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3" s="131" t="inlineStr">
        <is>
          <r>
            <rPr>
              <rFont val="Calibri"/>
              <b val="1"/>
              <sz val="10"/>
            </rPr>
            <t>At build:</t>
          </r>
          <r>
            <rPr>
              <rFont val="Calibri"/>
              <sz val="10"/>
            </rPr>
            <t xml:space="preserve"> Complexity 3.04 + Autonomy 1.44 + Accountability 0.71 + Leadership 1.05 + Experience 0.45 + Business impact 0.91
= 7.61 points → nearest level 8 = C2
</t>
          </r>
          <r>
            <rPr>
              <rFont val="Calibri"/>
              <b val="1"/>
              <sz val="10"/>
            </rPr>
            <t>Final level:</t>
          </r>
          <r>
            <rPr>
              <rFont val="Calibri"/>
              <sz val="10"/>
            </rPr>
            <t xml:space="preserve"> C1 · a rule applied: see the next column</t>
          </r>
        </is>
      </c>
      <c r="AV153" s="131" t="inlineStr">
        <is>
          <r>
            <rPr>
              <rFont val="Calibri"/>
              <sz val="10"/>
            </rPr>
            <t xml:space="preserve">•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AW153" s="132"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“Net Revenue Retention ≥100–105%​ Target ARR - to be achieved - INR 2.35 CR 90% reach value milestone in 90 days​ Develop advocates…”
</t>
          </r>
          <r>
            <rPr>
              <rFont val="Calibri"/>
              <b val="1"/>
              <color rgb="009C0006"/>
              <sz val="10"/>
            </rPr>
            <t>Market:</t>
          </r>
          <r>
            <rPr>
              <rFont val="Calibri"/>
              <color rgb="009C0006"/>
              <sz val="10"/>
            </rPr>
            <t xml:space="preserve"> C2 = Function-wide or company-wide problems; creates methods and standards</t>
          </r>
        </is>
      </c>
      <c r="AX153" s="133"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153" s="133" t="inlineStr">
        <is>
          <r>
            <rPr>
              <rFont val="Calibri"/>
              <color rgb="009C0006"/>
              <sz val="10"/>
            </rPr>
            <t xml:space="preserve">Rated 6.5 of 12 · between B3 and C1
</t>
          </r>
          <r>
            <rPr>
              <rFont val="Calibri"/>
              <b val="1"/>
              <color rgb="009C0006"/>
              <sz val="10"/>
            </rPr>
            <t>Start:</t>
          </r>
          <r>
            <rPr>
              <rFont val="Calibri"/>
              <color rgb="009C0006"/>
              <sz val="10"/>
            </rPr>
            <t xml:space="preserve"> 6.5 · head-of-function title; 7 direct reports, 8 people below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“Net Revenue Retention ≥100–105%​ Target ARR - to be achieved - INR 2.35 CR 90% reach value milestone in 90 days​ Develop advocates…”
</t>
          </r>
          <r>
            <rPr>
              <rFont val="Calibri"/>
              <b val="1"/>
              <color rgb="009C0006"/>
              <sz val="10"/>
            </rPr>
            <t>Market:</t>
          </r>
          <r>
            <rPr>
              <rFont val="Calibri"/>
              <color rgb="009C0006"/>
              <sz val="10"/>
            </rPr>
            <t xml:space="preserve"> B3 = Several teams or a practice · C1 = Sub-function results or domain quality across products</t>
          </r>
        </is>
      </c>
      <c r="AZ153" s="133" t="inlineStr">
        <is>
          <r>
            <rPr>
              <rFont val="Calibri"/>
              <color rgb="009C0006"/>
              <sz val="10"/>
            </rPr>
            <t xml:space="preserve">Rated 7 of 12
</t>
          </r>
          <r>
            <rPr>
              <rFont val="Calibri"/>
              <b val="1"/>
              <color rgb="009C0006"/>
              <sz val="10"/>
            </rPr>
            <t>Start:</t>
          </r>
          <r>
            <rPr>
              <rFont val="Calibri"/>
              <color rgb="009C0006"/>
              <sz val="10"/>
            </rPr>
            <t xml:space="preserve"> 7.0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7 direct reports · People Manager
</t>
          </r>
          <r>
            <rPr>
              <rFont val="Calibri"/>
              <b val="1"/>
              <color rgb="009C0006"/>
              <sz val="10"/>
            </rPr>
            <t>Market:</t>
          </r>
          <r>
            <rPr>
              <rFont val="Calibri"/>
              <color rgb="009C0006"/>
              <sz val="10"/>
            </rPr>
            <t xml:space="preserve"> C1 = Leads managers or a community of practice</t>
          </r>
        </is>
      </c>
      <c r="BA153" s="134" t="inlineStr">
        <is>
          <r>
            <rPr>
              <rFont val="Calibri"/>
              <sz val="10"/>
            </rPr>
            <t xml:space="preserve">Rated 9 of 12
</t>
          </r>
          <r>
            <rPr>
              <rFont val="Calibri"/>
              <b val="1"/>
              <sz val="10"/>
            </rPr>
            <t>Experience:</t>
          </r>
          <r>
            <rPr>
              <rFont val="Calibri"/>
              <sz val="10"/>
            </rPr>
            <t xml:space="preserve"> 14.6 yrs total · 1.3 before IRIS + 13.3 at IRIS = 8.0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C1 roles typically have 12–17 yrs · IRIS guide 10–14</t>
          </r>
        </is>
      </c>
      <c r="BB153" s="134" t="inlineStr">
        <is>
          <r>
            <rPr>
              <rFont val="Calibri"/>
              <sz val="10"/>
            </rPr>
            <t xml:space="preserve">Rated 7 of 12 — a starting estimate.
</t>
          </r>
          <r>
            <rPr>
              <rFont val="Calibri"/>
              <b val="1"/>
              <sz val="10"/>
            </rPr>
            <t>Start:</t>
          </r>
          <r>
            <rPr>
              <rFont val="Calibri"/>
              <sz val="10"/>
            </rPr>
            <t xml:space="preserve"> 6.5,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C1 = Changes results across a sub-function or across products</t>
          </r>
        </is>
      </c>
      <c r="BC153" s="135" t="inlineStr">
        <is>
          <t>• Confirm structure behind the senior title · org chart — Business head</t>
        </is>
      </c>
      <c r="BD153" s="136" t="inlineStr">
        <is>
          <t>✓ HRIS: 14.6 yrs, CA, 7 direct reports
✗ Survey: no response
✓ KRAs: submitted
✓ Manager mapping: rating, potential, 9-box
✓ Job description</t>
        </is>
      </c>
      <c r="BE153" s="136"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IRIS Vs Competitor Benchmark — SaaS customer-success ladder: Senior Manager CS
</t>
          </r>
          <r>
            <rPr>
              <rFont val="Calibri"/>
              <b val="1"/>
              <sz val="10"/>
            </rPr>
            <t>Typical experience:</t>
          </r>
          <r>
            <rPr>
              <rFont val="Calibri"/>
              <sz val="10"/>
            </rPr>
            <t xml:space="preserve"> 12–17 yrs · IRIS guide 10–14
</t>
          </r>
          <r>
            <rPr>
              <rFont val="Calibri"/>
              <b val="1"/>
              <sz val="10"/>
            </rPr>
            <t>Standard:</t>
          </r>
          <r>
            <rPr>
              <rFont val="Calibri"/>
              <sz val="10"/>
            </rPr>
            <t xml:space="preserve"> TSIA frameworks and benchmarks; ITIL 4 service desk</t>
          </r>
        </is>
      </c>
      <c r="BF153" s="136" t="inlineStr">
        <is>
          <t>Low</t>
        </is>
      </c>
      <c r="BG153" s="136" t="inlineStr">
        <is>
          <t>• No survey answers or KRA — the role factors rest on designation and reporting lines only
• Final level C1 is below the current level · L7 ≈ C2 — manager to confirm the scope of the role; pay and title are protected for one cycle</t>
        </is>
      </c>
      <c r="BH153" s="136" t="inlineStr"/>
      <c r="BI153" s="137" t="n"/>
      <c r="BJ153" s="138" t="n"/>
      <c r="BK153" s="138" t="n"/>
      <c r="BL153" s="138" t="n"/>
      <c r="BM153" s="138" t="n"/>
      <c r="BN153" s="139" t="n"/>
      <c r="BO153" s="121" t="n"/>
      <c r="BP153" s="121" t="n"/>
      <c r="BQ153" s="121" t="n"/>
      <c r="BR153" s="121" t="n"/>
      <c r="BS153" s="121" t="n"/>
      <c r="BT153" s="121" t="n"/>
      <c r="BU153" s="121" t="n"/>
      <c r="BV153" s="121" t="n">
        <v>7</v>
      </c>
    </row>
    <row r="154" ht="340" customHeight="1">
      <c r="A154" s="109" t="inlineStr">
        <is>
          <t>IRIS1935</t>
        </is>
      </c>
      <c r="B154" s="110" t="inlineStr">
        <is>
          <t>Chinmayi Patil</t>
        </is>
      </c>
      <c r="C154" s="111" t="inlineStr">
        <is>
          <t>Support</t>
        </is>
      </c>
      <c r="D154" s="111" t="inlineStr">
        <is>
          <t>Anushree Aparajit</t>
        </is>
      </c>
      <c r="E154" s="112" t="n">
        <v>5.2</v>
      </c>
      <c r="F154" s="112" t="n">
        <v>5.2</v>
      </c>
      <c r="G154" s="111" t="inlineStr">
        <is>
          <t>MMS</t>
        </is>
      </c>
      <c r="H154" s="140" t="inlineStr">
        <is>
          <t>Customer Success Manager</t>
        </is>
      </c>
      <c r="I154" s="115" t="inlineStr">
        <is>
          <t>Customer Success Specialist</t>
        </is>
      </c>
      <c r="J154" s="114" t="inlineStr">
        <is>
          <t>Customer Success &amp; Support</t>
        </is>
      </c>
      <c r="K154" s="114" t="inlineStr">
        <is>
          <t>Customer Success &amp; Account Management</t>
        </is>
      </c>
      <c r="L154" s="115" t="inlineStr">
        <is>
          <t>L5 – Manager</t>
        </is>
      </c>
      <c r="M154" s="116" t="inlineStr">
        <is>
          <t>B2</t>
        </is>
      </c>
      <c r="N154" s="21" t="inlineStr">
        <is>
          <t>Senior Specialist</t>
        </is>
      </c>
      <c r="O154" s="23" t="inlineStr">
        <is>
          <t>B</t>
        </is>
      </c>
      <c r="P154" s="114" t="inlineStr">
        <is>
          <t>IC</t>
        </is>
      </c>
      <c r="Q154" s="143" t="inlineStr">
        <is>
          <t>▼ Down · protected</t>
        </is>
      </c>
      <c r="R154" s="119" t="inlineStr">
        <is>
          <r>
            <rPr>
              <rFont val="Calibri"/>
              <b val="1"/>
              <sz val="10"/>
            </rPr>
            <t>WHAT THE ROLE DOES:</t>
          </r>
          <r>
            <rPr>
              <rFont val="Calibri"/>
              <sz val="10"/>
            </rPr>
            <t xml:space="preserve"> 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client · customer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retention · renewals · sell · cross · maintaining · invoicing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XBRL Domain
</t>
          </r>
          <r>
            <rPr>
              <rFont val="Calibri"/>
              <b val="1"/>
              <sz val="10"/>
            </rPr>
            <t>TOOLS &amp; SYSTEMS:</t>
          </r>
          <r>
            <rPr>
              <rFont val="Calibri"/>
              <sz val="10"/>
            </rPr>
            <t xml:space="preserve"> Hubspot · excel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5 holders, 5 answered the survey; sub-family 9 answered; catalogue RC-036</t>
          </r>
        </is>
      </c>
      <c r="S154"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yes.
Manager talent mapping — Latest rating: 4 · Potential: High · 9-Box Grid placement: Future Leader.</t>
          </r>
        </is>
      </c>
      <c r="T154" s="121" t="n"/>
      <c r="U154" s="122" t="inlineStr">
        <is>
          <r>
            <rPr>
              <rFont val="Calibri"/>
              <sz val="10"/>
            </rPr>
            <t xml:space="preserve">Customer Success Specialist in Support · CARBON, B2 — IC.
</t>
          </r>
          <r>
            <rPr>
              <rFont val="Calibri"/>
              <b val="1"/>
              <sz val="10"/>
            </rPr>
            <t>The work:</t>
          </r>
          <r>
            <rPr>
              <rFont val="Calibri"/>
              <sz val="10"/>
            </rPr>
            <t xml:space="preserve"> Owns client relationships after sale — hypercare, renewals, upsell, CSAT/NPS, delivery follow-through.
At this level the role owns deep domain expertise, or one team.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Holders describe it with:</t>
          </r>
          <r>
            <rPr>
              <rFont val="Calibri"/>
              <sz val="10"/>
            </rPr>
            <t xml:space="preserve"> product · renewals · upsell · cross sell · update · testing.</t>
          </r>
        </is>
      </c>
      <c r="V154" s="123" t="inlineStr">
        <is>
          <r>
            <rPr>
              <rFont val="Calibri"/>
              <b val="1"/>
              <sz val="10"/>
            </rPr>
            <t>Hire as:</t>
          </r>
          <r>
            <rPr>
              <rFont val="Calibri"/>
              <sz val="10"/>
            </rPr>
            <t xml:space="preserve"> Senior Executive / CSM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4"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Hubspot · excel
★ = must-have for the family. Scale: 1 Awareness · 2 Working · 3 Practitioner · 4 Advanced · 5 Expert.</t>
          </r>
        </is>
      </c>
      <c r="X154"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4" s="124" t="inlineStr">
        <is>
          <t>CARBON · Support · Band B · Expert / POD Lead</t>
        </is>
      </c>
      <c r="Z154" s="125" t="n">
        <v>4.5</v>
      </c>
      <c r="AA154" s="126">
        <f>IFERROR(INDEX(WM_C,MATCH($Y154,WM_KEY,0)),"")</f>
        <v>0.46</v>
      </c>
      <c r="AB154" s="127">
        <f>IF(Z154="","",Z154*AA154)</f>
        <v>2.07</v>
      </c>
      <c r="AC154" s="125" t="n">
        <v>4.5</v>
      </c>
      <c r="AD154" s="126">
        <f>IFERROR(INDEX(WM_AU,MATCH($Y154,WM_KEY,0)),"")</f>
        <v>0.17</v>
      </c>
      <c r="AE154" s="127">
        <f>IF(AC154="","",AC154*AD154)</f>
        <v>0.765</v>
      </c>
      <c r="AF154" s="125" t="n">
        <v>4.5</v>
      </c>
      <c r="AG154" s="126">
        <f>IFERROR(INDEX(WM_AC,MATCH($Y154,WM_KEY,0)),"")</f>
        <v>0.1</v>
      </c>
      <c r="AH154" s="127">
        <f>IF(AF154="","",AF154*AG154)</f>
        <v>0.45</v>
      </c>
      <c r="AI154" s="125" t="n">
        <v>3.5</v>
      </c>
      <c r="AJ154" s="126">
        <f>IFERROR(INDEX(WM_L,MATCH($Y154,WM_KEY,0)),"")</f>
        <v>0.05</v>
      </c>
      <c r="AK154" s="127">
        <f>IF(AI154="","",AI154*AJ154)</f>
        <v>0.175</v>
      </c>
      <c r="AL154" s="125" t="n">
        <v>4.5</v>
      </c>
      <c r="AM154" s="126">
        <f>IFERROR(INDEX(WM_E,MATCH($Y154,WM_KEY,0)),"")</f>
        <v>0.1</v>
      </c>
      <c r="AN154" s="127">
        <f>IF(AL154="","",AL154*AM154)</f>
        <v>0.45</v>
      </c>
      <c r="AO154" s="128" t="n">
        <v>5</v>
      </c>
      <c r="AP154" s="126">
        <f>IFERROR(INDEX(WM_BI,MATCH($Y154,WM_KEY,0)),"")</f>
        <v>0.12</v>
      </c>
      <c r="AQ154" s="127">
        <f>IF(AO154="","",AO154*AP154)</f>
        <v>0.6</v>
      </c>
      <c r="AR154" s="127">
        <f>IF(COUNT(AB154,AE154,AH154,AK154,AN154,AQ154)&lt;6,"",SUM(AB154,AE154,AH154,AK154,AN154,AQ154))</f>
        <v>4.51</v>
      </c>
      <c r="AS154" s="129" t="str">
        <f>IF(AR154="","",INDEX({"A1","A2","A3","B1","B2","B3","C1","C2","D1","D2","E1","E2"},MAX(1,MIN(12,ROUND(AR154,0)))))</f>
        <v>B2</v>
      </c>
      <c r="AT154"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4" s="131" t="inlineStr">
        <is>
          <r>
            <rPr>
              <rFont val="Calibri"/>
              <b val="1"/>
              <sz val="10"/>
            </rPr>
            <t>At build:</t>
          </r>
          <r>
            <rPr>
              <rFont val="Calibri"/>
              <sz val="10"/>
            </rPr>
            <t xml:space="preserve"> Complexity 2.07 + Autonomy 0.77 + Accountability 0.45 + Leadership 0.18 + Experience 0.45 + Business impact 0.60
= 4.51 points → nearest level 5 = B2
</t>
          </r>
          <r>
            <rPr>
              <rFont val="Calibri"/>
              <b val="1"/>
              <sz val="10"/>
            </rPr>
            <t>Final level:</t>
          </r>
          <r>
            <rPr>
              <rFont val="Calibri"/>
              <sz val="10"/>
            </rPr>
            <t xml:space="preserve"> B2 · same as the score</t>
          </r>
        </is>
      </c>
      <c r="AV154" s="131" t="inlineStr">
        <is>
          <r>
            <rPr>
              <rFont val="Calibri"/>
              <b val="1"/>
              <sz val="10"/>
            </rPr>
            <t>No rule applied:</t>
          </r>
          <r>
            <rPr>
              <rFont val="Calibri"/>
              <sz val="10"/>
            </rPr>
            <t xml:space="preserve"> the score decides.</t>
          </r>
        </is>
      </c>
      <c r="AW154"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Listed duties are tracker updates and product self-help videos; basic finance knowledge → moved down 0.5
</t>
          </r>
          <r>
            <rPr>
              <rFont val="Calibri"/>
              <b val="1"/>
              <sz val="10"/>
            </rPr>
            <t>KRA:</t>
          </r>
          <r>
            <rPr>
              <rFont val="Calibri"/>
              <sz val="10"/>
            </rPr>
            <t xml:space="preserve"> “Net Revenue Retention ≥100–105%​ Target ARR - to be achieved: INR 3000000 90% reach value milestone in 90 days​ Develop advocates…”
</t>
          </r>
          <r>
            <rPr>
              <rFont val="Calibri"/>
              <b val="1"/>
              <sz val="10"/>
            </rPr>
            <t>Market:</t>
          </r>
          <r>
            <rPr>
              <rFont val="Calibri"/>
              <sz val="10"/>
            </rPr>
            <t xml:space="preserve"> B1 = Domain specialist work · B2 = Hardest problems in the domain</t>
          </r>
        </is>
      </c>
      <c r="AX154"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independently only on product training material → moved down 0.5
</t>
          </r>
          <r>
            <rPr>
              <rFont val="Calibri"/>
              <b val="1"/>
              <sz val="10"/>
            </rPr>
            <t>Market:</t>
          </r>
          <r>
            <rPr>
              <rFont val="Calibri"/>
              <sz val="10"/>
            </rPr>
            <t xml:space="preserve"> B1 = Technical / QC / client calls for the domain · B2 = Allocates people and sets team priorities</t>
          </r>
        </is>
      </c>
      <c r="AY154"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Account retention and renewal, invoicing and timely payment for own accounts → moved down 0.5
</t>
          </r>
          <r>
            <rPr>
              <rFont val="Calibri"/>
              <b val="1"/>
              <sz val="10"/>
            </rPr>
            <t>KRA:</t>
          </r>
          <r>
            <rPr>
              <rFont val="Calibri"/>
              <sz val="10"/>
            </rPr>
            <t xml:space="preserve"> “Net Revenue Retention ≥100–105%​ Target ARR - to be achieved: INR 3000000 90% reach value milestone in 90 days​ Develop advocates…”
</t>
          </r>
          <r>
            <rPr>
              <rFont val="Calibri"/>
              <b val="1"/>
              <sz val="10"/>
            </rPr>
            <t>Market:</t>
          </r>
          <r>
            <rPr>
              <rFont val="Calibri"/>
              <sz val="10"/>
            </rPr>
            <t xml:space="preserve"> B1 = A domain or a small team · B2 = One team or a client portfolio</t>
          </r>
        </is>
      </c>
      <c r="AZ154" s="134"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54" s="134" t="inlineStr">
        <is>
          <r>
            <rPr>
              <rFont val="Calibri"/>
              <sz val="10"/>
            </rPr>
            <t xml:space="preserve">Rated 4.5 of 12 · between B1 and B2
</t>
          </r>
          <r>
            <rPr>
              <rFont val="Calibri"/>
              <b val="1"/>
              <sz val="10"/>
            </rPr>
            <t>Experience:</t>
          </r>
          <r>
            <rPr>
              <rFont val="Calibri"/>
              <sz val="10"/>
            </rPr>
            <t xml:space="preserve"> 5.2 yrs total · 5.2 at IRIS; none recorded before IRIS = 3.9 on the experience scale
</t>
          </r>
          <r>
            <rPr>
              <rFont val="Calibri"/>
              <b val="1"/>
              <sz val="10"/>
            </rPr>
            <t>Qualification:</t>
          </r>
          <r>
            <rPr>
              <rFont val="Calibri"/>
              <sz val="10"/>
            </rPr>
            <t xml:space="preserve"> MMS · postgraduate, relevant to the work → +0.5
</t>
          </r>
          <r>
            <rPr>
              <rFont val="Calibri"/>
              <b val="1"/>
              <sz val="10"/>
            </rPr>
            <t>Market:</t>
          </r>
          <r>
            <rPr>
              <rFont val="Calibri"/>
              <sz val="10"/>
            </rPr>
            <t xml:space="preserve"> B2 roles typically have 6–10 yrs · IRIS guide 6–9</t>
          </r>
        </is>
      </c>
      <c r="BB154" s="134"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54" s="145" t="inlineStr"/>
      <c r="BD154" s="136" t="inlineStr">
        <is>
          <t>✓ HRIS: 5.2 yrs, MMS, 0 direct reports
✓ Survey: 20 of 20 questions answered
✓ KRAs: submitted, reported deliverables
✓ Manager mapping: rating, potential, 9-box
✓ Job description</t>
        </is>
      </c>
      <c r="BE154" s="136" t="inlineStr">
        <is>
          <r>
            <rPr>
              <rFont val="Calibri"/>
              <b val="1"/>
              <sz val="10"/>
            </rPr>
            <t>Market level:</t>
          </r>
          <r>
            <rPr>
              <rFont val="Calibri"/>
              <sz val="10"/>
            </rPr>
            <t xml:space="preserve"> P4 / M3 · SFIA 4–5
</t>
          </r>
          <r>
            <rPr>
              <rFont val="Calibri"/>
              <b val="1"/>
              <sz val="10"/>
            </rPr>
            <t>Typical title:</t>
          </r>
          <r>
            <rPr>
              <rFont val="Calibri"/>
              <sz val="10"/>
            </rPr>
            <t xml:space="preserve"> Senior Executive / CSM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4" s="136" t="inlineStr">
        <is>
          <t>Medium</t>
        </is>
      </c>
      <c r="BG154" s="136" t="inlineStr">
        <is>
          <r>
            <rPr>
              <rFont val="Calibri"/>
              <sz val="10"/>
            </rPr>
            <t xml:space="preserve">• Final level B2 is below the current level · L5 ≈ B2 — manager to confirm the scope of the role; pay and title are protected for one cycle
• </t>
          </r>
          <r>
            <rPr>
              <rFont val="Calibri"/>
              <b val="1"/>
              <sz val="10"/>
            </rPr>
            <t>Close call:</t>
          </r>
          <r>
            <rPr>
              <rFont val="Calibri"/>
              <sz val="10"/>
            </rPr>
            <t xml:space="preserve"> score 4.51 is within 0.05 of a rounding point and the score decided the level — calibrate against peers before confirming</t>
          </r>
        </is>
      </c>
      <c r="BH154" s="143" t="inlineStr">
        <is>
          <t>Close call</t>
        </is>
      </c>
      <c r="BI154" s="137" t="n"/>
      <c r="BJ154" s="138" t="n"/>
      <c r="BK154" s="138" t="n"/>
      <c r="BL154" s="138" t="n"/>
      <c r="BM154" s="138" t="n"/>
      <c r="BN154" s="139" t="n"/>
      <c r="BO154" s="121" t="n"/>
      <c r="BP154" s="121" t="n"/>
      <c r="BQ154" s="121" t="n"/>
      <c r="BR154" s="121" t="n"/>
      <c r="BS154" s="121" t="n"/>
      <c r="BT154" s="121" t="n"/>
      <c r="BU154" s="121" t="n"/>
      <c r="BV154" s="121" t="n">
        <v>5</v>
      </c>
    </row>
    <row r="155" ht="340" customHeight="1">
      <c r="A155" s="109" t="inlineStr">
        <is>
          <t>IRIS0662</t>
        </is>
      </c>
      <c r="B155" s="110" t="inlineStr">
        <is>
          <t>Harshal Shah</t>
        </is>
      </c>
      <c r="C155" s="111" t="inlineStr">
        <is>
          <t>Support</t>
        </is>
      </c>
      <c r="D155" s="111" t="inlineStr">
        <is>
          <t>Suman Adhikary</t>
        </is>
      </c>
      <c r="E155" s="112" t="n">
        <v>15.3</v>
      </c>
      <c r="F155" s="112" t="n">
        <v>15.3</v>
      </c>
      <c r="G155" s="111" t="inlineStr">
        <is>
          <t>B.Com</t>
        </is>
      </c>
      <c r="H155" s="140" t="inlineStr">
        <is>
          <t>Support Lead</t>
        </is>
      </c>
      <c r="I155" s="115" t="inlineStr">
        <is>
          <t>Support Manager</t>
        </is>
      </c>
      <c r="J155" s="114" t="inlineStr">
        <is>
          <t>Customer Success &amp; Support</t>
        </is>
      </c>
      <c r="K155" s="114" t="inlineStr">
        <is>
          <t>Application &amp; Product Support</t>
        </is>
      </c>
      <c r="L155" s="115" t="inlineStr">
        <is>
          <t>L5 – Lead · IC</t>
        </is>
      </c>
      <c r="M155" s="116" t="inlineStr">
        <is>
          <t>B2</t>
        </is>
      </c>
      <c r="N155" s="21" t="inlineStr">
        <is>
          <t>Manager</t>
        </is>
      </c>
      <c r="O155" s="23" t="inlineStr">
        <is>
          <t>B</t>
        </is>
      </c>
      <c r="P155" s="114" t="inlineStr">
        <is>
          <t>People Manager</t>
        </is>
      </c>
      <c r="Q155" s="143" t="inlineStr">
        <is>
          <t>▼ Down · protected</t>
        </is>
      </c>
      <c r="R155" s="119" t="inlineStr">
        <is>
          <r>
            <rPr>
              <rFont val="Calibri"/>
              <b val="1"/>
              <sz val="10"/>
            </rPr>
            <t>WHAT THE ROLE DOES:</t>
          </r>
          <r>
            <rPr>
              <rFont val="Calibri"/>
              <sz val="10"/>
            </rPr>
            <t xml:space="preserve"> Resolves client product and filing issues, troubleshoots, handles UAT/change requests and escalates to engineering. At B2: deep domain expertise, or one team.
</t>
          </r>
          <r>
            <rPr>
              <rFont val="Calibri"/>
              <b val="1"/>
              <sz val="10"/>
            </rPr>
            <t>Common themes in sub-family holders, all levels' answers:</t>
          </r>
          <r>
            <rPr>
              <rFont val="Calibri"/>
              <sz val="10"/>
            </rPr>
            <t xml:space="preserve"> support · clients · queries · provide · issues · resolving
</t>
          </r>
          <r>
            <rPr>
              <rFont val="Calibri"/>
              <b val="1"/>
              <sz val="10"/>
            </rPr>
            <t>KEY RESPONSIBILITIES:</t>
          </r>
          <r>
            <rPr>
              <rFont val="Calibri"/>
              <sz val="10"/>
            </rPr>
            <t xml:space="preserve"> Resolves client product and filing issues, troubleshoots, handles UAT/change requests and escalates to engineering; Hardest problems in the domain; One team or a client portfolio
</t>
          </r>
          <r>
            <rPr>
              <rFont val="Calibri"/>
              <b val="1"/>
              <sz val="10"/>
            </rPr>
            <t>Common themes in sub-family holders, all levels' answers:</t>
          </r>
          <r>
            <rPr>
              <rFont val="Calibri"/>
              <sz val="10"/>
            </rPr>
            <t xml:space="preserve"> support · issue · testing · communication · customer · ticket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support · customer · product · provide · testing · deliver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client · resolution · am · accountable · timely · if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Communication · Domain Knowledge · Business Analysis · Platform knowledge · Sales
</t>
          </r>
          <r>
            <rPr>
              <rFont val="Calibri"/>
              <b val="1"/>
              <sz val="10"/>
            </rPr>
            <t>TOOLS &amp; SYSTEMS:</t>
          </r>
          <r>
            <rPr>
              <rFont val="Calibri"/>
              <sz val="10"/>
            </rPr>
            <t xml:space="preserve"> MS Office · Faveo · Arelle · Excel · Claude · Copilot · Microsoft Excel · RBI cims portal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3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1 holder, 1 answered the survey; sub-family 25 answered; catalogue RC-033</t>
          </r>
        </is>
      </c>
      <c r="S155"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4 direct reports.
From the survey and manager mapping — critical role: yes; work only this person does: yes; successor named: yes.
</t>
          </r>
          <r>
            <rPr>
              <rFont val="Calibri"/>
              <b val="1"/>
              <sz val="10"/>
            </rPr>
            <t>If the work is missed · role-holders' themes:</t>
          </r>
          <r>
            <rPr>
              <rFont val="Calibri"/>
              <sz val="10"/>
            </rPr>
            <t xml:space="preserve"> customer · rework · client · delays · incorrect.
Manager talent mapping — Latest rating: 4 · Potential: Medium · 9-Box Grid placement: High Impact / Growth Talent.</t>
          </r>
        </is>
      </c>
      <c r="T155" s="121" t="n"/>
      <c r="U155" s="122" t="inlineStr">
        <is>
          <r>
            <rPr>
              <rFont val="Calibri"/>
              <sz val="10"/>
            </rPr>
            <t xml:space="preserve">Support Manager in Support · CARBON, B2 — People Manager.
</t>
          </r>
          <r>
            <rPr>
              <rFont val="Calibri"/>
              <b val="1"/>
              <sz val="10"/>
            </rPr>
            <t>The work:</t>
          </r>
          <r>
            <rPr>
              <rFont val="Calibri"/>
              <sz val="10"/>
            </rPr>
            <t xml:space="preserve"> Resolves client product and filing issues, troubleshoots, handles UAT/change requests and escalates to engineering.
At this level the role owns deep domain expertise, or one team.
</t>
          </r>
          <r>
            <rPr>
              <rFont val="Calibri"/>
              <b val="1"/>
              <sz val="10"/>
            </rPr>
            <t>Key responsibilities:</t>
          </r>
          <r>
            <rPr>
              <rFont val="Calibri"/>
              <sz val="10"/>
            </rPr>
            <t xml:space="preserve"> Resolves client product and filing issues, troubleshoots, handles UAT/change requests and escalates to engineering; Hardest problems in the domain; One team or a client portfolio.
</t>
          </r>
          <r>
            <rPr>
              <rFont val="Calibri"/>
              <b val="1"/>
              <sz val="10"/>
            </rPr>
            <t>Holders describe it with:</t>
          </r>
          <r>
            <rPr>
              <rFont val="Calibri"/>
              <sz val="10"/>
            </rPr>
            <t xml:space="preserve"> support · issue · testing · communication · customer · ticket.
Leads 4 direct reports.</t>
          </r>
        </is>
      </c>
      <c r="V155" s="123" t="inlineStr">
        <is>
          <r>
            <rPr>
              <rFont val="Calibri"/>
              <b val="1"/>
              <sz val="10"/>
            </rPr>
            <t>Hire as:</t>
          </r>
          <r>
            <rPr>
              <rFont val="Calibri"/>
              <sz val="10"/>
            </rPr>
            <t xml:space="preserve"> Manager — IRIS B2 Manager · People Manager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Team size at this level:</t>
          </r>
          <r>
            <rPr>
              <rFont val="Calibri"/>
              <sz val="10"/>
            </rPr>
            <t xml:space="preserve"> IC: none · People: 6–8 knowledge work, 8–12 standardised delivery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5"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3 of 5 · Practitioner
 •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
</t>
          </r>
          <r>
            <rPr>
              <rFont val="Calibri"/>
              <b val="1"/>
              <sz val="10"/>
            </rPr>
            <t>SKILLS · from role-holders and HRIS: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
★ = must-have for the family. Scale: 1 Awareness · 2 Working · 3 Practitioner · 4 Advanced · 5 Expert.</t>
          </r>
        </is>
      </c>
      <c r="X155"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t>
          </r>
          <r>
            <rPr>
              <rFont val="Calibri"/>
              <b val="1"/>
              <sz val="10"/>
            </rPr>
            <t>Fit check:</t>
          </r>
          <r>
            <rPr>
              <rFont val="Calibri"/>
              <sz val="10"/>
            </rPr>
            <t xml:space="preserve"> Why this role, why IRIS · regulatory reporting / XBRL / regtech, and what would you change in your first 90 days?</t>
          </r>
        </is>
      </c>
      <c r="Y155" s="124" t="inlineStr">
        <is>
          <t>CARBON · Support · Band B · People Manager</t>
        </is>
      </c>
      <c r="Z155" s="125" t="n">
        <v>4</v>
      </c>
      <c r="AA155" s="126">
        <f>IFERROR(INDEX(WM_C,MATCH($Y155,WM_KEY,0)),"")</f>
        <v>0.32</v>
      </c>
      <c r="AB155" s="127">
        <f>IF(Z155="","",Z155*AA155)</f>
        <v>1.28</v>
      </c>
      <c r="AC155" s="125" t="n">
        <v>4</v>
      </c>
      <c r="AD155" s="126">
        <f>IFERROR(INDEX(WM_AU,MATCH($Y155,WM_KEY,0)),"")</f>
        <v>0.18</v>
      </c>
      <c r="AE155" s="127">
        <f>IF(AC155="","",AC155*AD155)</f>
        <v>0.72</v>
      </c>
      <c r="AF155" s="125" t="n">
        <v>4</v>
      </c>
      <c r="AG155" s="126">
        <f>IFERROR(INDEX(WM_AC,MATCH($Y155,WM_KEY,0)),"")</f>
        <v>0.11</v>
      </c>
      <c r="AH155" s="127">
        <f>IF(AF155="","",AF155*AG155)</f>
        <v>0.44</v>
      </c>
      <c r="AI155" s="125" t="n">
        <v>4</v>
      </c>
      <c r="AJ155" s="126">
        <f>IFERROR(INDEX(WM_L,MATCH($Y155,WM_KEY,0)),"")</f>
        <v>0.15</v>
      </c>
      <c r="AK155" s="127">
        <f>IF(AI155="","",AI155*AJ155)</f>
        <v>0.6</v>
      </c>
      <c r="AL155" s="125" t="n">
        <v>8.5</v>
      </c>
      <c r="AM155" s="126">
        <f>IFERROR(INDEX(WM_E,MATCH($Y155,WM_KEY,0)),"")</f>
        <v>0.1</v>
      </c>
      <c r="AN155" s="127">
        <f>IF(AL155="","",AL155*AM155)</f>
        <v>0.85</v>
      </c>
      <c r="AO155" s="128" t="n">
        <v>5</v>
      </c>
      <c r="AP155" s="126">
        <f>IFERROR(INDEX(WM_BI,MATCH($Y155,WM_KEY,0)),"")</f>
        <v>0.14</v>
      </c>
      <c r="AQ155" s="127">
        <f>IF(AO155="","",AO155*AP155)</f>
        <v>0.7</v>
      </c>
      <c r="AR155" s="127">
        <f>IF(COUNT(AB155,AE155,AH155,AK155,AN155,AQ155)&lt;6,"",SUM(AB155,AE155,AH155,AK155,AN155,AQ155))</f>
        <v>4.59</v>
      </c>
      <c r="AS155" s="129" t="str">
        <f>IF(AR155="","",INDEX({"A1","A2","A3","B1","B2","B3","C1","C2","D1","D2","E1","E2"},MAX(1,MIN(12,ROUND(AR155,0)))))</f>
        <v>B2</v>
      </c>
      <c r="AT155" s="130" t="inlineStr">
        <is>
          <r>
            <rPr>
              <rFont val="Calibri"/>
              <b val="1"/>
              <sz val="10"/>
            </rPr>
            <t>Weights:</t>
          </r>
          <r>
            <rPr>
              <rFont val="Calibri"/>
              <sz val="10"/>
            </rPr>
            <t xml:space="preserve"> Complexity 32% · Autonomy 18% · Leadership 15% · Business impact 14% · Accountability 11% · Experience 10%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5" s="131" t="inlineStr">
        <is>
          <r>
            <rPr>
              <rFont val="Calibri"/>
              <b val="1"/>
              <sz val="10"/>
            </rPr>
            <t>At build:</t>
          </r>
          <r>
            <rPr>
              <rFont val="Calibri"/>
              <sz val="10"/>
            </rPr>
            <t xml:space="preserve"> Complexity 1.28 + Autonomy 0.72 + Accountability 0.44 + Leadership 0.60 + Experience 0.85 + Business impact 0.70
= 4.59 points → nearest level 5 = B2
</t>
          </r>
          <r>
            <rPr>
              <rFont val="Calibri"/>
              <b val="1"/>
              <sz val="10"/>
            </rPr>
            <t>Final level:</t>
          </r>
          <r>
            <rPr>
              <rFont val="Calibri"/>
              <sz val="10"/>
            </rPr>
            <t xml:space="preserve"> B2 · same as the score</t>
          </r>
        </is>
      </c>
      <c r="AV155" s="131" t="inlineStr">
        <is>
          <r>
            <rPr>
              <rFont val="Calibri"/>
              <b val="1"/>
              <sz val="10"/>
            </rPr>
            <t>No rule applied:</t>
          </r>
          <r>
            <rPr>
              <rFont val="Calibri"/>
              <sz val="10"/>
            </rPr>
            <t xml:space="preserve"> the score decides.</t>
          </r>
        </is>
      </c>
      <c r="AW155" s="14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Domain support and critical escalations; ensures regulatory filings are accurate and on time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B1 = Domain specialist work</t>
          </r>
        </is>
      </c>
      <c r="AX155"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priorities, coordinates other teams, makes calls on escalations for the team → matches the start
</t>
          </r>
          <r>
            <rPr>
              <rFont val="Calibri"/>
              <b val="1"/>
              <sz val="10"/>
            </rPr>
            <t>Market:</t>
          </r>
          <r>
            <rPr>
              <rFont val="Calibri"/>
              <sz val="10"/>
            </rPr>
            <t xml:space="preserve"> B1 = Technical / QC / client calls for the domain</t>
          </r>
        </is>
      </c>
      <c r="AY155" s="134" t="inlineStr">
        <is>
          <r>
            <rPr>
              <rFont val="Calibri"/>
              <sz val="10"/>
            </rPr>
            <t xml:space="preserve">Rated 4 of 12
</t>
          </r>
          <r>
            <rPr>
              <rFont val="Calibri"/>
              <b val="1"/>
              <sz val="10"/>
            </rPr>
            <t>Start:</t>
          </r>
          <r>
            <rPr>
              <rFont val="Calibri"/>
              <sz val="10"/>
            </rPr>
            <t xml:space="preserve"> 4.0 · lead / specialist title; 4 direct reports, 7 people below, 1 of them leads a team
</t>
          </r>
          <r>
            <rPr>
              <rFont val="Calibri"/>
              <b val="1"/>
              <sz val="10"/>
            </rPr>
            <t>Evidence reads like B1:</t>
          </r>
          <r>
            <rPr>
              <rFont val="Calibri"/>
              <sz val="10"/>
            </rPr>
            <t xml:space="preserve"> Fully responsible for resolutions and customer communication; manages a four-person team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B1 = A domain or a small team</t>
          </r>
        </is>
      </c>
      <c r="AZ155" s="134" t="inlineStr">
        <is>
          <r>
            <rPr>
              <rFont val="Calibri"/>
              <sz val="10"/>
            </rPr>
            <t xml:space="preserve">Rated 4 of 12
</t>
          </r>
          <r>
            <rPr>
              <rFont val="Calibri"/>
              <b val="1"/>
              <sz val="10"/>
            </rPr>
            <t>Start:</t>
          </r>
          <r>
            <rPr>
              <rFont val="Calibri"/>
              <sz val="10"/>
            </rPr>
            <t xml:space="preserve"> 4.0
</t>
          </r>
          <r>
            <rPr>
              <rFont val="Calibri"/>
              <b val="1"/>
              <sz val="10"/>
            </rPr>
            <t>Evidence reads like B1:</t>
          </r>
          <r>
            <rPr>
              <rFont val="Calibri"/>
              <sz val="10"/>
            </rPr>
            <t xml:space="preserve"> States he manages the team and handles its escalations; four reports → matches the start
</t>
          </r>
          <r>
            <rPr>
              <rFont val="Calibri"/>
              <b val="1"/>
              <sz val="10"/>
            </rPr>
            <t>Team:</t>
          </r>
          <r>
            <rPr>
              <rFont val="Calibri"/>
              <sz val="10"/>
            </rPr>
            <t xml:space="preserve"> 4 direct reports · People Manager
</t>
          </r>
          <r>
            <rPr>
              <rFont val="Calibri"/>
              <b val="1"/>
              <sz val="10"/>
            </rPr>
            <t>Market:</t>
          </r>
          <r>
            <rPr>
              <rFont val="Calibri"/>
              <sz val="10"/>
            </rPr>
            <t xml:space="preserve"> B1 = IC: mentors and reviews · People: hands-on team lead of 3–5</t>
          </r>
        </is>
      </c>
      <c r="BA155" s="134" t="inlineStr">
        <is>
          <r>
            <rPr>
              <rFont val="Calibri"/>
              <sz val="10"/>
            </rPr>
            <t xml:space="preserve">Rated 8.5 of 12 · between C2 and D1
</t>
          </r>
          <r>
            <rPr>
              <rFont val="Calibri"/>
              <b val="1"/>
              <sz val="10"/>
            </rPr>
            <t>Experience:</t>
          </r>
          <r>
            <rPr>
              <rFont val="Calibri"/>
              <sz val="10"/>
            </rPr>
            <t xml:space="preserve"> 15.3 yrs total · 15.3 at IRIS; none recorded before IRIS = 8.3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155" s="134" t="inlineStr">
        <is>
          <r>
            <rPr>
              <rFont val="Calibri"/>
              <sz val="10"/>
            </rPr>
            <t xml:space="preserve">Rated 5 of 12 — a starting estimate.
</t>
          </r>
          <r>
            <rPr>
              <rFont val="Calibri"/>
              <b val="1"/>
              <sz val="10"/>
            </rPr>
            <t>Start:</t>
          </r>
          <r>
            <rPr>
              <rFont val="Calibri"/>
              <sz val="10"/>
            </rPr>
            <t xml:space="preserve"> 4, the role's accountability scope — what it answers for.
</t>
          </r>
          <r>
            <rPr>
              <rFont val="Calibri"/>
              <b val="1"/>
              <sz val="10"/>
            </rPr>
            <t>Moved +1:</t>
          </r>
          <r>
            <rPr>
              <rFont val="Calibri"/>
              <sz val="10"/>
            </rPr>
            <t xml:space="preserve"> the survey / manager mapping marks it business-critical and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55" s="145" t="inlineStr"/>
      <c r="BD155" s="136" t="inlineStr">
        <is>
          <t>✓ HRIS: 15.3 yrs, B.Com, 4 direct reports
✓ Survey: 20 of 20 questions answered
✓ KRAs: submitted, reported deliverables
✓ Manager mapping: rating, potential, 9-box
✓ Job description</t>
        </is>
      </c>
      <c r="BE155" s="136"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5" s="136" t="inlineStr">
        <is>
          <t>High</t>
        </is>
      </c>
      <c r="BG155" s="136" t="inlineStr">
        <is>
          <t>• Final level B2 is below the current level · L5 ≈ B3 — manager to confirm the scope of the role; pay and title are protected for one cycle</t>
        </is>
      </c>
      <c r="BH155" s="136" t="inlineStr"/>
      <c r="BI155" s="137" t="n"/>
      <c r="BJ155" s="138" t="n"/>
      <c r="BK155" s="138" t="n"/>
      <c r="BL155" s="138" t="n"/>
      <c r="BM155" s="138" t="n"/>
      <c r="BN155" s="139" t="n"/>
      <c r="BO155" s="121" t="n"/>
      <c r="BP155" s="121" t="n"/>
      <c r="BQ155" s="121" t="n"/>
      <c r="BR155" s="121" t="n"/>
      <c r="BS155" s="121" t="n"/>
      <c r="BT155" s="121" t="n"/>
      <c r="BU155" s="121" t="n"/>
      <c r="BV155" s="121" t="n">
        <v>5</v>
      </c>
    </row>
    <row r="156" ht="340" customHeight="1">
      <c r="A156" s="109" t="inlineStr">
        <is>
          <t>IRIS1963</t>
        </is>
      </c>
      <c r="B156" s="110" t="inlineStr">
        <is>
          <t>Neha Gajbhiye</t>
        </is>
      </c>
      <c r="C156" s="111" t="inlineStr">
        <is>
          <t>Support</t>
        </is>
      </c>
      <c r="D156" s="111" t="inlineStr">
        <is>
          <t>Anushree Aparajit</t>
        </is>
      </c>
      <c r="E156" s="112" t="n">
        <v>16.2</v>
      </c>
      <c r="F156" s="112" t="n">
        <v>4.9</v>
      </c>
      <c r="G156" s="111" t="inlineStr">
        <is>
          <t>MBA</t>
        </is>
      </c>
      <c r="H156" s="140" t="inlineStr">
        <is>
          <t>Manager- Customer Engagement</t>
        </is>
      </c>
      <c r="I156" s="115" t="inlineStr">
        <is>
          <t>Senior Customer Success Specialist – POD Lead</t>
        </is>
      </c>
      <c r="J156" s="114" t="inlineStr">
        <is>
          <t>Customer Success &amp; Support</t>
        </is>
      </c>
      <c r="K156" s="114" t="inlineStr">
        <is>
          <t>Customer Success &amp; Account Management</t>
        </is>
      </c>
      <c r="L156" s="114" t="inlineStr">
        <is>
          <t>L5 – Manager</t>
        </is>
      </c>
      <c r="M156" s="150" t="inlineStr">
        <is>
          <t>B2</t>
        </is>
      </c>
      <c r="N156" s="21" t="inlineStr">
        <is>
          <t>Senior Specialist · POD Lead</t>
        </is>
      </c>
      <c r="O156" s="23" t="inlineStr">
        <is>
          <t>B</t>
        </is>
      </c>
      <c r="P156" s="114" t="inlineStr">
        <is>
          <t>POD Lead</t>
        </is>
      </c>
      <c r="Q156" s="149" t="inlineStr">
        <is>
          <t>• Same level</t>
        </is>
      </c>
      <c r="R156" s="119" t="inlineStr">
        <is>
          <r>
            <rPr>
              <rFont val="Calibri"/>
              <b val="1"/>
              <sz val="10"/>
            </rPr>
            <t>WHAT THE ROLE DOES:</t>
          </r>
          <r>
            <rPr>
              <rFont val="Calibri"/>
              <sz val="10"/>
            </rPr>
            <t xml:space="preserve"> 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client · customer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retention · renewals · sell · cross · maintaining · invoicing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XBRL Domain
</t>
          </r>
          <r>
            <rPr>
              <rFont val="Calibri"/>
              <b val="1"/>
              <sz val="10"/>
            </rPr>
            <t>TOOLS &amp; SYSTEMS:</t>
          </r>
          <r>
            <rPr>
              <rFont val="Calibri"/>
              <sz val="10"/>
            </rPr>
            <t xml:space="preserve"> Hubspot · excel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5 holders, 5 answered the survey; sub-family 9 answered; catalogue RC-036</t>
          </r>
        </is>
      </c>
      <c r="S156"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From the survey and manager mapping — critical role: yes; successor named: yes.
Manager talent mapping — Latest rating: 4 · Potential: High · 9-Box Grid placement: High Impact / Growth Talent.</t>
          </r>
        </is>
      </c>
      <c r="T156" s="121" t="n"/>
      <c r="U156" s="122" t="inlineStr">
        <is>
          <r>
            <rPr>
              <rFont val="Calibri"/>
              <sz val="10"/>
            </rPr>
            <t xml:space="preserve">Senior Customer Success Specialist – POD Lead in Support · CARBON, B2 — POD Lead.
</t>
          </r>
          <r>
            <rPr>
              <rFont val="Calibri"/>
              <b val="1"/>
              <sz val="10"/>
            </rPr>
            <t>The work:</t>
          </r>
          <r>
            <rPr>
              <rFont val="Calibri"/>
              <sz val="10"/>
            </rPr>
            <t xml:space="preserve"> Owns client relationships after sale — hypercare, renewals, upsell, CSAT/NPS, delivery follow-through.
At this level the role owns deep domain expertise, or one team.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Holders describe it with:</t>
          </r>
          <r>
            <rPr>
              <rFont val="Calibri"/>
              <sz val="10"/>
            </rPr>
            <t xml:space="preserve"> product · renewals · upsell · cross sell · update · testing.
Leads 1 direct report.</t>
          </r>
        </is>
      </c>
      <c r="V156" s="123" t="inlineStr">
        <is>
          <r>
            <rPr>
              <rFont val="Calibri"/>
              <b val="1"/>
              <sz val="10"/>
            </rPr>
            <t>Hire as:</t>
          </r>
          <r>
            <rPr>
              <rFont val="Calibri"/>
              <sz val="10"/>
            </rPr>
            <t xml:space="preserve"> Senior CSM / Support Specialist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6"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Hubspot · excel
★ = must-have for the family. Scale: 1 Awareness · 2 Working · 3 Practitioner · 4 Advanced · 5 Expert.</t>
          </r>
        </is>
      </c>
      <c r="X156"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6" s="124" t="inlineStr">
        <is>
          <t>CARBON · Support · Band B · Expert / POD Lead</t>
        </is>
      </c>
      <c r="Z156" s="125" t="n">
        <v>4</v>
      </c>
      <c r="AA156" s="126">
        <f>IFERROR(INDEX(WM_C,MATCH($Y156,WM_KEY,0)),"")</f>
        <v>0.46</v>
      </c>
      <c r="AB156" s="127">
        <f>IF(Z156="","",Z156*AA156)</f>
        <v>1.84</v>
      </c>
      <c r="AC156" s="125" t="n">
        <v>4</v>
      </c>
      <c r="AD156" s="126">
        <f>IFERROR(INDEX(WM_AU,MATCH($Y156,WM_KEY,0)),"")</f>
        <v>0.17</v>
      </c>
      <c r="AE156" s="127">
        <f>IF(AC156="","",AC156*AD156)</f>
        <v>0.68</v>
      </c>
      <c r="AF156" s="125" t="n">
        <v>4.5</v>
      </c>
      <c r="AG156" s="126">
        <f>IFERROR(INDEX(WM_AC,MATCH($Y156,WM_KEY,0)),"")</f>
        <v>0.1</v>
      </c>
      <c r="AH156" s="127">
        <f>IF(AF156="","",AF156*AG156)</f>
        <v>0.45</v>
      </c>
      <c r="AI156" s="125" t="n">
        <v>3</v>
      </c>
      <c r="AJ156" s="126">
        <f>IFERROR(INDEX(WM_L,MATCH($Y156,WM_KEY,0)),"")</f>
        <v>0.05</v>
      </c>
      <c r="AK156" s="127">
        <f>IF(AI156="","",AI156*AJ156)</f>
        <v>0.15</v>
      </c>
      <c r="AL156" s="125" t="n">
        <v>9</v>
      </c>
      <c r="AM156" s="126">
        <f>IFERROR(INDEX(WM_E,MATCH($Y156,WM_KEY,0)),"")</f>
        <v>0.1</v>
      </c>
      <c r="AN156" s="127">
        <f>IF(AL156="","",AL156*AM156)</f>
        <v>0.9</v>
      </c>
      <c r="AO156" s="128" t="n">
        <v>5</v>
      </c>
      <c r="AP156" s="126">
        <f>IFERROR(INDEX(WM_BI,MATCH($Y156,WM_KEY,0)),"")</f>
        <v>0.12</v>
      </c>
      <c r="AQ156" s="127">
        <f>IF(AO156="","",AO156*AP156)</f>
        <v>0.6</v>
      </c>
      <c r="AR156" s="127">
        <f>IF(COUNT(AB156,AE156,AH156,AK156,AN156,AQ156)&lt;6,"",SUM(AB156,AE156,AH156,AK156,AN156,AQ156))</f>
        <v>4.62</v>
      </c>
      <c r="AS156" s="129" t="str">
        <f>IF(AR156="","",INDEX({"A1","A2","A3","B1","B2","B3","C1","C2","D1","D2","E1","E2"},MAX(1,MIN(12,ROUND(AR156,0)))))</f>
        <v>B2</v>
      </c>
      <c r="AT156"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6" s="131" t="inlineStr">
        <is>
          <r>
            <rPr>
              <rFont val="Calibri"/>
              <b val="1"/>
              <sz val="10"/>
            </rPr>
            <t>At build:</t>
          </r>
          <r>
            <rPr>
              <rFont val="Calibri"/>
              <sz val="10"/>
            </rPr>
            <t xml:space="preserve"> Complexity 1.84 + Autonomy 0.68 + Accountability 0.45 + Leadership 0.15 + Experience 0.90 + Business impact 0.60
= 4.62 points → nearest level 5 = B2
</t>
          </r>
          <r>
            <rPr>
              <rFont val="Calibri"/>
              <b val="1"/>
              <sz val="10"/>
            </rPr>
            <t>Final level:</t>
          </r>
          <r>
            <rPr>
              <rFont val="Calibri"/>
              <sz val="10"/>
            </rPr>
            <t xml:space="preserve"> B2 · same as the score</t>
          </r>
        </is>
      </c>
      <c r="AV156" s="131" t="inlineStr">
        <is>
          <r>
            <rPr>
              <rFont val="Calibri"/>
              <b val="1"/>
              <sz val="10"/>
            </rPr>
            <t>No rule applied:</t>
          </r>
          <r>
            <rPr>
              <rFont val="Calibri"/>
              <sz val="10"/>
            </rPr>
            <t xml:space="preserve"> the score decides.</t>
          </r>
        </is>
      </c>
      <c r="AW156" s="14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own survey / KRA answers · summarised by the rater; not quoted → moved down 1
</t>
          </r>
          <r>
            <rPr>
              <rFont val="Calibri"/>
              <b val="1"/>
              <sz val="10"/>
            </rPr>
            <t>KRA:</t>
          </r>
          <r>
            <rPr>
              <rFont val="Calibri"/>
              <sz val="10"/>
            </rPr>
            <t xml:space="preserve"> “Net Revenue Retention ≥100–105%​ Target ARR - to be achieved: INR 1700000 90% reach value milestone in 90 days​ Develop advocates…”
</t>
          </r>
          <r>
            <rPr>
              <rFont val="Calibri"/>
              <b val="1"/>
              <sz val="10"/>
            </rPr>
            <t>Market:</t>
          </r>
          <r>
            <rPr>
              <rFont val="Calibri"/>
              <sz val="10"/>
            </rPr>
            <t xml:space="preserve"> B1 = Domain specialist work</t>
          </r>
        </is>
      </c>
      <c r="AX156" s="13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States can decide independently on 'trainings only' → moved down 1
</t>
          </r>
          <r>
            <rPr>
              <rFont val="Calibri"/>
              <b val="1"/>
              <sz val="10"/>
            </rPr>
            <t>Market:</t>
          </r>
          <r>
            <rPr>
              <rFont val="Calibri"/>
              <sz val="10"/>
            </rPr>
            <t xml:space="preserve"> B1 = Technical / QC / client calls for the domain</t>
          </r>
        </is>
      </c>
      <c r="AY156" s="134" t="inlineStr">
        <is>
          <r>
            <rPr>
              <rFont val="Calibri"/>
              <sz val="10"/>
            </rPr>
            <t xml:space="preserve">Rated 4.5 of 12 · between B1 and B2
</t>
          </r>
          <r>
            <rPr>
              <rFont val="Calibri"/>
              <b val="1"/>
              <sz val="10"/>
            </rPr>
            <t>Start:</t>
          </r>
          <r>
            <rPr>
              <rFont val="Calibri"/>
              <sz val="10"/>
            </rPr>
            <t xml:space="preserve"> 4.2 · manager / senior specialist title; 1 direct report
</t>
          </r>
          <r>
            <rPr>
              <rFont val="Calibri"/>
              <b val="1"/>
              <sz val="10"/>
            </rPr>
            <t>Evidence reads like B2:</t>
          </r>
          <r>
            <rPr>
              <rFont val="Calibri"/>
              <sz val="10"/>
            </rPr>
            <t xml:space="preserve"> Renewals, upsell, cross-sell, outstanding payments and NPS/CSAT across multi-country accounts → moved up 0.2
</t>
          </r>
          <r>
            <rPr>
              <rFont val="Calibri"/>
              <b val="1"/>
              <sz val="10"/>
            </rPr>
            <t>KRA:</t>
          </r>
          <r>
            <rPr>
              <rFont val="Calibri"/>
              <sz val="10"/>
            </rPr>
            <t xml:space="preserve"> “Net Revenue Retention ≥100–105%​ Target ARR - to be achieved: INR 1700000 90% reach value milestone in 90 days​ Develop advocates…”
</t>
          </r>
          <r>
            <rPr>
              <rFont val="Calibri"/>
              <b val="1"/>
              <sz val="10"/>
            </rPr>
            <t>Market:</t>
          </r>
          <r>
            <rPr>
              <rFont val="Calibri"/>
              <sz val="10"/>
            </rPr>
            <t xml:space="preserve"> B1 = A domain or a small team · B2 = One team or a client portfolio</t>
          </r>
        </is>
      </c>
      <c r="AZ156" s="134" t="inlineStr">
        <is>
          <r>
            <rPr>
              <rFont val="Calibri"/>
              <sz val="10"/>
            </rPr>
            <t xml:space="preserve">Rated 3 of 12
</t>
          </r>
          <r>
            <rPr>
              <rFont val="Calibri"/>
              <b val="1"/>
              <sz val="10"/>
            </rPr>
            <t>Start:</t>
          </r>
          <r>
            <rPr>
              <rFont val="Calibri"/>
              <sz val="10"/>
            </rPr>
            <t xml:space="preserve"> 4.0
</t>
          </r>
          <r>
            <rPr>
              <rFont val="Calibri"/>
              <b val="1"/>
              <sz val="10"/>
            </rPr>
            <t>Evidence reads like A1:</t>
          </r>
          <r>
            <rPr>
              <rFont val="Calibri"/>
              <sz val="10"/>
            </rPr>
            <t xml:space="preserve"> No guidance described despite one report → moved down 1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156" s="134" t="inlineStr">
        <is>
          <r>
            <rPr>
              <rFont val="Calibri"/>
              <sz val="10"/>
            </rPr>
            <t xml:space="preserve">Rated 9 of 12
</t>
          </r>
          <r>
            <rPr>
              <rFont val="Calibri"/>
              <b val="1"/>
              <sz val="10"/>
            </rPr>
            <t>Experience:</t>
          </r>
          <r>
            <rPr>
              <rFont val="Calibri"/>
              <sz val="10"/>
            </rPr>
            <t xml:space="preserve"> 16.2 yrs total · 11.3 before IRIS + 4.9 at IRIS = 8.6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156" s="134"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56" s="145" t="inlineStr"/>
      <c r="BD156" s="136" t="inlineStr">
        <is>
          <t>✓ HRIS: 16.2 yrs, MBA, 1 direct report
✓ Survey: 20 of 20 questions answered
✓ KRAs: submitted, reported deliverables
✓ Manager mapping: rating, potential, 9-box
✓ Job description</t>
        </is>
      </c>
      <c r="BE156" s="136"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6" s="136" t="inlineStr">
        <is>
          <t>High</t>
        </is>
      </c>
      <c r="BG156" s="136" t="inlineStr"/>
      <c r="BH156" s="136" t="inlineStr"/>
      <c r="BI156" s="137" t="n"/>
      <c r="BJ156" s="138" t="n"/>
      <c r="BK156" s="138" t="n"/>
      <c r="BL156" s="138" t="n"/>
      <c r="BM156" s="138" t="n"/>
      <c r="BN156" s="139" t="n"/>
      <c r="BO156" s="121" t="n"/>
      <c r="BP156" s="121" t="n"/>
      <c r="BQ156" s="121" t="n"/>
      <c r="BR156" s="121" t="n"/>
      <c r="BS156" s="121" t="n"/>
      <c r="BT156" s="121" t="n"/>
      <c r="BU156" s="121" t="n"/>
      <c r="BV156" s="121" t="n">
        <v>5</v>
      </c>
    </row>
    <row r="157" ht="340" customHeight="1">
      <c r="A157" s="109" t="inlineStr">
        <is>
          <t>IRIS1959</t>
        </is>
      </c>
      <c r="B157" s="110" t="inlineStr">
        <is>
          <t>Praveen Kumar Rajpurohit</t>
        </is>
      </c>
      <c r="C157" s="111" t="inlineStr">
        <is>
          <t>Support</t>
        </is>
      </c>
      <c r="D157" s="111" t="inlineStr">
        <is>
          <t>Anushree Aparajit</t>
        </is>
      </c>
      <c r="E157" s="112" t="n">
        <v>14.6</v>
      </c>
      <c r="F157" s="112" t="n">
        <v>5</v>
      </c>
      <c r="G157" s="111" t="inlineStr">
        <is>
          <t>MBA</t>
        </is>
      </c>
      <c r="H157" s="140" t="inlineStr">
        <is>
          <t>Manager- Customer Engagement</t>
        </is>
      </c>
      <c r="I157" s="115" t="inlineStr">
        <is>
          <t>Senior Customer Success Specialist</t>
        </is>
      </c>
      <c r="J157" s="114" t="inlineStr">
        <is>
          <t>Customer Success &amp; Support</t>
        </is>
      </c>
      <c r="K157" s="114" t="inlineStr">
        <is>
          <t>Customer Success &amp; Account Management</t>
        </is>
      </c>
      <c r="L157" s="114" t="inlineStr">
        <is>
          <t>L5 – Manager</t>
        </is>
      </c>
      <c r="M157" s="150" t="inlineStr">
        <is>
          <t>B2</t>
        </is>
      </c>
      <c r="N157" s="21" t="inlineStr">
        <is>
          <t>Senior Specialist</t>
        </is>
      </c>
      <c r="O157" s="23" t="inlineStr">
        <is>
          <t>B</t>
        </is>
      </c>
      <c r="P157" s="114" t="inlineStr">
        <is>
          <t>IC</t>
        </is>
      </c>
      <c r="Q157" s="149" t="inlineStr">
        <is>
          <t>• Same level</t>
        </is>
      </c>
      <c r="R157" s="119" t="inlineStr">
        <is>
          <r>
            <rPr>
              <rFont val="Calibri"/>
              <b val="1"/>
              <sz val="10"/>
            </rPr>
            <t>WHAT THE ROLE DOES:</t>
          </r>
          <r>
            <rPr>
              <rFont val="Calibri"/>
              <sz val="10"/>
            </rPr>
            <t xml:space="preserve"> 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client · customer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retention · renewals · sell · cross · maintaining · invoicing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XBRL Domain
</t>
          </r>
          <r>
            <rPr>
              <rFont val="Calibri"/>
              <b val="1"/>
              <sz val="10"/>
            </rPr>
            <t>TOOLS &amp; SYSTEMS:</t>
          </r>
          <r>
            <rPr>
              <rFont val="Calibri"/>
              <sz val="10"/>
            </rPr>
            <t xml:space="preserve"> Hubspot · excel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5 holders, 5 answered the survey; sub-family 9 answered; catalogue RC-036</t>
          </r>
        </is>
      </c>
      <c r="S157"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yes.
Manager talent mapping — Latest rating: 3 · Potential: Medium · 9-Box Grid placement: Core Contributor.</t>
          </r>
        </is>
      </c>
      <c r="T157" s="121" t="n"/>
      <c r="U157" s="122" t="inlineStr">
        <is>
          <r>
            <rPr>
              <rFont val="Calibri"/>
              <sz val="10"/>
            </rPr>
            <t xml:space="preserve">Senior Customer Success Specialist in Support · CARBON, B2 — IC.
</t>
          </r>
          <r>
            <rPr>
              <rFont val="Calibri"/>
              <b val="1"/>
              <sz val="10"/>
            </rPr>
            <t>The work:</t>
          </r>
          <r>
            <rPr>
              <rFont val="Calibri"/>
              <sz val="10"/>
            </rPr>
            <t xml:space="preserve"> Owns client relationships after sale — hypercare, renewals, upsell, CSAT/NPS, delivery follow-through.
At this level the role owns deep domain expertise, or one team.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Holders describe it with:</t>
          </r>
          <r>
            <rPr>
              <rFont val="Calibri"/>
              <sz val="10"/>
            </rPr>
            <t xml:space="preserve"> product · renewals · upsell · cross sell · update · testing.</t>
          </r>
        </is>
      </c>
      <c r="V157" s="123" t="inlineStr">
        <is>
          <r>
            <rPr>
              <rFont val="Calibri"/>
              <b val="1"/>
              <sz val="10"/>
            </rPr>
            <t>Hire as:</t>
          </r>
          <r>
            <rPr>
              <rFont val="Calibri"/>
              <sz val="10"/>
            </rPr>
            <t xml:space="preserve"> Senior CSM / Support Specialist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7"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Hubspot · excel
★ = must-have for the family. Scale: 1 Awareness · 2 Working · 3 Practitioner · 4 Advanced · 5 Expert.</t>
          </r>
        </is>
      </c>
      <c r="X157"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7" s="124" t="inlineStr">
        <is>
          <t>CARBON · Support · Band B · Expert / POD Lead</t>
        </is>
      </c>
      <c r="Z157" s="125" t="n">
        <v>4</v>
      </c>
      <c r="AA157" s="126">
        <f>IFERROR(INDEX(WM_C,MATCH($Y157,WM_KEY,0)),"")</f>
        <v>0.46</v>
      </c>
      <c r="AB157" s="127">
        <f>IF(Z157="","",Z157*AA157)</f>
        <v>1.84</v>
      </c>
      <c r="AC157" s="125" t="n">
        <v>4</v>
      </c>
      <c r="AD157" s="126">
        <f>IFERROR(INDEX(WM_AU,MATCH($Y157,WM_KEY,0)),"")</f>
        <v>0.17</v>
      </c>
      <c r="AE157" s="127">
        <f>IF(AC157="","",AC157*AD157)</f>
        <v>0.68</v>
      </c>
      <c r="AF157" s="125" t="n">
        <v>5</v>
      </c>
      <c r="AG157" s="126">
        <f>IFERROR(INDEX(WM_AC,MATCH($Y157,WM_KEY,0)),"")</f>
        <v>0.1</v>
      </c>
      <c r="AH157" s="127">
        <f>IF(AF157="","",AF157*AG157)</f>
        <v>0.5</v>
      </c>
      <c r="AI157" s="125" t="n">
        <v>3</v>
      </c>
      <c r="AJ157" s="126">
        <f>IFERROR(INDEX(WM_L,MATCH($Y157,WM_KEY,0)),"")</f>
        <v>0.05</v>
      </c>
      <c r="AK157" s="127">
        <f>IF(AI157="","",AI157*AJ157)</f>
        <v>0.15</v>
      </c>
      <c r="AL157" s="125" t="n">
        <v>8.5</v>
      </c>
      <c r="AM157" s="126">
        <f>IFERROR(INDEX(WM_E,MATCH($Y157,WM_KEY,0)),"")</f>
        <v>0.1</v>
      </c>
      <c r="AN157" s="127">
        <f>IF(AL157="","",AL157*AM157)</f>
        <v>0.85</v>
      </c>
      <c r="AO157" s="128" t="n">
        <v>5.5</v>
      </c>
      <c r="AP157" s="126">
        <f>IFERROR(INDEX(WM_BI,MATCH($Y157,WM_KEY,0)),"")</f>
        <v>0.12</v>
      </c>
      <c r="AQ157" s="127">
        <f>IF(AO157="","",AO157*AP157)</f>
        <v>0.66</v>
      </c>
      <c r="AR157" s="127">
        <f>IF(COUNT(AB157,AE157,AH157,AK157,AN157,AQ157)&lt;6,"",SUM(AB157,AE157,AH157,AK157,AN157,AQ157))</f>
        <v>4.68</v>
      </c>
      <c r="AS157" s="129" t="str">
        <f>IF(AR157="","",INDEX({"A1","A2","A3","B1","B2","B3","C1","C2","D1","D2","E1","E2"},MAX(1,MIN(12,ROUND(AR157,0)))))</f>
        <v>B2</v>
      </c>
      <c r="AT157"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7" s="131" t="inlineStr">
        <is>
          <r>
            <rPr>
              <rFont val="Calibri"/>
              <b val="1"/>
              <sz val="10"/>
            </rPr>
            <t>At build:</t>
          </r>
          <r>
            <rPr>
              <rFont val="Calibri"/>
              <sz val="10"/>
            </rPr>
            <t xml:space="preserve"> Complexity 1.84 + Autonomy 0.68 + Accountability 0.50 + Leadership 0.15 + Experience 0.85 + Business impact 0.66
= 4.68 points → nearest level 5 = B2
</t>
          </r>
          <r>
            <rPr>
              <rFont val="Calibri"/>
              <b val="1"/>
              <sz val="10"/>
            </rPr>
            <t>Final level:</t>
          </r>
          <r>
            <rPr>
              <rFont val="Calibri"/>
              <sz val="10"/>
            </rPr>
            <t xml:space="preserve"> B2 · same as the score</t>
          </r>
        </is>
      </c>
      <c r="AV157" s="131" t="inlineStr">
        <is>
          <r>
            <rPr>
              <rFont val="Calibri"/>
              <b val="1"/>
              <sz val="10"/>
            </rPr>
            <t>No rule applied:</t>
          </r>
          <r>
            <rPr>
              <rFont val="Calibri"/>
              <sz val="10"/>
            </rPr>
            <t xml:space="preserve"> the score decides.</t>
          </r>
        </is>
      </c>
      <c r="AW157" s="14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Manages EU clients' ESEF filings on DM platform; product testing, client training, demos → moved down 1
</t>
          </r>
          <r>
            <rPr>
              <rFont val="Calibri"/>
              <b val="1"/>
              <sz val="10"/>
            </rPr>
            <t>KRA:</t>
          </r>
          <r>
            <rPr>
              <rFont val="Calibri"/>
              <sz val="10"/>
            </rPr>
            <t xml:space="preserve"> “Net Revenue Retention ≥100–105%​ Target ARR - to be achieved: INR 50,00,000 90% reach value milestone in 90 days​ Develop advocates…”
</t>
          </r>
          <r>
            <rPr>
              <rFont val="Calibri"/>
              <b val="1"/>
              <sz val="10"/>
            </rPr>
            <t>Market:</t>
          </r>
          <r>
            <rPr>
              <rFont val="Calibri"/>
              <sz val="10"/>
            </rPr>
            <t xml:space="preserve"> B1 = Domain specialist work</t>
          </r>
        </is>
      </c>
      <c r="AX157" s="13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independently on client query handling only → moved down 1
</t>
          </r>
          <r>
            <rPr>
              <rFont val="Calibri"/>
              <b val="1"/>
              <sz val="10"/>
            </rPr>
            <t>Market:</t>
          </r>
          <r>
            <rPr>
              <rFont val="Calibri"/>
              <sz val="10"/>
            </rPr>
            <t xml:space="preserve"> B1 = Technical / QC / client calls for the domain</t>
          </r>
        </is>
      </c>
      <c r="AY157"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EU client portfolios: timely ESEF filings, retention, renewals, cross-sell and upsell → matches the start
</t>
          </r>
          <r>
            <rPr>
              <rFont val="Calibri"/>
              <b val="1"/>
              <sz val="10"/>
            </rPr>
            <t>KRA:</t>
          </r>
          <r>
            <rPr>
              <rFont val="Calibri"/>
              <sz val="10"/>
            </rPr>
            <t xml:space="preserve"> “Net Revenue Retention ≥100–105%​ Target ARR - to be achieved: INR 50,00,000 90% reach value milestone in 90 days​ Develop advocates…”
</t>
          </r>
          <r>
            <rPr>
              <rFont val="Calibri"/>
              <b val="1"/>
              <sz val="10"/>
            </rPr>
            <t>Market:</t>
          </r>
          <r>
            <rPr>
              <rFont val="Calibri"/>
              <sz val="10"/>
            </rPr>
            <t xml:space="preserve"> B2 = One team or a client portfolio</t>
          </r>
        </is>
      </c>
      <c r="AZ157" s="134"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Trains clients; no internal guidance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57" s="134" t="inlineStr">
        <is>
          <r>
            <rPr>
              <rFont val="Calibri"/>
              <sz val="10"/>
            </rPr>
            <t xml:space="preserve">Rated 8.5 of 12 · between C2 and D1
</t>
          </r>
          <r>
            <rPr>
              <rFont val="Calibri"/>
              <b val="1"/>
              <sz val="10"/>
            </rPr>
            <t>Experience:</t>
          </r>
          <r>
            <rPr>
              <rFont val="Calibri"/>
              <sz val="10"/>
            </rPr>
            <t xml:space="preserve"> 14.6 yrs total · 9.6 before IRIS + 5.0 at IRIS = 8.0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B2 roles typically have 6–10 yrs · IRIS guide 6–9</t>
          </r>
        </is>
      </c>
      <c r="BB157"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57" s="145" t="inlineStr"/>
      <c r="BD157" s="136" t="inlineStr">
        <is>
          <t>✓ HRIS: 14.6 yrs, MBA, 0 direct reports
✓ Survey: 20 of 20 questions answered
✓ KRAs: submitted, reported deliverables
✓ Manager mapping: rating, potential, 9-box
✓ Job description</t>
        </is>
      </c>
      <c r="BE157" s="136"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7" s="136" t="inlineStr">
        <is>
          <t>High</t>
        </is>
      </c>
      <c r="BG157" s="136" t="inlineStr"/>
      <c r="BH157" s="136" t="inlineStr"/>
      <c r="BI157" s="137" t="n"/>
      <c r="BJ157" s="138" t="n"/>
      <c r="BK157" s="138" t="n"/>
      <c r="BL157" s="138" t="n"/>
      <c r="BM157" s="138" t="n"/>
      <c r="BN157" s="139" t="n"/>
      <c r="BO157" s="121" t="n"/>
      <c r="BP157" s="121" t="n"/>
      <c r="BQ157" s="121" t="n"/>
      <c r="BR157" s="121" t="n"/>
      <c r="BS157" s="121" t="n"/>
      <c r="BT157" s="121" t="n"/>
      <c r="BU157" s="121" t="n"/>
      <c r="BV157" s="121" t="n">
        <v>5.5</v>
      </c>
    </row>
    <row r="158" ht="340" customHeight="1">
      <c r="A158" s="109" t="inlineStr">
        <is>
          <t>IRIS1967</t>
        </is>
      </c>
      <c r="B158" s="110" t="inlineStr">
        <is>
          <t>Pritam Agarwal</t>
        </is>
      </c>
      <c r="C158" s="111" t="inlineStr">
        <is>
          <t>Support</t>
        </is>
      </c>
      <c r="D158" s="111" t="inlineStr">
        <is>
          <t>Anushree Aparajit</t>
        </is>
      </c>
      <c r="E158" s="112" t="n">
        <v>20.1</v>
      </c>
      <c r="F158" s="112" t="n">
        <v>4.8</v>
      </c>
      <c r="G158" s="111" t="inlineStr">
        <is>
          <t>PGDM</t>
        </is>
      </c>
      <c r="H158" s="140" t="inlineStr">
        <is>
          <t>Manager- Customer Engagement</t>
        </is>
      </c>
      <c r="I158" s="115" t="inlineStr">
        <is>
          <t>Senior Customer Success Specialist</t>
        </is>
      </c>
      <c r="J158" s="114" t="inlineStr">
        <is>
          <t>Customer Success &amp; Support</t>
        </is>
      </c>
      <c r="K158" s="114" t="inlineStr">
        <is>
          <t>Customer Success &amp; Account Management</t>
        </is>
      </c>
      <c r="L158" s="114" t="inlineStr">
        <is>
          <t>L5 – Manager</t>
        </is>
      </c>
      <c r="M158" s="150" t="inlineStr">
        <is>
          <t>B2</t>
        </is>
      </c>
      <c r="N158" s="21" t="inlineStr">
        <is>
          <t>Senior Specialist</t>
        </is>
      </c>
      <c r="O158" s="23" t="inlineStr">
        <is>
          <t>B</t>
        </is>
      </c>
      <c r="P158" s="114" t="inlineStr">
        <is>
          <t>IC</t>
        </is>
      </c>
      <c r="Q158" s="149" t="inlineStr">
        <is>
          <t>• Same level</t>
        </is>
      </c>
      <c r="R158" s="119" t="inlineStr">
        <is>
          <r>
            <rPr>
              <rFont val="Calibri"/>
              <b val="1"/>
              <sz val="10"/>
            </rPr>
            <t>WHAT THE ROLE DOES:</t>
          </r>
          <r>
            <rPr>
              <rFont val="Calibri"/>
              <sz val="10"/>
            </rPr>
            <t xml:space="preserve"> 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client · customer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retention · renewals · sell · cross · maintaining · invoicing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XBRL Domain
</t>
          </r>
          <r>
            <rPr>
              <rFont val="Calibri"/>
              <b val="1"/>
              <sz val="10"/>
            </rPr>
            <t>TOOLS &amp; SYSTEMS:</t>
          </r>
          <r>
            <rPr>
              <rFont val="Calibri"/>
              <sz val="10"/>
            </rPr>
            <t xml:space="preserve"> Hubspot · excel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5 holders, 5 answered the survey; sub-family 9 answered; catalogue RC-036</t>
          </r>
        </is>
      </c>
      <c r="S158"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yes.
Manager talent mapping — Latest rating: 2 · Potential: Medium · 9-Box Grid placement: Core Contributor.</t>
          </r>
        </is>
      </c>
      <c r="T158" s="121" t="n"/>
      <c r="U158" s="122" t="inlineStr">
        <is>
          <r>
            <rPr>
              <rFont val="Calibri"/>
              <sz val="10"/>
            </rPr>
            <t xml:space="preserve">Senior Customer Success Specialist in Support · CARBON, B2 — IC.
</t>
          </r>
          <r>
            <rPr>
              <rFont val="Calibri"/>
              <b val="1"/>
              <sz val="10"/>
            </rPr>
            <t>The work:</t>
          </r>
          <r>
            <rPr>
              <rFont val="Calibri"/>
              <sz val="10"/>
            </rPr>
            <t xml:space="preserve"> Owns client relationships after sale — hypercare, renewals, upsell, CSAT/NPS, delivery follow-through.
At this level the role owns deep domain expertise, or one team.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Holders describe it with:</t>
          </r>
          <r>
            <rPr>
              <rFont val="Calibri"/>
              <sz val="10"/>
            </rPr>
            <t xml:space="preserve"> product · renewals · upsell · cross sell · update · testing.</t>
          </r>
        </is>
      </c>
      <c r="V158" s="123" t="inlineStr">
        <is>
          <r>
            <rPr>
              <rFont val="Calibri"/>
              <b val="1"/>
              <sz val="10"/>
            </rPr>
            <t>Hire as:</t>
          </r>
          <r>
            <rPr>
              <rFont val="Calibri"/>
              <sz val="10"/>
            </rPr>
            <t xml:space="preserve"> Senior CSM / Support Specialist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8"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Hubspot · excel
★ = must-have for the family. Scale: 1 Awareness · 2 Working · 3 Practitioner · 4 Advanced · 5 Expert.</t>
          </r>
        </is>
      </c>
      <c r="X158"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8" s="124" t="inlineStr">
        <is>
          <t>CARBON · Support · Band B · Expert / POD Lead</t>
        </is>
      </c>
      <c r="Z158" s="125" t="n">
        <v>4.5</v>
      </c>
      <c r="AA158" s="126">
        <f>IFERROR(INDEX(WM_C,MATCH($Y158,WM_KEY,0)),"")</f>
        <v>0.46</v>
      </c>
      <c r="AB158" s="127">
        <f>IF(Z158="","",Z158*AA158)</f>
        <v>2.07</v>
      </c>
      <c r="AC158" s="125" t="n">
        <v>4.5</v>
      </c>
      <c r="AD158" s="126">
        <f>IFERROR(INDEX(WM_AU,MATCH($Y158,WM_KEY,0)),"")</f>
        <v>0.17</v>
      </c>
      <c r="AE158" s="127">
        <f>IF(AC158="","",AC158*AD158)</f>
        <v>0.765</v>
      </c>
      <c r="AF158" s="125" t="n">
        <v>4.5</v>
      </c>
      <c r="AG158" s="126">
        <f>IFERROR(INDEX(WM_AC,MATCH($Y158,WM_KEY,0)),"")</f>
        <v>0.1</v>
      </c>
      <c r="AH158" s="127">
        <f>IF(AF158="","",AF158*AG158)</f>
        <v>0.45</v>
      </c>
      <c r="AI158" s="125" t="n">
        <v>3.5</v>
      </c>
      <c r="AJ158" s="126">
        <f>IFERROR(INDEX(WM_L,MATCH($Y158,WM_KEY,0)),"")</f>
        <v>0.05</v>
      </c>
      <c r="AK158" s="127">
        <f>IF(AI158="","",AI158*AJ158)</f>
        <v>0.175</v>
      </c>
      <c r="AL158" s="125" t="n">
        <v>10</v>
      </c>
      <c r="AM158" s="126">
        <f>IFERROR(INDEX(WM_E,MATCH($Y158,WM_KEY,0)),"")</f>
        <v>0.1</v>
      </c>
      <c r="AN158" s="127">
        <f>IF(AL158="","",AL158*AM158)</f>
        <v>1</v>
      </c>
      <c r="AO158" s="128" t="n">
        <v>5</v>
      </c>
      <c r="AP158" s="126">
        <f>IFERROR(INDEX(WM_BI,MATCH($Y158,WM_KEY,0)),"")</f>
        <v>0.12</v>
      </c>
      <c r="AQ158" s="127">
        <f>IF(AO158="","",AO158*AP158)</f>
        <v>0.6</v>
      </c>
      <c r="AR158" s="127">
        <f>IF(COUNT(AB158,AE158,AH158,AK158,AN158,AQ158)&lt;6,"",SUM(AB158,AE158,AH158,AK158,AN158,AQ158))</f>
        <v>5.06</v>
      </c>
      <c r="AS158" s="129" t="str">
        <f>IF(AR158="","",INDEX({"A1","A2","A3","B1","B2","B3","C1","C2","D1","D2","E1","E2"},MAX(1,MIN(12,ROUND(AR158,0)))))</f>
        <v>B2</v>
      </c>
      <c r="AT158"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8" s="131" t="inlineStr">
        <is>
          <r>
            <rPr>
              <rFont val="Calibri"/>
              <b val="1"/>
              <sz val="10"/>
            </rPr>
            <t>At build:</t>
          </r>
          <r>
            <rPr>
              <rFont val="Calibri"/>
              <sz val="10"/>
            </rPr>
            <t xml:space="preserve"> Complexity 2.07 + Autonomy 0.77 + Accountability 0.45 + Leadership 0.18 + Experience 1.00 + Business impact 0.60
= 5.06 points → nearest level 5 = B2
</t>
          </r>
          <r>
            <rPr>
              <rFont val="Calibri"/>
              <b val="1"/>
              <sz val="10"/>
            </rPr>
            <t>Final level:</t>
          </r>
          <r>
            <rPr>
              <rFont val="Calibri"/>
              <sz val="10"/>
            </rPr>
            <t xml:space="preserve"> B2 · same as the score</t>
          </r>
        </is>
      </c>
      <c r="AV158" s="131" t="inlineStr">
        <is>
          <r>
            <rPr>
              <rFont val="Calibri"/>
              <b val="1"/>
              <sz val="10"/>
            </rPr>
            <t>No rule applied:</t>
          </r>
          <r>
            <rPr>
              <rFont val="Calibri"/>
              <sz val="10"/>
            </rPr>
            <t xml:space="preserve"> the score decides.</t>
          </r>
        </is>
      </c>
      <c r="AW158"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Client communication, sharing ESEF files and HubSpot updates; skills cited are email drafting → moved down 0.5
</t>
          </r>
          <r>
            <rPr>
              <rFont val="Calibri"/>
              <b val="1"/>
              <sz val="10"/>
            </rPr>
            <t>KRA:</t>
          </r>
          <r>
            <rPr>
              <rFont val="Calibri"/>
              <sz val="10"/>
            </rPr>
            <t xml:space="preserve"> “Net Revenue Retention ≥100–105%​ Target ARR - to be achieved: INR 30,00,000 90% reach value milestone in 90 days​ Develop advocates…”
</t>
          </r>
          <r>
            <rPr>
              <rFont val="Calibri"/>
              <b val="1"/>
              <sz val="10"/>
            </rPr>
            <t>Market:</t>
          </r>
          <r>
            <rPr>
              <rFont val="Calibri"/>
              <sz val="10"/>
            </rPr>
            <t xml:space="preserve"> B1 = Domain specialist work · B2 = Hardest problems in the domain</t>
          </r>
        </is>
      </c>
      <c r="AX158"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A1:</t>
          </r>
          <r>
            <rPr>
              <rFont val="Calibri"/>
              <sz val="10"/>
            </rPr>
            <t xml:space="preserve"> States decides 'none of the activity' independently → moved down 0.5
</t>
          </r>
          <r>
            <rPr>
              <rFont val="Calibri"/>
              <b val="1"/>
              <sz val="10"/>
            </rPr>
            <t>Market:</t>
          </r>
          <r>
            <rPr>
              <rFont val="Calibri"/>
              <sz val="10"/>
            </rPr>
            <t xml:space="preserve"> B1 = Technical / QC / client calls for the domain · B2 = Allocates people and sets team priorities</t>
          </r>
        </is>
      </c>
      <c r="AY158"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CSAT, NPS, logo retention and new business for own Germany/Netherlands accounts → moved down 0.5
</t>
          </r>
          <r>
            <rPr>
              <rFont val="Calibri"/>
              <b val="1"/>
              <sz val="10"/>
            </rPr>
            <t>KRA:</t>
          </r>
          <r>
            <rPr>
              <rFont val="Calibri"/>
              <sz val="10"/>
            </rPr>
            <t xml:space="preserve"> “Net Revenue Retention ≥100–105%​ Target ARR - to be achieved: INR 30,00,000 90% reach value milestone in 90 days​ Develop advocates…”
</t>
          </r>
          <r>
            <rPr>
              <rFont val="Calibri"/>
              <b val="1"/>
              <sz val="10"/>
            </rPr>
            <t>Market:</t>
          </r>
          <r>
            <rPr>
              <rFont val="Calibri"/>
              <sz val="10"/>
            </rPr>
            <t xml:space="preserve"> B1 = A domain or a small team · B2 = One team or a client portfolio</t>
          </r>
        </is>
      </c>
      <c r="AZ158" s="134" t="inlineStr">
        <is>
          <r>
            <rPr>
              <rFont val="Calibri"/>
              <sz val="10"/>
            </rPr>
            <t xml:space="preserve">Rated 3.5 of 12 · between A3 and B1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A3 = Not scored in Band A · B1 = IC: mentors and reviews · People: hands-on team lead of 3–5</t>
          </r>
        </is>
      </c>
      <c r="BA158" s="134" t="inlineStr">
        <is>
          <r>
            <rPr>
              <rFont val="Calibri"/>
              <sz val="10"/>
            </rPr>
            <t xml:space="preserve">Rated 10 of 12
</t>
          </r>
          <r>
            <rPr>
              <rFont val="Calibri"/>
              <b val="1"/>
              <sz val="10"/>
            </rPr>
            <t>Experience:</t>
          </r>
          <r>
            <rPr>
              <rFont val="Calibri"/>
              <sz val="10"/>
            </rPr>
            <t xml:space="preserve"> 20.1 yrs total · 15.3 before IRIS + 4.8 at IRIS = 9.7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B2 roles typically have 6–10 yrs · IRIS guide 6–9</t>
          </r>
        </is>
      </c>
      <c r="BB158" s="134"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58" s="145" t="inlineStr"/>
      <c r="BD158" s="136" t="inlineStr">
        <is>
          <t>✓ HRIS: 20.1 yrs, PGDM, 0 direct reports
✓ Survey: 20 of 20 questions answered
✓ KRAs: submitted, reported deliverables
✓ Manager mapping: rating, potential, 9-box
✓ Job description</t>
        </is>
      </c>
      <c r="BE158" s="136"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8" s="136" t="inlineStr">
        <is>
          <t>Medium</t>
        </is>
      </c>
      <c r="BG158" s="136" t="inlineStr">
        <is>
          <t>• Work described is smaller than the current designation suggests — manager to confirm the actual role</t>
        </is>
      </c>
      <c r="BH158" s="136" t="inlineStr"/>
      <c r="BI158" s="137" t="n"/>
      <c r="BJ158" s="138" t="n"/>
      <c r="BK158" s="138" t="n"/>
      <c r="BL158" s="138" t="n"/>
      <c r="BM158" s="138" t="n"/>
      <c r="BN158" s="139" t="n"/>
      <c r="BO158" s="121" t="n"/>
      <c r="BP158" s="121" t="n"/>
      <c r="BQ158" s="121" t="n"/>
      <c r="BR158" s="121" t="n"/>
      <c r="BS158" s="121" t="n"/>
      <c r="BT158" s="121" t="n"/>
      <c r="BU158" s="121" t="n"/>
      <c r="BV158" s="121" t="n">
        <v>5</v>
      </c>
    </row>
    <row r="159" ht="340" customHeight="1">
      <c r="A159" s="109" t="inlineStr">
        <is>
          <t>IRIS1911</t>
        </is>
      </c>
      <c r="B159" s="110" t="inlineStr">
        <is>
          <t>Varun Bubna</t>
        </is>
      </c>
      <c r="C159" s="111" t="inlineStr">
        <is>
          <t>Support</t>
        </is>
      </c>
      <c r="D159" s="111" t="inlineStr">
        <is>
          <t>Anushree Aparajit</t>
        </is>
      </c>
      <c r="E159" s="112" t="n">
        <v>8.4</v>
      </c>
      <c r="F159" s="112" t="n">
        <v>5.4</v>
      </c>
      <c r="G159" s="111" t="inlineStr">
        <is>
          <t>B.Com</t>
        </is>
      </c>
      <c r="H159" s="140" t="inlineStr">
        <is>
          <t>Customer Success Manager</t>
        </is>
      </c>
      <c r="I159" s="115" t="inlineStr">
        <is>
          <t>Senior Customer Success Specialist</t>
        </is>
      </c>
      <c r="J159" s="114" t="inlineStr">
        <is>
          <t>Customer Success &amp; Support</t>
        </is>
      </c>
      <c r="K159" s="114" t="inlineStr">
        <is>
          <t>Customer Success &amp; Account Management</t>
        </is>
      </c>
      <c r="L159" s="114" t="inlineStr">
        <is>
          <t>L5 – Manager</t>
        </is>
      </c>
      <c r="M159" s="150" t="inlineStr">
        <is>
          <t>B2</t>
        </is>
      </c>
      <c r="N159" s="21" t="inlineStr">
        <is>
          <t>Senior Specialist</t>
        </is>
      </c>
      <c r="O159" s="23" t="inlineStr">
        <is>
          <t>B</t>
        </is>
      </c>
      <c r="P159" s="114" t="inlineStr">
        <is>
          <t>IC</t>
        </is>
      </c>
      <c r="Q159" s="149" t="inlineStr">
        <is>
          <t>• Same level</t>
        </is>
      </c>
      <c r="R159" s="119" t="inlineStr">
        <is>
          <r>
            <rPr>
              <rFont val="Calibri"/>
              <b val="1"/>
              <sz val="10"/>
            </rPr>
            <t>WHAT THE ROLE DOES:</t>
          </r>
          <r>
            <rPr>
              <rFont val="Calibri"/>
              <sz val="10"/>
            </rPr>
            <t xml:space="preserve"> 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client · customer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retention · renewals · sell · cross · maintaining · invoicing
</t>
          </r>
          <r>
            <rPr>
              <rFont val="Calibri"/>
              <b val="1"/>
              <sz val="10"/>
            </rPr>
            <t>DECIDES ALONE:</t>
          </r>
          <r>
            <rPr>
              <rFont val="Calibri"/>
              <sz val="10"/>
            </rPr>
            <t xml:space="preserve"> Allocates people and sets team priorities
</t>
          </r>
          <r>
            <rPr>
              <rFont val="Calibri"/>
              <b val="1"/>
              <sz val="10"/>
            </rPr>
            <t>SKILLS &amp; KNOWLEDGE · role-holders:</t>
          </r>
          <r>
            <rPr>
              <rFont val="Calibri"/>
              <sz val="10"/>
            </rPr>
            <t xml:space="preserve"> XBRL Domain
</t>
          </r>
          <r>
            <rPr>
              <rFont val="Calibri"/>
              <b val="1"/>
              <sz val="10"/>
            </rPr>
            <t>TOOLS &amp; SYSTEMS:</t>
          </r>
          <r>
            <rPr>
              <rFont val="Calibri"/>
              <sz val="10"/>
            </rPr>
            <t xml:space="preserve"> Hubspot · excel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5 holders, 5 answered the survey; sub-family 9 answered; catalogue RC-036</t>
          </r>
        </is>
      </c>
      <c r="S15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Manager talent mapping — Latest rating: 4 · Potential: Medium · 9-Box Grid placement: High Impact / Growth Talent.</t>
          </r>
        </is>
      </c>
      <c r="T159" s="121" t="n"/>
      <c r="U159" s="122" t="inlineStr">
        <is>
          <r>
            <rPr>
              <rFont val="Calibri"/>
              <sz val="10"/>
            </rPr>
            <t xml:space="preserve">Senior Customer Success Specialist in Support · CARBON, B2 — IC.
</t>
          </r>
          <r>
            <rPr>
              <rFont val="Calibri"/>
              <b val="1"/>
              <sz val="10"/>
            </rPr>
            <t>The work:</t>
          </r>
          <r>
            <rPr>
              <rFont val="Calibri"/>
              <sz val="10"/>
            </rPr>
            <t xml:space="preserve"> Owns client relationships after sale — hypercare, renewals, upsell, CSAT/NPS, delivery follow-through.
At this level the role owns deep domain expertise, or one team.
</t>
          </r>
          <r>
            <rPr>
              <rFont val="Calibri"/>
              <b val="1"/>
              <sz val="10"/>
            </rPr>
            <t>Key responsibilities:</t>
          </r>
          <r>
            <rPr>
              <rFont val="Calibri"/>
              <sz val="10"/>
            </rPr>
            <t xml:space="preserve"> Owns client relationships after sale — hypercare, renewals, upsell, CSAT/NPS, delivery follow-through; Hardest problems in the domain; One team or a client portfolio.
</t>
          </r>
          <r>
            <rPr>
              <rFont val="Calibri"/>
              <b val="1"/>
              <sz val="10"/>
            </rPr>
            <t>Holders describe it with:</t>
          </r>
          <r>
            <rPr>
              <rFont val="Calibri"/>
              <sz val="10"/>
            </rPr>
            <t xml:space="preserve"> product · renewals · upsell · cross sell · update · testing.</t>
          </r>
        </is>
      </c>
      <c r="V159" s="123" t="inlineStr">
        <is>
          <r>
            <rPr>
              <rFont val="Calibri"/>
              <b val="1"/>
              <sz val="10"/>
            </rPr>
            <t>Hire as:</t>
          </r>
          <r>
            <rPr>
              <rFont val="Calibri"/>
              <sz val="10"/>
            </rPr>
            <t xml:space="preserve"> Senior CSM / Support Specialist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t>
          </r>
          <r>
            <rPr>
              <rFont val="Calibri"/>
              <b val="1"/>
              <sz val="10"/>
            </rPr>
            <t>Equivalent titles at peers:</t>
          </r>
          <r>
            <rPr>
              <rFont val="Calibri"/>
              <sz val="10"/>
            </rPr>
            <t xml:space="preserve"> Workiva – Product Success Manager · IRIS Vs Competitor Benchmark — SaaS customer-success ladder – Senior CSM · IRIS Vs Competitor Benchmark — support tiers – Support Team Manager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59" s="123" t="inlineStr">
        <is>
          <r>
            <rPr>
              <rFont val="Calibri"/>
              <sz val="10"/>
            </rPr>
            <t xml:space="preserve">FUNCTIONAL — skill level 4 of 5 · Advanced
 ★ Product, Platform &amp; Domain Knowledge: Recognised product / domain expert; trains others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XBRL Domain
</t>
          </r>
          <r>
            <rPr>
              <rFont val="Calibri"/>
              <b val="1"/>
              <sz val="10"/>
            </rPr>
            <t>TOOLS:</t>
          </r>
          <r>
            <rPr>
              <rFont val="Calibri"/>
              <sz val="10"/>
            </rPr>
            <t xml:space="preserve"> Hubspot · excel
★ = must-have for the family. Scale: 1 Awareness · 2 Working · 3 Practitioner · 4 Advanced · 5 Expert.</t>
          </r>
        </is>
      </c>
      <c r="X159" s="123" t="inlineStr">
        <is>
          <r>
            <rPr>
              <rFont val="Calibri"/>
              <sz val="10"/>
            </rPr>
            <t xml:space="preserve">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59" s="124" t="inlineStr">
        <is>
          <t>CARBON · Support · Band B · Expert / POD Lead</t>
        </is>
      </c>
      <c r="Z159" s="125" t="n">
        <v>4.5</v>
      </c>
      <c r="AA159" s="126">
        <f>IFERROR(INDEX(WM_C,MATCH($Y159,WM_KEY,0)),"")</f>
        <v>0.46</v>
      </c>
      <c r="AB159" s="127">
        <f>IF(Z159="","",Z159*AA159)</f>
        <v>2.07</v>
      </c>
      <c r="AC159" s="125" t="n">
        <v>4</v>
      </c>
      <c r="AD159" s="126">
        <f>IFERROR(INDEX(WM_AU,MATCH($Y159,WM_KEY,0)),"")</f>
        <v>0.17</v>
      </c>
      <c r="AE159" s="127">
        <f>IF(AC159="","",AC159*AD159)</f>
        <v>0.68</v>
      </c>
      <c r="AF159" s="125" t="n">
        <v>5</v>
      </c>
      <c r="AG159" s="126">
        <f>IFERROR(INDEX(WM_AC,MATCH($Y159,WM_KEY,0)),"")</f>
        <v>0.1</v>
      </c>
      <c r="AH159" s="127">
        <f>IF(AF159="","",AF159*AG159)</f>
        <v>0.5</v>
      </c>
      <c r="AI159" s="125" t="n">
        <v>3</v>
      </c>
      <c r="AJ159" s="126">
        <f>IFERROR(INDEX(WM_L,MATCH($Y159,WM_KEY,0)),"")</f>
        <v>0.05</v>
      </c>
      <c r="AK159" s="127">
        <f>IF(AI159="","",AI159*AJ159)</f>
        <v>0.15</v>
      </c>
      <c r="AL159" s="125" t="n">
        <v>5</v>
      </c>
      <c r="AM159" s="126">
        <f>IFERROR(INDEX(WM_E,MATCH($Y159,WM_KEY,0)),"")</f>
        <v>0.1</v>
      </c>
      <c r="AN159" s="127">
        <f>IF(AL159="","",AL159*AM159)</f>
        <v>0.5</v>
      </c>
      <c r="AO159" s="128" t="n">
        <v>5</v>
      </c>
      <c r="AP159" s="126">
        <f>IFERROR(INDEX(WM_BI,MATCH($Y159,WM_KEY,0)),"")</f>
        <v>0.12</v>
      </c>
      <c r="AQ159" s="127">
        <f>IF(AO159="","",AO159*AP159)</f>
        <v>0.6</v>
      </c>
      <c r="AR159" s="127">
        <f>IF(COUNT(AB159,AE159,AH159,AK159,AN159,AQ159)&lt;6,"",SUM(AB159,AE159,AH159,AK159,AN159,AQ159))</f>
        <v>4.5</v>
      </c>
      <c r="AS159" s="129" t="str">
        <f>IF(AR159="","",INDEX({"A1","A2","A3","B1","B2","B3","C1","C2","D1","D2","E1","E2"},MAX(1,MIN(12,ROUND(AR159,0)))))</f>
        <v>B2</v>
      </c>
      <c r="AT159"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59" s="131" t="inlineStr">
        <is>
          <r>
            <rPr>
              <rFont val="Calibri"/>
              <b val="1"/>
              <sz val="10"/>
            </rPr>
            <t>At build:</t>
          </r>
          <r>
            <rPr>
              <rFont val="Calibri"/>
              <sz val="10"/>
            </rPr>
            <t xml:space="preserve"> Complexity 2.07 + Autonomy 0.68 + Accountability 0.50 + Leadership 0.15 + Experience 0.50 + Business impact 0.60
= 4.50 points → nearest level 5 = B2
</t>
          </r>
          <r>
            <rPr>
              <rFont val="Calibri"/>
              <b val="1"/>
              <sz val="10"/>
            </rPr>
            <t>Final level:</t>
          </r>
          <r>
            <rPr>
              <rFont val="Calibri"/>
              <sz val="10"/>
            </rPr>
            <t xml:space="preserve"> B2 · same as the score</t>
          </r>
        </is>
      </c>
      <c r="AV159" s="131" t="inlineStr">
        <is>
          <r>
            <rPr>
              <rFont val="Calibri"/>
              <b val="1"/>
              <sz val="10"/>
            </rPr>
            <t>No rule applied:</t>
          </r>
          <r>
            <rPr>
              <rFont val="Calibri"/>
              <sz val="10"/>
            </rPr>
            <t xml:space="preserve"> the score decides.</t>
          </r>
        </is>
      </c>
      <c r="AW159"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SEC subject-matter expert; multiple geos and mandates; product UAT and customer training → moved down 0.5
</t>
          </r>
          <r>
            <rPr>
              <rFont val="Calibri"/>
              <b val="1"/>
              <sz val="10"/>
            </rPr>
            <t>KRA:</t>
          </r>
          <r>
            <rPr>
              <rFont val="Calibri"/>
              <sz val="10"/>
            </rPr>
            <t xml:space="preserve"> “Net Revenue Retention ≥100–105%​ Target ARR - to be achieved Rs. 50,00,000 per year 90% reach value milestone in 90 days​ Develop advocates…”
</t>
          </r>
          <r>
            <rPr>
              <rFont val="Calibri"/>
              <b val="1"/>
              <sz val="10"/>
            </rPr>
            <t>Market:</t>
          </r>
          <r>
            <rPr>
              <rFont val="Calibri"/>
              <sz val="10"/>
            </rPr>
            <t xml:space="preserve"> B1 = Domain specialist work · B2 = Hardest problems in the domain</t>
          </r>
        </is>
      </c>
      <c r="AX159" s="13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Decides independently only on customer feedback → moved down 1
</t>
          </r>
          <r>
            <rPr>
              <rFont val="Calibri"/>
              <b val="1"/>
              <sz val="10"/>
            </rPr>
            <t>Market:</t>
          </r>
          <r>
            <rPr>
              <rFont val="Calibri"/>
              <sz val="10"/>
            </rPr>
            <t xml:space="preserve"> B1 = Technical / QC / client calls for the domain</t>
          </r>
        </is>
      </c>
      <c r="AY159"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Renewals, ARR expansion, receivables, cross-sell and partners across multi-geo key accounts → matches the start
</t>
          </r>
          <r>
            <rPr>
              <rFont val="Calibri"/>
              <b val="1"/>
              <sz val="10"/>
            </rPr>
            <t>KRA:</t>
          </r>
          <r>
            <rPr>
              <rFont val="Calibri"/>
              <sz val="10"/>
            </rPr>
            <t xml:space="preserve"> “Net Revenue Retention ≥100–105%​ Target ARR - to be achieved Rs. 50,00,000 per year 90% reach value milestone in 90 days​ Develop advocates…”
</t>
          </r>
          <r>
            <rPr>
              <rFont val="Calibri"/>
              <b val="1"/>
              <sz val="10"/>
            </rPr>
            <t>Market:</t>
          </r>
          <r>
            <rPr>
              <rFont val="Calibri"/>
              <sz val="10"/>
            </rPr>
            <t xml:space="preserve"> B2 = One team or a client portfolio</t>
          </r>
        </is>
      </c>
      <c r="AZ159" s="134"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Trains customers; no internal guidance or leadership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59" s="134" t="inlineStr">
        <is>
          <r>
            <rPr>
              <rFont val="Calibri"/>
              <sz val="10"/>
            </rPr>
            <t xml:space="preserve">Rated 5 of 12
</t>
          </r>
          <r>
            <rPr>
              <rFont val="Calibri"/>
              <b val="1"/>
              <sz val="10"/>
            </rPr>
            <t>Experience:</t>
          </r>
          <r>
            <rPr>
              <rFont val="Calibri"/>
              <sz val="10"/>
            </rPr>
            <t xml:space="preserve"> 8.4 yrs; qualification: B.Com. 7.0 yrs used · the 8.4 yrs on record looks too high for the record — HR to check sits at 4.8 on the experience scale · the range it fits: B1–B2; qualification B.Com · graduate: no adjustment.
</t>
          </r>
          <r>
            <rPr>
              <rFont val="Calibri"/>
              <b val="1"/>
              <sz val="10"/>
            </rPr>
            <t>Market:</t>
          </r>
          <r>
            <rPr>
              <rFont val="Calibri"/>
              <sz val="10"/>
            </rPr>
            <t xml:space="preserve"> B2 roles typically have 6–10 yrs · IRIS guide 6–9</t>
          </r>
        </is>
      </c>
      <c r="BB159" s="134" t="inlineStr">
        <is>
          <r>
            <rPr>
              <rFont val="Calibri"/>
              <sz val="10"/>
            </rPr>
            <t xml:space="preserve">Rated 5 of 12 — a starting estimate.
</t>
          </r>
          <r>
            <rPr>
              <rFont val="Calibri"/>
              <b val="1"/>
              <sz val="10"/>
            </rPr>
            <t>Start:</t>
          </r>
          <r>
            <rPr>
              <rFont val="Calibri"/>
              <sz val="10"/>
            </rPr>
            <t xml:space="preserve"> 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59" s="135" t="inlineStr">
        <is>
          <t>• Correct the experience record — HR</t>
        </is>
      </c>
      <c r="BD159" s="136" t="inlineStr">
        <is>
          <t>✓ HRIS: 8.4 yrs, B.Com, 0 direct reports
✓ Survey: 20 of 20 questions answered
✓ KRAs: submitted, reported deliverables
✓ Manager mapping: rating, potential, 9-box
✓ Job description</t>
        </is>
      </c>
      <c r="BE159" s="136"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BF159" s="136" t="inlineStr">
        <is>
          <t>Low</t>
        </is>
      </c>
      <c r="BG159" s="136" t="inlineStr">
        <is>
          <r>
            <rPr>
              <rFont val="Calibri"/>
              <sz val="10"/>
            </rPr>
            <t xml:space="preserve">• Experience on record · 8.4 yrs looks too high for the record — HR to check; 7.0 yrs used — HR to correct
• </t>
          </r>
          <r>
            <rPr>
              <rFont val="Calibri"/>
              <b val="1"/>
              <sz val="10"/>
            </rPr>
            <t>Close call:</t>
          </r>
          <r>
            <rPr>
              <rFont val="Calibri"/>
              <sz val="10"/>
            </rPr>
            <t xml:space="preserve"> score 4.50 is within 0.05 of a rounding point and the score decided the level — calibrate against peers before confirming</t>
          </r>
        </is>
      </c>
      <c r="BH159" s="143" t="inlineStr">
        <is>
          <t>Close call</t>
        </is>
      </c>
      <c r="BI159" s="137" t="n"/>
      <c r="BJ159" s="138" t="n"/>
      <c r="BK159" s="138" t="n"/>
      <c r="BL159" s="138" t="n"/>
      <c r="BM159" s="138" t="n"/>
      <c r="BN159" s="139" t="n"/>
      <c r="BO159" s="121" t="n"/>
      <c r="BP159" s="121" t="n"/>
      <c r="BQ159" s="121" t="n"/>
      <c r="BR159" s="121" t="n"/>
      <c r="BS159" s="121" t="n"/>
      <c r="BT159" s="121" t="n"/>
      <c r="BU159" s="121" t="n"/>
      <c r="BV159" s="121" t="n">
        <v>5</v>
      </c>
    </row>
    <row r="160" ht="340" customHeight="1">
      <c r="A160" s="109" t="inlineStr">
        <is>
          <t>IRIS1939</t>
        </is>
      </c>
      <c r="B160" s="110" t="inlineStr">
        <is>
          <t>Nupur Samantaray</t>
        </is>
      </c>
      <c r="C160" s="111" t="inlineStr">
        <is>
          <t>Support</t>
        </is>
      </c>
      <c r="D160" s="111" t="inlineStr">
        <is>
          <t>Anushree Aparajit</t>
        </is>
      </c>
      <c r="E160" s="112" t="n">
        <v>9.1</v>
      </c>
      <c r="F160" s="112" t="n">
        <v>5.1</v>
      </c>
      <c r="G160" s="111" t="inlineStr">
        <is>
          <t>CA</t>
        </is>
      </c>
      <c r="H160" s="140" t="inlineStr">
        <is>
          <t>Manager- Customer Engagement</t>
        </is>
      </c>
      <c r="I160" s="115" t="inlineStr">
        <is>
          <t>Senior Customer Success Specialist</t>
        </is>
      </c>
      <c r="J160" s="114" t="inlineStr">
        <is>
          <t>Customer Success &amp; Support</t>
        </is>
      </c>
      <c r="K160" s="114" t="inlineStr">
        <is>
          <t>Customer Success &amp; Account Management</t>
        </is>
      </c>
      <c r="L160" s="114" t="inlineStr">
        <is>
          <t>L5 – Manager</t>
        </is>
      </c>
      <c r="M160" s="150" t="inlineStr">
        <is>
          <t>B1</t>
        </is>
      </c>
      <c r="N160" s="21" t="inlineStr">
        <is>
          <t>Specialist</t>
        </is>
      </c>
      <c r="O160" s="23" t="inlineStr">
        <is>
          <t>B</t>
        </is>
      </c>
      <c r="P160" s="114" t="inlineStr">
        <is>
          <t>IC</t>
        </is>
      </c>
      <c r="Q160" s="149" t="inlineStr">
        <is>
          <t>• Same level</t>
        </is>
      </c>
      <c r="R160" s="119" t="inlineStr">
        <is>
          <r>
            <rPr>
              <rFont val="Calibri"/>
              <b val="1"/>
              <sz val="10"/>
            </rPr>
            <t>WHAT THE ROLE DOES:</t>
          </r>
          <r>
            <rPr>
              <rFont val="Calibri"/>
              <sz val="10"/>
            </rPr>
            <t xml:space="preserve"> Owns client relationships after sale — hypercare, renewals, upsell, CSAT/NPS, delivery follow-through. At B1: a domain / module, or a small team.
</t>
          </r>
          <r>
            <rPr>
              <rFont val="Calibri"/>
              <b val="1"/>
              <sz val="10"/>
            </rPr>
            <t>Common themes in sub-family holders, all levels'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Domain specialist work; A domain or a small team
</t>
          </r>
          <r>
            <rPr>
              <rFont val="Calibri"/>
              <b val="1"/>
              <sz val="10"/>
            </rPr>
            <t>Common themes in sub-family holders, all levels' answers:</t>
          </r>
          <r>
            <rPr>
              <rFont val="Calibri"/>
              <sz val="10"/>
            </rPr>
            <t xml:space="preserve"> product · renewals · testing · upsell · cross sell · training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customer · csat · product · esef · client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retention · renewals · sell · cross · invoicing · outstanding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trainings
</t>
          </r>
          <r>
            <rPr>
              <rFont val="Calibri"/>
              <b val="1"/>
              <sz val="10"/>
            </rPr>
            <t>SKILLS &amp; KNOWLEDGE · role-holders:</t>
          </r>
          <r>
            <rPr>
              <rFont val="Calibri"/>
              <sz val="10"/>
            </rPr>
            <t xml:space="preserve"> XBRL Domain · Communication
</t>
          </r>
          <r>
            <rPr>
              <rFont val="Calibri"/>
              <b val="1"/>
              <sz val="10"/>
            </rPr>
            <t>TOOLS &amp; SYSTEMS:</t>
          </r>
          <r>
            <rPr>
              <rFont val="Calibri"/>
              <sz val="10"/>
            </rPr>
            <t xml:space="preserve"> Hubspot · excel · Office 365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9 answered; catalogue RC-035</t>
          </r>
        </is>
      </c>
      <c r="S160"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From the survey and manager mapping — critical role: yes; successor named: yes.
</t>
          </r>
          <r>
            <rPr>
              <rFont val="Calibri"/>
              <b val="1"/>
              <sz val="10"/>
            </rPr>
            <t>If the work is missed · role-holders' themes:</t>
          </r>
          <r>
            <rPr>
              <rFont val="Calibri"/>
              <sz val="10"/>
            </rPr>
            <t xml:space="preserve"> business · impact · revenue.
Manager talent mapping — Latest rating: 3 · Potential: Medium · 9-Box Grid placement: Core Contributor.</t>
          </r>
        </is>
      </c>
      <c r="T160" s="121" t="n"/>
      <c r="U160" s="122" t="inlineStr">
        <is>
          <r>
            <rPr>
              <rFont val="Calibri"/>
              <sz val="10"/>
            </rPr>
            <t xml:space="preserve">Senior Customer Success Specialist in Support · CARBON, B1 — IC.
</t>
          </r>
          <r>
            <rPr>
              <rFont val="Calibri"/>
              <b val="1"/>
              <sz val="10"/>
            </rPr>
            <t>The work:</t>
          </r>
          <r>
            <rPr>
              <rFont val="Calibri"/>
              <sz val="10"/>
            </rPr>
            <t xml:space="preserve"> Owns client relationships after sale — hypercare, renewals, upsell, CSAT/NPS, delivery follow-through.
At this level the role owns a domain / module, or a small team.
</t>
          </r>
          <r>
            <rPr>
              <rFont val="Calibri"/>
              <b val="1"/>
              <sz val="10"/>
            </rPr>
            <t>Key responsibilities:</t>
          </r>
          <r>
            <rPr>
              <rFont val="Calibri"/>
              <sz val="10"/>
            </rPr>
            <t xml:space="preserve"> Owns client relationships after sale — hypercare, renewals, upsell, CSAT/NPS, delivery follow-through; Domain specialist work; A domain or a small team.
</t>
          </r>
          <r>
            <rPr>
              <rFont val="Calibri"/>
              <b val="1"/>
              <sz val="10"/>
            </rPr>
            <t>Holders describe it with:</t>
          </r>
          <r>
            <rPr>
              <rFont val="Calibri"/>
              <sz val="10"/>
            </rPr>
            <t xml:space="preserve"> product · renewals · testing · upsell · cross sell · training.</t>
          </r>
        </is>
      </c>
      <c r="V160" s="123" t="inlineStr">
        <is>
          <r>
            <rPr>
              <rFont val="Calibri"/>
              <b val="1"/>
              <sz val="10"/>
            </rPr>
            <t>Hire as:</t>
          </r>
          <r>
            <rPr>
              <rFont val="Calibri"/>
              <sz val="10"/>
            </rPr>
            <t xml:space="preserve"> Senior CSM / Support Specialist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Graduate
</t>
          </r>
          <r>
            <rPr>
              <rFont val="Calibri"/>
              <b val="1"/>
              <sz val="10"/>
            </rPr>
            <t>Equivalent titles at peers:</t>
          </r>
          <r>
            <rPr>
              <rFont val="Calibri"/>
              <sz val="10"/>
            </rPr>
            <t xml:space="preserve"> Workiva – Customer Success Manager · IRIS Vs Competitor Benchmark — SaaS customer-success ladder – CSM · IRIS Vs Competitor Benchmark — support tiers – L3 / Problem Analyst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0"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XBRL Domain · Communication
</t>
          </r>
          <r>
            <rPr>
              <rFont val="Calibri"/>
              <b val="1"/>
              <sz val="10"/>
            </rPr>
            <t>TOOLS:</t>
          </r>
          <r>
            <rPr>
              <rFont val="Calibri"/>
              <sz val="10"/>
            </rPr>
            <t xml:space="preserve"> Hubspot · excel · Office 365
★ = must-have for the family. Scale: 1 Awareness · 2 Working · 3 Practitioner · 4 Advanced · 5 Expert.</t>
          </r>
        </is>
      </c>
      <c r="X160"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0" s="124" t="inlineStr">
        <is>
          <t>CARBON · Support · Band B · Expert / POD Lead</t>
        </is>
      </c>
      <c r="Z160" s="125" t="n">
        <v>4</v>
      </c>
      <c r="AA160" s="126">
        <f>IFERROR(INDEX(WM_C,MATCH($Y160,WM_KEY,0)),"")</f>
        <v>0.46</v>
      </c>
      <c r="AB160" s="127">
        <f>IF(Z160="","",Z160*AA160)</f>
        <v>1.84</v>
      </c>
      <c r="AC160" s="125" t="n">
        <v>4</v>
      </c>
      <c r="AD160" s="126">
        <f>IFERROR(INDEX(WM_AU,MATCH($Y160,WM_KEY,0)),"")</f>
        <v>0.17</v>
      </c>
      <c r="AE160" s="127">
        <f>IF(AC160="","",AC160*AD160)</f>
        <v>0.68</v>
      </c>
      <c r="AF160" s="125" t="n">
        <v>4.5</v>
      </c>
      <c r="AG160" s="126">
        <f>IFERROR(INDEX(WM_AC,MATCH($Y160,WM_KEY,0)),"")</f>
        <v>0.1</v>
      </c>
      <c r="AH160" s="127">
        <f>IF(AF160="","",AF160*AG160)</f>
        <v>0.45</v>
      </c>
      <c r="AI160" s="125" t="n">
        <v>3</v>
      </c>
      <c r="AJ160" s="126">
        <f>IFERROR(INDEX(WM_L,MATCH($Y160,WM_KEY,0)),"")</f>
        <v>0.05</v>
      </c>
      <c r="AK160" s="127">
        <f>IF(AI160="","",AI160*AJ160)</f>
        <v>0.15</v>
      </c>
      <c r="AL160" s="125" t="n">
        <v>6.5</v>
      </c>
      <c r="AM160" s="126">
        <f>IFERROR(INDEX(WM_E,MATCH($Y160,WM_KEY,0)),"")</f>
        <v>0.1</v>
      </c>
      <c r="AN160" s="127">
        <f>IF(AL160="","",AL160*AM160)</f>
        <v>0.65</v>
      </c>
      <c r="AO160" s="128" t="n">
        <v>5</v>
      </c>
      <c r="AP160" s="126">
        <f>IFERROR(INDEX(WM_BI,MATCH($Y160,WM_KEY,0)),"")</f>
        <v>0.12</v>
      </c>
      <c r="AQ160" s="127">
        <f>IF(AO160="","",AO160*AP160)</f>
        <v>0.6</v>
      </c>
      <c r="AR160" s="127">
        <f>IF(COUNT(AB160,AE160,AH160,AK160,AN160,AQ160)&lt;6,"",SUM(AB160,AE160,AH160,AK160,AN160,AQ160))</f>
        <v>4.37</v>
      </c>
      <c r="AS160" s="129" t="str">
        <f>IF(AR160="","",INDEX({"A1","A2","A3","B1","B2","B3","C1","C2","D1","D2","E1","E2"},MAX(1,MIN(12,ROUND(AR160,0)))))</f>
        <v>B1</v>
      </c>
      <c r="AT160"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0" s="131" t="inlineStr">
        <is>
          <r>
            <rPr>
              <rFont val="Calibri"/>
              <b val="1"/>
              <sz val="10"/>
            </rPr>
            <t>At build:</t>
          </r>
          <r>
            <rPr>
              <rFont val="Calibri"/>
              <sz val="10"/>
            </rPr>
            <t xml:space="preserve"> Complexity 1.84 + Autonomy 0.68 + Accountability 0.45 + Leadership 0.15 + Experience 0.65 + Business impact 0.60
= 4.37 points → nearest level 4 = B1
</t>
          </r>
          <r>
            <rPr>
              <rFont val="Calibri"/>
              <b val="1"/>
              <sz val="10"/>
            </rPr>
            <t>Final level:</t>
          </r>
          <r>
            <rPr>
              <rFont val="Calibri"/>
              <sz val="10"/>
            </rPr>
            <t xml:space="preserve"> B1 · same as the score</t>
          </r>
        </is>
      </c>
      <c r="AV160" s="131" t="inlineStr">
        <is>
          <r>
            <rPr>
              <rFont val="Calibri"/>
              <b val="1"/>
              <sz val="10"/>
            </rPr>
            <t>No rule applied:</t>
          </r>
          <r>
            <rPr>
              <rFont val="Calibri"/>
              <sz val="10"/>
            </rPr>
            <t xml:space="preserve"> the score decides.</t>
          </r>
        </is>
      </c>
      <c r="AW160" s="14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A3:</t>
          </r>
          <r>
            <rPr>
              <rFont val="Calibri"/>
              <sz val="10"/>
            </rPr>
            <t xml:space="preserve"> Delivers ESEF reports for demanding customers with highly stylised reports; product testing, training → moved down 1
</t>
          </r>
          <r>
            <rPr>
              <rFont val="Calibri"/>
              <b val="1"/>
              <sz val="10"/>
            </rPr>
            <t>KRA:</t>
          </r>
          <r>
            <rPr>
              <rFont val="Calibri"/>
              <sz val="10"/>
            </rPr>
            <t xml:space="preserve"> “Net Revenue Retention ≥100–105%​ Target ARR - to be achieved: INR 55,00,000 90% reach value milestone in 90 days​ Develop advocates…”
</t>
          </r>
          <r>
            <rPr>
              <rFont val="Calibri"/>
              <b val="1"/>
              <sz val="10"/>
            </rPr>
            <t>Market:</t>
          </r>
          <r>
            <rPr>
              <rFont val="Calibri"/>
              <sz val="10"/>
            </rPr>
            <t xml:space="preserve"> B1 = Domain specialist work</t>
          </r>
        </is>
      </c>
      <c r="AX160" s="134" t="inlineStr">
        <is>
          <r>
            <rPr>
              <rFont val="Calibri"/>
              <sz val="10"/>
            </rPr>
            <t xml:space="preserve">Rated 4 of 12
</t>
          </r>
          <r>
            <rPr>
              <rFont val="Calibri"/>
              <b val="1"/>
              <sz val="10"/>
            </rPr>
            <t>Start:</t>
          </r>
          <r>
            <rPr>
              <rFont val="Calibri"/>
              <sz val="10"/>
            </rPr>
            <t xml:space="preserve"> 5.0 · manager / senior specialist title
</t>
          </r>
          <r>
            <rPr>
              <rFont val="Calibri"/>
              <b val="1"/>
              <sz val="10"/>
            </rPr>
            <t>Evidence reads like A2:</t>
          </r>
          <r>
            <rPr>
              <rFont val="Calibri"/>
              <sz val="10"/>
            </rPr>
            <t xml:space="preserve"> Passes requirements to product or service teams; only 'new logo' cited as own decision → moved down 1
</t>
          </r>
          <r>
            <rPr>
              <rFont val="Calibri"/>
              <b val="1"/>
              <sz val="10"/>
            </rPr>
            <t>Market:</t>
          </r>
          <r>
            <rPr>
              <rFont val="Calibri"/>
              <sz val="10"/>
            </rPr>
            <t xml:space="preserve"> B1 = Technical / QC / client calls for the domain</t>
          </r>
        </is>
      </c>
      <c r="AY160" s="13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ESEF output, invoices, renewals and receivables for own accounts → moved down 0.5
</t>
          </r>
          <r>
            <rPr>
              <rFont val="Calibri"/>
              <b val="1"/>
              <sz val="10"/>
            </rPr>
            <t>KRA:</t>
          </r>
          <r>
            <rPr>
              <rFont val="Calibri"/>
              <sz val="10"/>
            </rPr>
            <t xml:space="preserve"> “Net Revenue Retention ≥100–105%​ Target ARR - to be achieved: INR 55,00,000 90% reach value milestone in 90 days​ Develop advocates…”
</t>
          </r>
          <r>
            <rPr>
              <rFont val="Calibri"/>
              <b val="1"/>
              <sz val="10"/>
            </rPr>
            <t>Market:</t>
          </r>
          <r>
            <rPr>
              <rFont val="Calibri"/>
              <sz val="10"/>
            </rPr>
            <t xml:space="preserve"> B1 = A domain or a small team · B2 = One team or a client portfolio</t>
          </r>
        </is>
      </c>
      <c r="AZ160" s="134" t="inlineStr">
        <is>
          <r>
            <rPr>
              <rFont val="Calibri"/>
              <sz val="10"/>
            </rPr>
            <t xml:space="preserve">Rated 3 of 12
</t>
          </r>
          <r>
            <rPr>
              <rFont val="Calibri"/>
              <b val="1"/>
              <sz val="10"/>
            </rPr>
            <t>Start:</t>
          </r>
          <r>
            <rPr>
              <rFont val="Calibri"/>
              <sz val="10"/>
            </rPr>
            <t xml:space="preserve"> 4.0 · individual contributor, so influence only
</t>
          </r>
          <r>
            <rPr>
              <rFont val="Calibri"/>
              <b val="1"/>
              <sz val="10"/>
            </rPr>
            <t>Evidence reads like A1:</t>
          </r>
          <r>
            <rPr>
              <rFont val="Calibri"/>
              <sz val="10"/>
            </rPr>
            <t xml:space="preserve"> No guidance of others described → moved down 1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60" s="134" t="inlineStr">
        <is>
          <r>
            <rPr>
              <rFont val="Calibri"/>
              <sz val="10"/>
            </rPr>
            <t xml:space="preserve">Rated 6.5 of 12 · between B3 and C1
</t>
          </r>
          <r>
            <rPr>
              <rFont val="Calibri"/>
              <b val="1"/>
              <sz val="10"/>
            </rPr>
            <t>Experience:</t>
          </r>
          <r>
            <rPr>
              <rFont val="Calibri"/>
              <sz val="10"/>
            </rPr>
            <t xml:space="preserve"> 9.1 yrs total · 4.0 before IRIS + 5.1 at IRIS = 5.6 on the experience scale
</t>
          </r>
          <r>
            <rPr>
              <rFont val="Calibri"/>
              <b val="1"/>
              <sz val="10"/>
            </rPr>
            <t>Qualification:</t>
          </r>
          <r>
            <rPr>
              <rFont val="Calibri"/>
              <sz val="10"/>
            </rPr>
            <t xml:space="preserve"> CA · professional, relevant to the work → +1.0
</t>
          </r>
          <r>
            <rPr>
              <rFont val="Calibri"/>
              <b val="1"/>
              <sz val="10"/>
            </rPr>
            <t>Market:</t>
          </r>
          <r>
            <rPr>
              <rFont val="Calibri"/>
              <sz val="10"/>
            </rPr>
            <t xml:space="preserve"> B1 roles typically have 4–8 yrs · IRIS guide 4–7</t>
          </r>
        </is>
      </c>
      <c r="BB160" s="134" t="inlineStr">
        <is>
          <r>
            <rPr>
              <rFont val="Calibri"/>
              <sz val="10"/>
            </rPr>
            <t xml:space="preserve">Rated 5 of 12 — a starting estimate.
</t>
          </r>
          <r>
            <rPr>
              <rFont val="Calibri"/>
              <b val="1"/>
              <sz val="10"/>
            </rPr>
            <t>Start:</t>
          </r>
          <r>
            <rPr>
              <rFont val="Calibri"/>
              <sz val="10"/>
            </rPr>
            <t xml:space="preserve"> 4.5,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t>
          </r>
        </is>
      </c>
      <c r="BC160" s="145" t="inlineStr"/>
      <c r="BD160" s="136" t="inlineStr">
        <is>
          <t>✓ HRIS: 9.1 yrs, CA, 0 direct reports
✓ Survey: 20 of 20 questions answered
✓ KRAs: submitted, reported deliverables
✓ Manager mapping: rating, potential, 9-box
✓ Job description</t>
        </is>
      </c>
      <c r="BE160"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CSM / Support Specialist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BF160" s="136" t="inlineStr">
        <is>
          <t>Medium</t>
        </is>
      </c>
      <c r="BG160" s="136" t="inlineStr"/>
      <c r="BH160" s="136" t="inlineStr"/>
      <c r="BI160" s="137" t="n"/>
      <c r="BJ160" s="138" t="n"/>
      <c r="BK160" s="138" t="n"/>
      <c r="BL160" s="138" t="n"/>
      <c r="BM160" s="138" t="n"/>
      <c r="BN160" s="139" t="n"/>
      <c r="BO160" s="121" t="n"/>
      <c r="BP160" s="121" t="n"/>
      <c r="BQ160" s="121" t="n"/>
      <c r="BR160" s="121" t="n"/>
      <c r="BS160" s="121" t="n"/>
      <c r="BT160" s="121" t="n"/>
      <c r="BU160" s="121" t="n"/>
      <c r="BV160" s="121" t="n">
        <v>5</v>
      </c>
    </row>
    <row r="161" ht="340" customHeight="1">
      <c r="A161" s="109" t="inlineStr">
        <is>
          <t>IRIS1878</t>
        </is>
      </c>
      <c r="B161" s="110" t="inlineStr">
        <is>
          <t>Shailesh Koradiya</t>
        </is>
      </c>
      <c r="C161" s="111" t="inlineStr">
        <is>
          <t>Support</t>
        </is>
      </c>
      <c r="D161" s="111" t="inlineStr">
        <is>
          <t>Chetan Kotwal</t>
        </is>
      </c>
      <c r="E161" s="112" t="n">
        <v>13.1</v>
      </c>
      <c r="F161" s="112" t="n">
        <v>5.9</v>
      </c>
      <c r="G161" s="111" t="inlineStr">
        <is>
          <t>MCA</t>
        </is>
      </c>
      <c r="H161" s="140" t="inlineStr">
        <is>
          <t>Technical Support Lead</t>
        </is>
      </c>
      <c r="I161" s="115" t="inlineStr">
        <is>
          <t>DevOps Specialist – POD Lead</t>
        </is>
      </c>
      <c r="J161" s="114" t="inlineStr">
        <is>
          <t>Engineering &amp; Development</t>
        </is>
      </c>
      <c r="K161" s="114" t="inlineStr">
        <is>
          <t>DevOps &amp; Release Engineering</t>
        </is>
      </c>
      <c r="L161" s="115" t="inlineStr">
        <is>
          <t>L5 – Lead · IC</t>
        </is>
      </c>
      <c r="M161" s="116" t="inlineStr">
        <is>
          <t>B1</t>
        </is>
      </c>
      <c r="N161" s="21" t="inlineStr">
        <is>
          <t>Specialist · POD Lead</t>
        </is>
      </c>
      <c r="O161" s="23" t="inlineStr">
        <is>
          <t>B</t>
        </is>
      </c>
      <c r="P161" s="114" t="inlineStr">
        <is>
          <t>POD Lead</t>
        </is>
      </c>
      <c r="Q161" s="143" t="inlineStr">
        <is>
          <t>▼ Down · protected</t>
        </is>
      </c>
      <c r="R161" s="119" t="inlineStr">
        <is>
          <r>
            <rPr>
              <rFont val="Calibri"/>
              <b val="1"/>
              <sz val="10"/>
            </rPr>
            <t>WHAT THE ROLE DOES:</t>
          </r>
          <r>
            <rPr>
              <rFont val="Calibri"/>
              <sz val="10"/>
            </rPr>
            <t xml:space="preserve"> Builds and runs CI/CD pipelines, environments, deployments and release automation. At B1: a domain / module, or a small team.
</t>
          </r>
          <r>
            <rPr>
              <rFont val="Calibri"/>
              <b val="1"/>
              <sz val="10"/>
            </rPr>
            <t>Common themes in sub-family holders, all levels' answers:</t>
          </r>
          <r>
            <rPr>
              <rFont val="Calibri"/>
              <sz val="10"/>
            </rPr>
            <t xml:space="preserve"> support · devops activities
</t>
          </r>
          <r>
            <rPr>
              <rFont val="Calibri"/>
              <b val="1"/>
              <sz val="10"/>
            </rPr>
            <t>KEY RESPONSIBILITIES:</t>
          </r>
          <r>
            <rPr>
              <rFont val="Calibri"/>
              <sz val="10"/>
            </rPr>
            <t xml:space="preserve"> Builds and runs CI/CD pipelines, environments, deployments and release automation; Domain specialist work; A domain or a small team
</t>
          </r>
          <r>
            <rPr>
              <rFont val="Calibri"/>
              <b val="1"/>
              <sz val="10"/>
            </rPr>
            <t>DELIVERS:</t>
          </r>
          <r>
            <rPr>
              <rFont val="Calibri"/>
              <sz val="10"/>
            </rPr>
            <t xml:space="preserve"> A domain or a small team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application
</t>
          </r>
          <r>
            <rPr>
              <rFont val="Calibri"/>
              <b val="1"/>
              <sz val="10"/>
            </rPr>
            <t>DECIDES ALONE:</t>
          </r>
          <r>
            <rPr>
              <rFont val="Calibri"/>
              <sz val="10"/>
            </rPr>
            <t xml:space="preserve"> Technical / QC / client calls for the domain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3 answered; catalogue RC-077</t>
          </r>
        </is>
      </c>
      <c r="S161"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t>
          </r>
          <r>
            <rPr>
              <rFont val="Calibri"/>
              <b val="1"/>
              <sz val="10"/>
            </rPr>
            <t>If the work is missed · role-holders' themes:</t>
          </r>
          <r>
            <rPr>
              <rFont val="Calibri"/>
              <sz val="10"/>
            </rPr>
            <t xml:space="preserve"> level.
Manager talent mapping — Latest rating: Not rated · manager · 9-Box Grid placement: Trusted Professional.</t>
          </r>
        </is>
      </c>
      <c r="T161" s="121" t="n"/>
      <c r="U161" s="122" t="inlineStr">
        <is>
          <r>
            <rPr>
              <rFont val="Calibri"/>
              <sz val="10"/>
            </rPr>
            <t xml:space="preserve">DevOps Specialist – POD Lead in Support · CARBON, B1 — POD Lead.
</t>
          </r>
          <r>
            <rPr>
              <rFont val="Calibri"/>
              <b val="1"/>
              <sz val="10"/>
            </rPr>
            <t>The work:</t>
          </r>
          <r>
            <rPr>
              <rFont val="Calibri"/>
              <sz val="10"/>
            </rPr>
            <t xml:space="preserve"> Builds and runs CI/CD pipelines, environments, deployments and release automation.
At this level the role owns a domain / module, or a small team.
</t>
          </r>
          <r>
            <rPr>
              <rFont val="Calibri"/>
              <b val="1"/>
              <sz val="10"/>
            </rPr>
            <t>Key responsibilities:</t>
          </r>
          <r>
            <rPr>
              <rFont val="Calibri"/>
              <sz val="10"/>
            </rPr>
            <t xml:space="preserve"> Builds and runs CI/CD pipelines, environments, deployments and release automation; Domain specialist work; A domain or a small team.
Leads 1 direct report.</t>
          </r>
        </is>
      </c>
      <c r="V161" s="123"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61"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 = must-have for the family. Scale: 1 Awareness · 2 Working · 3 Practitioner · 4 Advanced · 5 Expert.</t>
          </r>
        </is>
      </c>
      <c r="X161"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61" s="124" t="inlineStr">
        <is>
          <t>CARBON · Support · Band B · Expert / POD Lead</t>
        </is>
      </c>
      <c r="Z161" s="125" t="n">
        <v>3.5</v>
      </c>
      <c r="AA161" s="126">
        <f>IFERROR(INDEX(WM_C,MATCH($Y161,WM_KEY,0)),"")</f>
        <v>0.46</v>
      </c>
      <c r="AB161" s="127">
        <f>IF(Z161="","",Z161*AA161)</f>
        <v>1.61</v>
      </c>
      <c r="AC161" s="125" t="n">
        <v>4</v>
      </c>
      <c r="AD161" s="126">
        <f>IFERROR(INDEX(WM_AU,MATCH($Y161,WM_KEY,0)),"")</f>
        <v>0.17</v>
      </c>
      <c r="AE161" s="127">
        <f>IF(AC161="","",AC161*AD161)</f>
        <v>0.68</v>
      </c>
      <c r="AF161" s="125" t="n">
        <v>3.5</v>
      </c>
      <c r="AG161" s="126">
        <f>IFERROR(INDEX(WM_AC,MATCH($Y161,WM_KEY,0)),"")</f>
        <v>0.1</v>
      </c>
      <c r="AH161" s="127">
        <f>IF(AF161="","",AF161*AG161)</f>
        <v>0.35</v>
      </c>
      <c r="AI161" s="125" t="n">
        <v>3</v>
      </c>
      <c r="AJ161" s="126">
        <f>IFERROR(INDEX(WM_L,MATCH($Y161,WM_KEY,0)),"")</f>
        <v>0.05</v>
      </c>
      <c r="AK161" s="127">
        <f>IF(AI161="","",AI161*AJ161)</f>
        <v>0.15</v>
      </c>
      <c r="AL161" s="125" t="n">
        <v>8</v>
      </c>
      <c r="AM161" s="126">
        <f>IFERROR(INDEX(WM_E,MATCH($Y161,WM_KEY,0)),"")</f>
        <v>0.1</v>
      </c>
      <c r="AN161" s="127">
        <f>IF(AL161="","",AL161*AM161)</f>
        <v>0.8</v>
      </c>
      <c r="AO161" s="128" t="n">
        <v>3.5</v>
      </c>
      <c r="AP161" s="126">
        <f>IFERROR(INDEX(WM_BI,MATCH($Y161,WM_KEY,0)),"")</f>
        <v>0.12</v>
      </c>
      <c r="AQ161" s="127">
        <f>IF(AO161="","",AO161*AP161)</f>
        <v>0.42</v>
      </c>
      <c r="AR161" s="127">
        <f>IF(COUNT(AB161,AE161,AH161,AK161,AN161,AQ161)&lt;6,"",SUM(AB161,AE161,AH161,AK161,AN161,AQ161))</f>
        <v>4.01</v>
      </c>
      <c r="AS161" s="129" t="str">
        <f>IF(AR161="","",INDEX({"A1","A2","A3","B1","B2","B3","C1","C2","D1","D2","E1","E2"},MAX(1,MIN(12,ROUND(AR161,0)))))</f>
        <v>B1</v>
      </c>
      <c r="AT161" s="130" t="inlineStr">
        <is>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1" s="131" t="inlineStr">
        <is>
          <r>
            <rPr>
              <rFont val="Calibri"/>
              <b val="1"/>
              <sz val="10"/>
            </rPr>
            <t>At build:</t>
          </r>
          <r>
            <rPr>
              <rFont val="Calibri"/>
              <sz val="10"/>
            </rPr>
            <t xml:space="preserve"> Complexity 1.61 + Autonomy 0.68 + Accountability 0.35 + Leadership 0.15 + Experience 0.80 + Business impact 0.42
= 4.01 points → nearest level 4 = B1
</t>
          </r>
          <r>
            <rPr>
              <rFont val="Calibri"/>
              <b val="1"/>
              <sz val="10"/>
            </rPr>
            <t>Final level:</t>
          </r>
          <r>
            <rPr>
              <rFont val="Calibri"/>
              <sz val="10"/>
            </rPr>
            <t xml:space="preserve"> B1 · same as the score</t>
          </r>
        </is>
      </c>
      <c r="AV161" s="131" t="inlineStr">
        <is>
          <r>
            <rPr>
              <rFont val="Calibri"/>
              <b val="1"/>
              <sz val="10"/>
            </rPr>
            <t>No rule applied:</t>
          </r>
          <r>
            <rPr>
              <rFont val="Calibri"/>
              <sz val="10"/>
            </rPr>
            <t xml:space="preserve"> the score decides.</t>
          </r>
        </is>
      </c>
      <c r="AW161"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Jenkins CI/CD pipelines, deployments on Azure/Podman, troubleshooting and root-cause analysis; answers very brief → moved down 0.5
</t>
          </r>
          <r>
            <rPr>
              <rFont val="Calibri"/>
              <b val="1"/>
              <sz val="10"/>
            </rPr>
            <t>KRA:</t>
          </r>
          <r>
            <rPr>
              <rFont val="Calibri"/>
              <sz val="10"/>
            </rPr>
            <t xml:space="preserve"> “1.Ensure ≥ 95% support tickets/incidents are acknowledged and responded to within defined TAT/SLA across all supported products. 2.Improve…”
</t>
          </r>
          <r>
            <rPr>
              <rFont val="Calibri"/>
              <b val="1"/>
              <sz val="10"/>
            </rPr>
            <t>Market:</t>
          </r>
          <r>
            <rPr>
              <rFont val="Calibri"/>
              <sz val="10"/>
            </rPr>
            <t xml:space="preserve"> A3 = Varied and non-standard work; handles exceptions · B1 = Domain specialist work</t>
          </r>
        </is>
      </c>
      <c r="AX161" s="134" t="inlineStr">
        <is>
          <r>
            <rPr>
              <rFont val="Calibri"/>
              <sz val="10"/>
            </rPr>
            <t xml:space="preserve">Rated 4 of 12
</t>
          </r>
          <r>
            <rPr>
              <rFont val="Calibri"/>
              <b val="1"/>
              <sz val="10"/>
            </rPr>
            <t>Start:</t>
          </r>
          <r>
            <rPr>
              <rFont val="Calibri"/>
              <sz val="10"/>
            </rPr>
            <t xml:space="preserve"> 4.0 · lead / specialist title
</t>
          </r>
          <r>
            <rPr>
              <rFont val="Calibri"/>
              <b val="1"/>
              <sz val="10"/>
            </rPr>
            <t>Evidence reads like B1:</t>
          </r>
          <r>
            <rPr>
              <rFont val="Calibri"/>
              <sz val="10"/>
            </rPr>
            <t xml:space="preserve"> Decides deployment strategy for the application independently → matches the start
</t>
          </r>
          <r>
            <rPr>
              <rFont val="Calibri"/>
              <b val="1"/>
              <sz val="10"/>
            </rPr>
            <t>Market:</t>
          </r>
          <r>
            <rPr>
              <rFont val="Calibri"/>
              <sz val="10"/>
            </rPr>
            <t xml:space="preserve"> B1 = Technical / QC / client calls for the domain</t>
          </r>
        </is>
      </c>
      <c r="AY161" s="134" t="inlineStr">
        <is>
          <r>
            <rPr>
              <rFont val="Calibri"/>
              <sz val="10"/>
            </rPr>
            <t xml:space="preserve">Rated 3.5 of 12 · between A3 and B1
</t>
          </r>
          <r>
            <rPr>
              <rFont val="Calibri"/>
              <b val="1"/>
              <sz val="10"/>
            </rPr>
            <t>Start:</t>
          </r>
          <r>
            <rPr>
              <rFont val="Calibri"/>
              <sz val="10"/>
            </rPr>
            <t xml:space="preserve"> 3.8 · lead / specialist title; 1 direct report
</t>
          </r>
          <r>
            <rPr>
              <rFont val="Calibri"/>
              <b val="1"/>
              <sz val="10"/>
            </rPr>
            <t>Evidence reads like A3:</t>
          </r>
          <r>
            <rPr>
              <rFont val="Calibri"/>
              <sz val="10"/>
            </rPr>
            <t xml:space="preserve"> own survey / KRA answers · summarised by the rater; not quoted → moved down 0.2
</t>
          </r>
          <r>
            <rPr>
              <rFont val="Calibri"/>
              <b val="1"/>
              <sz val="10"/>
            </rPr>
            <t>KRA:</t>
          </r>
          <r>
            <rPr>
              <rFont val="Calibri"/>
              <sz val="10"/>
            </rPr>
            <t xml:space="preserve"> “1.Ensure ≥ 95% support tickets/incidents are acknowledged and responded to within defined TAT/SLA across all supported products. 2.Improve…”
</t>
          </r>
          <r>
            <rPr>
              <rFont val="Calibri"/>
              <b val="1"/>
              <sz val="10"/>
            </rPr>
            <t>Market:</t>
          </r>
          <r>
            <rPr>
              <rFont val="Calibri"/>
              <sz val="10"/>
            </rPr>
            <t xml:space="preserve"> A3 = A module / process, or work with client or regulatory consequences · B1 = A domain or a small team</t>
          </r>
        </is>
      </c>
      <c r="AZ161" s="134" t="inlineStr">
        <is>
          <r>
            <rPr>
              <rFont val="Calibri"/>
              <sz val="10"/>
            </rPr>
            <t xml:space="preserve">Rated 3 of 12
</t>
          </r>
          <r>
            <rPr>
              <rFont val="Calibri"/>
              <b val="1"/>
              <sz val="10"/>
            </rPr>
            <t>Start:</t>
          </r>
          <r>
            <rPr>
              <rFont val="Calibri"/>
              <sz val="10"/>
            </rPr>
            <t xml:space="preserve"> 3.5
</t>
          </r>
          <r>
            <rPr>
              <rFont val="Calibri"/>
              <b val="1"/>
              <sz val="10"/>
            </rPr>
            <t>Evidence reads like A1:</t>
          </r>
          <r>
            <rPr>
              <rFont val="Calibri"/>
              <sz val="10"/>
            </rPr>
            <t xml:space="preserve"> No guidance described despite one report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161" s="134" t="inlineStr">
        <is>
          <r>
            <rPr>
              <rFont val="Calibri"/>
              <sz val="10"/>
            </rPr>
            <t xml:space="preserve">Rated 8 of 12
</t>
          </r>
          <r>
            <rPr>
              <rFont val="Calibri"/>
              <b val="1"/>
              <sz val="10"/>
            </rPr>
            <t>Experience:</t>
          </r>
          <r>
            <rPr>
              <rFont val="Calibri"/>
              <sz val="10"/>
            </rPr>
            <t xml:space="preserve"> 13.1 yrs total · 7.2 before IRIS + 5.9 at IRIS = 7.4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161"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61" s="145" t="inlineStr"/>
      <c r="BD161" s="136" t="inlineStr">
        <is>
          <t>✓ HRIS: 13.1 yrs, MCA, 1 direct report
✓ Survey: 20 of 20 questions answered
✓ KRAs: submitted, reported deliverables
✓ Manager mapping: rating, 9-box — filled from talent-mapping files: 9-box · CARBON grid
✗ Job description: not on file</t>
        </is>
      </c>
      <c r="BE161"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161" s="136" t="inlineStr">
        <is>
          <t>Medium</t>
        </is>
      </c>
      <c r="BG161" s="136" t="inlineStr">
        <is>
          <t>• Final level B1 is below the current level · L5 ≈ B3 — manager to confirm the scope of the role; pay and title are protected for one cycle</t>
        </is>
      </c>
      <c r="BH161" s="136" t="inlineStr"/>
      <c r="BI161" s="137" t="n"/>
      <c r="BJ161" s="138" t="n"/>
      <c r="BK161" s="138" t="n"/>
      <c r="BL161" s="138" t="n"/>
      <c r="BM161" s="138" t="n"/>
      <c r="BN161" s="139" t="n"/>
      <c r="BO161" s="121" t="n"/>
      <c r="BP161" s="121" t="n"/>
      <c r="BQ161" s="121" t="n"/>
      <c r="BR161" s="121" t="n"/>
      <c r="BS161" s="121" t="n"/>
      <c r="BT161" s="121" t="n"/>
      <c r="BU161" s="121" t="n"/>
      <c r="BV161" s="121" t="n">
        <v>3.5</v>
      </c>
    </row>
    <row r="162" ht="340" customHeight="1">
      <c r="A162" s="109" t="inlineStr">
        <is>
          <t>IRIS2081</t>
        </is>
      </c>
      <c r="B162" s="110" t="inlineStr">
        <is>
          <t>Chandra Sekhar Sahu</t>
        </is>
      </c>
      <c r="C162" s="111" t="inlineStr">
        <is>
          <t>Support</t>
        </is>
      </c>
      <c r="D162" s="111" t="inlineStr">
        <is>
          <t>Harshal Shah</t>
        </is>
      </c>
      <c r="E162" s="112" t="n">
        <v>5.5</v>
      </c>
      <c r="F162" s="112" t="n">
        <v>3.8</v>
      </c>
      <c r="G162" s="111" t="inlineStr">
        <is>
          <t>B.Com</t>
        </is>
      </c>
      <c r="H162" s="140" t="inlineStr">
        <is>
          <t>Executive- Customer Support</t>
        </is>
      </c>
      <c r="I162" s="115" t="inlineStr">
        <is>
          <t>Senior Support Executive</t>
        </is>
      </c>
      <c r="J162" s="114" t="inlineStr">
        <is>
          <t>Customer Success &amp; Support</t>
        </is>
      </c>
      <c r="K162" s="114" t="inlineStr">
        <is>
          <t>Application &amp; Product Support</t>
        </is>
      </c>
      <c r="L162" s="115" t="inlineStr">
        <is>
          <t>L3 – Professional / Associate</t>
        </is>
      </c>
      <c r="M162" s="116" t="inlineStr">
        <is>
          <t>A3</t>
        </is>
      </c>
      <c r="N162" s="147" t="inlineStr">
        <is>
          <t>Senior Associate</t>
        </is>
      </c>
      <c r="O162" s="26" t="inlineStr">
        <is>
          <t>A</t>
        </is>
      </c>
      <c r="P162" s="114" t="inlineStr">
        <is>
          <t>IC</t>
        </is>
      </c>
      <c r="Q162" s="146" t="inlineStr">
        <is>
          <t>▲ Up</t>
        </is>
      </c>
      <c r="R162"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Trusted Professional.</t>
          </r>
        </is>
      </c>
      <c r="T162" s="121" t="n"/>
      <c r="U162"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162"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2"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2"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2" s="124" t="inlineStr">
        <is>
          <t>CARBON · Support · Band A · Early career</t>
        </is>
      </c>
      <c r="Z162" s="125" t="n">
        <v>2.5</v>
      </c>
      <c r="AA162" s="126">
        <f>IFERROR(INDEX(WM_C,MATCH($Y162,WM_KEY,0)),"")</f>
        <v>0.54</v>
      </c>
      <c r="AB162" s="127">
        <f>IF(Z162="","",Z162*AA162)</f>
        <v>1.35</v>
      </c>
      <c r="AC162" s="125" t="n">
        <v>2</v>
      </c>
      <c r="AD162" s="126">
        <f>IFERROR(INDEX(WM_AU,MATCH($Y162,WM_KEY,0)),"")</f>
        <v>0.16</v>
      </c>
      <c r="AE162" s="127">
        <f>IF(AC162="","",AC162*AD162)</f>
        <v>0.32</v>
      </c>
      <c r="AF162" s="125" t="n">
        <v>2</v>
      </c>
      <c r="AG162" s="126">
        <f>IFERROR(INDEX(WM_AC,MATCH($Y162,WM_KEY,0)),"")</f>
        <v>0.09</v>
      </c>
      <c r="AH162" s="127">
        <f>IF(AF162="","",AF162*AG162)</f>
        <v>0.18</v>
      </c>
      <c r="AI162" s="125" t="n">
        <v>1</v>
      </c>
      <c r="AJ162" s="126">
        <f>IFERROR(INDEX(WM_L,MATCH($Y162,WM_KEY,0)),"")</f>
        <v>0</v>
      </c>
      <c r="AK162" s="127">
        <f>IF(AI162="","",AI162*AJ162)</f>
        <v>0</v>
      </c>
      <c r="AL162" s="125" t="n">
        <v>4</v>
      </c>
      <c r="AM162" s="126">
        <f>IFERROR(INDEX(WM_E,MATCH($Y162,WM_KEY,0)),"")</f>
        <v>0.1</v>
      </c>
      <c r="AN162" s="127">
        <f>IF(AL162="","",AL162*AM162)</f>
        <v>0.4</v>
      </c>
      <c r="AO162" s="128" t="n">
        <v>2</v>
      </c>
      <c r="AP162" s="126">
        <f>IFERROR(INDEX(WM_BI,MATCH($Y162,WM_KEY,0)),"")</f>
        <v>0.11</v>
      </c>
      <c r="AQ162" s="127">
        <f>IF(AO162="","",AO162*AP162)</f>
        <v>0.22</v>
      </c>
      <c r="AR162" s="127">
        <f>IF(COUNT(AB162,AE162,AH162,AK162,AN162,AQ162)&lt;6,"",SUM(AB162,AE162,AH162,AK162,AN162,AQ162))</f>
        <v>2.47</v>
      </c>
      <c r="AS162" s="129" t="str">
        <f>IF(AR162="","",INDEX({"A1","A2","A3","B1","B2","B3","C1","C2","D1","D2","E1","E2"},MAX(1,MIN(12,ROUND(AR162,0)))))</f>
        <v>A2</v>
      </c>
      <c r="AT162"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2" s="131" t="inlineStr">
        <is>
          <r>
            <rPr>
              <rFont val="Calibri"/>
              <b val="1"/>
              <sz val="10"/>
            </rPr>
            <t>At build:</t>
          </r>
          <r>
            <rPr>
              <rFont val="Calibri"/>
              <sz val="10"/>
            </rPr>
            <t xml:space="preserve"> Complexity 1.35 + Autonomy 0.32 + Accountability 0.18 + Leadership 0.00 + Experience 0.40 + Business impact 0.22
= 2.47 points → nearest level 2 = A2
</t>
          </r>
          <r>
            <rPr>
              <rFont val="Calibri"/>
              <b val="1"/>
              <sz val="10"/>
            </rPr>
            <t>Final level:</t>
          </r>
          <r>
            <rPr>
              <rFont val="Calibri"/>
              <sz val="10"/>
            </rPr>
            <t xml:space="preserve"> A3 · a rule applied: see the next column</t>
          </r>
        </is>
      </c>
      <c r="AV162" s="131" t="inlineStr">
        <is>
          <r>
            <rPr>
              <rFont val="Calibri"/>
              <sz val="10"/>
            </rPr>
            <t xml:space="preserve">•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AW162"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Researches and troubleshoots DM platform issues, tests platform, suggests features; HTML and XBRL knowledge → moved up 0.5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 · A3 = Varied and non-standard work; handles exceptions</t>
          </r>
        </is>
      </c>
      <c r="AX16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Researches and resolves issues independently; no wider decisions stated → matches the start
</t>
          </r>
          <r>
            <rPr>
              <rFont val="Calibri"/>
              <b val="1"/>
              <sz val="10"/>
            </rPr>
            <t>Market:</t>
          </r>
          <r>
            <rPr>
              <rFont val="Calibri"/>
              <sz val="10"/>
            </rPr>
            <t xml:space="preserve"> A2 = Chooses own approach within standards</t>
          </r>
        </is>
      </c>
      <c r="AY16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Correctness of own resolutions to clients and internal teams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Own deliverables · accuracy, TAT</t>
          </r>
        </is>
      </c>
      <c r="AZ16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2" s="134" t="inlineStr">
        <is>
          <r>
            <rPr>
              <rFont val="Calibri"/>
              <sz val="10"/>
            </rPr>
            <t xml:space="preserve">Rated 4 of 12
</t>
          </r>
          <r>
            <rPr>
              <rFont val="Calibri"/>
              <b val="1"/>
              <sz val="10"/>
            </rPr>
            <t>Experience:</t>
          </r>
          <r>
            <rPr>
              <rFont val="Calibri"/>
              <sz val="10"/>
            </rPr>
            <t xml:space="preserve"> 5.5 yrs total · 1.7 before IRIS + 3.8 at IRIS = 4.0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62"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2" s="145" t="inlineStr"/>
      <c r="BD162" s="136" t="inlineStr">
        <is>
          <t>✓ HRIS: 5.5 yrs, B.Com, 0 direct reports
✓ Survey: 20 of 20 questions answered
✓ KRAs: submitted, reported deliverables
✓ Manager mapping: rating, potential, 9-box
✓ Job description</t>
        </is>
      </c>
      <c r="BE162"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2" s="136" t="inlineStr">
        <is>
          <t>Medium</t>
        </is>
      </c>
      <c r="BG162" s="136" t="inlineStr"/>
      <c r="BH162" s="136" t="inlineStr"/>
      <c r="BI162" s="137" t="n"/>
      <c r="BJ162" s="138" t="n"/>
      <c r="BK162" s="138" t="n"/>
      <c r="BL162" s="138" t="n"/>
      <c r="BM162" s="138" t="n"/>
      <c r="BN162" s="139" t="n"/>
      <c r="BO162" s="121" t="n"/>
      <c r="BP162" s="121" t="n"/>
      <c r="BQ162" s="121" t="n"/>
      <c r="BR162" s="121" t="n"/>
      <c r="BS162" s="121" t="n"/>
      <c r="BT162" s="121" t="n"/>
      <c r="BU162" s="121" t="n"/>
      <c r="BV162" s="121" t="n">
        <v>2</v>
      </c>
    </row>
    <row r="163" ht="340" customHeight="1">
      <c r="A163" s="109" t="inlineStr">
        <is>
          <t>IRIS1951</t>
        </is>
      </c>
      <c r="B163" s="110" t="inlineStr">
        <is>
          <t>Kiran Pawar</t>
        </is>
      </c>
      <c r="C163" s="111" t="inlineStr">
        <is>
          <t>Support</t>
        </is>
      </c>
      <c r="D163" s="111" t="inlineStr">
        <is>
          <t>Harshal Shah</t>
        </is>
      </c>
      <c r="E163" s="112" t="n">
        <v>8.6</v>
      </c>
      <c r="F163" s="112" t="n">
        <v>5</v>
      </c>
      <c r="G163" s="111" t="inlineStr">
        <is>
          <t>B.Com</t>
        </is>
      </c>
      <c r="H163" s="140" t="inlineStr">
        <is>
          <t>Executive- Product Support</t>
        </is>
      </c>
      <c r="I163" s="115" t="inlineStr">
        <is>
          <t>Senior Support Executive</t>
        </is>
      </c>
      <c r="J163" s="114" t="inlineStr">
        <is>
          <t>Customer Success &amp; Support</t>
        </is>
      </c>
      <c r="K163" s="114" t="inlineStr">
        <is>
          <t>Application &amp; Product Support</t>
        </is>
      </c>
      <c r="L163" s="115" t="inlineStr">
        <is>
          <t>L3 – Professional / Associate</t>
        </is>
      </c>
      <c r="M163" s="116" t="inlineStr">
        <is>
          <t>A3</t>
        </is>
      </c>
      <c r="N163" s="147" t="inlineStr">
        <is>
          <t>Senior Associate</t>
        </is>
      </c>
      <c r="O163" s="26" t="inlineStr">
        <is>
          <t>A</t>
        </is>
      </c>
      <c r="P163" s="114" t="inlineStr">
        <is>
          <t>IC</t>
        </is>
      </c>
      <c r="Q163" s="146" t="inlineStr">
        <is>
          <t>▲ Up</t>
        </is>
      </c>
      <c r="R163"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4 · Potential: Medium · 9-Box Grid placement: High Impact / Growth Talent.</t>
          </r>
        </is>
      </c>
      <c r="T163" s="121" t="n"/>
      <c r="U163"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
Leads 1 direct report.</t>
          </r>
        </is>
      </c>
      <c r="V163"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3"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3"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3" s="124" t="inlineStr">
        <is>
          <t>CARBON · Support · Band A · Early career</t>
        </is>
      </c>
      <c r="Z163" s="125" t="n">
        <v>2.5</v>
      </c>
      <c r="AA163" s="126">
        <f>IFERROR(INDEX(WM_C,MATCH($Y163,WM_KEY,0)),"")</f>
        <v>0.54</v>
      </c>
      <c r="AB163" s="127">
        <f>IF(Z163="","",Z163*AA163)</f>
        <v>1.35</v>
      </c>
      <c r="AC163" s="125" t="n">
        <v>3</v>
      </c>
      <c r="AD163" s="126">
        <f>IFERROR(INDEX(WM_AU,MATCH($Y163,WM_KEY,0)),"")</f>
        <v>0.16</v>
      </c>
      <c r="AE163" s="127">
        <f>IF(AC163="","",AC163*AD163)</f>
        <v>0.48</v>
      </c>
      <c r="AF163" s="125" t="n">
        <v>3</v>
      </c>
      <c r="AG163" s="126">
        <f>IFERROR(INDEX(WM_AC,MATCH($Y163,WM_KEY,0)),"")</f>
        <v>0.09</v>
      </c>
      <c r="AH163" s="127">
        <f>IF(AF163="","",AF163*AG163)</f>
        <v>0.27</v>
      </c>
      <c r="AI163" s="125" t="n">
        <v>2.5</v>
      </c>
      <c r="AJ163" s="126">
        <f>IFERROR(INDEX(WM_L,MATCH($Y163,WM_KEY,0)),"")</f>
        <v>0</v>
      </c>
      <c r="AK163" s="127">
        <f>IF(AI163="","",AI163*AJ163)</f>
        <v>0</v>
      </c>
      <c r="AL163" s="125" t="n">
        <v>5.5</v>
      </c>
      <c r="AM163" s="126">
        <f>IFERROR(INDEX(WM_E,MATCH($Y163,WM_KEY,0)),"")</f>
        <v>0.1</v>
      </c>
      <c r="AN163" s="127">
        <f>IF(AL163="","",AL163*AM163)</f>
        <v>0.55</v>
      </c>
      <c r="AO163" s="128" t="n">
        <v>3.5</v>
      </c>
      <c r="AP163" s="126">
        <f>IFERROR(INDEX(WM_BI,MATCH($Y163,WM_KEY,0)),"")</f>
        <v>0.11</v>
      </c>
      <c r="AQ163" s="127">
        <f>IF(AO163="","",AO163*AP163)</f>
        <v>0.385</v>
      </c>
      <c r="AR163" s="127">
        <f>IF(COUNT(AB163,AE163,AH163,AK163,AN163,AQ163)&lt;6,"",SUM(AB163,AE163,AH163,AK163,AN163,AQ163))</f>
        <v>3.035</v>
      </c>
      <c r="AS163" s="129" t="str">
        <f>IF(AR163="","",INDEX({"A1","A2","A3","B1","B2","B3","C1","C2","D1","D2","E1","E2"},MAX(1,MIN(12,ROUND(AR163,0)))))</f>
        <v>A3</v>
      </c>
      <c r="AT163"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3" s="131" t="inlineStr">
        <is>
          <r>
            <rPr>
              <rFont val="Calibri"/>
              <b val="1"/>
              <sz val="10"/>
            </rPr>
            <t>At build:</t>
          </r>
          <r>
            <rPr>
              <rFont val="Calibri"/>
              <sz val="10"/>
            </rPr>
            <t xml:space="preserve"> Complexity 1.35 + Autonomy 0.48 + Accountability 0.27 + Leadership 0.00 + Experience 0.55 + Business impact 0.39
= 3.04 points → nearest level 3 = A3
</t>
          </r>
          <r>
            <rPr>
              <rFont val="Calibri"/>
              <b val="1"/>
              <sz val="10"/>
            </rPr>
            <t>Final level:</t>
          </r>
          <r>
            <rPr>
              <rFont val="Calibri"/>
              <sz val="10"/>
            </rPr>
            <t xml:space="preserve"> A3 · same as the score</t>
          </r>
        </is>
      </c>
      <c r="AV163" s="131" t="inlineStr">
        <is>
          <r>
            <rPr>
              <rFont val="Calibri"/>
              <b val="1"/>
              <sz val="10"/>
            </rPr>
            <t>No rule applied:</t>
          </r>
          <r>
            <rPr>
              <rFont val="Calibri"/>
              <sz val="10"/>
            </rPr>
            <t xml:space="preserve"> the score decides.</t>
          </r>
        </is>
      </c>
      <c r="AW16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survey / KRA answers · summarised by the rater; not quoted → moved up 0.5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 · A3 = Varied and non-standard work; handles exceptions</t>
          </r>
        </is>
      </c>
      <c r="AX163" s="134" t="inlineStr">
        <is>
          <r>
            <rPr>
              <rFont val="Calibri"/>
              <sz val="10"/>
            </rPr>
            <t xml:space="preserve">Rated 3 of 12
</t>
          </r>
          <r>
            <rPr>
              <rFont val="Calibri"/>
              <b val="1"/>
              <sz val="10"/>
            </rPr>
            <t>Start:</t>
          </r>
          <r>
            <rPr>
              <rFont val="Calibri"/>
              <sz val="10"/>
            </rPr>
            <t xml:space="preserve"> 2.5 · practitioner title; reporting lines show a bigger role: 1 direct report
</t>
          </r>
          <r>
            <rPr>
              <rFont val="Calibri"/>
              <b val="1"/>
              <sz val="10"/>
            </rPr>
            <t>Evidence reads like A3:</t>
          </r>
          <r>
            <rPr>
              <rFont val="Calibri"/>
              <sz val="10"/>
            </rPr>
            <t xml:space="preserve"> Handles client requests independently; goes to team lead only on escalation → moved up 0.5
</t>
          </r>
          <r>
            <rPr>
              <rFont val="Calibri"/>
              <b val="1"/>
              <sz val="10"/>
            </rPr>
            <t>Market:</t>
          </r>
          <r>
            <rPr>
              <rFont val="Calibri"/>
              <sz val="10"/>
            </rPr>
            <t xml:space="preserve"> A3 = Technical / QC / client calls on own work</t>
          </r>
        </is>
      </c>
      <c r="AY163" s="134" t="inlineStr">
        <is>
          <r>
            <rPr>
              <rFont val="Calibri"/>
              <sz val="10"/>
            </rPr>
            <t xml:space="preserve">Rated 3 of 12
</t>
          </r>
          <r>
            <rPr>
              <rFont val="Calibri"/>
              <b val="1"/>
              <sz val="10"/>
            </rPr>
            <t>Start:</t>
          </r>
          <r>
            <rPr>
              <rFont val="Calibri"/>
              <sz val="10"/>
            </rPr>
            <t xml:space="preserve"> 3.5 · practitioner title; 1 direct report
</t>
          </r>
          <r>
            <rPr>
              <rFont val="Calibri"/>
              <b val="1"/>
              <sz val="10"/>
            </rPr>
            <t>Evidence reads like A3:</t>
          </r>
          <r>
            <rPr>
              <rFont val="Calibri"/>
              <sz val="10"/>
            </rPr>
            <t xml:space="preserve"> Answerable for requirements passed to Product and high-priority client tickets → moved down 0.5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A3 = A module / process, or work with client or regulatory consequences</t>
          </r>
        </is>
      </c>
      <c r="AZ163" s="134" t="inlineStr">
        <is>
          <r>
            <rPr>
              <rFont val="Calibri"/>
              <sz val="10"/>
            </rPr>
            <t xml:space="preserve">Rated 2.5 of 12 · between A2 and A3 — not counted: the weight is 0% at this level
</t>
          </r>
          <r>
            <rPr>
              <rFont val="Calibri"/>
              <b val="1"/>
              <sz val="10"/>
            </rPr>
            <t>Start:</t>
          </r>
          <r>
            <rPr>
              <rFont val="Calibri"/>
              <sz val="10"/>
            </rPr>
            <t xml:space="preserve"> 3.5
</t>
          </r>
          <r>
            <rPr>
              <rFont val="Calibri"/>
              <b val="1"/>
              <sz val="10"/>
            </rPr>
            <t>Evidence reads like A1:</t>
          </r>
          <r>
            <rPr>
              <rFont val="Calibri"/>
              <sz val="10"/>
            </rPr>
            <t xml:space="preserve"> Writes knowledge-base articles; no guidance of others described despite one report → moved down 1
</t>
          </r>
          <r>
            <rPr>
              <rFont val="Calibri"/>
              <b val="1"/>
              <sz val="10"/>
            </rPr>
            <t>Team:</t>
          </r>
          <r>
            <rPr>
              <rFont val="Calibri"/>
              <sz val="10"/>
            </rPr>
            <t xml:space="preserve"> 1 direct report · IC
</t>
          </r>
          <r>
            <rPr>
              <rFont val="Calibri"/>
              <b val="1"/>
              <sz val="10"/>
            </rPr>
            <t>Market:</t>
          </r>
          <r>
            <rPr>
              <rFont val="Calibri"/>
              <sz val="10"/>
            </rPr>
            <t xml:space="preserve"> A2–A3 = Not scored in Band A</t>
          </r>
        </is>
      </c>
      <c r="BA163" s="134" t="inlineStr">
        <is>
          <r>
            <rPr>
              <rFont val="Calibri"/>
              <sz val="10"/>
            </rPr>
            <t xml:space="preserve">Rated 5.5 of 12 · between B2 and B3
</t>
          </r>
          <r>
            <rPr>
              <rFont val="Calibri"/>
              <b val="1"/>
              <sz val="10"/>
            </rPr>
            <t>Experience:</t>
          </r>
          <r>
            <rPr>
              <rFont val="Calibri"/>
              <sz val="10"/>
            </rPr>
            <t xml:space="preserve"> 8.6 yrs total · 3.6 before IRIS + 5.0 at IRIS = 5.4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63"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63" s="135" t="inlineStr">
        <is>
          <t>• Confirm the reporting line — Manager</t>
        </is>
      </c>
      <c r="BD163" s="136" t="inlineStr">
        <is>
          <t>✓ HRIS: 8.6 yrs, B.Com, 1 direct report
✓ Survey: 20 of 20 questions answered
✓ KRAs: submitted, reported deliverables
✓ Manager mapping: rating, potential, 9-box
✓ Job description</t>
        </is>
      </c>
      <c r="BE163"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3" s="136" t="inlineStr">
        <is>
          <t>Medium</t>
        </is>
      </c>
      <c r="BG163" s="136" t="inlineStr">
        <is>
          <t>• 1 formal report on record for an individual-contributor placement — confirm the reporting line
• 8.6 yrs of experience in a role that reads as Band A work — a career-path question for the manager: can the role be widened · Specialist, B1 or is it correctly sized?</t>
        </is>
      </c>
      <c r="BH163" s="136" t="inlineStr"/>
      <c r="BI163" s="137" t="n"/>
      <c r="BJ163" s="138" t="n"/>
      <c r="BK163" s="138" t="n"/>
      <c r="BL163" s="138" t="n"/>
      <c r="BM163" s="138" t="n"/>
      <c r="BN163" s="139" t="n"/>
      <c r="BO163" s="121" t="n"/>
      <c r="BP163" s="121" t="n"/>
      <c r="BQ163" s="121" t="n"/>
      <c r="BR163" s="121" t="n"/>
      <c r="BS163" s="121" t="n"/>
      <c r="BT163" s="121" t="n"/>
      <c r="BU163" s="121" t="n"/>
      <c r="BV163" s="121" t="n">
        <v>3.5</v>
      </c>
    </row>
    <row r="164" ht="340" customHeight="1">
      <c r="A164" s="109" t="inlineStr">
        <is>
          <t>IRIS0341</t>
        </is>
      </c>
      <c r="B164" s="110" t="inlineStr">
        <is>
          <t>Nelson Paul Koonan</t>
        </is>
      </c>
      <c r="C164" s="111" t="inlineStr">
        <is>
          <t>Support</t>
        </is>
      </c>
      <c r="D164" s="111" t="inlineStr">
        <is>
          <t>Harshal Shah</t>
        </is>
      </c>
      <c r="E164" s="112" t="n">
        <v>16.3</v>
      </c>
      <c r="F164" s="112" t="n">
        <v>16.3</v>
      </c>
      <c r="G164" s="111" t="inlineStr">
        <is>
          <t>B.Com</t>
        </is>
      </c>
      <c r="H164" s="140" t="inlineStr">
        <is>
          <t>Client Solutions Executive</t>
        </is>
      </c>
      <c r="I164" s="115" t="inlineStr">
        <is>
          <t>Senior Support Executive</t>
        </is>
      </c>
      <c r="J164" s="114" t="inlineStr">
        <is>
          <t>Customer Success &amp; Support</t>
        </is>
      </c>
      <c r="K164" s="114" t="inlineStr">
        <is>
          <t>Application &amp; Product Support</t>
        </is>
      </c>
      <c r="L164" s="115" t="inlineStr">
        <is>
          <t>L3 – Professional / Associate</t>
        </is>
      </c>
      <c r="M164" s="116" t="inlineStr">
        <is>
          <t>A3</t>
        </is>
      </c>
      <c r="N164" s="147" t="inlineStr">
        <is>
          <t>Senior Associate</t>
        </is>
      </c>
      <c r="O164" s="26" t="inlineStr">
        <is>
          <t>A</t>
        </is>
      </c>
      <c r="P164" s="114" t="inlineStr">
        <is>
          <t>IC</t>
        </is>
      </c>
      <c r="Q164" s="146" t="inlineStr">
        <is>
          <t>▲ Up</t>
        </is>
      </c>
      <c r="R164"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2 direct reports.
From the survey and manager mapping — critical role: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High Impact / Growth Talent.</t>
          </r>
        </is>
      </c>
      <c r="T164" s="121" t="n"/>
      <c r="U164"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
Leads 2 direct reports.</t>
          </r>
        </is>
      </c>
      <c r="V164"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4"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4"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4" s="124" t="inlineStr">
        <is>
          <t>CARBON · Support · Band A · Early career</t>
        </is>
      </c>
      <c r="Z164" s="125" t="n">
        <v>2</v>
      </c>
      <c r="AA164" s="126">
        <f>IFERROR(INDEX(WM_C,MATCH($Y164,WM_KEY,0)),"")</f>
        <v>0.54</v>
      </c>
      <c r="AB164" s="127">
        <f>IF(Z164="","",Z164*AA164)</f>
        <v>1.08</v>
      </c>
      <c r="AC164" s="125" t="n">
        <v>2.5</v>
      </c>
      <c r="AD164" s="126">
        <f>IFERROR(INDEX(WM_AU,MATCH($Y164,WM_KEY,0)),"")</f>
        <v>0.16</v>
      </c>
      <c r="AE164" s="127">
        <f>IF(AC164="","",AC164*AD164)</f>
        <v>0.4</v>
      </c>
      <c r="AF164" s="125" t="n">
        <v>3</v>
      </c>
      <c r="AG164" s="126">
        <f>IFERROR(INDEX(WM_AC,MATCH($Y164,WM_KEY,0)),"")</f>
        <v>0.09</v>
      </c>
      <c r="AH164" s="127">
        <f>IF(AF164="","",AF164*AG164)</f>
        <v>0.27</v>
      </c>
      <c r="AI164" s="125" t="n">
        <v>3.5</v>
      </c>
      <c r="AJ164" s="126">
        <f>IFERROR(INDEX(WM_L,MATCH($Y164,WM_KEY,0)),"")</f>
        <v>0</v>
      </c>
      <c r="AK164" s="127">
        <f>IF(AI164="","",AI164*AJ164)</f>
        <v>0</v>
      </c>
      <c r="AL164" s="125" t="n">
        <v>8.5</v>
      </c>
      <c r="AM164" s="126">
        <f>IFERROR(INDEX(WM_E,MATCH($Y164,WM_KEY,0)),"")</f>
        <v>0.1</v>
      </c>
      <c r="AN164" s="127">
        <f>IF(AL164="","",AL164*AM164)</f>
        <v>0.85</v>
      </c>
      <c r="AO164" s="128" t="n">
        <v>3.5</v>
      </c>
      <c r="AP164" s="126">
        <f>IFERROR(INDEX(WM_BI,MATCH($Y164,WM_KEY,0)),"")</f>
        <v>0.11</v>
      </c>
      <c r="AQ164" s="127">
        <f>IF(AO164="","",AO164*AP164)</f>
        <v>0.385</v>
      </c>
      <c r="AR164" s="127">
        <f>IF(COUNT(AB164,AE164,AH164,AK164,AN164,AQ164)&lt;6,"",SUM(AB164,AE164,AH164,AK164,AN164,AQ164))</f>
        <v>2.985</v>
      </c>
      <c r="AS164" s="129" t="str">
        <f>IF(AR164="","",INDEX({"A1","A2","A3","B1","B2","B3","C1","C2","D1","D2","E1","E2"},MAX(1,MIN(12,ROUND(AR164,0)))))</f>
        <v>A3</v>
      </c>
      <c r="AT164"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4" s="131" t="inlineStr">
        <is>
          <r>
            <rPr>
              <rFont val="Calibri"/>
              <b val="1"/>
              <sz val="10"/>
            </rPr>
            <t>At build:</t>
          </r>
          <r>
            <rPr>
              <rFont val="Calibri"/>
              <sz val="10"/>
            </rPr>
            <t xml:space="preserve"> Complexity 1.08 + Autonomy 0.40 + Accountability 0.27 + Leadership 0.00 + Experience 0.85 + Business impact 0.39
= 2.99 points → nearest level 3 = A3
</t>
          </r>
          <r>
            <rPr>
              <rFont val="Calibri"/>
              <b val="1"/>
              <sz val="10"/>
            </rPr>
            <t>Final level:</t>
          </r>
          <r>
            <rPr>
              <rFont val="Calibri"/>
              <sz val="10"/>
            </rPr>
            <t xml:space="preserve"> A3 · same as the score</t>
          </r>
        </is>
      </c>
      <c r="AV164" s="131" t="inlineStr">
        <is>
          <r>
            <rPr>
              <rFont val="Calibri"/>
              <b val="1"/>
              <sz val="10"/>
            </rPr>
            <t>No rule applied:</t>
          </r>
          <r>
            <rPr>
              <rFont val="Calibri"/>
              <sz val="10"/>
            </rPr>
            <t xml:space="preserve"> the score decides.</t>
          </r>
        </is>
      </c>
      <c r="AW16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Handles support requests by chat, email and calls; prepares ticket stats reports; basic XBRL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t>
          </r>
        </is>
      </c>
      <c r="AX164" s="134" t="inlineStr">
        <is>
          <r>
            <rPr>
              <rFont val="Calibri"/>
              <sz val="10"/>
            </rPr>
            <t xml:space="preserve">Rated 2.5 of 12 · between A2 and A3
</t>
          </r>
          <r>
            <rPr>
              <rFont val="Calibri"/>
              <b val="1"/>
              <sz val="10"/>
            </rPr>
            <t>Start:</t>
          </r>
          <r>
            <rPr>
              <rFont val="Calibri"/>
              <sz val="10"/>
            </rPr>
            <t xml:space="preserve"> 3.0 · practitioner title; reporting lines show a bigger role: 2 direct reports
</t>
          </r>
          <r>
            <rPr>
              <rFont val="Calibri"/>
              <b val="1"/>
              <sz val="10"/>
            </rPr>
            <t>Evidence reads like A2:</t>
          </r>
          <r>
            <rPr>
              <rFont val="Calibri"/>
              <sz val="10"/>
            </rPr>
            <t xml:space="preserve"> own survey / KRA answers · summarised by the rater; not quoted → moved down 0.5
</t>
          </r>
          <r>
            <rPr>
              <rFont val="Calibri"/>
              <b val="1"/>
              <sz val="10"/>
            </rPr>
            <t>Market:</t>
          </r>
          <r>
            <rPr>
              <rFont val="Calibri"/>
              <sz val="10"/>
            </rPr>
            <t xml:space="preserve"> A2 = Chooses own approach within standards · A3 = Technical / QC / client calls on own work</t>
          </r>
        </is>
      </c>
      <c r="AY164" s="134" t="inlineStr">
        <is>
          <r>
            <rPr>
              <rFont val="Calibri"/>
              <sz val="10"/>
            </rPr>
            <t xml:space="preserve">Rated 3 of 12
</t>
          </r>
          <r>
            <rPr>
              <rFont val="Calibri"/>
              <b val="1"/>
              <sz val="10"/>
            </rPr>
            <t>Start:</t>
          </r>
          <r>
            <rPr>
              <rFont val="Calibri"/>
              <sz val="10"/>
            </rPr>
            <t xml:space="preserve"> 4.0 · practitioner title; 2 direct reports
</t>
          </r>
          <r>
            <rPr>
              <rFont val="Calibri"/>
              <b val="1"/>
              <sz val="10"/>
            </rPr>
            <t>Evidence reads like A2:</t>
          </r>
          <r>
            <rPr>
              <rFont val="Calibri"/>
              <sz val="10"/>
            </rPr>
            <t xml:space="preserve"> own survey / KRA answers · summarised by the rater; not quoted → moved down 1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A3 = A module / process, or work with client or regulatory consequences</t>
          </r>
        </is>
      </c>
      <c r="AZ164"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Lists mentoring the team as a main responsibility; two reports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164" s="134" t="inlineStr">
        <is>
          <r>
            <rPr>
              <rFont val="Calibri"/>
              <sz val="10"/>
            </rPr>
            <t xml:space="preserve">Rated 8.5 of 12 · between C2 and D1
</t>
          </r>
          <r>
            <rPr>
              <rFont val="Calibri"/>
              <b val="1"/>
              <sz val="10"/>
            </rPr>
            <t>Experience:</t>
          </r>
          <r>
            <rPr>
              <rFont val="Calibri"/>
              <sz val="10"/>
            </rPr>
            <t xml:space="preserve"> 16.3 yrs total · 16.3 at IRIS; none recorded before IRIS = 8.6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64"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64" s="135" t="inlineStr">
        <is>
          <t>• Confirm the reporting line — Manager</t>
        </is>
      </c>
      <c r="BD164" s="136" t="inlineStr">
        <is>
          <t>✓ HRIS: 16.3 yrs, B.Com, 2 direct reports
✓ Survey: 20 of 20 questions answered
✓ KRAs: submitted, reported deliverables
✓ Manager mapping: rating, potential, 9-box
✓ Job description</t>
        </is>
      </c>
      <c r="BE164"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4" s="136" t="inlineStr">
        <is>
          <t>Low</t>
        </is>
      </c>
      <c r="BG164" s="136" t="inlineStr">
        <is>
          <t>• 2 formal direct reports in the Employee Master, but the role and score are Band A → level kept; HR to confirm whether these are real reporting lines · a first-line lead would be B1
• 16.3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H164" s="136" t="inlineStr"/>
      <c r="BI164" s="137" t="n"/>
      <c r="BJ164" s="138" t="n"/>
      <c r="BK164" s="138" t="n"/>
      <c r="BL164" s="138" t="n"/>
      <c r="BM164" s="138" t="n"/>
      <c r="BN164" s="139" t="n"/>
      <c r="BO164" s="121" t="n"/>
      <c r="BP164" s="121" t="n"/>
      <c r="BQ164" s="121" t="n"/>
      <c r="BR164" s="121" t="n"/>
      <c r="BS164" s="121" t="n"/>
      <c r="BT164" s="121" t="n"/>
      <c r="BU164" s="121" t="n"/>
      <c r="BV164" s="121" t="n">
        <v>3.5</v>
      </c>
    </row>
    <row r="165" ht="340" customHeight="1">
      <c r="A165" s="109" t="inlineStr">
        <is>
          <t>IRIS2331</t>
        </is>
      </c>
      <c r="B165" s="110" t="inlineStr">
        <is>
          <t>Pritam Kadam</t>
        </is>
      </c>
      <c r="C165" s="111" t="inlineStr">
        <is>
          <t>Support</t>
        </is>
      </c>
      <c r="D165" s="111" t="inlineStr">
        <is>
          <t>Nelson Paul Koonan</t>
        </is>
      </c>
      <c r="E165" s="112" t="n">
        <v>5.7</v>
      </c>
      <c r="F165" s="112" t="n">
        <v>1.7</v>
      </c>
      <c r="G165" s="111" t="inlineStr">
        <is>
          <t>MBA</t>
        </is>
      </c>
      <c r="H165" s="140" t="inlineStr">
        <is>
          <t>Client Support Executive</t>
        </is>
      </c>
      <c r="I165" s="115" t="inlineStr">
        <is>
          <t>Senior Support Executive</t>
        </is>
      </c>
      <c r="J165" s="114" t="inlineStr">
        <is>
          <t>Customer Success &amp; Support</t>
        </is>
      </c>
      <c r="K165" s="114" t="inlineStr">
        <is>
          <t>Application &amp; Product Support</t>
        </is>
      </c>
      <c r="L165" s="115" t="inlineStr">
        <is>
          <t>L3 – Professional / Associate</t>
        </is>
      </c>
      <c r="M165" s="116" t="inlineStr">
        <is>
          <t>A3</t>
        </is>
      </c>
      <c r="N165" s="147" t="inlineStr">
        <is>
          <t>Senior Associate</t>
        </is>
      </c>
      <c r="O165" s="26" t="inlineStr">
        <is>
          <t>A</t>
        </is>
      </c>
      <c r="P165" s="114" t="inlineStr">
        <is>
          <t>IC</t>
        </is>
      </c>
      <c r="Q165" s="146" t="inlineStr">
        <is>
          <t>▲ Up</t>
        </is>
      </c>
      <c r="R165"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165" s="121" t="n"/>
      <c r="U165"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165"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5"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5"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5" s="124" t="inlineStr">
        <is>
          <t>CARBON · Support · Band A · Early career</t>
        </is>
      </c>
      <c r="Z165" s="125" t="n">
        <v>2</v>
      </c>
      <c r="AA165" s="126">
        <f>IFERROR(INDEX(WM_C,MATCH($Y165,WM_KEY,0)),"")</f>
        <v>0.54</v>
      </c>
      <c r="AB165" s="127">
        <f>IF(Z165="","",Z165*AA165)</f>
        <v>1.08</v>
      </c>
      <c r="AC165" s="125" t="n">
        <v>2</v>
      </c>
      <c r="AD165" s="126">
        <f>IFERROR(INDEX(WM_AU,MATCH($Y165,WM_KEY,0)),"")</f>
        <v>0.16</v>
      </c>
      <c r="AE165" s="127">
        <f>IF(AC165="","",AC165*AD165)</f>
        <v>0.32</v>
      </c>
      <c r="AF165" s="125" t="n">
        <v>2</v>
      </c>
      <c r="AG165" s="126">
        <f>IFERROR(INDEX(WM_AC,MATCH($Y165,WM_KEY,0)),"")</f>
        <v>0.09</v>
      </c>
      <c r="AH165" s="127">
        <f>IF(AF165="","",AF165*AG165)</f>
        <v>0.18</v>
      </c>
      <c r="AI165" s="125" t="n">
        <v>1</v>
      </c>
      <c r="AJ165" s="126">
        <f>IFERROR(INDEX(WM_L,MATCH($Y165,WM_KEY,0)),"")</f>
        <v>0</v>
      </c>
      <c r="AK165" s="127">
        <f>IF(AI165="","",AI165*AJ165)</f>
        <v>0</v>
      </c>
      <c r="AL165" s="125" t="n">
        <v>4.5</v>
      </c>
      <c r="AM165" s="126">
        <f>IFERROR(INDEX(WM_E,MATCH($Y165,WM_KEY,0)),"")</f>
        <v>0.1</v>
      </c>
      <c r="AN165" s="127">
        <f>IF(AL165="","",AL165*AM165)</f>
        <v>0.45</v>
      </c>
      <c r="AO165" s="128" t="n">
        <v>2</v>
      </c>
      <c r="AP165" s="126">
        <f>IFERROR(INDEX(WM_BI,MATCH($Y165,WM_KEY,0)),"")</f>
        <v>0.11</v>
      </c>
      <c r="AQ165" s="127">
        <f>IF(AO165="","",AO165*AP165)</f>
        <v>0.22</v>
      </c>
      <c r="AR165" s="127">
        <f>IF(COUNT(AB165,AE165,AH165,AK165,AN165,AQ165)&lt;6,"",SUM(AB165,AE165,AH165,AK165,AN165,AQ165))</f>
        <v>2.25</v>
      </c>
      <c r="AS165" s="129" t="str">
        <f>IF(AR165="","",INDEX({"A1","A2","A3","B1","B2","B3","C1","C2","D1","D2","E1","E2"},MAX(1,MIN(12,ROUND(AR165,0)))))</f>
        <v>A2</v>
      </c>
      <c r="AT165"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5" s="131" t="inlineStr">
        <is>
          <r>
            <rPr>
              <rFont val="Calibri"/>
              <b val="1"/>
              <sz val="10"/>
            </rPr>
            <t>At build:</t>
          </r>
          <r>
            <rPr>
              <rFont val="Calibri"/>
              <sz val="10"/>
            </rPr>
            <t xml:space="preserve"> Complexity 1.08 + Autonomy 0.32 + Accountability 0.18 + Leadership 0.00 + Experience 0.45 + Business impact 0.22
= 2.25 points → nearest level 2 = A2
</t>
          </r>
          <r>
            <rPr>
              <rFont val="Calibri"/>
              <b val="1"/>
              <sz val="10"/>
            </rPr>
            <t>Final level:</t>
          </r>
          <r>
            <rPr>
              <rFont val="Calibri"/>
              <sz val="10"/>
            </rPr>
            <t xml:space="preserve"> A3 · a rule applied: see the next column</t>
          </r>
        </is>
      </c>
      <c r="AV165" s="131" t="inlineStr">
        <is>
          <r>
            <rPr>
              <rFont val="Calibri"/>
              <sz val="10"/>
            </rPr>
            <t xml:space="preserve">• </t>
          </r>
          <r>
            <rPr>
              <rFont val="Calibri"/>
              <b val="1"/>
              <sz val="10"/>
            </rPr>
            <t>Raised to A3:</t>
          </r>
          <r>
            <rPr>
              <rFont val="Calibri"/>
              <sz val="10"/>
            </rPr>
            <t xml:space="preserve"> 5.7 years' experience is 2 years or more.
</t>
          </r>
          <r>
            <rPr>
              <rFont val="Calibri"/>
              <b val="1"/>
              <sz val="10"/>
            </rPr>
            <t>Final level:</t>
          </r>
          <r>
            <rPr>
              <rFont val="Calibri"/>
              <sz val="10"/>
            </rPr>
            <t xml:space="preserve"> A3.</t>
          </r>
        </is>
      </c>
      <c r="AW165"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First-line support: troubleshoots L1 product issues and follows up escalated tickets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t>
          </r>
        </is>
      </c>
      <c r="AX16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Troubleshoots L1 issues and updates tickets without approval; escalates to L2/Product → matches the start
</t>
          </r>
          <r>
            <rPr>
              <rFont val="Calibri"/>
              <b val="1"/>
              <sz val="10"/>
            </rPr>
            <t>Market:</t>
          </r>
          <r>
            <rPr>
              <rFont val="Calibri"/>
              <sz val="10"/>
            </rPr>
            <t xml:space="preserve"> A2 = Chooses own approach within standards</t>
          </r>
        </is>
      </c>
      <c r="AY165"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Timely resolution of own tickets, SLAs and follow-up on escalations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Own deliverables · accuracy, TAT</t>
          </r>
        </is>
      </c>
      <c r="AZ16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5" s="134" t="inlineStr">
        <is>
          <r>
            <rPr>
              <rFont val="Calibri"/>
              <sz val="10"/>
            </rPr>
            <t xml:space="preserve">Rated 4.5 of 12 · between B1 and B2
</t>
          </r>
          <r>
            <rPr>
              <rFont val="Calibri"/>
              <b val="1"/>
              <sz val="10"/>
            </rPr>
            <t>Experience:</t>
          </r>
          <r>
            <rPr>
              <rFont val="Calibri"/>
              <sz val="10"/>
            </rPr>
            <t xml:space="preserve"> 5.7 yrs total · 4.0 before IRIS + 1.7 at IRIS = 4.1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165"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5" s="145" t="inlineStr"/>
      <c r="BD165" s="136" t="inlineStr">
        <is>
          <t>✓ HRIS: 5.7 yrs, MBA, 0 direct reports
✓ Survey: 20 of 20 questions answered
✓ KRAs: submitted, reported deliverables
✓ Manager mapping: rating, potential, 9-box
✓ Job description</t>
        </is>
      </c>
      <c r="BE165"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5" s="136" t="inlineStr">
        <is>
          <t>Medium</t>
        </is>
      </c>
      <c r="BG165" s="136" t="inlineStr"/>
      <c r="BH165" s="136" t="inlineStr"/>
      <c r="BI165" s="137" t="n"/>
      <c r="BJ165" s="138" t="n"/>
      <c r="BK165" s="138" t="n"/>
      <c r="BL165" s="138" t="n"/>
      <c r="BM165" s="138" t="n"/>
      <c r="BN165" s="139" t="n"/>
      <c r="BO165" s="121" t="n"/>
      <c r="BP165" s="121" t="n"/>
      <c r="BQ165" s="121" t="n"/>
      <c r="BR165" s="121" t="n"/>
      <c r="BS165" s="121" t="n"/>
      <c r="BT165" s="121" t="n"/>
      <c r="BU165" s="121" t="n"/>
      <c r="BV165" s="121" t="n">
        <v>2</v>
      </c>
    </row>
    <row r="166" ht="340" customHeight="1">
      <c r="A166" s="109" t="inlineStr">
        <is>
          <t>IRIS2346</t>
        </is>
      </c>
      <c r="B166" s="110" t="inlineStr">
        <is>
          <t>Ravindra Kanojiya</t>
        </is>
      </c>
      <c r="C166" s="111" t="inlineStr">
        <is>
          <t>Support</t>
        </is>
      </c>
      <c r="D166" s="111" t="inlineStr">
        <is>
          <t>Kiran Pawar</t>
        </is>
      </c>
      <c r="E166" s="112" t="n">
        <v>8.300000000000001</v>
      </c>
      <c r="F166" s="112" t="n">
        <v>1.6</v>
      </c>
      <c r="G166" s="111" t="inlineStr">
        <is>
          <t>MBA</t>
        </is>
      </c>
      <c r="H166" s="140" t="inlineStr">
        <is>
          <t>Client Support Executive</t>
        </is>
      </c>
      <c r="I166" s="115" t="inlineStr">
        <is>
          <t>Senior Support Executive</t>
        </is>
      </c>
      <c r="J166" s="114" t="inlineStr">
        <is>
          <t>Customer Success &amp; Support</t>
        </is>
      </c>
      <c r="K166" s="114" t="inlineStr">
        <is>
          <t>Application &amp; Product Support</t>
        </is>
      </c>
      <c r="L166" s="115" t="inlineStr">
        <is>
          <t>L3 – Professional / Associate</t>
        </is>
      </c>
      <c r="M166" s="116" t="inlineStr">
        <is>
          <t>A3</t>
        </is>
      </c>
      <c r="N166" s="147" t="inlineStr">
        <is>
          <t>Senior Associate</t>
        </is>
      </c>
      <c r="O166" s="26" t="inlineStr">
        <is>
          <t>A</t>
        </is>
      </c>
      <c r="P166" s="114" t="inlineStr">
        <is>
          <t>IC</t>
        </is>
      </c>
      <c r="Q166" s="146" t="inlineStr">
        <is>
          <t>▲ Up</t>
        </is>
      </c>
      <c r="R166"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Low · 9-Box Grid placement: Core Contributor.</t>
          </r>
        </is>
      </c>
      <c r="T166" s="121" t="n"/>
      <c r="U166"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166"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6"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6"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6" s="124" t="inlineStr">
        <is>
          <t>CARBON · Support · Band A · Early career</t>
        </is>
      </c>
      <c r="Z166" s="125" t="n">
        <v>2</v>
      </c>
      <c r="AA166" s="126">
        <f>IFERROR(INDEX(WM_C,MATCH($Y166,WM_KEY,0)),"")</f>
        <v>0.54</v>
      </c>
      <c r="AB166" s="127">
        <f>IF(Z166="","",Z166*AA166)</f>
        <v>1.08</v>
      </c>
      <c r="AC166" s="125" t="n">
        <v>2</v>
      </c>
      <c r="AD166" s="126">
        <f>IFERROR(INDEX(WM_AU,MATCH($Y166,WM_KEY,0)),"")</f>
        <v>0.16</v>
      </c>
      <c r="AE166" s="127">
        <f>IF(AC166="","",AC166*AD166)</f>
        <v>0.32</v>
      </c>
      <c r="AF166" s="125" t="n">
        <v>2</v>
      </c>
      <c r="AG166" s="126">
        <f>IFERROR(INDEX(WM_AC,MATCH($Y166,WM_KEY,0)),"")</f>
        <v>0.09</v>
      </c>
      <c r="AH166" s="127">
        <f>IF(AF166="","",AF166*AG166)</f>
        <v>0.18</v>
      </c>
      <c r="AI166" s="125" t="n">
        <v>1</v>
      </c>
      <c r="AJ166" s="126">
        <f>IFERROR(INDEX(WM_L,MATCH($Y166,WM_KEY,0)),"")</f>
        <v>0</v>
      </c>
      <c r="AK166" s="127">
        <f>IF(AI166="","",AI166*AJ166)</f>
        <v>0</v>
      </c>
      <c r="AL166" s="125" t="n">
        <v>6</v>
      </c>
      <c r="AM166" s="126">
        <f>IFERROR(INDEX(WM_E,MATCH($Y166,WM_KEY,0)),"")</f>
        <v>0.1</v>
      </c>
      <c r="AN166" s="127">
        <f>IF(AL166="","",AL166*AM166)</f>
        <v>0.6</v>
      </c>
      <c r="AO166" s="128" t="n">
        <v>2</v>
      </c>
      <c r="AP166" s="126">
        <f>IFERROR(INDEX(WM_BI,MATCH($Y166,WM_KEY,0)),"")</f>
        <v>0.11</v>
      </c>
      <c r="AQ166" s="127">
        <f>IF(AO166="","",AO166*AP166)</f>
        <v>0.22</v>
      </c>
      <c r="AR166" s="127">
        <f>IF(COUNT(AB166,AE166,AH166,AK166,AN166,AQ166)&lt;6,"",SUM(AB166,AE166,AH166,AK166,AN166,AQ166))</f>
        <v>2.4</v>
      </c>
      <c r="AS166" s="129" t="str">
        <f>IF(AR166="","",INDEX({"A1","A2","A3","B1","B2","B3","C1","C2","D1","D2","E1","E2"},MAX(1,MIN(12,ROUND(AR166,0)))))</f>
        <v>A2</v>
      </c>
      <c r="AT166"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6" s="131" t="inlineStr">
        <is>
          <r>
            <rPr>
              <rFont val="Calibri"/>
              <b val="1"/>
              <sz val="10"/>
            </rPr>
            <t>At build:</t>
          </r>
          <r>
            <rPr>
              <rFont val="Calibri"/>
              <sz val="10"/>
            </rPr>
            <t xml:space="preserve"> Complexity 1.08 + Autonomy 0.32 + Accountability 0.18 + Leadership 0.00 + Experience 0.60 + Business impact 0.22
= 2.40 points → nearest level 2 = A2
</t>
          </r>
          <r>
            <rPr>
              <rFont val="Calibri"/>
              <b val="1"/>
              <sz val="10"/>
            </rPr>
            <t>Final level:</t>
          </r>
          <r>
            <rPr>
              <rFont val="Calibri"/>
              <sz val="10"/>
            </rPr>
            <t xml:space="preserve"> A3 · a rule applied: see the next column</t>
          </r>
        </is>
      </c>
      <c r="AV166" s="131" t="inlineStr">
        <is>
          <r>
            <rPr>
              <rFont val="Calibri"/>
              <sz val="10"/>
            </rPr>
            <t xml:space="preserve">• </t>
          </r>
          <r>
            <rPr>
              <rFont val="Calibri"/>
              <b val="1"/>
              <sz val="10"/>
            </rPr>
            <t>Raised to A3:</t>
          </r>
          <r>
            <rPr>
              <rFont val="Calibri"/>
              <sz val="10"/>
            </rPr>
            <t xml:space="preserve"> 8.3 years' experience is 2 years or more.
</t>
          </r>
          <r>
            <rPr>
              <rFont val="Calibri"/>
              <b val="1"/>
              <sz val="10"/>
            </rPr>
            <t>Final level:</t>
          </r>
          <r>
            <rPr>
              <rFont val="Calibri"/>
              <sz val="10"/>
            </rPr>
            <t xml:space="preserve"> A3.</t>
          </r>
        </is>
      </c>
      <c r="AW166"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Handles known issues on DM and Carbon; checks prior SEC filings for tagging styles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t>
          </r>
        </is>
      </c>
      <c r="AX16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Handles known issues; coordinates with Product team for others → matches the start
</t>
          </r>
          <r>
            <rPr>
              <rFont val="Calibri"/>
              <b val="1"/>
              <sz val="10"/>
            </rPr>
            <t>Market:</t>
          </r>
          <r>
            <rPr>
              <rFont val="Calibri"/>
              <sz val="10"/>
            </rPr>
            <t xml:space="preserve"> A2 = Chooses own approach within standards</t>
          </r>
        </is>
      </c>
      <c r="AY16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Timely responses to client queries; errors matter at filing deadlines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Own deliverables · accuracy, TAT</t>
          </r>
        </is>
      </c>
      <c r="AZ16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6" s="134" t="inlineStr">
        <is>
          <r>
            <rPr>
              <rFont val="Calibri"/>
              <sz val="10"/>
            </rPr>
            <t xml:space="preserve">Rated 6 of 12
</t>
          </r>
          <r>
            <rPr>
              <rFont val="Calibri"/>
              <b val="1"/>
              <sz val="10"/>
            </rPr>
            <t>Experience:</t>
          </r>
          <r>
            <rPr>
              <rFont val="Calibri"/>
              <sz val="10"/>
            </rPr>
            <t xml:space="preserve"> 8.3 yrs total · 6.7 before IRIS + 1.6 at IRIS = 5.3 on the experience scale
</t>
          </r>
          <r>
            <rPr>
              <rFont val="Calibri"/>
              <b val="1"/>
              <sz val="10"/>
            </rPr>
            <t>Qualification:</t>
          </r>
          <r>
            <rPr>
              <rFont val="Calibri"/>
              <sz val="10"/>
            </rPr>
            <t xml:space="preserve"> MBA · postgraduate, relevant to the work → +0.5
</t>
          </r>
          <r>
            <rPr>
              <rFont val="Calibri"/>
              <b val="1"/>
              <sz val="10"/>
            </rPr>
            <t>Market:</t>
          </r>
          <r>
            <rPr>
              <rFont val="Calibri"/>
              <sz val="10"/>
            </rPr>
            <t xml:space="preserve"> A3 roles typically have 2–5 yrs · IRIS guide 2–4</t>
          </r>
        </is>
      </c>
      <c r="BB166"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6" s="145" t="inlineStr"/>
      <c r="BD166" s="136" t="inlineStr">
        <is>
          <t>✓ HRIS: 8.3 yrs, MBA, 0 direct reports
✓ Survey: 20 of 20 questions answered
✓ KRAs: submitted, reported deliverables
✓ Manager mapping: rating, potential, 9-box
✓ Job description</t>
        </is>
      </c>
      <c r="BE166"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6" s="136" t="inlineStr">
        <is>
          <t>High</t>
        </is>
      </c>
      <c r="BG166" s="136" t="inlineStr">
        <is>
          <t>• 8.3 yrs of experience in a role that reads as Band A work — a career-path question for the manager: can the role be widened · Specialist, B1 or is it correctly sized?</t>
        </is>
      </c>
      <c r="BH166" s="136" t="inlineStr"/>
      <c r="BI166" s="137" t="n"/>
      <c r="BJ166" s="138" t="n"/>
      <c r="BK166" s="138" t="n"/>
      <c r="BL166" s="138" t="n"/>
      <c r="BM166" s="138" t="n"/>
      <c r="BN166" s="139" t="n"/>
      <c r="BO166" s="121" t="n"/>
      <c r="BP166" s="121" t="n"/>
      <c r="BQ166" s="121" t="n"/>
      <c r="BR166" s="121" t="n"/>
      <c r="BS166" s="121" t="n"/>
      <c r="BT166" s="121" t="n"/>
      <c r="BU166" s="121" t="n"/>
      <c r="BV166" s="121" t="n">
        <v>2</v>
      </c>
    </row>
    <row r="167" ht="340" customHeight="1">
      <c r="A167" s="109" t="inlineStr">
        <is>
          <t>IRIS2448</t>
        </is>
      </c>
      <c r="B167" s="110" t="inlineStr">
        <is>
          <t>Samiksha Kadam</t>
        </is>
      </c>
      <c r="C167" s="111" t="inlineStr">
        <is>
          <t>Support</t>
        </is>
      </c>
      <c r="D167" s="111" t="inlineStr">
        <is>
          <t>Anushree Aparajit</t>
        </is>
      </c>
      <c r="E167" s="112" t="n">
        <v>9.800000000000001</v>
      </c>
      <c r="F167" s="112" t="n">
        <v>0.8</v>
      </c>
      <c r="G167" s="111" t="inlineStr">
        <is>
          <t>BMS</t>
        </is>
      </c>
      <c r="H167" s="140" t="inlineStr">
        <is>
          <t>Customer Engagement Executive</t>
        </is>
      </c>
      <c r="I167" s="115" t="inlineStr">
        <is>
          <t>Senior Customer Success Executive</t>
        </is>
      </c>
      <c r="J167" s="114" t="inlineStr">
        <is>
          <t>Customer Success &amp; Support</t>
        </is>
      </c>
      <c r="K167" s="114" t="inlineStr">
        <is>
          <t>Customer Success &amp; Account Management</t>
        </is>
      </c>
      <c r="L167" s="115" t="inlineStr">
        <is>
          <t>L3 – Professional / Associate</t>
        </is>
      </c>
      <c r="M167" s="116" t="inlineStr">
        <is>
          <t>A3</t>
        </is>
      </c>
      <c r="N167" s="147" t="inlineStr">
        <is>
          <t>Senior Associate</t>
        </is>
      </c>
      <c r="O167" s="26" t="inlineStr">
        <is>
          <t>A</t>
        </is>
      </c>
      <c r="P167" s="114" t="inlineStr">
        <is>
          <t>IC</t>
        </is>
      </c>
      <c r="Q167" s="146" t="inlineStr">
        <is>
          <t>▲ Up</t>
        </is>
      </c>
      <c r="R167" s="119" t="inlineStr">
        <is>
          <r>
            <rPr>
              <rFont val="Calibri"/>
              <b val="1"/>
              <sz val="10"/>
            </rPr>
            <t>WHAT THE ROLE DOES:</t>
          </r>
          <r>
            <rPr>
              <rFont val="Calibri"/>
              <sz val="10"/>
            </rPr>
            <t xml:space="preserve"> Owns client relationships after sale — hypercare, renewals, upsell, CSAT/NPS, delivery follow-through. At A3: varied work; reviews juniors; go-to for a process.
</t>
          </r>
          <r>
            <rPr>
              <rFont val="Calibri"/>
              <b val="1"/>
              <sz val="10"/>
            </rPr>
            <t>Common themes in sub-family holders, all levels'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renewals · testing · upsell · cross sell · training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customer · csat · product · esef · client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retention · renewals · sell · cross · invoicing · outstanding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trainings
</t>
          </r>
          <r>
            <rPr>
              <rFont val="Calibri"/>
              <b val="1"/>
              <sz val="10"/>
            </rPr>
            <t>SKILLS &amp; KNOWLEDGE · role-holders:</t>
          </r>
          <r>
            <rPr>
              <rFont val="Calibri"/>
              <sz val="10"/>
            </rPr>
            <t xml:space="preserve"> XBRL Domain · Communication
</t>
          </r>
          <r>
            <rPr>
              <rFont val="Calibri"/>
              <b val="1"/>
              <sz val="10"/>
            </rPr>
            <t>TOOLS &amp; SYSTEMS:</t>
          </r>
          <r>
            <rPr>
              <rFont val="Calibri"/>
              <sz val="10"/>
            </rPr>
            <t xml:space="preserve"> Hubspot · excel · Office 365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9 answered; catalogue RC-034</t>
          </r>
        </is>
      </c>
      <c r="S16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yes.
</t>
          </r>
          <r>
            <rPr>
              <rFont val="Calibri"/>
              <b val="1"/>
              <sz val="10"/>
            </rPr>
            <t>If the work is missed · role-holders' themes:</t>
          </r>
          <r>
            <rPr>
              <rFont val="Calibri"/>
              <sz val="10"/>
            </rPr>
            <t xml:space="preserve"> business · impact · revenue.
Manager talent mapping — Latest rating: 3 · Potential: Medium · 9-Box Grid placement: Core Contributor.</t>
          </r>
        </is>
      </c>
      <c r="T167" s="121" t="n"/>
      <c r="U167" s="122" t="inlineStr">
        <is>
          <r>
            <rPr>
              <rFont val="Calibri"/>
              <sz val="10"/>
            </rPr>
            <t xml:space="preserve">Senior Customer Success Executive in Support · CARBON, A3 — IC.
</t>
          </r>
          <r>
            <rPr>
              <rFont val="Calibri"/>
              <b val="1"/>
              <sz val="10"/>
            </rPr>
            <t>The work:</t>
          </r>
          <r>
            <rPr>
              <rFont val="Calibri"/>
              <sz val="10"/>
            </rPr>
            <t xml:space="preserve"> Owns client relationships after sale — hypercare, renewals, upsell, CSAT/NPS, delivery follow-through.
At this level the role owns varied work; reviews juniors; go-to for a process.
</t>
          </r>
          <r>
            <rPr>
              <rFont val="Calibri"/>
              <b val="1"/>
              <sz val="10"/>
            </rPr>
            <t>Key responsibilities:</t>
          </r>
          <r>
            <rPr>
              <rFont val="Calibri"/>
              <sz val="10"/>
            </rPr>
            <t xml:space="preserve"> Owns client relationships after sale — hypercare, renewals, upsell, CSAT/NPS, delivery follow-through; Varied and non-standard work; handles exceptions; A module / process, or work with client or regulatory consequences.
</t>
          </r>
          <r>
            <rPr>
              <rFont val="Calibri"/>
              <b val="1"/>
              <sz val="10"/>
            </rPr>
            <t>Holders describe it with:</t>
          </r>
          <r>
            <rPr>
              <rFont val="Calibri"/>
              <sz val="10"/>
            </rPr>
            <t xml:space="preserve"> product · renewals · testing · upsell · cross sell · training.</t>
          </r>
        </is>
      </c>
      <c r="V167"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7"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Communication
</t>
          </r>
          <r>
            <rPr>
              <rFont val="Calibri"/>
              <b val="1"/>
              <sz val="10"/>
            </rPr>
            <t>TOOLS:</t>
          </r>
          <r>
            <rPr>
              <rFont val="Calibri"/>
              <sz val="10"/>
            </rPr>
            <t xml:space="preserve"> Hubspot · excel · Office 365
★ = must-have for the family. Scale: 1 Awareness · 2 Working · 3 Practitioner · 4 Advanced · 5 Expert.</t>
          </r>
        </is>
      </c>
      <c r="X167"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7" s="124" t="inlineStr">
        <is>
          <t>CARBON · Support · Band A · Early career</t>
        </is>
      </c>
      <c r="Z167" s="125" t="n">
        <v>2.5</v>
      </c>
      <c r="AA167" s="126">
        <f>IFERROR(INDEX(WM_C,MATCH($Y167,WM_KEY,0)),"")</f>
        <v>0.54</v>
      </c>
      <c r="AB167" s="127">
        <f>IF(Z167="","",Z167*AA167)</f>
        <v>1.35</v>
      </c>
      <c r="AC167" s="125" t="n">
        <v>2</v>
      </c>
      <c r="AD167" s="126">
        <f>IFERROR(INDEX(WM_AU,MATCH($Y167,WM_KEY,0)),"")</f>
        <v>0.16</v>
      </c>
      <c r="AE167" s="127">
        <f>IF(AC167="","",AC167*AD167)</f>
        <v>0.32</v>
      </c>
      <c r="AF167" s="125" t="n">
        <v>3</v>
      </c>
      <c r="AG167" s="126">
        <f>IFERROR(INDEX(WM_AC,MATCH($Y167,WM_KEY,0)),"")</f>
        <v>0.09</v>
      </c>
      <c r="AH167" s="127">
        <f>IF(AF167="","",AF167*AG167)</f>
        <v>0.27</v>
      </c>
      <c r="AI167" s="125" t="n">
        <v>1</v>
      </c>
      <c r="AJ167" s="126">
        <f>IFERROR(INDEX(WM_L,MATCH($Y167,WM_KEY,0)),"")</f>
        <v>0</v>
      </c>
      <c r="AK167" s="127">
        <f>IF(AI167="","",AI167*AJ167)</f>
        <v>0</v>
      </c>
      <c r="AL167" s="125" t="n">
        <v>6</v>
      </c>
      <c r="AM167" s="126">
        <f>IFERROR(INDEX(WM_E,MATCH($Y167,WM_KEY,0)),"")</f>
        <v>0.1</v>
      </c>
      <c r="AN167" s="127">
        <f>IF(AL167="","",AL167*AM167)</f>
        <v>0.6</v>
      </c>
      <c r="AO167" s="128" t="n">
        <v>3.5</v>
      </c>
      <c r="AP167" s="126">
        <f>IFERROR(INDEX(WM_BI,MATCH($Y167,WM_KEY,0)),"")</f>
        <v>0.11</v>
      </c>
      <c r="AQ167" s="127">
        <f>IF(AO167="","",AO167*AP167)</f>
        <v>0.385</v>
      </c>
      <c r="AR167" s="127">
        <f>IF(COUNT(AB167,AE167,AH167,AK167,AN167,AQ167)&lt;6,"",SUM(AB167,AE167,AH167,AK167,AN167,AQ167))</f>
        <v>2.925</v>
      </c>
      <c r="AS167" s="129" t="str">
        <f>IF(AR167="","",INDEX({"A1","A2","A3","B1","B2","B3","C1","C2","D1","D2","E1","E2"},MAX(1,MIN(12,ROUND(AR167,0)))))</f>
        <v>A3</v>
      </c>
      <c r="AT167"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7" s="131" t="inlineStr">
        <is>
          <r>
            <rPr>
              <rFont val="Calibri"/>
              <b val="1"/>
              <sz val="10"/>
            </rPr>
            <t>At build:</t>
          </r>
          <r>
            <rPr>
              <rFont val="Calibri"/>
              <sz val="10"/>
            </rPr>
            <t xml:space="preserve"> Complexity 1.35 + Autonomy 0.32 + Accountability 0.27 + Leadership 0.00 + Experience 0.60 + Business impact 0.39
= 2.93 points → nearest level 3 = A3
</t>
          </r>
          <r>
            <rPr>
              <rFont val="Calibri"/>
              <b val="1"/>
              <sz val="10"/>
            </rPr>
            <t>Final level:</t>
          </r>
          <r>
            <rPr>
              <rFont val="Calibri"/>
              <sz val="10"/>
            </rPr>
            <t xml:space="preserve"> A3 · same as the score</t>
          </r>
        </is>
      </c>
      <c r="AV167" s="131" t="inlineStr">
        <is>
          <r>
            <rPr>
              <rFont val="Calibri"/>
              <b val="1"/>
              <sz val="10"/>
            </rPr>
            <t>No rule applied:</t>
          </r>
          <r>
            <rPr>
              <rFont val="Calibri"/>
              <sz val="10"/>
            </rPr>
            <t xml:space="preserve"> the score decides.</t>
          </r>
        </is>
      </c>
      <c r="AW16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Client enablement, renewals, upsell and cross-sell plus data analysis and sanitisation in CRM → moved up 0.5
</t>
          </r>
          <r>
            <rPr>
              <rFont val="Calibri"/>
              <b val="1"/>
              <sz val="10"/>
            </rPr>
            <t>KRA:</t>
          </r>
          <r>
            <rPr>
              <rFont val="Calibri"/>
              <sz val="10"/>
            </rPr>
            <t xml:space="preserve"> “Net Revenue Retention - 105% Target ARR - to be achieved Rs. 10,50,000 per quarter - Cross Sell 90% reach value milestone in 90 days​…”
</t>
          </r>
          <r>
            <rPr>
              <rFont val="Calibri"/>
              <b val="1"/>
              <sz val="10"/>
            </rPr>
            <t>Market:</t>
          </r>
          <r>
            <rPr>
              <rFont val="Calibri"/>
              <sz val="10"/>
            </rPr>
            <t xml:space="preserve"> A2 = Standard work of the discipline · A3 = Varied and non-standard work; handles exceptions</t>
          </r>
        </is>
      </c>
      <c r="AX16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independently only on trainings → matches the start
</t>
          </r>
          <r>
            <rPr>
              <rFont val="Calibri"/>
              <b val="1"/>
              <sz val="10"/>
            </rPr>
            <t>Market:</t>
          </r>
          <r>
            <rPr>
              <rFont val="Calibri"/>
              <sz val="10"/>
            </rPr>
            <t xml:space="preserve"> A2 = Chooses own approach within standards</t>
          </r>
        </is>
      </c>
      <c r="AY167"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own survey / KRA answers · summarised by the rater; not quoted → moved up 1
</t>
          </r>
          <r>
            <rPr>
              <rFont val="Calibri"/>
              <b val="1"/>
              <sz val="10"/>
            </rPr>
            <t>KRA:</t>
          </r>
          <r>
            <rPr>
              <rFont val="Calibri"/>
              <sz val="10"/>
            </rPr>
            <t xml:space="preserve"> “Net Revenue Retention - 105% Target ARR - to be achieved Rs. 10,50,000 per quarter - Cross Sell 90% reach value milestone in 90 days​…”
</t>
          </r>
          <r>
            <rPr>
              <rFont val="Calibri"/>
              <b val="1"/>
              <sz val="10"/>
            </rPr>
            <t>Market:</t>
          </r>
          <r>
            <rPr>
              <rFont val="Calibri"/>
              <sz val="10"/>
            </rPr>
            <t xml:space="preserve"> A3 = A module / process, or work with client or regulatory consequences</t>
          </r>
        </is>
      </c>
      <c r="AZ16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7" s="134" t="inlineStr">
        <is>
          <r>
            <rPr>
              <rFont val="Calibri"/>
              <sz val="10"/>
            </rPr>
            <t xml:space="preserve">Rated 6 of 12
</t>
          </r>
          <r>
            <rPr>
              <rFont val="Calibri"/>
              <b val="1"/>
              <sz val="10"/>
            </rPr>
            <t>Experience:</t>
          </r>
          <r>
            <rPr>
              <rFont val="Calibri"/>
              <sz val="10"/>
            </rPr>
            <t xml:space="preserve"> 9.8 yrs total · 9.0 before IRIS + 0.8 at IRIS = 5.9 on the experience scale
</t>
          </r>
          <r>
            <rPr>
              <rFont val="Calibri"/>
              <b val="1"/>
              <sz val="10"/>
            </rPr>
            <t>Qualification:</t>
          </r>
          <r>
            <rPr>
              <rFont val="Calibri"/>
              <sz val="10"/>
            </rPr>
            <t xml:space="preserve"> BMS · graduate, relevant to the work → no change
</t>
          </r>
          <r>
            <rPr>
              <rFont val="Calibri"/>
              <b val="1"/>
              <sz val="10"/>
            </rPr>
            <t>Market:</t>
          </r>
          <r>
            <rPr>
              <rFont val="Calibri"/>
              <sz val="10"/>
            </rPr>
            <t xml:space="preserve"> A3 roles typically have 2–5 yrs · IRIS guide 2–4</t>
          </r>
        </is>
      </c>
      <c r="BB167"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67" s="145" t="inlineStr"/>
      <c r="BD167" s="136" t="inlineStr">
        <is>
          <t>✓ HRIS: 9.8 yrs, BMS, 0 direct reports
✓ Survey: 20 of 20 questions answered
✓ KRAs: submitted, reported deliverables
✓ Manager mapping: rating, potential, 9-box
✓ Job description</t>
        </is>
      </c>
      <c r="BE167"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7" s="136" t="inlineStr">
        <is>
          <t>Medium</t>
        </is>
      </c>
      <c r="BG167" s="136" t="inlineStr">
        <is>
          <t>• Serving notice · Employee Master, 23 Sep 2026
• 9.8 yrs of experience in a role that reads as Band A work — a career-path question for the manager: can the role be widened · Specialist, B1 or is it correctly sized?</t>
        </is>
      </c>
      <c r="BH167" s="136" t="inlineStr"/>
      <c r="BI167" s="137" t="n"/>
      <c r="BJ167" s="138" t="n"/>
      <c r="BK167" s="138" t="n"/>
      <c r="BL167" s="138" t="n"/>
      <c r="BM167" s="138" t="n"/>
      <c r="BN167" s="139" t="n"/>
      <c r="BO167" s="121" t="n"/>
      <c r="BP167" s="121" t="n"/>
      <c r="BQ167" s="121" t="n"/>
      <c r="BR167" s="121" t="n"/>
      <c r="BS167" s="121" t="n"/>
      <c r="BT167" s="121" t="n"/>
      <c r="BU167" s="121" t="n"/>
      <c r="BV167" s="121" t="n">
        <v>3.5</v>
      </c>
    </row>
    <row r="168" ht="340" customHeight="1">
      <c r="A168" s="109" t="inlineStr">
        <is>
          <t>IRIS2494</t>
        </is>
      </c>
      <c r="B168" s="110" t="inlineStr">
        <is>
          <t>Shruti Samant</t>
        </is>
      </c>
      <c r="C168" s="111" t="inlineStr">
        <is>
          <t>Support</t>
        </is>
      </c>
      <c r="D168" s="111" t="inlineStr">
        <is>
          <t>Nelson Paul Koonan</t>
        </is>
      </c>
      <c r="E168" s="112" t="n">
        <v>3.5</v>
      </c>
      <c r="F168" s="112" t="n">
        <v>0.5</v>
      </c>
      <c r="G168" s="111" t="inlineStr">
        <is>
          <t>PGDM</t>
        </is>
      </c>
      <c r="H168" s="140" t="inlineStr">
        <is>
          <t>Executive- Customer Support</t>
        </is>
      </c>
      <c r="I168" s="115" t="inlineStr">
        <is>
          <t>Senior Support Executive</t>
        </is>
      </c>
      <c r="J168" s="114" t="inlineStr">
        <is>
          <t>Customer Success &amp; Support</t>
        </is>
      </c>
      <c r="K168" s="114" t="inlineStr">
        <is>
          <t>Application &amp; Product Support</t>
        </is>
      </c>
      <c r="L168" s="115" t="inlineStr">
        <is>
          <t>L3 – Professional / Associate</t>
        </is>
      </c>
      <c r="M168" s="116" t="inlineStr">
        <is>
          <t>A3</t>
        </is>
      </c>
      <c r="N168" s="147" t="inlineStr">
        <is>
          <t>Senior Associate</t>
        </is>
      </c>
      <c r="O168" s="26" t="inlineStr">
        <is>
          <t>A</t>
        </is>
      </c>
      <c r="P168" s="114" t="inlineStr">
        <is>
          <t>IC</t>
        </is>
      </c>
      <c r="Q168" s="146" t="inlineStr">
        <is>
          <t>▲ Up</t>
        </is>
      </c>
      <c r="R168"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2 · Potential: Medium · 9-Box Grid placement: Emerging Talent.</t>
          </r>
        </is>
      </c>
      <c r="T168" s="121" t="n"/>
      <c r="U168"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168"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8"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8"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8" s="124" t="inlineStr">
        <is>
          <t>CARBON · Support · Band A · Early career</t>
        </is>
      </c>
      <c r="Z168" s="125" t="n">
        <v>2</v>
      </c>
      <c r="AA168" s="126">
        <f>IFERROR(INDEX(WM_C,MATCH($Y168,WM_KEY,0)),"")</f>
        <v>0.54</v>
      </c>
      <c r="AB168" s="127">
        <f>IF(Z168="","",Z168*AA168)</f>
        <v>1.08</v>
      </c>
      <c r="AC168" s="125" t="n">
        <v>2</v>
      </c>
      <c r="AD168" s="126">
        <f>IFERROR(INDEX(WM_AU,MATCH($Y168,WM_KEY,0)),"")</f>
        <v>0.16</v>
      </c>
      <c r="AE168" s="127">
        <f>IF(AC168="","",AC168*AD168)</f>
        <v>0.32</v>
      </c>
      <c r="AF168" s="125" t="n">
        <v>2</v>
      </c>
      <c r="AG168" s="126">
        <f>IFERROR(INDEX(WM_AC,MATCH($Y168,WM_KEY,0)),"")</f>
        <v>0.09</v>
      </c>
      <c r="AH168" s="127">
        <f>IF(AF168="","",AF168*AG168)</f>
        <v>0.18</v>
      </c>
      <c r="AI168" s="125" t="n">
        <v>1</v>
      </c>
      <c r="AJ168" s="126">
        <f>IFERROR(INDEX(WM_L,MATCH($Y168,WM_KEY,0)),"")</f>
        <v>0</v>
      </c>
      <c r="AK168" s="127">
        <f>IF(AI168="","",AI168*AJ168)</f>
        <v>0</v>
      </c>
      <c r="AL168" s="125" t="n">
        <v>3.5</v>
      </c>
      <c r="AM168" s="126">
        <f>IFERROR(INDEX(WM_E,MATCH($Y168,WM_KEY,0)),"")</f>
        <v>0.1</v>
      </c>
      <c r="AN168" s="127">
        <f>IF(AL168="","",AL168*AM168)</f>
        <v>0.35</v>
      </c>
      <c r="AO168" s="128" t="n">
        <v>2</v>
      </c>
      <c r="AP168" s="126">
        <f>IFERROR(INDEX(WM_BI,MATCH($Y168,WM_KEY,0)),"")</f>
        <v>0.11</v>
      </c>
      <c r="AQ168" s="127">
        <f>IF(AO168="","",AO168*AP168)</f>
        <v>0.22</v>
      </c>
      <c r="AR168" s="127">
        <f>IF(COUNT(AB168,AE168,AH168,AK168,AN168,AQ168)&lt;6,"",SUM(AB168,AE168,AH168,AK168,AN168,AQ168))</f>
        <v>2.15</v>
      </c>
      <c r="AS168" s="129" t="str">
        <f>IF(AR168="","",INDEX({"A1","A2","A3","B1","B2","B3","C1","C2","D1","D2","E1","E2"},MAX(1,MIN(12,ROUND(AR168,0)))))</f>
        <v>A2</v>
      </c>
      <c r="AT168"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8" s="131" t="inlineStr">
        <is>
          <r>
            <rPr>
              <rFont val="Calibri"/>
              <b val="1"/>
              <sz val="10"/>
            </rPr>
            <t>At build:</t>
          </r>
          <r>
            <rPr>
              <rFont val="Calibri"/>
              <sz val="10"/>
            </rPr>
            <t xml:space="preserve"> Complexity 1.08 + Autonomy 0.32 + Accountability 0.18 + Leadership 0.00 + Experience 0.35 + Business impact 0.22
= 2.15 points → nearest level 2 = A2
</t>
          </r>
          <r>
            <rPr>
              <rFont val="Calibri"/>
              <b val="1"/>
              <sz val="10"/>
            </rPr>
            <t>Final level:</t>
          </r>
          <r>
            <rPr>
              <rFont val="Calibri"/>
              <sz val="10"/>
            </rPr>
            <t xml:space="preserve"> A3 · a rule applied: see the next column</t>
          </r>
        </is>
      </c>
      <c r="AV168" s="131" t="inlineStr">
        <is>
          <r>
            <rPr>
              <rFont val="Calibri"/>
              <sz val="10"/>
            </rPr>
            <t xml:space="preserve">•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AW168"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First-level support: handles tickets and resolves issues using platform knowledge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t>
          </r>
        </is>
      </c>
      <c r="AX16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Prioritises tickets; no other decisions stated → matches the start
</t>
          </r>
          <r>
            <rPr>
              <rFont val="Calibri"/>
              <b val="1"/>
              <sz val="10"/>
            </rPr>
            <t>Market:</t>
          </r>
          <r>
            <rPr>
              <rFont val="Calibri"/>
              <sz val="10"/>
            </rPr>
            <t xml:space="preserve"> A2 = Chooses own approach within standards</t>
          </r>
        </is>
      </c>
      <c r="AY16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Own deliverables · accuracy, TAT</t>
          </r>
        </is>
      </c>
      <c r="AZ16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8" s="134" t="inlineStr">
        <is>
          <r>
            <rPr>
              <rFont val="Calibri"/>
              <sz val="10"/>
            </rPr>
            <t xml:space="preserve">Rated 3.5 of 12 · between A3 and B1
</t>
          </r>
          <r>
            <rPr>
              <rFont val="Calibri"/>
              <b val="1"/>
              <sz val="10"/>
            </rPr>
            <t>Experience:</t>
          </r>
          <r>
            <rPr>
              <rFont val="Calibri"/>
              <sz val="10"/>
            </rPr>
            <t xml:space="preserve"> 3.5 yrs total · 3.0 before IRIS + 0.5 at IRIS = 3.2 on the experience scale
</t>
          </r>
          <r>
            <rPr>
              <rFont val="Calibri"/>
              <b val="1"/>
              <sz val="10"/>
            </rPr>
            <t>Qualification:</t>
          </r>
          <r>
            <rPr>
              <rFont val="Calibri"/>
              <sz val="10"/>
            </rPr>
            <t xml:space="preserve"> PGDM · postgraduate, relevant to the work → +0.5
</t>
          </r>
          <r>
            <rPr>
              <rFont val="Calibri"/>
              <b val="1"/>
              <sz val="10"/>
            </rPr>
            <t>Market:</t>
          </r>
          <r>
            <rPr>
              <rFont val="Calibri"/>
              <sz val="10"/>
            </rPr>
            <t xml:space="preserve"> A3 roles typically have 2–5 yrs · IRIS guide 2–4</t>
          </r>
        </is>
      </c>
      <c r="BB168"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8" s="145" t="inlineStr"/>
      <c r="BD168" s="136" t="inlineStr">
        <is>
          <t>✓ HRIS: 3.5 yrs, PGDM, 0 direct reports
✓ Survey: 19 of 20 questions answered
✓ KRAs: submitted, reported deliverables
✓ Manager mapping: rating, potential, 9-box
✓ Job description</t>
        </is>
      </c>
      <c r="BE168"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8" s="136" t="inlineStr">
        <is>
          <t>Medium</t>
        </is>
      </c>
      <c r="BG168" s="136" t="inlineStr"/>
      <c r="BH168" s="136" t="inlineStr"/>
      <c r="BI168" s="137" t="n"/>
      <c r="BJ168" s="138" t="n"/>
      <c r="BK168" s="138" t="n"/>
      <c r="BL168" s="138" t="n"/>
      <c r="BM168" s="138" t="n"/>
      <c r="BN168" s="139" t="n"/>
      <c r="BO168" s="121" t="n"/>
      <c r="BP168" s="121" t="n"/>
      <c r="BQ168" s="121" t="n"/>
      <c r="BR168" s="121" t="n"/>
      <c r="BS168" s="121" t="n"/>
      <c r="BT168" s="121" t="n"/>
      <c r="BU168" s="121" t="n"/>
      <c r="BV168" s="121" t="n">
        <v>2</v>
      </c>
    </row>
    <row r="169" ht="340" customHeight="1">
      <c r="A169" s="109" t="inlineStr">
        <is>
          <t>IRIS2096</t>
        </is>
      </c>
      <c r="B169" s="110" t="inlineStr">
        <is>
          <t>Sweety Mukherjee</t>
        </is>
      </c>
      <c r="C169" s="111" t="inlineStr">
        <is>
          <t>Support</t>
        </is>
      </c>
      <c r="D169" s="111" t="inlineStr">
        <is>
          <t>Harshal Shah</t>
        </is>
      </c>
      <c r="E169" s="112" t="n">
        <v>7</v>
      </c>
      <c r="F169" s="112" t="n">
        <v>3.7</v>
      </c>
      <c r="G169" s="111" t="inlineStr">
        <is>
          <t>BCA</t>
        </is>
      </c>
      <c r="H169" s="140" t="inlineStr">
        <is>
          <t>Executive- Customer Support</t>
        </is>
      </c>
      <c r="I169" s="115" t="inlineStr">
        <is>
          <t>Senior Support Executive</t>
        </is>
      </c>
      <c r="J169" s="114" t="inlineStr">
        <is>
          <t>Customer Success &amp; Support</t>
        </is>
      </c>
      <c r="K169" s="114" t="inlineStr">
        <is>
          <t>Application &amp; Product Support</t>
        </is>
      </c>
      <c r="L169" s="115" t="inlineStr">
        <is>
          <t>L3 – Professional / Associate</t>
        </is>
      </c>
      <c r="M169" s="116" t="inlineStr">
        <is>
          <t>A3</t>
        </is>
      </c>
      <c r="N169" s="147" t="inlineStr">
        <is>
          <t>Senior Associate</t>
        </is>
      </c>
      <c r="O169" s="26" t="inlineStr">
        <is>
          <t>A</t>
        </is>
      </c>
      <c r="P169" s="114" t="inlineStr">
        <is>
          <t>IC</t>
        </is>
      </c>
      <c r="Q169" s="146" t="inlineStr">
        <is>
          <t>▲ Up</t>
        </is>
      </c>
      <c r="R169" s="119" t="inlineStr">
        <is>
          <r>
            <rPr>
              <rFont val="Calibri"/>
              <b val="1"/>
              <sz val="10"/>
            </rPr>
            <t>WHAT THE ROLE DOES:</t>
          </r>
          <r>
            <rPr>
              <rFont val="Calibri"/>
              <sz val="10"/>
            </rPr>
            <t xml:space="preserve"> 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support · product · customer · provide · testing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resolution · am · accountable · timely · client · quality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issues · resolving · tickets · handle · erro · validation
</t>
          </r>
          <r>
            <rPr>
              <rFont val="Calibri"/>
              <b val="1"/>
              <sz val="10"/>
            </rPr>
            <t>SKILLS &amp; KNOWLEDGE · role-holders:</t>
          </r>
          <r>
            <rPr>
              <rFont val="Calibri"/>
              <sz val="10"/>
            </rPr>
            <t xml:space="preserve"> Tech Support · Domain Support · Domain Knowledge · Platform knowledge · Business Analysis
</t>
          </r>
          <r>
            <rPr>
              <rFont val="Calibri"/>
              <b val="1"/>
              <sz val="10"/>
            </rPr>
            <t>TOOLS &amp; SYSTEMS:</t>
          </r>
          <r>
            <rPr>
              <rFont val="Calibri"/>
              <sz val="10"/>
            </rPr>
            <t xml:space="preserve"> MS office · Arelle · Copilot · Excel · RBI cims portal
</t>
          </r>
          <r>
            <rPr>
              <rFont val="Calibri"/>
              <b val="1"/>
              <sz val="10"/>
            </rPr>
            <t>MANAGER-SET KRAs:</t>
          </r>
          <r>
            <rPr>
              <rFont val="Calibri"/>
              <sz val="10"/>
            </rPr>
            <t xml:space="preserve"> Common themes in manager-set KRAs: resolve · accounts · maintain accurate · accurate up-to-date · escalations owned · tickets/queries sla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role-holders' themes · 3+ answered — 17 holders, 17 answered the survey; sub-family 25 answered; catalogue RC-031</t>
          </r>
        </is>
      </c>
      <c r="S16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T169" s="121" t="n"/>
      <c r="U169" s="122" t="inlineStr">
        <is>
          <r>
            <rPr>
              <rFont val="Calibri"/>
              <sz val="10"/>
            </rPr>
            <t xml:space="preserve">Senior Support Executive in Support · CARBON, A3 — IC.
</t>
          </r>
          <r>
            <rPr>
              <rFont val="Calibri"/>
              <b val="1"/>
              <sz val="10"/>
            </rPr>
            <t>The work:</t>
          </r>
          <r>
            <rPr>
              <rFont val="Calibri"/>
              <sz val="10"/>
            </rPr>
            <t xml:space="preserve"> Resolves client product and filing issues, troubleshoots, handles UAT/change requests and escalates to engineering.
At this level the role owns varied work; reviews juniors; go-to for a process.
</t>
          </r>
          <r>
            <rPr>
              <rFont val="Calibri"/>
              <b val="1"/>
              <sz val="10"/>
            </rPr>
            <t>Key responsibilities:</t>
          </r>
          <r>
            <rPr>
              <rFont val="Calibri"/>
              <sz val="10"/>
            </rPr>
            <t xml:space="preserve"> Resolves client product and filing issues, troubleshoots, handles UAT/change requests and escalates to engineering; Varied and non-standard work; handles exceptions; A module / process, or work with client or regulatory consequences.
</t>
          </r>
          <r>
            <rPr>
              <rFont val="Calibri"/>
              <b val="1"/>
              <sz val="10"/>
            </rPr>
            <t>Holders describe it with:</t>
          </r>
          <r>
            <rPr>
              <rFont val="Calibri"/>
              <sz val="10"/>
            </rPr>
            <t xml:space="preserve"> support · issue · customer · testing · coordination · client.</t>
          </r>
        </is>
      </c>
      <c r="V169"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69"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
★ = must-have for the family. Scale: 1 Awareness · 2 Working · 3 Practitioner · 4 Advanced · 5 Expert.</t>
          </r>
        </is>
      </c>
      <c r="X169"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69" s="124" t="inlineStr">
        <is>
          <t>CARBON · Support · Band A · Early career</t>
        </is>
      </c>
      <c r="Z169" s="125" t="n">
        <v>2</v>
      </c>
      <c r="AA169" s="126">
        <f>IFERROR(INDEX(WM_C,MATCH($Y169,WM_KEY,0)),"")</f>
        <v>0.54</v>
      </c>
      <c r="AB169" s="127">
        <f>IF(Z169="","",Z169*AA169)</f>
        <v>1.08</v>
      </c>
      <c r="AC169" s="125" t="n">
        <v>2</v>
      </c>
      <c r="AD169" s="126">
        <f>IFERROR(INDEX(WM_AU,MATCH($Y169,WM_KEY,0)),"")</f>
        <v>0.16</v>
      </c>
      <c r="AE169" s="127">
        <f>IF(AC169="","",AC169*AD169)</f>
        <v>0.32</v>
      </c>
      <c r="AF169" s="125" t="n">
        <v>2</v>
      </c>
      <c r="AG169" s="126">
        <f>IFERROR(INDEX(WM_AC,MATCH($Y169,WM_KEY,0)),"")</f>
        <v>0.09</v>
      </c>
      <c r="AH169" s="127">
        <f>IF(AF169="","",AF169*AG169)</f>
        <v>0.18</v>
      </c>
      <c r="AI169" s="125" t="n">
        <v>1</v>
      </c>
      <c r="AJ169" s="126">
        <f>IFERROR(INDEX(WM_L,MATCH($Y169,WM_KEY,0)),"")</f>
        <v>0</v>
      </c>
      <c r="AK169" s="127">
        <f>IF(AI169="","",AI169*AJ169)</f>
        <v>0</v>
      </c>
      <c r="AL169" s="125" t="n">
        <v>5</v>
      </c>
      <c r="AM169" s="126">
        <f>IFERROR(INDEX(WM_E,MATCH($Y169,WM_KEY,0)),"")</f>
        <v>0.1</v>
      </c>
      <c r="AN169" s="127">
        <f>IF(AL169="","",AL169*AM169)</f>
        <v>0.5</v>
      </c>
      <c r="AO169" s="128" t="n">
        <v>2</v>
      </c>
      <c r="AP169" s="126">
        <f>IFERROR(INDEX(WM_BI,MATCH($Y169,WM_KEY,0)),"")</f>
        <v>0.11</v>
      </c>
      <c r="AQ169" s="127">
        <f>IF(AO169="","",AO169*AP169)</f>
        <v>0.22</v>
      </c>
      <c r="AR169" s="127">
        <f>IF(COUNT(AB169,AE169,AH169,AK169,AN169,AQ169)&lt;6,"",SUM(AB169,AE169,AH169,AK169,AN169,AQ169))</f>
        <v>2.3</v>
      </c>
      <c r="AS169" s="129" t="str">
        <f>IF(AR169="","",INDEX({"A1","A2","A3","B1","B2","B3","C1","C2","D1","D2","E1","E2"},MAX(1,MIN(12,ROUND(AR169,0)))))</f>
        <v>A2</v>
      </c>
      <c r="AT169"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69" s="131" t="inlineStr">
        <is>
          <r>
            <rPr>
              <rFont val="Calibri"/>
              <b val="1"/>
              <sz val="10"/>
            </rPr>
            <t>At build:</t>
          </r>
          <r>
            <rPr>
              <rFont val="Calibri"/>
              <sz val="10"/>
            </rPr>
            <t xml:space="preserve"> Complexity 1.08 + Autonomy 0.32 + Accountability 0.18 + Leadership 0.00 + Experience 0.50 + Business impact 0.22
= 2.30 points → nearest level 2 = A2
</t>
          </r>
          <r>
            <rPr>
              <rFont val="Calibri"/>
              <b val="1"/>
              <sz val="10"/>
            </rPr>
            <t>Final level:</t>
          </r>
          <r>
            <rPr>
              <rFont val="Calibri"/>
              <sz val="10"/>
            </rPr>
            <t xml:space="preserve"> A3 · a rule applied: see the next column</t>
          </r>
        </is>
      </c>
      <c r="AV169" s="131" t="inlineStr">
        <is>
          <r>
            <rPr>
              <rFont val="Calibri"/>
              <sz val="10"/>
            </rPr>
            <t xml:space="preserve">• </t>
          </r>
          <r>
            <rPr>
              <rFont val="Calibri"/>
              <b val="1"/>
              <sz val="10"/>
            </rPr>
            <t>Raised to A3:</t>
          </r>
          <r>
            <rPr>
              <rFont val="Calibri"/>
              <sz val="10"/>
            </rPr>
            <t xml:space="preserve"> 7 years' experience is 2 years or more.
</t>
          </r>
          <r>
            <rPr>
              <rFont val="Calibri"/>
              <b val="1"/>
              <sz val="10"/>
            </rPr>
            <t>Final level:</t>
          </r>
          <r>
            <rPr>
              <rFont val="Calibri"/>
              <sz val="10"/>
            </rPr>
            <t xml:space="preserve"> A3.</t>
          </r>
        </is>
      </c>
      <c r="AW169"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routine customer issues and basic complaints with standard solutions; some testing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Standard work of the discipline</t>
          </r>
        </is>
      </c>
      <c r="AX16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Resolves routine issues, handles basic complaints, gives standard solutions → matches the start
</t>
          </r>
          <r>
            <rPr>
              <rFont val="Calibri"/>
              <b val="1"/>
              <sz val="10"/>
            </rPr>
            <t>Market:</t>
          </r>
          <r>
            <rPr>
              <rFont val="Calibri"/>
              <sz val="10"/>
            </rPr>
            <t xml:space="preserve"> A2 = Chooses own approach within standards</t>
          </r>
        </is>
      </c>
      <c r="AY16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Timely, accurate responses on own customer complaints → matches the start
</t>
          </r>
          <r>
            <rPr>
              <rFont val="Calibri"/>
              <b val="1"/>
              <sz val="10"/>
            </rPr>
            <t>KRA:</t>
          </r>
          <r>
            <rPr>
              <rFont val="Calibri"/>
              <sz val="10"/>
            </rPr>
            <t xml:space="preserve"> “• Maintain an average First Response Time · FRT of &lt; 30 minutes for all inbound tickets. • Achieve ≥ 80% First Contact Resolution · FCR…”
</t>
          </r>
          <r>
            <rPr>
              <rFont val="Calibri"/>
              <b val="1"/>
              <sz val="10"/>
            </rPr>
            <t>Market:</t>
          </r>
          <r>
            <rPr>
              <rFont val="Calibri"/>
              <sz val="10"/>
            </rPr>
            <t xml:space="preserve"> A2 = Own deliverables · accuracy, TAT</t>
          </r>
        </is>
      </c>
      <c r="AZ169"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69" s="134" t="inlineStr">
        <is>
          <r>
            <rPr>
              <rFont val="Calibri"/>
              <sz val="10"/>
            </rPr>
            <t xml:space="preserve">Rated 5 of 12
</t>
          </r>
          <r>
            <rPr>
              <rFont val="Calibri"/>
              <b val="1"/>
              <sz val="10"/>
            </rPr>
            <t>Experience:</t>
          </r>
          <r>
            <rPr>
              <rFont val="Calibri"/>
              <sz val="10"/>
            </rPr>
            <t xml:space="preserve"> 7.0 yrs total · 3.3 before IRIS + 3.7 at IRIS = 4.8 on the experience scale
</t>
          </r>
          <r>
            <rPr>
              <rFont val="Calibri"/>
              <b val="1"/>
              <sz val="10"/>
            </rPr>
            <t>Qualification:</t>
          </r>
          <r>
            <rPr>
              <rFont val="Calibri"/>
              <sz val="10"/>
            </rPr>
            <t xml:space="preserve"> BCA · graduate → no change
</t>
          </r>
          <r>
            <rPr>
              <rFont val="Calibri"/>
              <b val="1"/>
              <sz val="10"/>
            </rPr>
            <t>Market:</t>
          </r>
          <r>
            <rPr>
              <rFont val="Calibri"/>
              <sz val="10"/>
            </rPr>
            <t xml:space="preserve"> A3 roles typically have 2–5 yrs · IRIS guide 2–4</t>
          </r>
        </is>
      </c>
      <c r="BB169"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69" s="145" t="inlineStr"/>
      <c r="BD169" s="136" t="inlineStr">
        <is>
          <t>✓ HRIS: 7.0 yrs, BCA, 0 direct reports
✓ Survey: 20 of 20 questions answered
✓ KRAs: submitted, reported deliverables
✓ Manager mapping: rating, potential, 9-box
✓ Job description</t>
        </is>
      </c>
      <c r="BE169"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69" s="136" t="inlineStr">
        <is>
          <t>High</t>
        </is>
      </c>
      <c r="BG169" s="136" t="inlineStr">
        <is>
          <t>• 7.0 yrs of experience in a role that reads as Band A work — a career-path question for the manager: can the role be widened · Specialist, B1 or is it correctly sized?</t>
        </is>
      </c>
      <c r="BH169" s="136" t="inlineStr"/>
      <c r="BI169" s="137" t="n"/>
      <c r="BJ169" s="138" t="n"/>
      <c r="BK169" s="138" t="n"/>
      <c r="BL169" s="138" t="n"/>
      <c r="BM169" s="138" t="n"/>
      <c r="BN169" s="139" t="n"/>
      <c r="BO169" s="121" t="n"/>
      <c r="BP169" s="121" t="n"/>
      <c r="BQ169" s="121" t="n"/>
      <c r="BR169" s="121" t="n"/>
      <c r="BS169" s="121" t="n"/>
      <c r="BT169" s="121" t="n"/>
      <c r="BU169" s="121" t="n"/>
      <c r="BV169" s="121" t="n">
        <v>2</v>
      </c>
    </row>
    <row r="170" ht="340" customHeight="1">
      <c r="A170" s="109" t="inlineStr">
        <is>
          <t>IRISC184</t>
        </is>
      </c>
      <c r="B170" s="110" t="inlineStr">
        <is>
          <t>Tanya Dhere</t>
        </is>
      </c>
      <c r="C170" s="111" t="inlineStr">
        <is>
          <t>Support</t>
        </is>
      </c>
      <c r="D170" s="111" t="inlineStr">
        <is>
          <t>Neha Gajbhiye</t>
        </is>
      </c>
      <c r="E170" s="112" t="n">
        <v>13</v>
      </c>
      <c r="F170" s="112" t="n">
        <v>6</v>
      </c>
      <c r="G170" s="111" t="inlineStr">
        <is>
          <t>B.Com</t>
        </is>
      </c>
      <c r="H170" s="140" t="inlineStr">
        <is>
          <t>Consultant</t>
        </is>
      </c>
      <c r="I170" s="115" t="inlineStr">
        <is>
          <t>Senior Customer Success Executive</t>
        </is>
      </c>
      <c r="J170" s="114" t="inlineStr">
        <is>
          <t>Customer Success &amp; Support</t>
        </is>
      </c>
      <c r="K170" s="114" t="inlineStr">
        <is>
          <t>Customer Success &amp; Account Management</t>
        </is>
      </c>
      <c r="L170" s="115" t="inlineStr">
        <is>
          <t>L3 – Professional / Associate</t>
        </is>
      </c>
      <c r="M170" s="116" t="inlineStr">
        <is>
          <t>A3</t>
        </is>
      </c>
      <c r="N170" s="147" t="inlineStr">
        <is>
          <t>Senior Associate</t>
        </is>
      </c>
      <c r="O170" s="26" t="inlineStr">
        <is>
          <t>A</t>
        </is>
      </c>
      <c r="P170" s="114" t="inlineStr">
        <is>
          <t>IC</t>
        </is>
      </c>
      <c r="Q170" s="146" t="inlineStr">
        <is>
          <t>▲ Up</t>
        </is>
      </c>
      <c r="R170" s="119" t="inlineStr">
        <is>
          <r>
            <rPr>
              <rFont val="Calibri"/>
              <b val="1"/>
              <sz val="10"/>
            </rPr>
            <t>WHAT THE ROLE DOES:</t>
          </r>
          <r>
            <rPr>
              <rFont val="Calibri"/>
              <sz val="10"/>
            </rPr>
            <t xml:space="preserve"> Owns client relationships after sale — hypercare, renewals, upsell, CSAT/NPS, delivery follow-through. At A3: varied work; reviews juniors; go-to for a process.
</t>
          </r>
          <r>
            <rPr>
              <rFont val="Calibri"/>
              <b val="1"/>
              <sz val="10"/>
            </rPr>
            <t>Common themes in sub-family holders, all levels'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renewals · testing · upsell · cross sell · training
</t>
          </r>
          <r>
            <rPr>
              <rFont val="Calibri"/>
              <b val="1"/>
              <sz val="10"/>
            </rPr>
            <t>DELIVERS:</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customer · csat · product · esef · client
</t>
          </r>
          <r>
            <rPr>
              <rFont val="Calibri"/>
              <b val="1"/>
              <sz val="10"/>
            </rPr>
            <t>ACCOUNTABLE FOR:</t>
          </r>
          <r>
            <rPr>
              <rFont val="Calibri"/>
              <sz val="10"/>
            </rPr>
            <t xml:space="preserve"> A module / process, or work with client or regulatory consequences
</t>
          </r>
          <r>
            <rPr>
              <rFont val="Calibri"/>
              <b val="1"/>
              <sz val="10"/>
            </rPr>
            <t>Common themes in sub-family holders, all levels' answers:</t>
          </r>
          <r>
            <rPr>
              <rFont val="Calibri"/>
              <sz val="10"/>
            </rPr>
            <t xml:space="preserve"> retention · renewals · sell · cross · invoicing · outstanding
</t>
          </r>
          <r>
            <rPr>
              <rFont val="Calibri"/>
              <b val="1"/>
              <sz val="10"/>
            </rPr>
            <t>DECIDES ALONE:</t>
          </r>
          <r>
            <rPr>
              <rFont val="Calibri"/>
              <sz val="10"/>
            </rPr>
            <t xml:space="preserve"> Technical / QC / client calls on own work
</t>
          </r>
          <r>
            <rPr>
              <rFont val="Calibri"/>
              <b val="1"/>
              <sz val="10"/>
            </rPr>
            <t>Common themes in sub-family holders, all levels' answers:</t>
          </r>
          <r>
            <rPr>
              <rFont val="Calibri"/>
              <sz val="10"/>
            </rPr>
            <t xml:space="preserve"> trainings
</t>
          </r>
          <r>
            <rPr>
              <rFont val="Calibri"/>
              <b val="1"/>
              <sz val="10"/>
            </rPr>
            <t>SKILLS &amp; KNOWLEDGE · role-holders:</t>
          </r>
          <r>
            <rPr>
              <rFont val="Calibri"/>
              <sz val="10"/>
            </rPr>
            <t xml:space="preserve"> XBRL Domain · Communication
</t>
          </r>
          <r>
            <rPr>
              <rFont val="Calibri"/>
              <b val="1"/>
              <sz val="10"/>
            </rPr>
            <t>TOOLS &amp; SYSTEMS:</t>
          </r>
          <r>
            <rPr>
              <rFont val="Calibri"/>
              <sz val="10"/>
            </rPr>
            <t xml:space="preserve"> Hubspot · excel · Office 365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2 holders, 2 answered the survey; sub-family 9 answered; catalogue RC-034</t>
          </r>
        </is>
      </c>
      <c r="S17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business · impact · revenue.
Manager talent mapping — Latest rating: 3 · Potential: Low · 9-Box Grid placement: Reliable Specialist.</t>
          </r>
        </is>
      </c>
      <c r="T170" s="121" t="n"/>
      <c r="U170" s="122" t="inlineStr">
        <is>
          <r>
            <rPr>
              <rFont val="Calibri"/>
              <sz val="10"/>
            </rPr>
            <t xml:space="preserve">Senior Customer Success Executive in Support · CARBON, A3 — IC.
</t>
          </r>
          <r>
            <rPr>
              <rFont val="Calibri"/>
              <b val="1"/>
              <sz val="10"/>
            </rPr>
            <t>The work:</t>
          </r>
          <r>
            <rPr>
              <rFont val="Calibri"/>
              <sz val="10"/>
            </rPr>
            <t xml:space="preserve"> Owns client relationships after sale — hypercare, renewals, upsell, CSAT/NPS, delivery follow-through.
At this level the role owns varied work; reviews juniors; go-to for a process.
</t>
          </r>
          <r>
            <rPr>
              <rFont val="Calibri"/>
              <b val="1"/>
              <sz val="10"/>
            </rPr>
            <t>Key responsibilities:</t>
          </r>
          <r>
            <rPr>
              <rFont val="Calibri"/>
              <sz val="10"/>
            </rPr>
            <t xml:space="preserve"> Owns client relationships after sale — hypercare, renewals, upsell, CSAT/NPS, delivery follow-through; Varied and non-standard work; handles exceptions; A module / process, or work with client or regulatory consequences.
</t>
          </r>
          <r>
            <rPr>
              <rFont val="Calibri"/>
              <b val="1"/>
              <sz val="10"/>
            </rPr>
            <t>Holders describe it with:</t>
          </r>
          <r>
            <rPr>
              <rFont val="Calibri"/>
              <sz val="10"/>
            </rPr>
            <t xml:space="preserve"> product · renewals · testing · upsell · cross sell · training.</t>
          </r>
        </is>
      </c>
      <c r="V170" s="123" t="inlineStr">
        <is>
          <r>
            <rPr>
              <rFont val="Calibri"/>
              <b val="1"/>
              <sz val="10"/>
            </rPr>
            <t>Hire as:</t>
          </r>
          <r>
            <rPr>
              <rFont val="Calibri"/>
              <sz val="10"/>
            </rPr>
            <t xml:space="preserve"> Support / CS Executive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t>
          </r>
          <r>
            <rPr>
              <rFont val="Calibri"/>
              <b val="1"/>
              <sz val="10"/>
            </rPr>
            <t>Equivalent titles at peers:</t>
          </r>
          <r>
            <rPr>
              <rFont val="Calibri"/>
              <sz val="10"/>
            </rPr>
            <t xml:space="preserve"> IRIS Vs Competitor Benchmark — SaaS customer-success ladder – Associate CSM · Regnology – Product Support Specialist · Reg Reporting · IRIS Vs Competitor Benchmark — support tiers – L2 Application Support
</t>
          </r>
          <r>
            <rPr>
              <rFont val="Calibri"/>
              <b val="1"/>
              <sz val="10"/>
            </rPr>
            <t>Credentials:</t>
          </r>
          <r>
            <rPr>
              <rFont val="Calibri"/>
              <sz val="10"/>
            </rPr>
            <t xml:space="preserve"> Internal product certification
</t>
          </r>
          <r>
            <rPr>
              <rFont val="Calibri"/>
              <b val="1"/>
              <sz val="10"/>
            </rPr>
            <t>Must already know:</t>
          </r>
          <r>
            <rPr>
              <rFont val="Calibri"/>
              <sz val="10"/>
            </rPr>
            <t xml:space="preserve"> ITIL / service-desk practice; SLA management</t>
          </r>
        </is>
      </c>
      <c r="W170" s="123" t="inlineStr">
        <is>
          <r>
            <rPr>
              <rFont val="Calibri"/>
              <sz val="10"/>
            </rPr>
            <t xml:space="preserve">FUNCTIONAL — skill level 3 of 5 · Practitioner
 ★ Product, Platform &amp; Domain Knowledge: Handles most product and domain scenarios
 ★ Stakeholder &amp; Client Management: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XBRL Domain · Communication
</t>
          </r>
          <r>
            <rPr>
              <rFont val="Calibri"/>
              <b val="1"/>
              <sz val="10"/>
            </rPr>
            <t>TOOLS:</t>
          </r>
          <r>
            <rPr>
              <rFont val="Calibri"/>
              <sz val="10"/>
            </rPr>
            <t xml:space="preserve"> Hubspot · excel · Office 365
★ = must-have for the family. Scale: 1 Awareness · 2 Working · 3 Practitioner · 4 Advanced · 5 Expert.</t>
          </r>
        </is>
      </c>
      <c r="X170"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0" s="124" t="inlineStr">
        <is>
          <t>CARBON · Support · Band A · Early career</t>
        </is>
      </c>
      <c r="Z170" s="125" t="n">
        <v>2.5</v>
      </c>
      <c r="AA170" s="126">
        <f>IFERROR(INDEX(WM_C,MATCH($Y170,WM_KEY,0)),"")</f>
        <v>0.54</v>
      </c>
      <c r="AB170" s="127">
        <f>IF(Z170="","",Z170*AA170)</f>
        <v>1.35</v>
      </c>
      <c r="AC170" s="125" t="n">
        <v>2</v>
      </c>
      <c r="AD170" s="126">
        <f>IFERROR(INDEX(WM_AU,MATCH($Y170,WM_KEY,0)),"")</f>
        <v>0.16</v>
      </c>
      <c r="AE170" s="127">
        <f>IF(AC170="","",AC170*AD170)</f>
        <v>0.32</v>
      </c>
      <c r="AF170" s="125" t="n">
        <v>2.5</v>
      </c>
      <c r="AG170" s="126">
        <f>IFERROR(INDEX(WM_AC,MATCH($Y170,WM_KEY,0)),"")</f>
        <v>0.09</v>
      </c>
      <c r="AH170" s="127">
        <f>IF(AF170="","",AF170*AG170)</f>
        <v>0.225</v>
      </c>
      <c r="AI170" s="125" t="n">
        <v>1</v>
      </c>
      <c r="AJ170" s="126">
        <f>IFERROR(INDEX(WM_L,MATCH($Y170,WM_KEY,0)),"")</f>
        <v>0</v>
      </c>
      <c r="AK170" s="127">
        <f>IF(AI170="","",AI170*AJ170)</f>
        <v>0</v>
      </c>
      <c r="AL170" s="125" t="n">
        <v>7.5</v>
      </c>
      <c r="AM170" s="126">
        <f>IFERROR(INDEX(WM_E,MATCH($Y170,WM_KEY,0)),"")</f>
        <v>0.1</v>
      </c>
      <c r="AN170" s="127">
        <f>IF(AL170="","",AL170*AM170)</f>
        <v>0.75</v>
      </c>
      <c r="AO170" s="128" t="n">
        <v>2.5</v>
      </c>
      <c r="AP170" s="126">
        <f>IFERROR(INDEX(WM_BI,MATCH($Y170,WM_KEY,0)),"")</f>
        <v>0.11</v>
      </c>
      <c r="AQ170" s="127">
        <f>IF(AO170="","",AO170*AP170)</f>
        <v>0.275</v>
      </c>
      <c r="AR170" s="127">
        <f>IF(COUNT(AB170,AE170,AH170,AK170,AN170,AQ170)&lt;6,"",SUM(AB170,AE170,AH170,AK170,AN170,AQ170))</f>
        <v>2.92</v>
      </c>
      <c r="AS170" s="129" t="str">
        <f>IF(AR170="","",INDEX({"A1","A2","A3","B1","B2","B3","C1","C2","D1","D2","E1","E2"},MAX(1,MIN(12,ROUND(AR170,0)))))</f>
        <v>A3</v>
      </c>
      <c r="AT170"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70" s="131" t="inlineStr">
        <is>
          <r>
            <rPr>
              <rFont val="Calibri"/>
              <b val="1"/>
              <sz val="10"/>
            </rPr>
            <t>At build:</t>
          </r>
          <r>
            <rPr>
              <rFont val="Calibri"/>
              <sz val="10"/>
            </rPr>
            <t xml:space="preserve"> Complexity 1.35 + Autonomy 0.32 + Accountability 0.22 + Leadership 0.00 + Experience 0.75 + Business impact 0.28
= 2.92 points → nearest level 3 = A3
</t>
          </r>
          <r>
            <rPr>
              <rFont val="Calibri"/>
              <b val="1"/>
              <sz val="10"/>
            </rPr>
            <t>Final level:</t>
          </r>
          <r>
            <rPr>
              <rFont val="Calibri"/>
              <sz val="10"/>
            </rPr>
            <t xml:space="preserve"> A3 · same as the score</t>
          </r>
        </is>
      </c>
      <c r="AV170" s="131" t="inlineStr">
        <is>
          <r>
            <rPr>
              <rFont val="Calibri"/>
              <b val="1"/>
              <sz val="10"/>
            </rPr>
            <t>No rule applied:</t>
          </r>
          <r>
            <rPr>
              <rFont val="Calibri"/>
              <sz val="10"/>
            </rPr>
            <t xml:space="preserve"> the score decides.</t>
          </r>
        </is>
      </c>
      <c r="AW170"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Invoicing, proposals, legal documentation, receivables; mediates between service, client and auditors → moved up 0.5
</t>
          </r>
          <r>
            <rPr>
              <rFont val="Calibri"/>
              <b val="1"/>
              <sz val="10"/>
            </rPr>
            <t>Market:</t>
          </r>
          <r>
            <rPr>
              <rFont val="Calibri"/>
              <sz val="10"/>
            </rPr>
            <t xml:space="preserve"> A2 = Standard work of the discipline · A3 = Varied and non-standard work; handles exceptions</t>
          </r>
        </is>
      </c>
      <c r="AX17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Handles daily work alone; manager covers urgent items when absent; no decisions stated → matches the start
</t>
          </r>
          <r>
            <rPr>
              <rFont val="Calibri"/>
              <b val="1"/>
              <sz val="10"/>
            </rPr>
            <t>Market:</t>
          </r>
          <r>
            <rPr>
              <rFont val="Calibri"/>
              <sz val="10"/>
            </rPr>
            <t xml:space="preserve"> A2 = Chooses own approach within standards</t>
          </r>
        </is>
      </c>
      <c r="AY17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Invoices, outstanding payments, renewal and legal documentation; direct revenue impact → moved up 0.5
</t>
          </r>
          <r>
            <rPr>
              <rFont val="Calibri"/>
              <b val="1"/>
              <sz val="10"/>
            </rPr>
            <t>Market:</t>
          </r>
          <r>
            <rPr>
              <rFont val="Calibri"/>
              <sz val="10"/>
            </rPr>
            <t xml:space="preserve"> A2 = Own deliverables · accuracy, TAT · A3 = A module / process, or work with client or regulatory consequences</t>
          </r>
        </is>
      </c>
      <c r="AZ17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0" s="134" t="inlineStr">
        <is>
          <r>
            <rPr>
              <rFont val="Calibri"/>
              <sz val="10"/>
            </rPr>
            <t xml:space="preserve">Rated 7.5 of 12 · between C1 and C2
</t>
          </r>
          <r>
            <rPr>
              <rFont val="Calibri"/>
              <b val="1"/>
              <sz val="10"/>
            </rPr>
            <t>Experience:</t>
          </r>
          <r>
            <rPr>
              <rFont val="Calibri"/>
              <sz val="10"/>
            </rPr>
            <t xml:space="preserve"> 13.0 yrs total · 7.0 before IRIS + 6.0 at IRIS = 7.4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70"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70" s="145" t="inlineStr"/>
      <c r="BD170" s="136" t="inlineStr">
        <is>
          <t>✓ HRIS: 13.0 yrs, B.Com, 0 direct reports
✓ Survey: 19 of 20 questions answered
✓ KRAs: reported deliverables
✓ Manager mapping: rating, potential, 9-box
✗ Job description: not on file</t>
        </is>
      </c>
      <c r="BE170" s="136"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BF170" s="136" t="inlineStr">
        <is>
          <t>Medium</t>
        </is>
      </c>
      <c r="BG170" s="136" t="inlineStr">
        <is>
          <t>• 13.0 yrs of experience in a role that reads as Band A work — a career-path question for the manager: can the role be widened · Specialist, B1 or is it correctly sized?</t>
        </is>
      </c>
      <c r="BH170" s="136" t="inlineStr"/>
      <c r="BI170" s="137" t="n"/>
      <c r="BJ170" s="138" t="n"/>
      <c r="BK170" s="138" t="n"/>
      <c r="BL170" s="138" t="n"/>
      <c r="BM170" s="138" t="n"/>
      <c r="BN170" s="139" t="n"/>
      <c r="BO170" s="121" t="n"/>
      <c r="BP170" s="121" t="n"/>
      <c r="BQ170" s="121" t="n"/>
      <c r="BR170" s="121" t="n"/>
      <c r="BS170" s="121" t="n"/>
      <c r="BT170" s="121" t="n"/>
      <c r="BU170" s="121" t="n"/>
      <c r="BV170" s="121" t="n">
        <v>2.5</v>
      </c>
    </row>
    <row r="171" ht="340" customHeight="1">
      <c r="A171" s="109" t="inlineStr">
        <is>
          <t>IRIS0118</t>
        </is>
      </c>
      <c r="B171" s="110" t="inlineStr">
        <is>
          <t>Mayur Narvekar</t>
        </is>
      </c>
      <c r="C171" s="111" t="inlineStr">
        <is>
          <t>Support</t>
        </is>
      </c>
      <c r="D171" s="111" t="inlineStr">
        <is>
          <t>Aniket Das</t>
        </is>
      </c>
      <c r="E171" s="112" t="n">
        <v>19.1</v>
      </c>
      <c r="F171" s="112" t="n">
        <v>19.1</v>
      </c>
      <c r="G171" s="111" t="inlineStr">
        <is>
          <t>B.Com</t>
        </is>
      </c>
      <c r="H171" s="140" t="inlineStr">
        <is>
          <t>Image Processing Specialist</t>
        </is>
      </c>
      <c r="I171" s="115" t="inlineStr">
        <is>
          <t>MIS Specialist</t>
        </is>
      </c>
      <c r="J171" s="114" t="inlineStr">
        <is>
          <t>Data &amp; Analytics</t>
        </is>
      </c>
      <c r="K171" s="114" t="inlineStr">
        <is>
          <t>MIS &amp; Business Reporting</t>
        </is>
      </c>
      <c r="L171" s="115" t="inlineStr">
        <is>
          <t>L3 – Professional / Associate</t>
        </is>
      </c>
      <c r="M171" s="116" t="inlineStr">
        <is>
          <t>A3</t>
        </is>
      </c>
      <c r="N171" s="147" t="inlineStr">
        <is>
          <t>Senior Associate</t>
        </is>
      </c>
      <c r="O171" s="26" t="inlineStr">
        <is>
          <t>A</t>
        </is>
      </c>
      <c r="P171" s="114" t="inlineStr">
        <is>
          <t>IC</t>
        </is>
      </c>
      <c r="Q171" s="146" t="inlineStr">
        <is>
          <t>▲ Up</t>
        </is>
      </c>
      <c r="R171" s="119" t="inlineStr">
        <is>
          <r>
            <rPr>
              <rFont val="Calibri"/>
              <b val="1"/>
              <sz val="10"/>
            </rPr>
            <t>WHAT THE ROLE DOES:</t>
          </r>
          <r>
            <rPr>
              <rFont val="Calibri"/>
              <sz val="10"/>
            </rPr>
            <t xml:space="preserve"> Builds MIS, dashboards and revenue/ARR forecasts. At A3: varied work; reviews juniors; go-to for a process.
</t>
          </r>
          <r>
            <rPr>
              <rFont val="Calibri"/>
              <b val="1"/>
              <sz val="10"/>
            </rPr>
            <t>KEY RESPONSIBILITIES:</t>
          </r>
          <r>
            <rPr>
              <rFont val="Calibri"/>
              <sz val="10"/>
            </rPr>
            <t xml:space="preserve"> Builds MIS, dashboards and revenue/ARR forecasts;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COMPETENCIES REQUIRED — must-have ★: Data Analytics, BI &amp; Visualisation · Database, SQL &amp; Data Engineering
</t>
          </r>
          <r>
            <rPr>
              <rFont val="Calibri"/>
              <b val="1"/>
              <sz val="10"/>
            </rPr>
            <t>OTHER FUNCTIONAL COMPETENCIES:</t>
          </r>
          <r>
            <rPr>
              <rFont val="Calibri"/>
              <sz val="10"/>
            </rPr>
            <t xml:space="preserve"> Advanced Excel &amp; Productivity Tools · Regulatory &amp; BFSI Domain · Process Improvement &amp; Quality Mindset · Accounting &amp; Reporting Standards · IFRS/US GAAP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Power BI / Tableau · optional; Database certifications · optional
</t>
          </r>
          <r>
            <rPr>
              <rFont val="Calibri"/>
              <b val="1"/>
              <sz val="10"/>
            </rPr>
            <t>SOURCE:</t>
          </r>
          <r>
            <rPr>
              <rFont val="Calibri"/>
              <sz val="10"/>
            </rPr>
            <t xml:space="preserve"> Framework only · fewer than 3 answered — 1 holder, 1 answered the survey; sub-family 2 answered; catalogue RC-044</t>
          </r>
        </is>
      </c>
      <c r="S17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Not rated · manager · 9-Box Grid placement: Not placed · manager.</t>
          </r>
        </is>
      </c>
      <c r="T171" s="121" t="n"/>
      <c r="U171" s="122" t="inlineStr">
        <is>
          <r>
            <rPr>
              <rFont val="Calibri"/>
              <sz val="10"/>
            </rPr>
            <t xml:space="preserve">MIS Specialist in Support · CARBON, A3 — IC.
</t>
          </r>
          <r>
            <rPr>
              <rFont val="Calibri"/>
              <b val="1"/>
              <sz val="10"/>
            </rPr>
            <t>The work:</t>
          </r>
          <r>
            <rPr>
              <rFont val="Calibri"/>
              <sz val="10"/>
            </rPr>
            <t xml:space="preserve"> Builds MIS, dashboards and revenue/ARR forecasts.
At this level the role owns varied work; reviews juniors; go-to for a process.
</t>
          </r>
          <r>
            <rPr>
              <rFont val="Calibri"/>
              <b val="1"/>
              <sz val="10"/>
            </rPr>
            <t>Key responsibilities:</t>
          </r>
          <r>
            <rPr>
              <rFont val="Calibri"/>
              <sz val="10"/>
            </rPr>
            <t xml:space="preserve"> Builds MIS, dashboards and revenue/ARR forecasts; Varied and non-standard work; handles exceptions; A module / process, or work with client or regulatory consequences.</t>
          </r>
        </is>
      </c>
      <c r="V171" s="123" t="inlineStr">
        <is>
          <r>
            <rPr>
              <rFont val="Calibri"/>
              <b val="1"/>
              <sz val="10"/>
            </rPr>
            <t>Hire as:</t>
          </r>
          <r>
            <rPr>
              <rFont val="Calibri"/>
              <sz val="10"/>
            </rPr>
            <t xml:space="preserve"> Senior Data Analyst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commerce / statistics / engineering
</t>
          </r>
          <r>
            <rPr>
              <rFont val="Calibri"/>
              <b val="1"/>
              <sz val="10"/>
            </rPr>
            <t>Equivalent titles at peers:</t>
          </r>
          <r>
            <rPr>
              <rFont val="Calibri"/>
              <sz val="10"/>
            </rPr>
            <t xml:space="preserve"> Atlassian company-wide P-levels – P40 Analyst · IRIS Vs Competitor Benchmark — data analyst ladder – Data Analyst II
</t>
          </r>
          <r>
            <rPr>
              <rFont val="Calibri"/>
              <b val="1"/>
              <sz val="10"/>
            </rPr>
            <t>Credentials:</t>
          </r>
          <r>
            <rPr>
              <rFont val="Calibri"/>
              <sz val="10"/>
            </rPr>
            <t xml:space="preserve"> Power BI / Tableau · optional; Database certifications · optional
</t>
          </r>
          <r>
            <rPr>
              <rFont val="Calibri"/>
              <b val="1"/>
              <sz val="10"/>
            </rPr>
            <t>Must already know:</t>
          </r>
          <r>
            <rPr>
              <rFont val="Calibri"/>
              <sz val="10"/>
            </rPr>
            <t xml:space="preserve"> Data quality and confidentiality</t>
          </r>
        </is>
      </c>
      <c r="W171" s="123" t="inlineStr">
        <is>
          <r>
            <rPr>
              <rFont val="Calibri"/>
              <sz val="10"/>
            </rPr>
            <t xml:space="preserve">FUNCTIONAL — skill level 3 of 5 · Practitioner
 ★ Data Analytics, BI &amp; Visualisation: Builds MIS, dashboards and analysis
 ★ Database, SQL &amp; Data Engineering: Writes and tunes queries, procedures and ETL
 •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171" s="123" t="inlineStr">
        <is>
          <r>
            <rPr>
              <rFont val="Calibri"/>
              <sz val="10"/>
            </rPr>
            <t xml:space="preserve">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1" s="124" t="inlineStr">
        <is>
          <t>CARBON · Support · Band A · Early career</t>
        </is>
      </c>
      <c r="Z171" s="125" t="n">
        <v>3</v>
      </c>
      <c r="AA171" s="126">
        <f>IFERROR(INDEX(WM_C,MATCH($Y171,WM_KEY,0)),"")</f>
        <v>0.54</v>
      </c>
      <c r="AB171" s="127">
        <f>IF(Z171="","",Z171*AA171)</f>
        <v>1.62</v>
      </c>
      <c r="AC171" s="125" t="n">
        <v>2.5</v>
      </c>
      <c r="AD171" s="126">
        <f>IFERROR(INDEX(WM_AU,MATCH($Y171,WM_KEY,0)),"")</f>
        <v>0.16</v>
      </c>
      <c r="AE171" s="127">
        <f>IF(AC171="","",AC171*AD171)</f>
        <v>0.4</v>
      </c>
      <c r="AF171" s="125" t="n">
        <v>3</v>
      </c>
      <c r="AG171" s="126">
        <f>IFERROR(INDEX(WM_AC,MATCH($Y171,WM_KEY,0)),"")</f>
        <v>0.09</v>
      </c>
      <c r="AH171" s="127">
        <f>IF(AF171="","",AF171*AG171)</f>
        <v>0.27</v>
      </c>
      <c r="AI171" s="125" t="n">
        <v>1.5</v>
      </c>
      <c r="AJ171" s="126">
        <f>IFERROR(INDEX(WM_L,MATCH($Y171,WM_KEY,0)),"")</f>
        <v>0</v>
      </c>
      <c r="AK171" s="127">
        <f>IF(AI171="","",AI171*AJ171)</f>
        <v>0</v>
      </c>
      <c r="AL171" s="125" t="n">
        <v>9.5</v>
      </c>
      <c r="AM171" s="126">
        <f>IFERROR(INDEX(WM_E,MATCH($Y171,WM_KEY,0)),"")</f>
        <v>0.1</v>
      </c>
      <c r="AN171" s="127">
        <f>IF(AL171="","",AL171*AM171)</f>
        <v>0.95</v>
      </c>
      <c r="AO171" s="128" t="n">
        <v>3</v>
      </c>
      <c r="AP171" s="126">
        <f>IFERROR(INDEX(WM_BI,MATCH($Y171,WM_KEY,0)),"")</f>
        <v>0.11</v>
      </c>
      <c r="AQ171" s="127">
        <f>IF(AO171="","",AO171*AP171)</f>
        <v>0.33</v>
      </c>
      <c r="AR171" s="127">
        <f>IF(COUNT(AB171,AE171,AH171,AK171,AN171,AQ171)&lt;6,"",SUM(AB171,AE171,AH171,AK171,AN171,AQ171))</f>
        <v>3.57</v>
      </c>
      <c r="AS171" s="129" t="str">
        <f>IF(AR171="","",INDEX({"A1","A2","A3","B1","B2","B3","C1","C2","D1","D2","E1","E2"},MAX(1,MIN(12,ROUND(AR171,0)))))</f>
        <v>B1</v>
      </c>
      <c r="AT171"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71" s="131" t="inlineStr">
        <is>
          <r>
            <rPr>
              <rFont val="Calibri"/>
              <b val="1"/>
              <sz val="10"/>
            </rPr>
            <t>At build:</t>
          </r>
          <r>
            <rPr>
              <rFont val="Calibri"/>
              <sz val="10"/>
            </rPr>
            <t xml:space="preserve"> Complexity 1.62 + Autonomy 0.40 + Accountability 0.27 + Leadership 0.00 + Experience 0.95 + Business impact 0.33
= 3.57 points → nearest level 4 = B1
</t>
          </r>
          <r>
            <rPr>
              <rFont val="Calibri"/>
              <b val="1"/>
              <sz val="10"/>
            </rPr>
            <t>Final level:</t>
          </r>
          <r>
            <rPr>
              <rFont val="Calibri"/>
              <sz val="10"/>
            </rPr>
            <t xml:space="preserve"> A3 · a rule applied: see the next column</t>
          </r>
        </is>
      </c>
      <c r="AV171" s="131" t="inlineStr">
        <is>
          <r>
            <rPr>
              <rFont val="Calibri"/>
              <sz val="10"/>
            </rPr>
            <t xml:space="preserve">•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AW171"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Prepares revenue and ARR forecasts on assumptions, IR data and invoices; needs accounting knowledge → matches the start
</t>
          </r>
          <r>
            <rPr>
              <rFont val="Calibri"/>
              <b val="1"/>
              <sz val="10"/>
            </rPr>
            <t>Market:</t>
          </r>
          <r>
            <rPr>
              <rFont val="Calibri"/>
              <sz val="10"/>
            </rPr>
            <t xml:space="preserve"> A3 = Varied and non-standard work; handles exceptions</t>
          </r>
        </is>
      </c>
      <c r="AX171"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No decisions stated; answerable for wrong forecast assumptions → moved down 0.5
</t>
          </r>
          <r>
            <rPr>
              <rFont val="Calibri"/>
              <b val="1"/>
              <sz val="10"/>
            </rPr>
            <t>Market:</t>
          </r>
          <r>
            <rPr>
              <rFont val="Calibri"/>
              <sz val="10"/>
            </rPr>
            <t xml:space="preserve"> A2 = Chooses own approach within standards · A3 = Technical / QC / client calls on own work</t>
          </r>
        </is>
      </c>
      <c r="AY171"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Revenue and ARR forecast, invoicing and IR data involving confidential numbers → matches the start
</t>
          </r>
          <r>
            <rPr>
              <rFont val="Calibri"/>
              <b val="1"/>
              <sz val="10"/>
            </rPr>
            <t>Market:</t>
          </r>
          <r>
            <rPr>
              <rFont val="Calibri"/>
              <sz val="10"/>
            </rPr>
            <t xml:space="preserve"> A3 = A module / process, or work with client or regulatory consequences</t>
          </r>
        </is>
      </c>
      <c r="AZ171"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guidance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171" s="134" t="inlineStr">
        <is>
          <r>
            <rPr>
              <rFont val="Calibri"/>
              <sz val="10"/>
            </rPr>
            <t xml:space="preserve">Rated 9.5 of 12 · between D1 and D2
</t>
          </r>
          <r>
            <rPr>
              <rFont val="Calibri"/>
              <b val="1"/>
              <sz val="10"/>
            </rPr>
            <t>Experience:</t>
          </r>
          <r>
            <rPr>
              <rFont val="Calibri"/>
              <sz val="10"/>
            </rPr>
            <t xml:space="preserve"> 19.1 yrs total · 19.1 at IRIS; none recorded before IRIS = 9.5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171"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71" s="145" t="inlineStr"/>
      <c r="BD171" s="136" t="inlineStr">
        <is>
          <t>✓ HRIS: 19.1 yrs, B.Com, 0 direct reports
✓ Survey: 18 of 20 questions answered
✓ KRAs: reported deliverables
✓ Manager mapping: rating, 9-box
✗ Job description: not on file</t>
        </is>
      </c>
      <c r="BE171" s="136" t="inlineStr">
        <is>
          <r>
            <rPr>
              <rFont val="Calibri"/>
              <b val="1"/>
              <sz val="10"/>
            </rPr>
            <t>Market level:</t>
          </r>
          <r>
            <rPr>
              <rFont val="Calibri"/>
              <sz val="10"/>
            </rPr>
            <t xml:space="preserve"> P2 · SFIA 3 Apply
</t>
          </r>
          <r>
            <rPr>
              <rFont val="Calibri"/>
              <b val="1"/>
              <sz val="10"/>
            </rPr>
            <t>Typical title:</t>
          </r>
          <r>
            <rPr>
              <rFont val="Calibri"/>
              <sz val="10"/>
            </rPr>
            <t xml:space="preserve"> Senior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BF171" s="136" t="inlineStr">
        <is>
          <t>Medium</t>
        </is>
      </c>
      <c r="BG171" s="136" t="inlineStr">
        <is>
          <r>
            <rPr>
              <rFont val="Calibri"/>
              <sz val="10"/>
            </rPr>
            <t xml:space="preserve">• Work described is bigger than the current designation suggests — manager to confirm the actual role
• </t>
          </r>
          <r>
            <rPr>
              <rFont val="Calibri"/>
              <b val="1"/>
              <sz val="10"/>
            </rPr>
            <t>Near a gate:</t>
          </r>
          <r>
            <rPr>
              <rFont val="Calibri"/>
              <sz val="10"/>
            </rPr>
            <t xml:space="preserve"> top of band: 3.49 on Band B's weights, 0.01 short of the 3.5 needed to enter Band B — calibrate before confirming</t>
          </r>
        </is>
      </c>
      <c r="BH171" s="143" t="inlineStr">
        <is>
          <t>Near a gate: top of band: 3.49 on Band B's weights, 0.01 short of the 3.5 needed to enter Band B</t>
        </is>
      </c>
      <c r="BI171" s="137" t="n"/>
      <c r="BJ171" s="138" t="n"/>
      <c r="BK171" s="138" t="n"/>
      <c r="BL171" s="138" t="n"/>
      <c r="BM171" s="138" t="n"/>
      <c r="BN171" s="139" t="n"/>
      <c r="BO171" s="121" t="n"/>
      <c r="BP171" s="121" t="n"/>
      <c r="BQ171" s="121" t="n"/>
      <c r="BR171" s="121" t="n"/>
      <c r="BS171" s="121" t="n"/>
      <c r="BT171" s="121" t="n"/>
      <c r="BU171" s="121" t="n"/>
      <c r="BV171" s="121" t="n">
        <v>3</v>
      </c>
    </row>
    <row r="172" ht="340" customHeight="1">
      <c r="A172" s="109" t="inlineStr">
        <is>
          <t>IRIS2048</t>
        </is>
      </c>
      <c r="B172" s="110" t="inlineStr">
        <is>
          <t>Gajanan Vadekar</t>
        </is>
      </c>
      <c r="C172" s="111" t="inlineStr">
        <is>
          <t>Support</t>
        </is>
      </c>
      <c r="D172" s="111" t="inlineStr">
        <is>
          <t>Jayshiv Patel</t>
        </is>
      </c>
      <c r="E172" s="112" t="n">
        <v>4.1</v>
      </c>
      <c r="F172" s="112" t="n">
        <v>4.1</v>
      </c>
      <c r="G172" s="111" t="inlineStr">
        <is>
          <t>B.Tech</t>
        </is>
      </c>
      <c r="H172" s="140" t="inlineStr">
        <is>
          <t>Software Engineer</t>
        </is>
      </c>
      <c r="I172" s="115" t="inlineStr">
        <is>
          <t>Senior Software Engineer</t>
        </is>
      </c>
      <c r="J172" s="114" t="inlineStr">
        <is>
          <t>Engineering &amp; Development</t>
        </is>
      </c>
      <c r="K172" s="114" t="inlineStr">
        <is>
          <t>Application Maintenance &amp; Production Support</t>
        </is>
      </c>
      <c r="L172" s="115" t="inlineStr">
        <is>
          <t>L3 – Professional / Associate</t>
        </is>
      </c>
      <c r="M172" s="116" t="inlineStr">
        <is>
          <t>A3</t>
        </is>
      </c>
      <c r="N172" s="147" t="inlineStr">
        <is>
          <t>Senior Associate</t>
        </is>
      </c>
      <c r="O172" s="26" t="inlineStr">
        <is>
          <t>A</t>
        </is>
      </c>
      <c r="P172" s="114" t="inlineStr">
        <is>
          <t>IC</t>
        </is>
      </c>
      <c r="Q172" s="146" t="inlineStr">
        <is>
          <t>▲ Up</t>
        </is>
      </c>
      <c r="R172" s="119" t="inlineStr">
        <is>
          <r>
            <rPr>
              <rFont val="Calibri"/>
              <b val="1"/>
              <sz val="10"/>
            </rPr>
            <t>WHAT THE ROLE DOES:</t>
          </r>
          <r>
            <rPr>
              <rFont val="Calibri"/>
              <sz val="10"/>
            </rPr>
            <t xml:space="preserve"> 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personally · testing · features · am · performance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fixes · implementation · technical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t>
          </r>
          <r>
            <rPr>
              <rFont val="Calibri"/>
              <b val="1"/>
              <sz val="10"/>
            </rPr>
            <t>MANAGER-SET KRAs:</t>
          </r>
          <r>
            <rPr>
              <rFont val="Calibri"/>
              <sz val="10"/>
            </rPr>
            <t xml:space="preserve"> Common themes in manager-set KRAs: considering critical · stories considering · leakage qa/uat · production support · live production · responsibilities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6 answered; catalogue RC-062</t>
          </r>
        </is>
      </c>
      <c r="S17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Not rated · manager · 9-Box Grid placement: Trusted Professional.</t>
          </r>
        </is>
      </c>
      <c r="T172" s="121" t="n"/>
      <c r="U172" s="122" t="inlineStr">
        <is>
          <r>
            <rPr>
              <rFont val="Calibri"/>
              <sz val="10"/>
            </rPr>
            <t xml:space="preserve">Senior Software Engineer in Support · CARBON, A3 — IC.
</t>
          </r>
          <r>
            <rPr>
              <rFont val="Calibri"/>
              <b val="1"/>
              <sz val="10"/>
            </rPr>
            <t>The work:</t>
          </r>
          <r>
            <rPr>
              <rFont val="Calibri"/>
              <sz val="10"/>
            </rPr>
            <t xml:space="preserve"> Keeps live applications/portals running — production fixes, patches, small enhancements, CRs.
At this level the role owns varied work; reviews juniors; go-to for a process.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Holders describe it with:</t>
          </r>
          <r>
            <rPr>
              <rFont val="Calibri"/>
              <sz val="10"/>
            </rPr>
            <t xml:space="preserve"> development · support · maintenance · bug fixing · feature · performance.</t>
          </r>
        </is>
      </c>
      <c r="V172"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2"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172"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2" s="124" t="inlineStr">
        <is>
          <t>CARBON · Support · Band A · Early career</t>
        </is>
      </c>
      <c r="Z172" s="125" t="n">
        <v>2</v>
      </c>
      <c r="AA172" s="126">
        <f>IFERROR(INDEX(WM_C,MATCH($Y172,WM_KEY,0)),"")</f>
        <v>0.54</v>
      </c>
      <c r="AB172" s="127">
        <f>IF(Z172="","",Z172*AA172)</f>
        <v>1.08</v>
      </c>
      <c r="AC172" s="125" t="n">
        <v>2</v>
      </c>
      <c r="AD172" s="126">
        <f>IFERROR(INDEX(WM_AU,MATCH($Y172,WM_KEY,0)),"")</f>
        <v>0.16</v>
      </c>
      <c r="AE172" s="127">
        <f>IF(AC172="","",AC172*AD172)</f>
        <v>0.32</v>
      </c>
      <c r="AF172" s="125" t="n">
        <v>2.5</v>
      </c>
      <c r="AG172" s="126">
        <f>IFERROR(INDEX(WM_AC,MATCH($Y172,WM_KEY,0)),"")</f>
        <v>0.09</v>
      </c>
      <c r="AH172" s="127">
        <f>IF(AF172="","",AF172*AG172)</f>
        <v>0.225</v>
      </c>
      <c r="AI172" s="125" t="n">
        <v>1</v>
      </c>
      <c r="AJ172" s="126">
        <f>IFERROR(INDEX(WM_L,MATCH($Y172,WM_KEY,0)),"")</f>
        <v>0</v>
      </c>
      <c r="AK172" s="127">
        <f>IF(AI172="","",AI172*AJ172)</f>
        <v>0</v>
      </c>
      <c r="AL172" s="125" t="n">
        <v>3.5</v>
      </c>
      <c r="AM172" s="126">
        <f>IFERROR(INDEX(WM_E,MATCH($Y172,WM_KEY,0)),"")</f>
        <v>0.1</v>
      </c>
      <c r="AN172" s="127">
        <f>IF(AL172="","",AL172*AM172)</f>
        <v>0.35</v>
      </c>
      <c r="AO172" s="128" t="n">
        <v>2.5</v>
      </c>
      <c r="AP172" s="126">
        <f>IFERROR(INDEX(WM_BI,MATCH($Y172,WM_KEY,0)),"")</f>
        <v>0.11</v>
      </c>
      <c r="AQ172" s="127">
        <f>IF(AO172="","",AO172*AP172)</f>
        <v>0.275</v>
      </c>
      <c r="AR172" s="127">
        <f>IF(COUNT(AB172,AE172,AH172,AK172,AN172,AQ172)&lt;6,"",SUM(AB172,AE172,AH172,AK172,AN172,AQ172))</f>
        <v>2.25</v>
      </c>
      <c r="AS172" s="129" t="str">
        <f>IF(AR172="","",INDEX({"A1","A2","A3","B1","B2","B3","C1","C2","D1","D2","E1","E2"},MAX(1,MIN(12,ROUND(AR172,0)))))</f>
        <v>A2</v>
      </c>
      <c r="AT172"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72" s="131" t="inlineStr">
        <is>
          <r>
            <rPr>
              <rFont val="Calibri"/>
              <b val="1"/>
              <sz val="10"/>
            </rPr>
            <t>At build:</t>
          </r>
          <r>
            <rPr>
              <rFont val="Calibri"/>
              <sz val="10"/>
            </rPr>
            <t xml:space="preserve"> Complexity 1.08 + Autonomy 0.32 + Accountability 0.22 + Leadership 0.00 + Experience 0.35 + Business impact 0.28
= 2.25 points → nearest level 2 = A2
</t>
          </r>
          <r>
            <rPr>
              <rFont val="Calibri"/>
              <b val="1"/>
              <sz val="10"/>
            </rPr>
            <t>Final level:</t>
          </r>
          <r>
            <rPr>
              <rFont val="Calibri"/>
              <sz val="10"/>
            </rPr>
            <t xml:space="preserve"> A3 · a rule applied: see the next column</t>
          </r>
        </is>
      </c>
      <c r="AV172" s="131" t="inlineStr">
        <is>
          <r>
            <rPr>
              <rFont val="Calibri"/>
              <sz val="10"/>
            </rPr>
            <t xml:space="preserve">•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AW172"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Feature development, code quality and production support; no specific problems described → matches the start
</t>
          </r>
          <r>
            <rPr>
              <rFont val="Calibri"/>
              <b val="1"/>
              <sz val="10"/>
            </rPr>
            <t>KRA:</t>
          </r>
          <r>
            <rPr>
              <rFont val="Calibri"/>
              <sz val="10"/>
            </rPr>
            <t xml:space="preserve"> “1.Ensure ≥ 95% MS 365 Add-in support tickets/incidents are acknowledged and responded to within defined TAT/SLA. 2.Improve issue resolution…”
</t>
          </r>
          <r>
            <rPr>
              <rFont val="Calibri"/>
              <b val="1"/>
              <sz val="10"/>
            </rPr>
            <t>Market:</t>
          </r>
          <r>
            <rPr>
              <rFont val="Calibri"/>
              <sz val="10"/>
            </rPr>
            <t xml:space="preserve"> A2 = Standard work of the discipline</t>
          </r>
        </is>
      </c>
      <c r="AX17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 code fixes and improvements only → matches the start
</t>
          </r>
          <r>
            <rPr>
              <rFont val="Calibri"/>
              <b val="1"/>
              <sz val="10"/>
            </rPr>
            <t>Market:</t>
          </r>
          <r>
            <rPr>
              <rFont val="Calibri"/>
              <sz val="10"/>
            </rPr>
            <t xml:space="preserve"> A2 = Chooses own approach within standards</t>
          </r>
        </is>
      </c>
      <c r="AY17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Own features and assigned areas, with production issues affecting multiple end users → moved up 0.5
</t>
          </r>
          <r>
            <rPr>
              <rFont val="Calibri"/>
              <b val="1"/>
              <sz val="10"/>
            </rPr>
            <t>KRA:</t>
          </r>
          <r>
            <rPr>
              <rFont val="Calibri"/>
              <sz val="10"/>
            </rPr>
            <t xml:space="preserve"> “1.Ensure ≥ 95% MS 365 Add-in support tickets/incidents are acknowledged and responded to within defined TAT/SLA. 2.Improve issue resolution…”
</t>
          </r>
          <r>
            <rPr>
              <rFont val="Calibri"/>
              <b val="1"/>
              <sz val="10"/>
            </rPr>
            <t>Market:</t>
          </r>
          <r>
            <rPr>
              <rFont val="Calibri"/>
              <sz val="10"/>
            </rPr>
            <t xml:space="preserve"> A2 = Own deliverables · accuracy, TAT · A3 = A module / process, or work with client or regulatory consequences</t>
          </r>
        </is>
      </c>
      <c r="AZ17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2" s="134" t="inlineStr">
        <is>
          <r>
            <rPr>
              <rFont val="Calibri"/>
              <sz val="10"/>
            </rPr>
            <t xml:space="preserve">Rated 3.5 of 12 · between A3 and B1
</t>
          </r>
          <r>
            <rPr>
              <rFont val="Calibri"/>
              <b val="1"/>
              <sz val="10"/>
            </rPr>
            <t>Experience:</t>
          </r>
          <r>
            <rPr>
              <rFont val="Calibri"/>
              <sz val="10"/>
            </rPr>
            <t xml:space="preserve"> 4.1 yrs total · 4.1 at IRIS; none recorded before IRIS = 3.4 on the experience scale
</t>
          </r>
          <r>
            <rPr>
              <rFont val="Calibri"/>
              <b val="1"/>
              <sz val="10"/>
            </rPr>
            <t>Qualification:</t>
          </r>
          <r>
            <rPr>
              <rFont val="Calibri"/>
              <sz val="10"/>
            </rPr>
            <t xml:space="preserve"> B.Tech · graduate → no change
</t>
          </r>
          <r>
            <rPr>
              <rFont val="Calibri"/>
              <b val="1"/>
              <sz val="10"/>
            </rPr>
            <t>Market:</t>
          </r>
          <r>
            <rPr>
              <rFont val="Calibri"/>
              <sz val="10"/>
            </rPr>
            <t xml:space="preserve"> A3 roles typically have 2–5 yrs · IRIS guide 2–4</t>
          </r>
        </is>
      </c>
      <c r="BB172"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72" s="145" t="inlineStr"/>
      <c r="BD172" s="136" t="inlineStr">
        <is>
          <t>✓ HRIS: 4.1 yrs, B.Tech, 0 direct reports
✓ Survey: 20 of 20 questions answered
✓ KRAs: submitted, reported deliverables
✓ Manager mapping: rating, 9-box — filled from talent-mapping files: 9-box · CARBON grid
✗ Job description: not on file</t>
        </is>
      </c>
      <c r="BE172"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72" s="136" t="inlineStr">
        <is>
          <t>Medium</t>
        </is>
      </c>
      <c r="BG172" s="136" t="inlineStr"/>
      <c r="BH172" s="136" t="inlineStr"/>
      <c r="BI172" s="137" t="n"/>
      <c r="BJ172" s="138" t="n"/>
      <c r="BK172" s="138" t="n"/>
      <c r="BL172" s="138" t="n"/>
      <c r="BM172" s="138" t="n"/>
      <c r="BN172" s="139" t="n"/>
      <c r="BO172" s="121" t="n"/>
      <c r="BP172" s="121" t="n"/>
      <c r="BQ172" s="121" t="n"/>
      <c r="BR172" s="121" t="n"/>
      <c r="BS172" s="121" t="n"/>
      <c r="BT172" s="121" t="n"/>
      <c r="BU172" s="121" t="n"/>
      <c r="BV172" s="121" t="n">
        <v>2.5</v>
      </c>
    </row>
    <row r="173" ht="340" customHeight="1">
      <c r="A173" s="109" t="inlineStr">
        <is>
          <t>IRIS1941</t>
        </is>
      </c>
      <c r="B173" s="110" t="inlineStr">
        <is>
          <t>Manish Yadav</t>
        </is>
      </c>
      <c r="C173" s="111" t="inlineStr">
        <is>
          <t>Support</t>
        </is>
      </c>
      <c r="D173" s="111" t="inlineStr">
        <is>
          <t>Shailesh Koradiya</t>
        </is>
      </c>
      <c r="E173" s="112" t="n">
        <v>5.3</v>
      </c>
      <c r="F173" s="112" t="n">
        <v>5.1</v>
      </c>
      <c r="G173" s="111" t="inlineStr">
        <is>
          <t>B.E</t>
        </is>
      </c>
      <c r="H173" s="140" t="inlineStr">
        <is>
          <t>Software Engineer</t>
        </is>
      </c>
      <c r="I173" s="115" t="inlineStr">
        <is>
          <t>Senior Software Engineer</t>
        </is>
      </c>
      <c r="J173" s="114" t="inlineStr">
        <is>
          <t>Engineering &amp; Development</t>
        </is>
      </c>
      <c r="K173" s="114" t="inlineStr">
        <is>
          <t>Application Maintenance &amp; Production Support</t>
        </is>
      </c>
      <c r="L173" s="115" t="inlineStr">
        <is>
          <t>L3 – Professional / Associate</t>
        </is>
      </c>
      <c r="M173" s="116" t="inlineStr">
        <is>
          <t>A3</t>
        </is>
      </c>
      <c r="N173" s="147" t="inlineStr">
        <is>
          <t>Senior Associate</t>
        </is>
      </c>
      <c r="O173" s="26" t="inlineStr">
        <is>
          <t>A</t>
        </is>
      </c>
      <c r="P173" s="114" t="inlineStr">
        <is>
          <t>IC</t>
        </is>
      </c>
      <c r="Q173" s="146" t="inlineStr">
        <is>
          <t>▲ Up</t>
        </is>
      </c>
      <c r="R173" s="119" t="inlineStr">
        <is>
          <r>
            <rPr>
              <rFont val="Calibri"/>
              <b val="1"/>
              <sz val="10"/>
            </rPr>
            <t>WHAT THE ROLE DOES:</t>
          </r>
          <r>
            <rPr>
              <rFont val="Calibri"/>
              <sz val="10"/>
            </rPr>
            <t xml:space="preserve"> 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
</t>
          </r>
          <r>
            <rPr>
              <rFont val="Calibri"/>
              <b val="1"/>
              <sz val="10"/>
            </rPr>
            <t>DELIVERS:</t>
          </r>
          <r>
            <rPr>
              <rFont val="Calibri"/>
              <sz val="10"/>
            </rPr>
            <t xml:space="preserve"> A module / process, or work with client or regulatory consequences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personally · testing · features · am · performance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fixes · implementation · technical
</t>
          </r>
          <r>
            <rPr>
              <rFont val="Calibri"/>
              <b val="1"/>
              <sz val="10"/>
            </rPr>
            <t>SKILLS &amp; KNOWLEDGE · role-holders:</t>
          </r>
          <r>
            <rPr>
              <rFont val="Calibri"/>
              <sz val="10"/>
            </rPr>
            <t xml:space="preserve"> NET MVC
</t>
          </r>
          <r>
            <rPr>
              <rFont val="Calibri"/>
              <b val="1"/>
              <sz val="10"/>
            </rPr>
            <t>TOOLS &amp; SYSTEMS:</t>
          </r>
          <r>
            <rPr>
              <rFont val="Calibri"/>
              <sz val="10"/>
            </rPr>
            <t xml:space="preserve"> Postman · IIS
</t>
          </r>
          <r>
            <rPr>
              <rFont val="Calibri"/>
              <b val="1"/>
              <sz val="10"/>
            </rPr>
            <t>MANAGER-SET KRAs:</t>
          </r>
          <r>
            <rPr>
              <rFont val="Calibri"/>
              <sz val="10"/>
            </rPr>
            <t xml:space="preserve"> Common themes in manager-set KRAs: considering critical · stories considering · leakage qa/uat · production support · live production · responsibilities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6 answered; catalogue RC-062</t>
          </r>
        </is>
      </c>
      <c r="S17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Not rated · manager · 9-Box Grid placement: Trusted Professional.</t>
          </r>
        </is>
      </c>
      <c r="T173" s="121" t="n"/>
      <c r="U173" s="122" t="inlineStr">
        <is>
          <r>
            <rPr>
              <rFont val="Calibri"/>
              <sz val="10"/>
            </rPr>
            <t xml:space="preserve">Senior Software Engineer in Support · CARBON, A3 — IC.
</t>
          </r>
          <r>
            <rPr>
              <rFont val="Calibri"/>
              <b val="1"/>
              <sz val="10"/>
            </rPr>
            <t>The work:</t>
          </r>
          <r>
            <rPr>
              <rFont val="Calibri"/>
              <sz val="10"/>
            </rPr>
            <t xml:space="preserve"> Keeps live applications/portals running — production fixes, patches, small enhancements, CRs.
At this level the role owns varied work; reviews juniors; go-to for a process.
</t>
          </r>
          <r>
            <rPr>
              <rFont val="Calibri"/>
              <b val="1"/>
              <sz val="10"/>
            </rPr>
            <t>Key responsibilities:</t>
          </r>
          <r>
            <rPr>
              <rFont val="Calibri"/>
              <sz val="10"/>
            </rPr>
            <t xml:space="preserve"> Keeps live applications/portals running — production fixes, patches, small enhancements, CRs; Varied and non-standard work; handles exceptions; A module / process, or work with client or regulatory consequences.
</t>
          </r>
          <r>
            <rPr>
              <rFont val="Calibri"/>
              <b val="1"/>
              <sz val="10"/>
            </rPr>
            <t>Holders describe it with:</t>
          </r>
          <r>
            <rPr>
              <rFont val="Calibri"/>
              <sz val="10"/>
            </rPr>
            <t xml:space="preserve"> development · support · maintenance · bug fixing · feature · performance.</t>
          </r>
        </is>
      </c>
      <c r="V173"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t>
          </r>
          <r>
            <rPr>
              <rFont val="Calibri"/>
              <b val="1"/>
              <sz val="10"/>
            </rPr>
            <t>TOOLS:</t>
          </r>
          <r>
            <rPr>
              <rFont val="Calibri"/>
              <sz val="10"/>
            </rPr>
            <t xml:space="preserve"> Postman · IIS
★ = must-have for the family. Scale: 1 Awareness · 2 Working · 3 Practitioner · 4 Advanced · 5 Expert.</t>
          </r>
        </is>
      </c>
      <c r="X17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73" s="124" t="inlineStr">
        <is>
          <t>CARBON · Support · Band A · Early career</t>
        </is>
      </c>
      <c r="Z173" s="125" t="n">
        <v>2.5</v>
      </c>
      <c r="AA173" s="126">
        <f>IFERROR(INDEX(WM_C,MATCH($Y173,WM_KEY,0)),"")</f>
        <v>0.54</v>
      </c>
      <c r="AB173" s="127">
        <f>IF(Z173="","",Z173*AA173)</f>
        <v>1.35</v>
      </c>
      <c r="AC173" s="125" t="n">
        <v>2.5</v>
      </c>
      <c r="AD173" s="126">
        <f>IFERROR(INDEX(WM_AU,MATCH($Y173,WM_KEY,0)),"")</f>
        <v>0.16</v>
      </c>
      <c r="AE173" s="127">
        <f>IF(AC173="","",AC173*AD173)</f>
        <v>0.4</v>
      </c>
      <c r="AF173" s="125" t="n">
        <v>2.5</v>
      </c>
      <c r="AG173" s="126">
        <f>IFERROR(INDEX(WM_AC,MATCH($Y173,WM_KEY,0)),"")</f>
        <v>0.09</v>
      </c>
      <c r="AH173" s="127">
        <f>IF(AF173="","",AF173*AG173)</f>
        <v>0.225</v>
      </c>
      <c r="AI173" s="125" t="n">
        <v>1</v>
      </c>
      <c r="AJ173" s="126">
        <f>IFERROR(INDEX(WM_L,MATCH($Y173,WM_KEY,0)),"")</f>
        <v>0</v>
      </c>
      <c r="AK173" s="127">
        <f>IF(AI173="","",AI173*AJ173)</f>
        <v>0</v>
      </c>
      <c r="AL173" s="125" t="n">
        <v>4</v>
      </c>
      <c r="AM173" s="126">
        <f>IFERROR(INDEX(WM_E,MATCH($Y173,WM_KEY,0)),"")</f>
        <v>0.1</v>
      </c>
      <c r="AN173" s="127">
        <f>IF(AL173="","",AL173*AM173)</f>
        <v>0.4</v>
      </c>
      <c r="AO173" s="128" t="n">
        <v>2.5</v>
      </c>
      <c r="AP173" s="126">
        <f>IFERROR(INDEX(WM_BI,MATCH($Y173,WM_KEY,0)),"")</f>
        <v>0.11</v>
      </c>
      <c r="AQ173" s="127">
        <f>IF(AO173="","",AO173*AP173)</f>
        <v>0.275</v>
      </c>
      <c r="AR173" s="127">
        <f>IF(COUNT(AB173,AE173,AH173,AK173,AN173,AQ173)&lt;6,"",SUM(AB173,AE173,AH173,AK173,AN173,AQ173))</f>
        <v>2.65</v>
      </c>
      <c r="AS173" s="129" t="str">
        <f>IF(AR173="","",INDEX({"A1","A2","A3","B1","B2","B3","C1","C2","D1","D2","E1","E2"},MAX(1,MIN(12,ROUND(AR173,0)))))</f>
        <v>A3</v>
      </c>
      <c r="AT173" s="130" t="inlineStr">
        <is>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t>
          </r>
        </is>
      </c>
      <c r="AU173" s="131" t="inlineStr">
        <is>
          <r>
            <rPr>
              <rFont val="Calibri"/>
              <b val="1"/>
              <sz val="10"/>
            </rPr>
            <t>At build:</t>
          </r>
          <r>
            <rPr>
              <rFont val="Calibri"/>
              <sz val="10"/>
            </rPr>
            <t xml:space="preserve"> Complexity 1.35 + Autonomy 0.40 + Accountability 0.22 + Leadership 0.00 + Experience 0.40 + Business impact 0.28
= 2.65 points → nearest level 3 = A3
</t>
          </r>
          <r>
            <rPr>
              <rFont val="Calibri"/>
              <b val="1"/>
              <sz val="10"/>
            </rPr>
            <t>Final level:</t>
          </r>
          <r>
            <rPr>
              <rFont val="Calibri"/>
              <sz val="10"/>
            </rPr>
            <t xml:space="preserve"> A3 · same as the score</t>
          </r>
        </is>
      </c>
      <c r="AV173" s="131" t="inlineStr">
        <is>
          <r>
            <rPr>
              <rFont val="Calibri"/>
              <b val="1"/>
              <sz val="10"/>
            </rPr>
            <t>No rule applied:</t>
          </r>
          <r>
            <rPr>
              <rFont val="Calibri"/>
              <sz val="10"/>
            </rPr>
            <t xml:space="preserve"> the score decides.</t>
          </r>
        </is>
      </c>
      <c r="AW17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Full-stack features across UI, backend services, APIs and database; root-cause debugging in established system → moved up 0.5
</t>
          </r>
          <r>
            <rPr>
              <rFont val="Calibri"/>
              <b val="1"/>
              <sz val="10"/>
            </rPr>
            <t>KRA:</t>
          </r>
          <r>
            <rPr>
              <rFont val="Calibri"/>
              <sz val="10"/>
            </rPr>
            <t xml:space="preserve"> “1.Ensure ≥ 90% support tickets/incidents are acknowledged and responded to within defined TAT/SLA across supported products. 2.Improve…”
</t>
          </r>
          <r>
            <rPr>
              <rFont val="Calibri"/>
              <b val="1"/>
              <sz val="10"/>
            </rPr>
            <t>Market:</t>
          </r>
          <r>
            <rPr>
              <rFont val="Calibri"/>
              <sz val="10"/>
            </rPr>
            <t xml:space="preserve"> A2 = Standard work of the discipline · A3 = Varied and non-standard work; handles exceptions</t>
          </r>
        </is>
      </c>
      <c r="AX173"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Chooses implementation approaches and modifies code independently within project scope → moved up 0.5
</t>
          </r>
          <r>
            <rPr>
              <rFont val="Calibri"/>
              <b val="1"/>
              <sz val="10"/>
            </rPr>
            <t>Market:</t>
          </r>
          <r>
            <rPr>
              <rFont val="Calibri"/>
              <sz val="10"/>
            </rPr>
            <t xml:space="preserve"> A2 = Chooses own approach within standards · A3 = Technical / QC / client calls on own work</t>
          </r>
        </is>
      </c>
      <c r="AY173"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Features end to end from requirement to delivery; manager notes platform-level fixes → moved up 0.5
</t>
          </r>
          <r>
            <rPr>
              <rFont val="Calibri"/>
              <b val="1"/>
              <sz val="10"/>
            </rPr>
            <t>KRA:</t>
          </r>
          <r>
            <rPr>
              <rFont val="Calibri"/>
              <sz val="10"/>
            </rPr>
            <t xml:space="preserve"> “1.Ensure ≥ 90% support tickets/incidents are acknowledged and responded to within defined TAT/SLA across supported products. 2.Improve…”
</t>
          </r>
          <r>
            <rPr>
              <rFont val="Calibri"/>
              <b val="1"/>
              <sz val="10"/>
            </rPr>
            <t>Market:</t>
          </r>
          <r>
            <rPr>
              <rFont val="Calibri"/>
              <sz val="10"/>
            </rPr>
            <t xml:space="preserve"> A2 = Own deliverables · accuracy, TAT · A3 = A module / process, or work with client or regulatory consequences</t>
          </r>
        </is>
      </c>
      <c r="AZ17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73" s="134" t="inlineStr">
        <is>
          <r>
            <rPr>
              <rFont val="Calibri"/>
              <sz val="10"/>
            </rPr>
            <t xml:space="preserve">Rated 4 of 12
</t>
          </r>
          <r>
            <rPr>
              <rFont val="Calibri"/>
              <b val="1"/>
              <sz val="10"/>
            </rPr>
            <t>Experience:</t>
          </r>
          <r>
            <rPr>
              <rFont val="Calibri"/>
              <sz val="10"/>
            </rPr>
            <t xml:space="preserve"> 5.3 yrs total · 0.2 before IRIS + 5.1 at IRIS = 3.9 on the experience scale
</t>
          </r>
          <r>
            <rPr>
              <rFont val="Calibri"/>
              <b val="1"/>
              <sz val="10"/>
            </rPr>
            <t>Qualification:</t>
          </r>
          <r>
            <rPr>
              <rFont val="Calibri"/>
              <sz val="10"/>
            </rPr>
            <t xml:space="preserve"> B.E · graduate → no change
</t>
          </r>
          <r>
            <rPr>
              <rFont val="Calibri"/>
              <b val="1"/>
              <sz val="10"/>
            </rPr>
            <t>Market:</t>
          </r>
          <r>
            <rPr>
              <rFont val="Calibri"/>
              <sz val="10"/>
            </rPr>
            <t xml:space="preserve"> A3 roles typically have 2–5 yrs · IRIS guide 2–4</t>
          </r>
        </is>
      </c>
      <c r="BB173"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173" s="145" t="inlineStr"/>
      <c r="BD173" s="136" t="inlineStr">
        <is>
          <t>✓ HRIS: 5.3 yrs, B.E, 0 direct reports
✓ Survey: 20 of 20 questions answered
✓ KRAs: submitted, reported deliverables
✓ Manager mapping: rating, 9-box — filled from talent-mapping files: 9-box · CARBON grid
✗ Job description: not on file</t>
        </is>
      </c>
      <c r="BE173"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73" s="136" t="inlineStr">
        <is>
          <t>High</t>
        </is>
      </c>
      <c r="BG173" s="136" t="inlineStr"/>
      <c r="BH173" s="136" t="inlineStr"/>
      <c r="BI173" s="137" t="n"/>
      <c r="BJ173" s="138" t="n"/>
      <c r="BK173" s="138" t="n"/>
      <c r="BL173" s="138" t="n"/>
      <c r="BM173" s="138" t="n"/>
      <c r="BN173" s="139" t="n"/>
      <c r="BO173" s="121" t="n"/>
      <c r="BP173" s="121" t="n"/>
      <c r="BQ173" s="121" t="n"/>
      <c r="BR173" s="121" t="n"/>
      <c r="BS173" s="121" t="n"/>
      <c r="BT173" s="121" t="n"/>
      <c r="BU173" s="121" t="n"/>
      <c r="BV173" s="121" t="n">
        <v>2.5</v>
      </c>
    </row>
    <row r="174" ht="340" customHeight="1">
      <c r="A174" s="109" t="inlineStr">
        <is>
          <t>No Emp ID · in-house consultant</t>
        </is>
      </c>
      <c r="B174" s="110" t="inlineStr">
        <is>
          <t>Kanika Jain</t>
        </is>
      </c>
      <c r="C174" s="111" t="inlineStr">
        <is>
          <t>Support</t>
        </is>
      </c>
      <c r="D174" s="111" t="inlineStr">
        <is>
          <t>Not provided · HRIS</t>
        </is>
      </c>
      <c r="E174" s="112" t="inlineStr">
        <is>
          <t>Not provided · HRIS</t>
        </is>
      </c>
      <c r="F174" s="112" t="n">
        <v>2.3</v>
      </c>
      <c r="G174" s="111" t="inlineStr">
        <is>
          <t>Not provided · HRIS</t>
        </is>
      </c>
      <c r="H174" s="140" t="inlineStr">
        <is>
          <t>Consultant</t>
        </is>
      </c>
      <c r="I174" s="115" t="inlineStr">
        <is>
          <t>Associate Consultant – Customer Success &amp; Account Management</t>
        </is>
      </c>
      <c r="J174" s="114" t="inlineStr">
        <is>
          <t>Customer Success &amp; Support</t>
        </is>
      </c>
      <c r="K174" s="114" t="inlineStr">
        <is>
          <t>Customer Success &amp; Account Management</t>
        </is>
      </c>
      <c r="L174" s="114" t="inlineStr">
        <is>
          <t>L3 – Professional / Associate</t>
        </is>
      </c>
      <c r="M174" s="151" t="inlineStr">
        <is>
          <t>X1</t>
        </is>
      </c>
      <c r="N174" s="138" t="inlineStr">
        <is>
          <t>Associate Consultant</t>
        </is>
      </c>
      <c r="O174" s="45" t="inlineStr">
        <is>
          <t>X</t>
        </is>
      </c>
      <c r="P174" s="114" t="inlineStr">
        <is>
          <t>Consultant</t>
        </is>
      </c>
      <c r="Q174" s="149" t="inlineStr">
        <is>
          <t>• Same level</t>
        </is>
      </c>
      <c r="R174" s="119" t="inlineStr">
        <is>
          <r>
            <rPr>
              <rFont val="Calibri"/>
              <b val="1"/>
              <sz val="10"/>
            </rPr>
            <t>WHAT THE ROLE DOES:</t>
          </r>
          <r>
            <rPr>
              <rFont val="Calibri"/>
              <sz val="10"/>
            </rPr>
            <t xml:space="preserve"> Owns client relationships after sale — hypercare, renewals, upsell, CSAT/NPS, delivery follow-through. At X1: defined deliverables under a statement of work · ≈ A2–A3.
</t>
          </r>
          <r>
            <rPr>
              <rFont val="Calibri"/>
              <b val="1"/>
              <sz val="10"/>
            </rPr>
            <t>Common themes in sub-family holders, all levels' answers:</t>
          </r>
          <r>
            <rPr>
              <rFont val="Calibri"/>
              <sz val="10"/>
            </rPr>
            <t xml:space="preserve"> cross improve · upsell cross · nps follow · tech · improve nps · us market
</t>
          </r>
          <r>
            <rPr>
              <rFont val="Calibri"/>
              <b val="1"/>
              <sz val="10"/>
            </rPr>
            <t>KEY RESPONSIBILITIES:</t>
          </r>
          <r>
            <rPr>
              <rFont val="Calibri"/>
              <sz val="10"/>
            </rPr>
            <t xml:space="preserve"> Owns client relationships after sale — hypercare, renewals, upsell, CSAT/NPS, delivery follow-through
</t>
          </r>
          <r>
            <rPr>
              <rFont val="Calibri"/>
              <b val="1"/>
              <sz val="10"/>
            </rPr>
            <t>Common themes in sub-family holders, all levels' answers:</t>
          </r>
          <r>
            <rPr>
              <rFont val="Calibri"/>
              <sz val="10"/>
            </rPr>
            <t xml:space="preserve"> product · renewals · testing · upsell · cross sell · training
</t>
          </r>
          <r>
            <rPr>
              <rFont val="Calibri"/>
              <b val="1"/>
              <sz val="10"/>
            </rPr>
            <t>DELIVERS:</t>
          </r>
          <r>
            <rPr>
              <rFont val="Calibri"/>
              <sz val="10"/>
            </rPr>
            <t xml:space="preserve"> Owns client relationships after sale — hypercare, renewals, upsell, CSAT/NPS, delivery follow-through.
</t>
          </r>
          <r>
            <rPr>
              <rFont val="Calibri"/>
              <b val="1"/>
              <sz val="10"/>
            </rPr>
            <t>Common themes in sub-family holders, all levels' answers:</t>
          </r>
          <r>
            <rPr>
              <rFont val="Calibri"/>
              <sz val="10"/>
            </rPr>
            <t xml:space="preserve"> customer · csat · product · esef · client
</t>
          </r>
          <r>
            <rPr>
              <rFont val="Calibri"/>
              <b val="1"/>
              <sz val="10"/>
            </rPr>
            <t>ACCOUNTABLE FOR:</t>
          </r>
          <r>
            <rPr>
              <rFont val="Calibri"/>
              <sz val="10"/>
            </rPr>
            <t xml:space="preserve"> Deliverables under the statement of work
</t>
          </r>
          <r>
            <rPr>
              <rFont val="Calibri"/>
              <b val="1"/>
              <sz val="10"/>
            </rPr>
            <t>Common themes in sub-family holders, all levels' answers:</t>
          </r>
          <r>
            <rPr>
              <rFont val="Calibri"/>
              <sz val="10"/>
            </rPr>
            <t xml:space="preserve"> retention · renewals · sell · cross · invoicing · outstanding
</t>
          </r>
          <r>
            <rPr>
              <rFont val="Calibri"/>
              <b val="1"/>
              <sz val="10"/>
            </rPr>
            <t>DECIDES ALONE:</t>
          </r>
          <r>
            <rPr>
              <rFont val="Calibri"/>
              <sz val="10"/>
            </rPr>
            <t xml:space="preserve"> Within the statement of work
</t>
          </r>
          <r>
            <rPr>
              <rFont val="Calibri"/>
              <b val="1"/>
              <sz val="10"/>
            </rPr>
            <t>Common themes in sub-family holders, all levels' answers:</t>
          </r>
          <r>
            <rPr>
              <rFont val="Calibri"/>
              <sz val="10"/>
            </rPr>
            <t xml:space="preserve"> trainings
</t>
          </r>
          <r>
            <rPr>
              <rFont val="Calibri"/>
              <b val="1"/>
              <sz val="10"/>
            </rPr>
            <t>SKILLS &amp; KNOWLEDGE · role-holders:</t>
          </r>
          <r>
            <rPr>
              <rFont val="Calibri"/>
              <sz val="10"/>
            </rPr>
            <t xml:space="preserve"> XBRL Domain · Communication
</t>
          </r>
          <r>
            <rPr>
              <rFont val="Calibri"/>
              <b val="1"/>
              <sz val="10"/>
            </rPr>
            <t>TOOLS &amp; SYSTEMS:</t>
          </r>
          <r>
            <rPr>
              <rFont val="Calibri"/>
              <sz val="10"/>
            </rPr>
            <t xml:space="preserve"> Hubspot · excel · Office 365
COMPETENCIES REQUIRED — must-have ★: Product, Platform &amp; Domain Knowledge · Stakeholder &amp; Client Management
</t>
          </r>
          <r>
            <rPr>
              <rFont val="Calibri"/>
              <b val="1"/>
              <sz val="10"/>
            </rPr>
            <t>OTHER FUNCTIONAL COMPETENCIES:</t>
          </r>
          <r>
            <rPr>
              <rFont val="Calibri"/>
              <sz val="10"/>
            </rPr>
            <t xml:space="preserve"> Communication &amp; Presentation · Database, SQL &amp; Data Engineering · Regulatory &amp; BFSI Domain · Process Improvement &amp; Quality Mindset
</t>
          </r>
          <r>
            <rPr>
              <rFont val="Calibri"/>
              <b val="1"/>
              <sz val="10"/>
            </rPr>
            <t>PROFICIENCY NEEDED AT THIS LEVEL:</t>
          </r>
          <r>
            <rPr>
              <rFont val="Calibri"/>
              <sz val="10"/>
            </rPr>
            <t xml:space="preserve"> Per statement of work
</t>
          </r>
          <r>
            <rPr>
              <rFont val="Calibri"/>
              <b val="1"/>
              <sz val="10"/>
            </rPr>
            <t>CREDENTIALS:</t>
          </r>
          <r>
            <rPr>
              <rFont val="Calibri"/>
              <sz val="10"/>
            </rPr>
            <t xml:space="preserve"> Internal product certification
</t>
          </r>
          <r>
            <rPr>
              <rFont val="Calibri"/>
              <b val="1"/>
              <sz val="10"/>
            </rPr>
            <t>SOURCE:</t>
          </r>
          <r>
            <rPr>
              <rFont val="Calibri"/>
              <sz val="10"/>
            </rPr>
            <t xml:space="preserve"> Framework + sub-family themes · 3+ answered — 1 holder, 0 answered the survey; sub-family 9 answered; catalogue RC-037</t>
          </r>
        </is>
      </c>
      <c r="S174" s="120"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business · impact · revenue.
Manager talent mapping — Latest rating: Not rated · manager.</t>
          </r>
        </is>
      </c>
      <c r="T174" s="121" t="n"/>
      <c r="U174" s="122" t="inlineStr">
        <is>
          <r>
            <rPr>
              <rFont val="Calibri"/>
              <sz val="10"/>
            </rPr>
            <t xml:space="preserve">Associate Consultant – Customer Success &amp; Account Management in Support · CARBON, X1 — Consultant.
</t>
          </r>
          <r>
            <rPr>
              <rFont val="Calibri"/>
              <b val="1"/>
              <sz val="10"/>
            </rPr>
            <t>The work:</t>
          </r>
          <r>
            <rPr>
              <rFont val="Calibri"/>
              <sz val="10"/>
            </rPr>
            <t xml:space="preserve"> Owns client relationships after sale — hypercare, renewals, upsell, CSAT/NPS, delivery follow-through.
At this level the role owns defined deliverables under a statement of work · ≈ A2–A3.
</t>
          </r>
          <r>
            <rPr>
              <rFont val="Calibri"/>
              <b val="1"/>
              <sz val="10"/>
            </rPr>
            <t>Key responsibilities:</t>
          </r>
          <r>
            <rPr>
              <rFont val="Calibri"/>
              <sz val="10"/>
            </rPr>
            <t xml:space="preserve"> Owns client relationships after sale — hypercare, renewals, upsell, CSAT/NPS, delivery follow-through.
</t>
          </r>
          <r>
            <rPr>
              <rFont val="Calibri"/>
              <b val="1"/>
              <sz val="10"/>
            </rPr>
            <t>Holders describe it with:</t>
          </r>
          <r>
            <rPr>
              <rFont val="Calibri"/>
              <sz val="10"/>
            </rPr>
            <t xml:space="preserve"> product · renewals · testing · upsell · cross sell · training.</t>
          </r>
        </is>
      </c>
      <c r="V174" s="123" t="inlineStr">
        <is>
          <r>
            <rPr>
              <rFont val="Calibri"/>
              <sz val="10"/>
            </rPr>
            <t xml:space="preserve">External consultant — hire under a statement of work, priced by rate card. Scope: Associate Consultant – Customer Success &amp; Account Management.
</t>
          </r>
          <r>
            <rPr>
              <rFont val="Calibri"/>
              <b val="1"/>
              <sz val="10"/>
            </rPr>
            <t>Skills:</t>
          </r>
          <r>
            <rPr>
              <rFont val="Calibri"/>
              <sz val="10"/>
            </rPr>
            <t xml:space="preserve"> XBRL Domain · Communication</t>
          </r>
        </is>
      </c>
      <c r="W174" s="123" t="inlineStr">
        <is>
          <r>
            <rPr>
              <rFont val="Calibri"/>
              <b val="1"/>
              <sz val="10"/>
            </rPr>
            <t>Consultant:</t>
          </r>
          <r>
            <rPr>
              <rFont val="Calibri"/>
              <sz val="10"/>
            </rPr>
            <t xml:space="preserve"> competencies are set by the statement of work.</t>
          </r>
        </is>
      </c>
      <c r="X174" s="123" t="inlineStr">
        <is>
          <r>
            <rPr>
              <rFont val="Calibri"/>
              <b val="1"/>
              <sz val="10"/>
            </rPr>
            <t>Consultant:</t>
          </r>
          <r>
            <rPr>
              <rFont val="Calibri"/>
              <sz val="10"/>
            </rPr>
            <t xml:space="preserve"> assess against the statement of work — deliverables, rate card and references.</t>
          </r>
        </is>
      </c>
      <c r="Y174" s="124" t="inlineStr">
        <is>
          <t>—</t>
        </is>
      </c>
      <c r="Z174" s="125" t="n"/>
      <c r="AA174" s="126" t="n"/>
      <c r="AB174" s="127" t="n"/>
      <c r="AC174" s="125" t="n"/>
      <c r="AD174" s="126" t="n"/>
      <c r="AE174" s="127" t="n"/>
      <c r="AF174" s="125" t="n"/>
      <c r="AG174" s="126" t="n"/>
      <c r="AH174" s="127" t="n"/>
      <c r="AI174" s="125" t="n"/>
      <c r="AJ174" s="126" t="n"/>
      <c r="AK174" s="127" t="n"/>
      <c r="AL174" s="125" t="n"/>
      <c r="AM174" s="126" t="n"/>
      <c r="AN174" s="127" t="n"/>
      <c r="AO174" s="128" t="n"/>
      <c r="AP174" s="126" t="n"/>
      <c r="AQ174" s="127" t="n"/>
      <c r="AR174" s="127" t="inlineStr"/>
      <c r="AS174" s="129" t="inlineStr"/>
      <c r="AT174" s="130" t="inlineStr">
        <is>
          <r>
            <rPr>
              <rFont val="Calibri"/>
              <b val="1"/>
              <sz val="10"/>
            </rPr>
            <t>Not scored:</t>
          </r>
          <r>
            <rPr>
              <rFont val="Calibri"/>
              <sz val="10"/>
            </rPr>
            <t xml:space="preserve"> consultants sit outside the career ladder · X1–X3, by the scope of their statement of work.</t>
          </r>
        </is>
      </c>
      <c r="AU174" s="131" t="inlineStr">
        <is>
          <r>
            <rPr>
              <rFont val="Calibri"/>
              <b val="1"/>
              <sz val="10"/>
            </rPr>
            <t>Not scored:</t>
          </r>
          <r>
            <rPr>
              <rFont val="Calibri"/>
              <sz val="10"/>
            </rPr>
            <t xml:space="preserve"> consultants sit outside the career ladder · X1–X3, by the scope of their statement of work.</t>
          </r>
        </is>
      </c>
      <c r="AV174" s="131" t="inlineStr">
        <is>
          <t>Consultants sit outside the career ladder, at X1–X3 by the scope of their statement of work.</t>
        </is>
      </c>
      <c r="AW174" s="144" t="inlineStr">
        <is>
          <r>
            <rPr>
              <rFont val="Calibri"/>
              <b val="1"/>
              <sz val="10"/>
            </rPr>
            <t>Not scored:</t>
          </r>
          <r>
            <rPr>
              <rFont val="Calibri"/>
              <sz val="10"/>
            </rPr>
            <t xml:space="preserve"> consultants sit outside the career ladder · X1–X3, by the scope of their statement of work.</t>
          </r>
        </is>
      </c>
      <c r="AX174" s="134" t="inlineStr">
        <is>
          <r>
            <rPr>
              <rFont val="Calibri"/>
              <b val="1"/>
              <sz val="10"/>
            </rPr>
            <t>Not scored:</t>
          </r>
          <r>
            <rPr>
              <rFont val="Calibri"/>
              <sz val="10"/>
            </rPr>
            <t xml:space="preserve"> consultants sit outside the career ladder · X1–X3, by the scope of their statement of work.</t>
          </r>
        </is>
      </c>
      <c r="AY174" s="134" t="inlineStr">
        <is>
          <r>
            <rPr>
              <rFont val="Calibri"/>
              <b val="1"/>
              <sz val="10"/>
            </rPr>
            <t>Not scored:</t>
          </r>
          <r>
            <rPr>
              <rFont val="Calibri"/>
              <sz val="10"/>
            </rPr>
            <t xml:space="preserve"> consultants sit outside the career ladder · X1–X3, by the scope of their statement of work.</t>
          </r>
        </is>
      </c>
      <c r="AZ174" s="134" t="inlineStr">
        <is>
          <r>
            <rPr>
              <rFont val="Calibri"/>
              <b val="1"/>
              <sz val="10"/>
            </rPr>
            <t>Not scored:</t>
          </r>
          <r>
            <rPr>
              <rFont val="Calibri"/>
              <sz val="10"/>
            </rPr>
            <t xml:space="preserve"> consultants sit outside the career ladder · X1–X3, by the scope of their statement of work.</t>
          </r>
        </is>
      </c>
      <c r="BA174" s="134" t="inlineStr">
        <is>
          <r>
            <rPr>
              <rFont val="Calibri"/>
              <b val="1"/>
              <sz val="10"/>
            </rPr>
            <t>Not scored:</t>
          </r>
          <r>
            <rPr>
              <rFont val="Calibri"/>
              <sz val="10"/>
            </rPr>
            <t xml:space="preserve"> consultants sit outside the career ladder · X1–X3, by the scope of their statement of work.</t>
          </r>
        </is>
      </c>
      <c r="BB174" s="134" t="inlineStr">
        <is>
          <r>
            <rPr>
              <rFont val="Calibri"/>
              <b val="1"/>
              <sz val="10"/>
            </rPr>
            <t>Not scored:</t>
          </r>
          <r>
            <rPr>
              <rFont val="Calibri"/>
              <sz val="10"/>
            </rPr>
            <t xml:space="preserve"> consultants sit outside the career ladder · X1–X3, by the scope of their statement of work.</t>
          </r>
        </is>
      </c>
      <c r="BC174" s="145" t="inlineStr"/>
      <c r="BD174" s="136" t="inlineStr">
        <is>
          <t>✗ HRIS: experience missing, qualification missing, 0 direct reports
✗ Survey: no response
✗ KRAs: none on file
✓ Manager mapping: rating — filled from talent-mapping files: total experience, reporting manager
✓ Job description</t>
        </is>
      </c>
      <c r="BE174" s="136" t="inlineStr">
        <is>
          <r>
            <rPr>
              <rFont val="Calibri"/>
              <b val="1"/>
              <sz val="10"/>
            </rPr>
            <t>Consultant:</t>
          </r>
          <r>
            <rPr>
              <rFont val="Calibri"/>
              <sz val="10"/>
            </rPr>
            <t xml:space="preserve"> priced by rate card under the statement of work.</t>
          </r>
        </is>
      </c>
      <c r="BF174" s="136" t="inlineStr">
        <is>
          <t>—</t>
        </is>
      </c>
      <c r="BG174" s="136" t="inlineStr"/>
      <c r="BH174" s="136" t="inlineStr"/>
      <c r="BI174" s="137" t="n"/>
      <c r="BJ174" s="138" t="n"/>
      <c r="BK174" s="138" t="n"/>
      <c r="BL174" s="138" t="n"/>
      <c r="BM174" s="138" t="n"/>
      <c r="BN174" s="139" t="n"/>
      <c r="BO174" s="121" t="n"/>
      <c r="BP174" s="121" t="n"/>
      <c r="BQ174" s="121" t="n"/>
      <c r="BR174" s="121" t="n"/>
      <c r="BS174" s="121" t="n"/>
      <c r="BT174" s="121" t="n"/>
      <c r="BU174" s="121" t="n"/>
      <c r="BV174" s="121" t="n"/>
    </row>
    <row r="175" ht="340" customHeight="1">
      <c r="A175" s="109" t="inlineStr">
        <is>
          <t>IRIS0249</t>
        </is>
      </c>
      <c r="B175" s="110" t="inlineStr">
        <is>
          <t>Ashish Singhvi</t>
        </is>
      </c>
      <c r="C175" s="111" t="inlineStr">
        <is>
          <t>Technology</t>
        </is>
      </c>
      <c r="D175" s="111" t="inlineStr">
        <is>
          <t>P K X Thomas</t>
        </is>
      </c>
      <c r="E175" s="112" t="n">
        <v>17.7</v>
      </c>
      <c r="F175" s="112" t="n">
        <v>17.7</v>
      </c>
      <c r="G175" s="111" t="inlineStr">
        <is>
          <t>MCA</t>
        </is>
      </c>
      <c r="H175" s="140" t="inlineStr">
        <is>
          <t>Product Engineering Head</t>
        </is>
      </c>
      <c r="I175" s="115" t="inlineStr">
        <is>
          <t>Head – Product Engineering</t>
        </is>
      </c>
      <c r="J175" s="114" t="inlineStr">
        <is>
          <t>Engineering &amp; Development</t>
        </is>
      </c>
      <c r="K175" s="114" t="inlineStr">
        <is>
          <t>Engineering Leadership</t>
        </is>
      </c>
      <c r="L175" s="115" t="inlineStr">
        <is>
          <t>Not in current mapping files</t>
        </is>
      </c>
      <c r="M175" s="116" t="inlineStr">
        <is>
          <t>C2</t>
        </is>
      </c>
      <c r="N175" s="142" t="inlineStr">
        <is>
          <t>Head of Function</t>
        </is>
      </c>
      <c r="O175" s="33" t="inlineStr">
        <is>
          <t>C</t>
        </is>
      </c>
      <c r="P175" s="114" t="inlineStr">
        <is>
          <t>People Manager</t>
        </is>
      </c>
      <c r="Q175" s="118" t="inlineStr">
        <is>
          <t>● Newly mapped</t>
        </is>
      </c>
      <c r="R175" s="119" t="inlineStr">
        <is>
          <r>
            <rPr>
              <rFont val="Calibri"/>
              <b val="1"/>
              <sz val="10"/>
            </rPr>
            <t>WHAT THE ROLE DOES:</t>
          </r>
          <r>
            <rPr>
              <rFont val="Calibri"/>
              <sz val="10"/>
            </rPr>
            <t xml:space="preserve"> Leads the product engineering organisation. At C2: a function or department, or a company-wide discipline.
</t>
          </r>
          <r>
            <rPr>
              <rFont val="Calibri"/>
              <b val="1"/>
              <sz val="10"/>
            </rPr>
            <t>KEY RESPONSIBILITIES:</t>
          </r>
          <r>
            <rPr>
              <rFont val="Calibri"/>
              <sz val="10"/>
            </rPr>
            <t xml:space="preserve"> Leads the product engineering organisation; Function-wide or company-wide problems; creates methods and standards; Function results, budget and risk
</t>
          </r>
          <r>
            <rPr>
              <rFont val="Calibri"/>
              <b val="1"/>
              <sz val="10"/>
            </rPr>
            <t>DELIVERS:</t>
          </r>
          <r>
            <rPr>
              <rFont val="Calibri"/>
              <sz val="10"/>
            </rPr>
            <t xml:space="preserve"> Function results, budget and risk
</t>
          </r>
          <r>
            <rPr>
              <rFont val="Calibri"/>
              <b val="1"/>
              <sz val="10"/>
            </rPr>
            <t>DECIDES ALONE:</t>
          </r>
          <r>
            <rPr>
              <rFont val="Calibri"/>
              <sz val="10"/>
            </rPr>
            <t xml:space="preserve"> Sets direction for a function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4 · Functional 5 · Leadership 4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only · fewer than 3 answered — 1 holder, 0 answered the survey; sub-family 0 answered; catalogue RC-078</t>
          </r>
        </is>
      </c>
      <c r="S175" s="120"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8 of 12 · C2-level impact.
Leads 9 direct reports.
Manager talent mapping — Latest rating: Not rated · manager · 9-Box Grid placement: Underperformer / Exit Risk.</t>
          </r>
        </is>
      </c>
      <c r="T175" s="121" t="n"/>
      <c r="U175" s="122" t="inlineStr">
        <is>
          <r>
            <rPr>
              <rFont val="Calibri"/>
              <sz val="10"/>
            </rPr>
            <t xml:space="preserve">Head – Product Engineering in Technology · CARBON, C2 — People Manager.
</t>
          </r>
          <r>
            <rPr>
              <rFont val="Calibri"/>
              <b val="1"/>
              <sz val="10"/>
            </rPr>
            <t>The work:</t>
          </r>
          <r>
            <rPr>
              <rFont val="Calibri"/>
              <sz val="10"/>
            </rPr>
            <t xml:space="preserve"> Leads the product engineering organisation.
At this level the role owns a function or department, or a company-wide discipline.
</t>
          </r>
          <r>
            <rPr>
              <rFont val="Calibri"/>
              <b val="1"/>
              <sz val="10"/>
            </rPr>
            <t>Key responsibilities:</t>
          </r>
          <r>
            <rPr>
              <rFont val="Calibri"/>
              <sz val="10"/>
            </rPr>
            <t xml:space="preserve"> Leads the product engineering organisation; Function-wide or company-wide problems; creates methods and standards; Function results, budget and risk.
Leads 9 direct reports.</t>
          </r>
        </is>
      </c>
      <c r="V175" s="123" t="inlineStr">
        <is>
          <r>
            <rPr>
              <rFont val="Calibri"/>
              <b val="1"/>
              <sz val="10"/>
            </rPr>
            <t>Hire as:</t>
          </r>
          <r>
            <rPr>
              <rFont val="Calibri"/>
              <sz val="10"/>
            </rPr>
            <t xml:space="preserve"> Senior Head / General Manager — IRIS C2 Head of Function · People Manager
</t>
          </r>
          <r>
            <rPr>
              <rFont val="Calibri"/>
              <b val="1"/>
              <sz val="10"/>
            </rPr>
            <t>Market level:</t>
          </r>
          <r>
            <rPr>
              <rFont val="Calibri"/>
              <sz val="10"/>
            </rPr>
            <t xml:space="preserve"> P7 / M6 · SFIA 6 Initiate, influence
</t>
          </r>
          <r>
            <rPr>
              <rFont val="Calibri"/>
              <b val="1"/>
              <sz val="10"/>
            </rPr>
            <t>Experience:</t>
          </r>
          <r>
            <rPr>
              <rFont val="Calibri"/>
              <sz val="10"/>
            </rPr>
            <t xml:space="preserve"> 12–17 yrs · Education: BE / B.Tech / MCA / M.Tech / B.Sc · CS
</t>
          </r>
          <r>
            <rPr>
              <rFont val="Calibri"/>
              <b val="1"/>
              <sz val="10"/>
            </rPr>
            <t>Team size at this level:</t>
          </r>
          <r>
            <rPr>
              <rFont val="Calibri"/>
              <sz val="10"/>
            </rPr>
            <t xml:space="preserve"> 5–8 managers / associate heads
</t>
          </r>
          <r>
            <rPr>
              <rFont val="Calibri"/>
              <b val="1"/>
              <sz val="10"/>
            </rPr>
            <t>Equivalent titles at peers:</t>
          </r>
          <r>
            <rPr>
              <rFont val="Calibri"/>
              <sz val="10"/>
            </rPr>
            <t xml:space="preserve"> Salesforce – Architect / Principal Architect · Atlassian – P70 · Freshworks – Principal Engineer · IRIS Vs Competitor Benchmark — engineering managers – Director Engineering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5" s="123" t="inlineStr">
        <is>
          <r>
            <rPr>
              <rFont val="Calibri"/>
              <sz val="10"/>
            </rPr>
            <t xml:space="preserve">FUNCTIONAL — skill level 5 of 5 · Expert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4 of 5 · Advanced
 •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 = must-have for the family. Scale: 1 Awareness · 2 Working · 3 Practitioner · 4 Advanced · 5 Expert.</t>
          </r>
        </is>
      </c>
      <c r="X175" s="123" t="inlineStr">
        <is>
          <r>
            <rPr>
              <rFont val="Calibri"/>
              <sz val="10"/>
            </rPr>
            <t xml:space="preserve">Draft — generated from the framework; hiring-manager review pending · HR Super Master, sheet T5.
1. [Programming &amp; Tech-Stack Depth · level 5] Tell me about recent work that shows this: "Sets coding standards; solves performance and design issues across modules". What exactly did you do, how, and what was the result? Assess with: Coding test + code review.
2. [System Design &amp; Architecture · level 5] Tell me about recent work that shows this: "Designs scalable, secure solutions across products; reviews designs". What exactly did you do, how, and what was the result? Assess with: System-design interview / design review.
3. [Database, SQL &amp; Data Engineering · level 5] Give an example that shows you can do this: "Designs data models and pipelines; optimises at scale". Assess with: SQL test / case.
4. [Cloud, DevOps &amp; CI/CD · level 5] Give an example that shows you can do this: "Designs platform, monitoring and release strategy". Assess with: Practical task.
5. [AI, GenAI &amp; Prompt Engineering · level 5]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75" s="124" t="inlineStr">
        <is>
          <t>CARBON · Technology · Band C · Head / Manager</t>
        </is>
      </c>
      <c r="Z175" s="125" t="n">
        <v>8</v>
      </c>
      <c r="AA175" s="126">
        <f>IFERROR(INDEX(WM_C,MATCH($Y175,WM_KEY,0)),"")</f>
        <v>0.48</v>
      </c>
      <c r="AB175" s="127">
        <f>IF(Z175="","",Z175*AA175)</f>
        <v>3.84</v>
      </c>
      <c r="AC175" s="125" t="n">
        <v>8</v>
      </c>
      <c r="AD175" s="126">
        <f>IFERROR(INDEX(WM_AU,MATCH($Y175,WM_KEY,0)),"")</f>
        <v>0.18</v>
      </c>
      <c r="AE175" s="127">
        <f>IF(AC175="","",AC175*AD175)</f>
        <v>1.44</v>
      </c>
      <c r="AF175" s="125" t="n">
        <v>8</v>
      </c>
      <c r="AG175" s="126">
        <f>IFERROR(INDEX(WM_AC,MATCH($Y175,WM_KEY,0)),"")</f>
        <v>0.06</v>
      </c>
      <c r="AH175" s="127">
        <f>IF(AF175="","",AF175*AG175)</f>
        <v>0.48</v>
      </c>
      <c r="AI175" s="125" t="n">
        <v>8</v>
      </c>
      <c r="AJ175" s="126">
        <f>IFERROR(INDEX(WM_L,MATCH($Y175,WM_KEY,0)),"")</f>
        <v>0.15</v>
      </c>
      <c r="AK175" s="127">
        <f>IF(AI175="","",AI175*AJ175)</f>
        <v>1.2</v>
      </c>
      <c r="AL175" s="125" t="n">
        <v>9.5</v>
      </c>
      <c r="AM175" s="126">
        <f>IFERROR(INDEX(WM_E,MATCH($Y175,WM_KEY,0)),"")</f>
        <v>0.05</v>
      </c>
      <c r="AN175" s="127">
        <f>IF(AL175="","",AL175*AM175)</f>
        <v>0.475</v>
      </c>
      <c r="AO175" s="128" t="n">
        <v>8</v>
      </c>
      <c r="AP175" s="126">
        <f>IFERROR(INDEX(WM_BI,MATCH($Y175,WM_KEY,0)),"")</f>
        <v>0.08</v>
      </c>
      <c r="AQ175" s="127">
        <f>IF(AO175="","",AO175*AP175)</f>
        <v>0.64</v>
      </c>
      <c r="AR175" s="127">
        <f>IF(COUNT(AB175,AE175,AH175,AK175,AN175,AQ175)&lt;6,"",SUM(AB175,AE175,AH175,AK175,AN175,AQ175))</f>
        <v>8.075</v>
      </c>
      <c r="AS175" s="129" t="str">
        <f>IF(AR175="","",INDEX({"A1","A2","A3","B1","B2","B3","C1","C2","D1","D2","E1","E2"},MAX(1,MIN(12,ROUND(AR175,0)))))</f>
        <v>C2</v>
      </c>
      <c r="AT175" s="130" t="inlineStr">
        <is>
          <r>
            <rPr>
              <rFont val="Calibri"/>
              <b val="1"/>
              <sz val="10"/>
            </rPr>
            <t>Weights:</t>
          </r>
          <r>
            <rPr>
              <rFont val="Calibri"/>
              <sz val="10"/>
            </rPr>
            <t xml:space="preserve"> Complexity 48% · Autonomy 18% · Leadership 15% · Business impact 8%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5" s="131" t="inlineStr">
        <is>
          <r>
            <rPr>
              <rFont val="Calibri"/>
              <b val="1"/>
              <sz val="10"/>
            </rPr>
            <t>At build:</t>
          </r>
          <r>
            <rPr>
              <rFont val="Calibri"/>
              <sz val="10"/>
            </rPr>
            <t xml:space="preserve"> Complexity 3.84 + Autonomy 1.44 + Accountability 0.48 + Leadership 1.20 + Experience 0.48 + Business impact 0.64
= 8.07 points → nearest level 8 = C2
</t>
          </r>
          <r>
            <rPr>
              <rFont val="Calibri"/>
              <b val="1"/>
              <sz val="10"/>
            </rPr>
            <t>Final level:</t>
          </r>
          <r>
            <rPr>
              <rFont val="Calibri"/>
              <sz val="10"/>
            </rPr>
            <t xml:space="preserve"> C2 · same as the score</t>
          </r>
        </is>
      </c>
      <c r="AV175" s="131" t="inlineStr">
        <is>
          <r>
            <rPr>
              <rFont val="Calibri"/>
              <b val="1"/>
              <sz val="10"/>
            </rPr>
            <t>No rule applied:</t>
          </r>
          <r>
            <rPr>
              <rFont val="Calibri"/>
              <sz val="10"/>
            </rPr>
            <t xml:space="preserve"> the score decides.</t>
          </r>
        </is>
      </c>
      <c r="AW175" s="132"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Function-wide or company-wide problems; creates methods and standards</t>
          </r>
        </is>
      </c>
      <c r="AX175" s="133" t="inlineStr">
        <is>
          <r>
            <rPr>
              <rFont val="Calibri"/>
              <color rgb="009C0006"/>
              <sz val="10"/>
            </rPr>
            <t xml:space="preserve">Rated 8 of 12
</t>
          </r>
          <r>
            <rPr>
              <rFont val="Calibri"/>
              <b val="1"/>
              <color rgb="009C0006"/>
              <sz val="10"/>
            </rPr>
            <t>Start:</t>
          </r>
          <r>
            <rPr>
              <rFont val="Calibri"/>
              <color rgb="009C0006"/>
              <sz val="10"/>
            </rPr>
            <t xml:space="preserve"> 8.0 · head-of-function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Sets direction for a function</t>
          </r>
        </is>
      </c>
      <c r="AY175" s="133" t="inlineStr">
        <is>
          <r>
            <rPr>
              <rFont val="Calibri"/>
              <color rgb="009C0006"/>
              <sz val="10"/>
            </rPr>
            <t xml:space="preserve">Rated 8 of 12
</t>
          </r>
          <r>
            <rPr>
              <rFont val="Calibri"/>
              <b val="1"/>
              <color rgb="009C0006"/>
              <sz val="10"/>
            </rPr>
            <t>Start:</t>
          </r>
          <r>
            <rPr>
              <rFont val="Calibri"/>
              <color rgb="009C0006"/>
              <sz val="10"/>
            </rPr>
            <t xml:space="preserve"> 8.0 · head-of-function title; 9 direct reports, 55 people below, 5 of them lead teams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C2 = Function results, budget and risk</t>
          </r>
        </is>
      </c>
      <c r="AZ175" s="133" t="inlineStr">
        <is>
          <r>
            <rPr>
              <rFont val="Calibri"/>
              <color rgb="009C0006"/>
              <sz val="10"/>
            </rPr>
            <t xml:space="preserve">Rated 8 of 12
</t>
          </r>
          <r>
            <rPr>
              <rFont val="Calibri"/>
              <b val="1"/>
              <color rgb="009C0006"/>
              <sz val="10"/>
            </rPr>
            <t>Start:</t>
          </r>
          <r>
            <rPr>
              <rFont val="Calibri"/>
              <color rgb="009C0006"/>
              <sz val="10"/>
            </rPr>
            <t xml:space="preserve"> 8.0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9 direct reports · People Manager
</t>
          </r>
          <r>
            <rPr>
              <rFont val="Calibri"/>
              <b val="1"/>
              <color rgb="009C0006"/>
              <sz val="10"/>
            </rPr>
            <t>Market:</t>
          </r>
          <r>
            <rPr>
              <rFont val="Calibri"/>
              <color rgb="009C0006"/>
              <sz val="10"/>
            </rPr>
            <t xml:space="preserve"> C2 = Leads a function; shapes functional strategy</t>
          </r>
        </is>
      </c>
      <c r="BA175" s="134" t="inlineStr">
        <is>
          <r>
            <rPr>
              <rFont val="Calibri"/>
              <sz val="10"/>
            </rPr>
            <t xml:space="preserve">Rated 9.5 of 12 · between D1 and D2
</t>
          </r>
          <r>
            <rPr>
              <rFont val="Calibri"/>
              <b val="1"/>
              <sz val="10"/>
            </rPr>
            <t>Experience:</t>
          </r>
          <r>
            <rPr>
              <rFont val="Calibri"/>
              <sz val="10"/>
            </rPr>
            <t xml:space="preserve"> 17.7 yrs total · 17.7 at IRIS; none recorded before IRIS = 9.1 on the experience scale
</t>
          </r>
          <r>
            <rPr>
              <rFont val="Calibri"/>
              <b val="1"/>
              <sz val="10"/>
            </rPr>
            <t>Qualification:</t>
          </r>
          <r>
            <rPr>
              <rFont val="Calibri"/>
              <sz val="10"/>
            </rPr>
            <t xml:space="preserve"> MCA · postgraduate, relevant to the work → +0.5</t>
          </r>
        </is>
      </c>
      <c r="BB175" s="134" t="inlineStr">
        <is>
          <r>
            <rPr>
              <rFont val="Calibri"/>
              <sz val="10"/>
            </rPr>
            <t xml:space="preserve">Rated 8 of 12 — a starting estimate.
</t>
          </r>
          <r>
            <rPr>
              <rFont val="Calibri"/>
              <b val="1"/>
              <sz val="10"/>
            </rPr>
            <t>Start:</t>
          </r>
          <r>
            <rPr>
              <rFont val="Calibri"/>
              <sz val="10"/>
            </rPr>
            <t xml:space="preserve"> 8,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C2 = Drives a function's or department's results and costs</t>
          </r>
        </is>
      </c>
      <c r="BC175" s="135" t="inlineStr">
        <is>
          <t>• Survey response or KRAs describing the work · nothing on file — Employee + manager</t>
        </is>
      </c>
      <c r="BD175" s="136" t="inlineStr">
        <is>
          <t>✓ HRIS: 17.7 yrs, MCA, 9 direct reports
✗ Survey: no response
✗ KRAs: none on file
✓ Manager mapping: rating, 9-box — filled from talent-mapping files: 9-box · CARBON grid
✗ Job description: not on file</t>
        </is>
      </c>
      <c r="BE175" s="136"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Salesforce – Architect / Principal Architect · Atlassian – P70 · Freshworks – Principal Engineer
</t>
          </r>
          <r>
            <rPr>
              <rFont val="Calibri"/>
              <b val="1"/>
              <sz val="10"/>
            </rPr>
            <t>Standard:</t>
          </r>
          <r>
            <rPr>
              <rFont val="Calibri"/>
              <sz val="10"/>
            </rPr>
            <t xml:space="preserve"> SFIA 9; OWASP secure coding</t>
          </r>
        </is>
      </c>
      <c r="BF175" s="136" t="inlineStr">
        <is>
          <t>Low</t>
        </is>
      </c>
      <c r="BG175" s="136" t="inlineStr">
        <is>
          <t>• No survey answers or KRA — the role factors rest on designation and reporting lines only</t>
        </is>
      </c>
      <c r="BH175" s="143" t="inlineStr">
        <is>
          <t>C+ watch: leads people, Player-Coach score 8.07 · needs 8.25, C–A average 8.00 · needs 7.5</t>
        </is>
      </c>
      <c r="BI175" s="137" t="n"/>
      <c r="BJ175" s="138" t="n"/>
      <c r="BK175" s="138" t="n"/>
      <c r="BL175" s="138" t="n"/>
      <c r="BM175" s="138" t="n"/>
      <c r="BN175" s="139" t="n"/>
      <c r="BO175" s="121" t="n"/>
      <c r="BP175" s="121" t="n"/>
      <c r="BQ175" s="121" t="n"/>
      <c r="BR175" s="121" t="n"/>
      <c r="BS175" s="121" t="n"/>
      <c r="BT175" s="121" t="n"/>
      <c r="BU175" s="121" t="n"/>
      <c r="BV175" s="121" t="n">
        <v>8</v>
      </c>
    </row>
    <row r="176" ht="340" customHeight="1">
      <c r="A176" s="109" t="inlineStr">
        <is>
          <t>IRIS1832</t>
        </is>
      </c>
      <c r="B176" s="110" t="inlineStr">
        <is>
          <t>Chetan Kotwal</t>
        </is>
      </c>
      <c r="C176" s="111" t="inlineStr">
        <is>
          <t>Technology</t>
        </is>
      </c>
      <c r="D176" s="111" t="inlineStr">
        <is>
          <t>Ashish Singhvi</t>
        </is>
      </c>
      <c r="E176" s="112" t="n">
        <v>13.7</v>
      </c>
      <c r="F176" s="112" t="n">
        <v>6.7</v>
      </c>
      <c r="G176" s="111" t="inlineStr">
        <is>
          <t>B.E</t>
        </is>
      </c>
      <c r="H176" s="140" t="inlineStr">
        <is>
          <t>Lead Software Engineer</t>
        </is>
      </c>
      <c r="I176" s="115" t="inlineStr">
        <is>
          <t>Senior Engineering Manager</t>
        </is>
      </c>
      <c r="J176" s="114" t="inlineStr">
        <is>
          <t>Engineering &amp; Development</t>
        </is>
      </c>
      <c r="K176" s="114" t="inlineStr">
        <is>
          <t>Backend Development</t>
        </is>
      </c>
      <c r="L176" s="114" t="inlineStr">
        <is>
          <t>L5 – Lead · IC</t>
        </is>
      </c>
      <c r="M176" s="150" t="inlineStr">
        <is>
          <t>B3</t>
        </is>
      </c>
      <c r="N176" s="21" t="inlineStr">
        <is>
          <t>Senior Manager</t>
        </is>
      </c>
      <c r="O176" s="23" t="inlineStr">
        <is>
          <t>B</t>
        </is>
      </c>
      <c r="P176" s="114" t="inlineStr">
        <is>
          <t>People Manager</t>
        </is>
      </c>
      <c r="Q176" s="149" t="inlineStr">
        <is>
          <t>• Same level</t>
        </is>
      </c>
      <c r="R176" s="119" t="inlineStr">
        <is>
          <r>
            <rPr>
              <rFont val="Calibri"/>
              <b val="1"/>
              <sz val="10"/>
            </rPr>
            <t>WHAT THE ROLE DOES:</t>
          </r>
          <r>
            <rPr>
              <rFont val="Calibri"/>
              <sz val="10"/>
            </rPr>
            <t xml:space="preserve"> Builds back-end services, APIs, processing/validation logic and DB code; fixes defects and delivers change requests. At B3: a practice, or several teams through team leads.
</t>
          </r>
          <r>
            <rPr>
              <rFont val="Calibri"/>
              <b val="1"/>
              <sz val="10"/>
            </rPr>
            <t>Common themes in sub-family holders, all levels' answers:</t>
          </r>
          <r>
            <rPr>
              <rFont val="Calibri"/>
              <sz val="10"/>
            </rPr>
            <t xml:space="preserve"> software · solutions · business · reliable · develop · technical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t>
          </r>
          <r>
            <rPr>
              <rFont val="Calibri"/>
              <b val="1"/>
              <sz val="10"/>
            </rPr>
            <t>Common themes in sub-family holders, all levels' answers:</t>
          </r>
          <r>
            <rPr>
              <rFont val="Calibri"/>
              <sz val="10"/>
            </rPr>
            <t xml:space="preserve"> development · code · quality · technical · support · software
</t>
          </r>
          <r>
            <rPr>
              <rFont val="Calibri"/>
              <b val="1"/>
              <sz val="10"/>
            </rPr>
            <t>DELIVERS:</t>
          </r>
          <r>
            <rPr>
              <rFont val="Calibri"/>
              <sz val="10"/>
            </rPr>
            <t xml:space="preserve"> Several teams or a practice
</t>
          </r>
          <r>
            <rPr>
              <rFont val="Calibri"/>
              <b val="1"/>
              <sz val="10"/>
            </rPr>
            <t>Common themes in sub-family holders, all levels' answers:</t>
          </r>
          <r>
            <rPr>
              <rFont val="Calibri"/>
              <sz val="10"/>
            </rPr>
            <t xml:space="preserve"> features · software · product · application · support · code
</t>
          </r>
          <r>
            <rPr>
              <rFont val="Calibri"/>
              <b val="1"/>
              <sz val="10"/>
            </rPr>
            <t>ACCOUNTABLE FOR:</t>
          </r>
          <r>
            <rPr>
              <rFont val="Calibri"/>
              <sz val="10"/>
            </rPr>
            <t xml:space="preserve"> Several teams or a practice
</t>
          </r>
          <r>
            <rPr>
              <rFont val="Calibri"/>
              <b val="1"/>
              <sz val="10"/>
            </rPr>
            <t>Common themes in sub-family holders, all levels' answers:</t>
          </r>
          <r>
            <rPr>
              <rFont val="Calibri"/>
              <sz val="10"/>
            </rPr>
            <t xml:space="preserve"> quality · accountable · am · delivery · features · code
</t>
          </r>
          <r>
            <rPr>
              <rFont val="Calibri"/>
              <b val="1"/>
              <sz val="10"/>
            </rPr>
            <t>DECIDES ALONE:</t>
          </r>
          <r>
            <rPr>
              <rFont val="Calibri"/>
              <sz val="10"/>
            </rPr>
            <t xml:space="preserve"> Commercial / strategic calls for the unit
</t>
          </r>
          <r>
            <rPr>
              <rFont val="Calibri"/>
              <b val="1"/>
              <sz val="10"/>
            </rPr>
            <t>Common themes in sub-family holders, all levels' answers:</t>
          </r>
          <r>
            <rPr>
              <rFont val="Calibri"/>
              <sz val="10"/>
            </rPr>
            <t xml:space="preserve"> technical · code · approach · implementation · decisions · issues
</t>
          </r>
          <r>
            <rPr>
              <rFont val="Calibri"/>
              <b val="1"/>
              <sz val="10"/>
            </rPr>
            <t>SKILLS &amp; KNOWLEDGE · role-holders:</t>
          </r>
          <r>
            <rPr>
              <rFont val="Calibri"/>
              <sz val="10"/>
            </rPr>
            <t xml:space="preserve"> Java · NET MVC · Debugging · AI · SQL · Technical knowledge · Problem Solving · Python
</t>
          </r>
          <r>
            <rPr>
              <rFont val="Calibri"/>
              <b val="1"/>
              <sz val="10"/>
            </rPr>
            <t>TOOLS &amp; SYSTEMS:</t>
          </r>
          <r>
            <rPr>
              <rFont val="Calibri"/>
              <sz val="10"/>
            </rPr>
            <t xml:space="preserve"> VS code · Visual studio · Claude · Git · Postman · Oracle Database · Copilot · Excel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4 · Future-ready 3 · Functional 4 · Leadership 4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1 holder, 1 answered the survey; sub-family 79 answered; catalogue RC-072</t>
          </r>
        </is>
      </c>
      <c r="S176" s="120"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Leads 4 direct reports.
</t>
          </r>
          <r>
            <rPr>
              <rFont val="Calibri"/>
              <b val="1"/>
              <sz val="10"/>
            </rPr>
            <t>If the work is missed · role-holders' themes:</t>
          </r>
          <r>
            <rPr>
              <rFont val="Calibri"/>
              <sz val="10"/>
            </rPr>
            <t xml:space="preserve"> delays · rework · issues · impact.
Manager talent mapping — Latest rating: Not rated · manager · 9-Box Grid placement: Underperformer / Exit Risk.</t>
          </r>
        </is>
      </c>
      <c r="T176" s="121" t="n"/>
      <c r="U176" s="122" t="inlineStr">
        <is>
          <r>
            <rPr>
              <rFont val="Calibri"/>
              <sz val="10"/>
            </rPr>
            <t xml:space="preserve">Senior Engineering Manager in Technology · CARBON, B3 — People Manager.
</t>
          </r>
          <r>
            <rPr>
              <rFont val="Calibri"/>
              <b val="1"/>
              <sz val="10"/>
            </rPr>
            <t>The work:</t>
          </r>
          <r>
            <rPr>
              <rFont val="Calibri"/>
              <sz val="10"/>
            </rPr>
            <t xml:space="preserve"> Builds back-end services, APIs, processing/validation logic and DB code; fixes defects and delivers change requests.
At this level the role owns a practice, or several teams through team leads.
</t>
          </r>
          <r>
            <rPr>
              <rFont val="Calibri"/>
              <b val="1"/>
              <sz val="10"/>
            </rPr>
            <t>Key responsibilities:</t>
          </r>
          <r>
            <rPr>
              <rFont val="Calibri"/>
              <sz val="10"/>
            </rPr>
            <t xml:space="preserve"> Builds back-end services, APIs, processing/validation logic and DB code; fixes defects and delivers change requests; Sets standards for a practice; cross-team problems; Several teams or a practice.
</t>
          </r>
          <r>
            <rPr>
              <rFont val="Calibri"/>
              <b val="1"/>
              <sz val="10"/>
            </rPr>
            <t>Holders describe it with:</t>
          </r>
          <r>
            <rPr>
              <rFont val="Calibri"/>
              <sz val="10"/>
            </rPr>
            <t xml:space="preserve"> development · code · quality · technical · support · software.
Leads 4 direct reports.</t>
          </r>
        </is>
      </c>
      <c r="V176" s="123" t="inlineStr">
        <is>
          <r>
            <rPr>
              <rFont val="Calibri"/>
              <b val="1"/>
              <sz val="10"/>
            </rPr>
            <t>Hire as:</t>
          </r>
          <r>
            <rPr>
              <rFont val="Calibri"/>
              <sz val="10"/>
            </rPr>
            <t xml:space="preserve"> Senior Manager — IRIS B3 Senior Manager · People Manager
</t>
          </r>
          <r>
            <rPr>
              <rFont val="Calibri"/>
              <b val="1"/>
              <sz val="10"/>
            </rPr>
            <t>Market level:</t>
          </r>
          <r>
            <rPr>
              <rFont val="Calibri"/>
              <sz val="10"/>
            </rPr>
            <t xml:space="preserve"> P5 / M4 · SFIA 5 Ensure, advise
</t>
          </r>
          <r>
            <rPr>
              <rFont val="Calibri"/>
              <b val="1"/>
              <sz val="10"/>
            </rPr>
            <t>Experience:</t>
          </r>
          <r>
            <rPr>
              <rFont val="Calibri"/>
              <sz val="10"/>
            </rPr>
            <t xml:space="preserve"> 8–12 yrs · Education: BE / B.Tech / MCA / M.Tech / B.Sc · CS
</t>
          </r>
          <r>
            <rPr>
              <rFont val="Calibri"/>
              <b val="1"/>
              <sz val="10"/>
            </rPr>
            <t>Team size at this level:</t>
          </r>
          <r>
            <rPr>
              <rFont val="Calibri"/>
              <sz val="10"/>
            </rPr>
            <t xml:space="preserve"> IC: none · People: 5–8 incl. team leads
</t>
          </r>
          <r>
            <rPr>
              <rFont val="Calibri"/>
              <b val="1"/>
              <sz val="10"/>
            </rPr>
            <t>Equivalent titles at peers:</t>
          </r>
          <r>
            <rPr>
              <rFont val="Calibri"/>
              <sz val="10"/>
            </rPr>
            <t xml:space="preserve"> Workiva – Staff SE · Broadridge India – Senior Lead SE · Nasdaq / AxiomSL – Lead SE · Salesforce – LMTS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6" s="123"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4 of 5 · Advanced
 •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4 of 5 · Advanced
 •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
</t>
          </r>
          <r>
            <rPr>
              <rFont val="Calibri"/>
              <b val="1"/>
              <sz val="10"/>
            </rPr>
            <t>SKILLS · from role-holders and HRIS: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
★ = must-have for the family. Scale: 1 Awareness · 2 Working · 3 Practitioner · 4 Advanced · 5 Expert.</t>
          </r>
        </is>
      </c>
      <c r="X176" s="123"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t>
          </r>
          <r>
            <rPr>
              <rFont val="Calibri"/>
              <b val="1"/>
              <sz val="10"/>
            </rPr>
            <t>Fit check:</t>
          </r>
          <r>
            <rPr>
              <rFont val="Calibri"/>
              <sz val="10"/>
            </rPr>
            <t xml:space="preserve"> Why this role, why IRIS · regulatory reporting / XBRL / regtech, and what would you change in your first 90 days?</t>
          </r>
        </is>
      </c>
      <c r="Y176" s="124" t="inlineStr">
        <is>
          <t>CARBON · Technology · Band B · People Manager</t>
        </is>
      </c>
      <c r="Z176" s="125" t="n">
        <v>5.5</v>
      </c>
      <c r="AA176" s="126">
        <f>IFERROR(INDEX(WM_C,MATCH($Y176,WM_KEY,0)),"")</f>
        <v>0.42</v>
      </c>
      <c r="AB176" s="127">
        <f>IF(Z176="","",Z176*AA176)</f>
        <v>2.31</v>
      </c>
      <c r="AC176" s="125" t="n">
        <v>5.5</v>
      </c>
      <c r="AD176" s="126">
        <f>IFERROR(INDEX(WM_AU,MATCH($Y176,WM_KEY,0)),"")</f>
        <v>0.18</v>
      </c>
      <c r="AE176" s="127">
        <f>IF(AC176="","",AC176*AD176)</f>
        <v>0.99</v>
      </c>
      <c r="AF176" s="125" t="n">
        <v>5.5</v>
      </c>
      <c r="AG176" s="126">
        <f>IFERROR(INDEX(WM_AC,MATCH($Y176,WM_KEY,0)),"")</f>
        <v>0.06</v>
      </c>
      <c r="AH176" s="127">
        <f>IF(AF176="","",AF176*AG176)</f>
        <v>0.33</v>
      </c>
      <c r="AI176" s="125" t="n">
        <v>5.5</v>
      </c>
      <c r="AJ176" s="126">
        <f>IFERROR(INDEX(WM_L,MATCH($Y176,WM_KEY,0)),"")</f>
        <v>0.15</v>
      </c>
      <c r="AK176" s="127">
        <f>IF(AI176="","",AI176*AJ176)</f>
        <v>0.825</v>
      </c>
      <c r="AL176" s="125" t="n">
        <v>7.5</v>
      </c>
      <c r="AM176" s="126">
        <f>IFERROR(INDEX(WM_E,MATCH($Y176,WM_KEY,0)),"")</f>
        <v>0.1</v>
      </c>
      <c r="AN176" s="127">
        <f>IF(AL176="","",AL176*AM176)</f>
        <v>0.75</v>
      </c>
      <c r="AO176" s="128" t="n">
        <v>5.5</v>
      </c>
      <c r="AP176" s="126">
        <f>IFERROR(INDEX(WM_BI,MATCH($Y176,WM_KEY,0)),"")</f>
        <v>0.09</v>
      </c>
      <c r="AQ176" s="127">
        <f>IF(AO176="","",AO176*AP176)</f>
        <v>0.495</v>
      </c>
      <c r="AR176" s="127">
        <f>IF(COUNT(AB176,AE176,AH176,AK176,AN176,AQ176)&lt;6,"",SUM(AB176,AE176,AH176,AK176,AN176,AQ176))</f>
        <v>5.7</v>
      </c>
      <c r="AS176" s="129" t="str">
        <f>IF(AR176="","",INDEX({"A1","A2","A3","B1","B2","B3","C1","C2","D1","D2","E1","E2"},MAX(1,MIN(12,ROUND(AR176,0)))))</f>
        <v>B3</v>
      </c>
      <c r="AT176" s="130" t="inlineStr">
        <is>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6" s="131" t="inlineStr">
        <is>
          <r>
            <rPr>
              <rFont val="Calibri"/>
              <b val="1"/>
              <sz val="10"/>
            </rPr>
            <t>At build:</t>
          </r>
          <r>
            <rPr>
              <rFont val="Calibri"/>
              <sz val="10"/>
            </rPr>
            <t xml:space="preserve"> Complexity 2.31 + Autonomy 0.99 + Accountability 0.33 + Leadership 0.82 + Experience 0.75 + Business impact 0.49
= 5.70 points → nearest level 6 = B3
</t>
          </r>
          <r>
            <rPr>
              <rFont val="Calibri"/>
              <b val="1"/>
              <sz val="10"/>
            </rPr>
            <t>Final level:</t>
          </r>
          <r>
            <rPr>
              <rFont val="Calibri"/>
              <sz val="10"/>
            </rPr>
            <t xml:space="preserve"> B3 · same as the score</t>
          </r>
        </is>
      </c>
      <c r="AV176" s="131" t="inlineStr">
        <is>
          <r>
            <rPr>
              <rFont val="Calibri"/>
              <b val="1"/>
              <sz val="10"/>
            </rPr>
            <t>No rule applied:</t>
          </r>
          <r>
            <rPr>
              <rFont val="Calibri"/>
              <sz val="10"/>
            </rPr>
            <t xml:space="preserve"> the score decides.</t>
          </r>
        </is>
      </c>
      <c r="AW176" s="14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Technical feasibility analysis, solution design and resolving complex technical issues; few concrete objects named → moved down 0.5
</t>
          </r>
          <r>
            <rPr>
              <rFont val="Calibri"/>
              <b val="1"/>
              <sz val="10"/>
            </rPr>
            <t>KRA:</t>
          </r>
          <r>
            <rPr>
              <rFont val="Calibri"/>
              <sz val="10"/>
            </rPr>
            <t xml:space="preserve"> “1.Ensure ≥ 95% delivery adherence for all committed DM module milestones across sprints and releases. 2.Develop deep expertise in Microsoft…”
</t>
          </r>
          <r>
            <rPr>
              <rFont val="Calibri"/>
              <b val="1"/>
              <sz val="10"/>
            </rPr>
            <t>Market:</t>
          </r>
          <r>
            <rPr>
              <rFont val="Calibri"/>
              <sz val="10"/>
            </rPr>
            <t xml:space="preserve"> B2 = Hardest problems in the domain · B3 = Sets standards for a practice; cross-team problems</t>
          </r>
        </is>
      </c>
      <c r="AX176" s="13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A3:</t>
          </r>
          <r>
            <rPr>
              <rFont val="Calibri"/>
              <sz val="10"/>
            </rPr>
            <t xml:space="preserve"> Independently does R&amp;D on unknown challenges; no team-level calls stated → moved down 0.5
</t>
          </r>
          <r>
            <rPr>
              <rFont val="Calibri"/>
              <b val="1"/>
              <sz val="10"/>
            </rPr>
            <t>Market:</t>
          </r>
          <r>
            <rPr>
              <rFont val="Calibri"/>
              <sz val="10"/>
            </rPr>
            <t xml:space="preserve"> B2 = Allocates people and sets team priorities · B3 = Commercial / strategic calls for the unit</t>
          </r>
        </is>
      </c>
      <c r="AY176" s="134" t="inlineStr">
        <is>
          <r>
            <rPr>
              <rFont val="Calibri"/>
              <sz val="10"/>
            </rPr>
            <t xml:space="preserve">Rated 5.5 of 12 · between B2 and B3
</t>
          </r>
          <r>
            <rPr>
              <rFont val="Calibri"/>
              <b val="1"/>
              <sz val="10"/>
            </rPr>
            <t>Start:</t>
          </r>
          <r>
            <rPr>
              <rFont val="Calibri"/>
              <sz val="10"/>
            </rPr>
            <t xml:space="preserve"> 6.0 · senior manager / lead specialist title; 4 direct reports, 12 people below, 2 of them lead teams
</t>
          </r>
          <r>
            <rPr>
              <rFont val="Calibri"/>
              <b val="1"/>
              <sz val="10"/>
            </rPr>
            <t>Evidence reads like A3:</t>
          </r>
          <r>
            <rPr>
              <rFont val="Calibri"/>
              <sz val="10"/>
            </rPr>
            <t xml:space="preserve"> Accountable for the features he owns being delivered with quality and on time → moved down 0.5
</t>
          </r>
          <r>
            <rPr>
              <rFont val="Calibri"/>
              <b val="1"/>
              <sz val="10"/>
            </rPr>
            <t>KRA:</t>
          </r>
          <r>
            <rPr>
              <rFont val="Calibri"/>
              <sz val="10"/>
            </rPr>
            <t xml:space="preserve"> “1.Ensure ≥ 95% delivery adherence for all committed DM module milestones across sprints and releases. 2.Develop deep expertise in Microsoft…”
</t>
          </r>
          <r>
            <rPr>
              <rFont val="Calibri"/>
              <b val="1"/>
              <sz val="10"/>
            </rPr>
            <t>Market:</t>
          </r>
          <r>
            <rPr>
              <rFont val="Calibri"/>
              <sz val="10"/>
            </rPr>
            <t xml:space="preserve"> B2 = One team or a client portfolio · B3 = Several teams or a practice</t>
          </r>
        </is>
      </c>
      <c r="AZ176" s="134"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A3:</t>
          </r>
          <r>
            <rPr>
              <rFont val="Calibri"/>
              <sz val="10"/>
            </rPr>
            <t xml:space="preserve"> 4 direct reports, but text only mentions team tuning and healthy team environment → moved down 0.5
</t>
          </r>
          <r>
            <rPr>
              <rFont val="Calibri"/>
              <b val="1"/>
              <sz val="10"/>
            </rPr>
            <t>Team:</t>
          </r>
          <r>
            <rPr>
              <rFont val="Calibri"/>
              <sz val="10"/>
            </rPr>
            <t xml:space="preserve"> 4 direct reports · People Manager
</t>
          </r>
          <r>
            <rPr>
              <rFont val="Calibri"/>
              <b val="1"/>
              <sz val="10"/>
            </rPr>
            <t>Market:</t>
          </r>
          <r>
            <rPr>
              <rFont val="Calibri"/>
              <sz val="10"/>
            </rPr>
            <t xml:space="preserve"> B2 = IC: guides others in the domain · People: manages a team of 6+ · B3 = IC: leads a practice · People: team leads / managers report in</t>
          </r>
        </is>
      </c>
      <c r="BA176" s="134" t="inlineStr">
        <is>
          <r>
            <rPr>
              <rFont val="Calibri"/>
              <sz val="10"/>
            </rPr>
            <t xml:space="preserve">Rated 7.5 of 12 · between C1 and C2
</t>
          </r>
          <r>
            <rPr>
              <rFont val="Calibri"/>
              <b val="1"/>
              <sz val="10"/>
            </rPr>
            <t>Experience:</t>
          </r>
          <r>
            <rPr>
              <rFont val="Calibri"/>
              <sz val="10"/>
            </rPr>
            <t xml:space="preserve"> 13.7 yrs total · 7.0 before IRIS + 6.7 at IRIS = 7.7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B3 roles typically have 8–13 yrs · IRIS guide 8–12</t>
          </r>
        </is>
      </c>
      <c r="BB176" s="134"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76" s="145" t="inlineStr"/>
      <c r="BD176" s="136" t="inlineStr">
        <is>
          <t>✓ HRIS: 13.7 yrs, B.E, 4 direct reports
✓ Survey: 20 of 20 questions answered
✓ KRAs: submitted, reported deliverables
✓ Manager mapping: rating, 9-box — filled from talent-mapping files: 9-box · CARBON grid
✗ Job description: not on file</t>
        </is>
      </c>
      <c r="BE176" s="136"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Manager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BF176" s="136" t="inlineStr">
        <is>
          <t>Medium</t>
        </is>
      </c>
      <c r="BG176" s="136" t="inlineStr"/>
      <c r="BH176" s="136" t="inlineStr"/>
      <c r="BI176" s="137" t="n"/>
      <c r="BJ176" s="138" t="n"/>
      <c r="BK176" s="138" t="n"/>
      <c r="BL176" s="138" t="n"/>
      <c r="BM176" s="138" t="n"/>
      <c r="BN176" s="139" t="n"/>
      <c r="BO176" s="121" t="n"/>
      <c r="BP176" s="121" t="n"/>
      <c r="BQ176" s="121" t="n"/>
      <c r="BR176" s="121" t="n"/>
      <c r="BS176" s="121" t="n"/>
      <c r="BT176" s="121" t="n"/>
      <c r="BU176" s="121" t="n"/>
      <c r="BV176" s="121" t="n">
        <v>5.5</v>
      </c>
    </row>
    <row r="177" ht="340" customHeight="1">
      <c r="A177" s="109" t="inlineStr">
        <is>
          <t>IRIS0622</t>
        </is>
      </c>
      <c r="B177" s="110" t="inlineStr">
        <is>
          <t>Prasad Shirke</t>
        </is>
      </c>
      <c r="C177" s="111" t="inlineStr">
        <is>
          <t>Technology</t>
        </is>
      </c>
      <c r="D177" s="111" t="inlineStr">
        <is>
          <t>Ashish Singhvi</t>
        </is>
      </c>
      <c r="E177" s="112" t="n">
        <v>15.4</v>
      </c>
      <c r="F177" s="112" t="n">
        <v>15.4</v>
      </c>
      <c r="G177" s="111" t="inlineStr">
        <is>
          <t>B.Com</t>
        </is>
      </c>
      <c r="H177" s="140" t="inlineStr">
        <is>
          <t>Senior Business Analyst</t>
        </is>
      </c>
      <c r="I177" s="115" t="inlineStr">
        <is>
          <t>Senior Business Analysis Specialist – POD Lead</t>
        </is>
      </c>
      <c r="J177" s="114" t="inlineStr">
        <is>
          <t>Business Analysis</t>
        </is>
      </c>
      <c r="K177" s="114" t="inlineStr">
        <is>
          <t>Business Analysis</t>
        </is>
      </c>
      <c r="L177" s="115" t="inlineStr">
        <is>
          <t>L4 – Senior</t>
        </is>
      </c>
      <c r="M177" s="116" t="inlineStr">
        <is>
          <t>B2</t>
        </is>
      </c>
      <c r="N177" s="21" t="inlineStr">
        <is>
          <t>Senior Specialist · POD Lead</t>
        </is>
      </c>
      <c r="O177" s="23" t="inlineStr">
        <is>
          <t>B</t>
        </is>
      </c>
      <c r="P177" s="114" t="inlineStr">
        <is>
          <t>POD Lead</t>
        </is>
      </c>
      <c r="Q177" s="146" t="inlineStr">
        <is>
          <t>▲ Up</t>
        </is>
      </c>
      <c r="R177" s="119" t="inlineStr">
        <is>
          <r>
            <rPr>
              <rFont val="Calibri"/>
              <b val="1"/>
              <sz val="10"/>
            </rPr>
            <t>WHAT THE ROLE DOES:</t>
          </r>
          <r>
            <rPr>
              <rFont val="Calibri"/>
              <sz val="10"/>
            </rPr>
            <t xml:space="preserve"> Gathers and documents requirements · BRD/FRD/SRS/user stories, configures solutions and supports UAT and releases. At B2: deep domain expertise, or one team.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Hardest problems in the domain; One team or a client portfolio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1 holder, 1 answered the survey; sub-family 27 answered; catalogue RC-012</t>
          </r>
        </is>
      </c>
      <c r="S177"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3 direct reports.
</t>
          </r>
          <r>
            <rPr>
              <rFont val="Calibri"/>
              <b val="1"/>
              <sz val="10"/>
            </rPr>
            <t>If the work is missed · role-holders' themes:</t>
          </r>
          <r>
            <rPr>
              <rFont val="Calibri"/>
              <sz val="10"/>
            </rPr>
            <t xml:space="preserve"> client · rework · delays.
Manager talent mapping — Latest rating: Not rated · manager · 9-Box Grid placement: Underperformer / Exit Risk.</t>
          </r>
        </is>
      </c>
      <c r="T177" s="121" t="n"/>
      <c r="U177" s="122" t="inlineStr">
        <is>
          <r>
            <rPr>
              <rFont val="Calibri"/>
              <sz val="10"/>
            </rPr>
            <t xml:space="preserve">Senior Business Analysis Specialist – POD Lead in Technology · CARBON, B2 — POD Lead.
</t>
          </r>
          <r>
            <rPr>
              <rFont val="Calibri"/>
              <b val="1"/>
              <sz val="10"/>
            </rPr>
            <t>The work:</t>
          </r>
          <r>
            <rPr>
              <rFont val="Calibri"/>
              <sz val="10"/>
            </rPr>
            <t xml:space="preserve"> Gathers and documents requirements · BRD/FRD/SRS/user stories, configures solutions and supports UAT and releases.
At this level the role owns deep domain expertise, or one team.
</t>
          </r>
          <r>
            <rPr>
              <rFont val="Calibri"/>
              <b val="1"/>
              <sz val="10"/>
            </rPr>
            <t>Key responsibilities:</t>
          </r>
          <r>
            <rPr>
              <rFont val="Calibri"/>
              <sz val="10"/>
            </rPr>
            <t xml:space="preserve"> Gathers and documents requirements · BRD/FRD/SRS/user stories, configures solutions and supports UAT and releases; Hardest problems in the domain; One team or a client portfolio.
</t>
          </r>
          <r>
            <rPr>
              <rFont val="Calibri"/>
              <b val="1"/>
              <sz val="10"/>
            </rPr>
            <t>Holders describe it with:</t>
          </r>
          <r>
            <rPr>
              <rFont val="Calibri"/>
              <sz val="10"/>
            </rPr>
            <t xml:space="preserve"> requirement · documentation · stakeholder · client · gathering · analysis.
Leads 3 direct reports.</t>
          </r>
        </is>
      </c>
      <c r="V177" s="123" t="inlineStr">
        <is>
          <r>
            <rPr>
              <rFont val="Calibri"/>
              <b val="1"/>
              <sz val="10"/>
            </rPr>
            <t>Hire as:</t>
          </r>
          <r>
            <rPr>
              <rFont val="Calibri"/>
              <sz val="10"/>
            </rPr>
            <t xml:space="preserve"> Lead Business Analyst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Commerce or engineering graduate; MBA a plus
</t>
          </r>
          <r>
            <rPr>
              <rFont val="Calibri"/>
              <b val="1"/>
              <sz val="10"/>
            </rPr>
            <t>Equivalent titles at peers:</t>
          </r>
          <r>
            <rPr>
              <rFont val="Calibri"/>
              <sz val="10"/>
            </rPr>
            <t xml:space="preserve"> Regnology — regulatory reporting – Senior BA · Reg Reporting · Big Four consulting – Manager · IRIS Vs Market Benchmark — IIBA certification pathway – CBAP · Infosys / Accenture – JL5 · L8 Associate Manager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77" s="123" t="inlineStr">
        <is>
          <r>
            <rPr>
              <rFont val="Calibri"/>
              <sz val="10"/>
            </rPr>
            <t xml:space="preserve">FUNCTIONAL — skill level 4 of 5 · Advanced
 ★ Business Analysis &amp; Requirements Engineering: Leads complex requirement programmes; sets BA standards
 ★ Regulatory &amp; BFSI Domain: Interprets new regulation; advises clients and product
 • </t>
          </r>
          <r>
            <rPr>
              <rFont val="Calibri"/>
              <b val="1"/>
              <sz val="10"/>
            </rPr>
            <t>Product, Platform &amp; Domain Knowledge:</t>
          </r>
          <r>
            <rPr>
              <rFont val="Calibri"/>
              <sz val="10"/>
            </rPr>
            <t xml:space="preserv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177" s="123" t="inlineStr">
        <is>
          <r>
            <rPr>
              <rFont val="Calibri"/>
              <sz val="10"/>
            </rPr>
            <t xml:space="preserve">Draft — generated from the framework; hiring-manager review pending · HR Super Master, sheet T5.
1. [Business Analysis &amp; Requirements Engineering · level 4] Tell me about recent work that shows this: "Leads complex requirement programmes; sets BA standards". What exactly did you do, how, and what was the result? Assess with: Case study.
2. [Regulatory &amp; BFSI Domain · level 4] Tell me about recent work that shows this: "Interprets new regulation; advises clients and product". What exactly did you do, how, and what was the result? Assess with: Domain interview.
3. [Product, Platform &amp; Domain Knowledge · level 4] Give an example that shows you can do this: "Recognised product / domain expert; trains others". Assess with: Scenario interview.
4. [Database, SQL &amp; Data Engineering · level 4] Give an example that shows you can do this: "Designs data models and pipelines; optimises at scale". Assess with: SQL test / case.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7" s="124" t="inlineStr">
        <is>
          <t>CARBON · Technology · Band B · Expert / POD Lead</t>
        </is>
      </c>
      <c r="Z177" s="125" t="n">
        <v>3.5</v>
      </c>
      <c r="AA177" s="126">
        <f>IFERROR(INDEX(WM_C,MATCH($Y177,WM_KEY,0)),"")</f>
        <v>0.56</v>
      </c>
      <c r="AB177" s="127">
        <f>IF(Z177="","",Z177*AA177)</f>
        <v>1.96</v>
      </c>
      <c r="AC177" s="125" t="n">
        <v>4.5</v>
      </c>
      <c r="AD177" s="126">
        <f>IFERROR(INDEX(WM_AU,MATCH($Y177,WM_KEY,0)),"")</f>
        <v>0.17</v>
      </c>
      <c r="AE177" s="127">
        <f>IF(AC177="","",AC177*AD177)</f>
        <v>0.765</v>
      </c>
      <c r="AF177" s="125" t="n">
        <v>5.5</v>
      </c>
      <c r="AG177" s="126">
        <f>IFERROR(INDEX(WM_AC,MATCH($Y177,WM_KEY,0)),"")</f>
        <v>0.05</v>
      </c>
      <c r="AH177" s="127">
        <f>IF(AF177="","",AF177*AG177)</f>
        <v>0.275</v>
      </c>
      <c r="AI177" s="125" t="n">
        <v>5.5</v>
      </c>
      <c r="AJ177" s="126">
        <f>IFERROR(INDEX(WM_L,MATCH($Y177,WM_KEY,0)),"")</f>
        <v>0.05</v>
      </c>
      <c r="AK177" s="127">
        <f>IF(AI177="","",AI177*AJ177)</f>
        <v>0.275</v>
      </c>
      <c r="AL177" s="125" t="n">
        <v>8.5</v>
      </c>
      <c r="AM177" s="126">
        <f>IFERROR(INDEX(WM_E,MATCH($Y177,WM_KEY,0)),"")</f>
        <v>0.1</v>
      </c>
      <c r="AN177" s="127">
        <f>IF(AL177="","",AL177*AM177)</f>
        <v>0.85</v>
      </c>
      <c r="AO177" s="128" t="n">
        <v>5.5</v>
      </c>
      <c r="AP177" s="126">
        <f>IFERROR(INDEX(WM_BI,MATCH($Y177,WM_KEY,0)),"")</f>
        <v>0.07</v>
      </c>
      <c r="AQ177" s="127">
        <f>IF(AO177="","",AO177*AP177)</f>
        <v>0.385</v>
      </c>
      <c r="AR177" s="127">
        <f>IF(COUNT(AB177,AE177,AH177,AK177,AN177,AQ177)&lt;6,"",SUM(AB177,AE177,AH177,AK177,AN177,AQ177))</f>
        <v>4.51</v>
      </c>
      <c r="AS177" s="129" t="str">
        <f>IF(AR177="","",INDEX({"A1","A2","A3","B1","B2","B3","C1","C2","D1","D2","E1","E2"},MAX(1,MIN(12,ROUND(AR177,0)))))</f>
        <v>B2</v>
      </c>
      <c r="AT177"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7" s="131" t="inlineStr">
        <is>
          <r>
            <rPr>
              <rFont val="Calibri"/>
              <b val="1"/>
              <sz val="10"/>
            </rPr>
            <t>At build:</t>
          </r>
          <r>
            <rPr>
              <rFont val="Calibri"/>
              <sz val="10"/>
            </rPr>
            <t xml:space="preserve"> Complexity 1.96 + Autonomy 0.77 + Accountability 0.28 + Leadership 0.28 + Experience 0.85 + Business impact 0.39
= 4.51 points → nearest level 5 = B2
</t>
          </r>
          <r>
            <rPr>
              <rFont val="Calibri"/>
              <b val="1"/>
              <sz val="10"/>
            </rPr>
            <t>Final level:</t>
          </r>
          <r>
            <rPr>
              <rFont val="Calibri"/>
              <sz val="10"/>
            </rPr>
            <t xml:space="preserve"> B2 · same as the score</t>
          </r>
        </is>
      </c>
      <c r="AV177" s="131" t="inlineStr">
        <is>
          <r>
            <rPr>
              <rFont val="Calibri"/>
              <b val="1"/>
              <sz val="10"/>
            </rPr>
            <t>No rule applied:</t>
          </r>
          <r>
            <rPr>
              <rFont val="Calibri"/>
              <sz val="10"/>
            </rPr>
            <t xml:space="preserve"> the score decides.</t>
          </r>
        </is>
      </c>
      <c r="AW177"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Requirements and user stories for XBRL/SEC reporting product; SOC audit and XBRL certification → moved down 0.5
</t>
          </r>
          <r>
            <rPr>
              <rFont val="Calibri"/>
              <b val="1"/>
              <sz val="10"/>
            </rPr>
            <t>KRA:</t>
          </r>
          <r>
            <rPr>
              <rFont val="Calibri"/>
              <sz val="10"/>
            </rPr>
            <t xml:space="preserve"> “1.Improve requirement clarity and completeness by ensuring ≥ 95% user stories are delivered with clear acceptance criteria, business rules,…”
</t>
          </r>
          <r>
            <rPr>
              <rFont val="Calibri"/>
              <b val="1"/>
              <sz val="10"/>
            </rPr>
            <t>Market:</t>
          </r>
          <r>
            <rPr>
              <rFont val="Calibri"/>
              <sz val="10"/>
            </rPr>
            <t xml:space="preserve"> A3 = Varied and non-standard work; handles exceptions · B1 = Domain specialist work</t>
          </r>
        </is>
      </c>
      <c r="AX177" s="134" t="inlineStr">
        <is>
          <r>
            <rPr>
              <rFont val="Calibri"/>
              <sz val="10"/>
            </rPr>
            <t xml:space="preserve">Rated 4.5 of 12 · between B1 and B2
</t>
          </r>
          <r>
            <rPr>
              <rFont val="Calibri"/>
              <b val="1"/>
              <sz val="10"/>
            </rPr>
            <t>Start:</t>
          </r>
          <r>
            <rPr>
              <rFont val="Calibri"/>
              <sz val="10"/>
            </rPr>
            <t xml:space="preserve"> 5.0 · lead / specialist title; reporting lines show a bigger role: 3 direct reports, 11 people below, 1 of them leads a team
</t>
          </r>
          <r>
            <rPr>
              <rFont val="Calibri"/>
              <b val="1"/>
              <sz val="10"/>
            </rPr>
            <t>Evidence reads like A3:</t>
          </r>
          <r>
            <rPr>
              <rFont val="Calibri"/>
              <sz val="10"/>
            </rPr>
            <t xml:space="preserve"> Decides requirement priorities; nothing else named → moved down 0.5
</t>
          </r>
          <r>
            <rPr>
              <rFont val="Calibri"/>
              <b val="1"/>
              <sz val="10"/>
            </rPr>
            <t>Market:</t>
          </r>
          <r>
            <rPr>
              <rFont val="Calibri"/>
              <sz val="10"/>
            </rPr>
            <t xml:space="preserve"> B1 = Technical / QC / client calls for the domain · B2 = Allocates people and sets team priorities</t>
          </r>
        </is>
      </c>
      <c r="AY177" s="134" t="inlineStr">
        <is>
          <r>
            <rPr>
              <rFont val="Calibri"/>
              <sz val="10"/>
            </rPr>
            <t xml:space="preserve">Rated 5.5 of 12 · between B2 and B3
</t>
          </r>
          <r>
            <rPr>
              <rFont val="Calibri"/>
              <b val="1"/>
              <sz val="10"/>
            </rPr>
            <t>Start:</t>
          </r>
          <r>
            <rPr>
              <rFont val="Calibri"/>
              <sz val="10"/>
            </rPr>
            <t xml:space="preserve"> 6.0 · lead / specialist title; 3 direct reports, 11 people below, 1 of them leads a team
</t>
          </r>
          <r>
            <rPr>
              <rFont val="Calibri"/>
              <b val="1"/>
              <sz val="10"/>
            </rPr>
            <t>Evidence reads like A3:</t>
          </r>
          <r>
            <rPr>
              <rFont val="Calibri"/>
              <sz val="10"/>
            </rPr>
            <t xml:space="preserve"> Requirement and user-story accuracy; SOC audit and XBRL certification for CARBON → moved down 0.5
</t>
          </r>
          <r>
            <rPr>
              <rFont val="Calibri"/>
              <b val="1"/>
              <sz val="10"/>
            </rPr>
            <t>KRA:</t>
          </r>
          <r>
            <rPr>
              <rFont val="Calibri"/>
              <sz val="10"/>
            </rPr>
            <t xml:space="preserve"> “1.Improve requirement clarity and completeness by ensuring ≥ 95% user stories are delivered with clear acceptance criteria, business rules,…”
</t>
          </r>
          <r>
            <rPr>
              <rFont val="Calibri"/>
              <b val="1"/>
              <sz val="10"/>
            </rPr>
            <t>Market:</t>
          </r>
          <r>
            <rPr>
              <rFont val="Calibri"/>
              <sz val="10"/>
            </rPr>
            <t xml:space="preserve"> B2 = One team or a client portfolio · B3 = Several teams or a practice</t>
          </r>
        </is>
      </c>
      <c r="AZ177" s="134" t="inlineStr">
        <is>
          <r>
            <rPr>
              <rFont val="Calibri"/>
              <sz val="10"/>
            </rPr>
            <t xml:space="preserve">Rated 5.5 of 12 · between B2 and B3
</t>
          </r>
          <r>
            <rPr>
              <rFont val="Calibri"/>
              <b val="1"/>
              <sz val="10"/>
            </rPr>
            <t>Start:</t>
          </r>
          <r>
            <rPr>
              <rFont val="Calibri"/>
              <sz val="10"/>
            </rPr>
            <t xml:space="preserve"> 6.0
</t>
          </r>
          <r>
            <rPr>
              <rFont val="Calibri"/>
              <b val="1"/>
              <sz val="10"/>
            </rPr>
            <t>Evidence reads like A3:</t>
          </r>
          <r>
            <rPr>
              <rFont val="Calibri"/>
              <sz val="10"/>
            </rPr>
            <t xml:space="preserve"> 3 direct reports; survey describes no people leadership → moved down 0.5
</t>
          </r>
          <r>
            <rPr>
              <rFont val="Calibri"/>
              <b val="1"/>
              <sz val="10"/>
            </rPr>
            <t>Team:</t>
          </r>
          <r>
            <rPr>
              <rFont val="Calibri"/>
              <sz val="10"/>
            </rPr>
            <t xml:space="preserve"> 3 direct reports · POD Lead
</t>
          </r>
          <r>
            <rPr>
              <rFont val="Calibri"/>
              <b val="1"/>
              <sz val="10"/>
            </rPr>
            <t>Market:</t>
          </r>
          <r>
            <rPr>
              <rFont val="Calibri"/>
              <sz val="10"/>
            </rPr>
            <t xml:space="preserve"> B2 = IC: guides others in the domain · People: manages a team of 6+ · B3 = IC: leads a practice · People: team leads / managers report in</t>
          </r>
        </is>
      </c>
      <c r="BA177" s="134" t="inlineStr">
        <is>
          <r>
            <rPr>
              <rFont val="Calibri"/>
              <sz val="10"/>
            </rPr>
            <t xml:space="preserve">Rated 8.5 of 12 · between C2 and D1
</t>
          </r>
          <r>
            <rPr>
              <rFont val="Calibri"/>
              <b val="1"/>
              <sz val="10"/>
            </rPr>
            <t>Experience:</t>
          </r>
          <r>
            <rPr>
              <rFont val="Calibri"/>
              <sz val="10"/>
            </rPr>
            <t xml:space="preserve"> 15.4 yrs total · 15.4 at IRIS; none recorded before IRIS = 8.3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B2 roles typically have 6–10 yrs · IRIS guide 6–9</t>
          </r>
        </is>
      </c>
      <c r="BB177" s="134" t="inlineStr">
        <is>
          <r>
            <rPr>
              <rFont val="Calibri"/>
              <sz val="10"/>
            </rPr>
            <t xml:space="preserve">Rated 5.5 of 12 — a starting estimate.
</t>
          </r>
          <r>
            <rPr>
              <rFont val="Calibri"/>
              <b val="1"/>
              <sz val="10"/>
            </rPr>
            <t>Start:</t>
          </r>
          <r>
            <rPr>
              <rFont val="Calibri"/>
              <sz val="10"/>
            </rPr>
            <t xml:space="preserve"> 5.5,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77" s="135" t="inlineStr">
        <is>
          <t>• Confirm the reporting line — Manager</t>
        </is>
      </c>
      <c r="BD177" s="136" t="inlineStr">
        <is>
          <t>✓ HRIS: 15.4 yrs, B.Com, 3 direct reports
✓ Survey: 20 of 20 questions answered
✓ KRAs: submitted, reported deliverables
✓ Manager mapping: rating, 9-box — filled from talent-mapping files: 9-box · CARBON grid
✗ Job description: not on file</t>
        </is>
      </c>
      <c r="BE177" s="136" t="inlineStr">
        <is>
          <r>
            <rPr>
              <rFont val="Calibri"/>
              <b val="1"/>
              <sz val="10"/>
            </rPr>
            <t>Market level:</t>
          </r>
          <r>
            <rPr>
              <rFont val="Calibri"/>
              <sz val="10"/>
            </rPr>
            <t xml:space="preserve"> P4 / M3 · SFIA 4–5
</t>
          </r>
          <r>
            <rPr>
              <rFont val="Calibri"/>
              <b val="1"/>
              <sz val="10"/>
            </rPr>
            <t>Typical title:</t>
          </r>
          <r>
            <rPr>
              <rFont val="Calibri"/>
              <sz val="10"/>
            </rPr>
            <t xml:space="preserve"> Lead Business Analyst
</t>
          </r>
          <r>
            <rPr>
              <rFont val="Calibri"/>
              <b val="1"/>
              <sz val="10"/>
            </rPr>
            <t>At peers:</t>
          </r>
          <r>
            <rPr>
              <rFont val="Calibri"/>
              <sz val="10"/>
            </rPr>
            <t xml:space="preserve"> Regnology — regulatory reporting – Senior BA · Reg Reporting · Big Four consulting – Manager · IRIS Vs Market Benchmark — IIBA certification pathway: CBAP
</t>
          </r>
          <r>
            <rPr>
              <rFont val="Calibri"/>
              <b val="1"/>
              <sz val="10"/>
            </rPr>
            <t>Typical experience:</t>
          </r>
          <r>
            <rPr>
              <rFont val="Calibri"/>
              <sz val="10"/>
            </rPr>
            <t xml:space="preserve"> 6–10 yrs · IRIS guide 6–9
</t>
          </r>
          <r>
            <rPr>
              <rFont val="Calibri"/>
              <b val="1"/>
              <sz val="10"/>
            </rPr>
            <t>Standard:</t>
          </r>
          <r>
            <rPr>
              <rFont val="Calibri"/>
              <sz val="10"/>
            </rPr>
            <t xml:space="preserve"> IIBA BABOK v3; certifications ECBA → CCBA → CBAP</t>
          </r>
        </is>
      </c>
      <c r="BF177" s="136" t="inlineStr">
        <is>
          <t>Medium</t>
        </is>
      </c>
      <c r="BG177" s="136" t="inlineStr">
        <is>
          <r>
            <rPr>
              <rFont val="Calibri"/>
              <sz val="10"/>
            </rPr>
            <t xml:space="preserve">• Reporting lines show a much bigger role than the designation suggests — confirm the mandate; the designation may need to change
• </t>
          </r>
          <r>
            <rPr>
              <rFont val="Calibri"/>
              <b val="1"/>
              <sz val="10"/>
            </rPr>
            <t>Close call:</t>
          </r>
          <r>
            <rPr>
              <rFont val="Calibri"/>
              <sz val="10"/>
            </rPr>
            <t xml:space="preserve"> score 4.51 is within 0.05 of a rounding point and the score decided the level — calibrate against peers before confirming</t>
          </r>
        </is>
      </c>
      <c r="BH177" s="143" t="inlineStr">
        <is>
          <t>Close call</t>
        </is>
      </c>
      <c r="BI177" s="137" t="n"/>
      <c r="BJ177" s="138" t="n"/>
      <c r="BK177" s="138" t="n"/>
      <c r="BL177" s="138" t="n"/>
      <c r="BM177" s="138" t="n"/>
      <c r="BN177" s="139" t="n"/>
      <c r="BO177" s="121" t="n"/>
      <c r="BP177" s="121" t="n"/>
      <c r="BQ177" s="121" t="n"/>
      <c r="BR177" s="121" t="n"/>
      <c r="BS177" s="121" t="n"/>
      <c r="BT177" s="121" t="n"/>
      <c r="BU177" s="121" t="n"/>
      <c r="BV177" s="121" t="n">
        <v>5.5</v>
      </c>
    </row>
    <row r="178" ht="340" customHeight="1">
      <c r="A178" s="109" t="inlineStr">
        <is>
          <t>IRIS1477</t>
        </is>
      </c>
      <c r="B178" s="110" t="inlineStr">
        <is>
          <t>Dhiraj Suryawanshi</t>
        </is>
      </c>
      <c r="C178" s="111" t="inlineStr">
        <is>
          <t>Technology</t>
        </is>
      </c>
      <c r="D178" s="111" t="inlineStr">
        <is>
          <t>Ashish Singhvi</t>
        </is>
      </c>
      <c r="E178" s="112" t="n">
        <v>14.4</v>
      </c>
      <c r="F178" s="112" t="n">
        <v>12.1</v>
      </c>
      <c r="G178" s="111" t="inlineStr">
        <is>
          <t>B.E</t>
        </is>
      </c>
      <c r="H178" s="140" t="inlineStr">
        <is>
          <t>Lead Software Engineer</t>
        </is>
      </c>
      <c r="I178" s="115" t="inlineStr">
        <is>
          <t>Lead Software Engineer – POD Lead</t>
        </is>
      </c>
      <c r="J178" s="114" t="inlineStr">
        <is>
          <t>Engineering &amp; Development</t>
        </is>
      </c>
      <c r="K178" s="114" t="inlineStr">
        <is>
          <t>Full-Stack Development</t>
        </is>
      </c>
      <c r="L178" s="114" t="inlineStr">
        <is>
          <t>L5 – Lead · IC</t>
        </is>
      </c>
      <c r="M178" s="150" t="inlineStr">
        <is>
          <t>B2</t>
        </is>
      </c>
      <c r="N178" s="21" t="inlineStr">
        <is>
          <t>Senior Specialist · POD Lead</t>
        </is>
      </c>
      <c r="O178" s="23" t="inlineStr">
        <is>
          <t>B</t>
        </is>
      </c>
      <c r="P178" s="114" t="inlineStr">
        <is>
          <t>POD Lead</t>
        </is>
      </c>
      <c r="Q178" s="149" t="inlineStr">
        <is>
          <t>• Same level</t>
        </is>
      </c>
      <c r="R178" s="119" t="inlineStr">
        <is>
          <r>
            <rPr>
              <rFont val="Calibri"/>
              <b val="1"/>
              <sz val="10"/>
            </rPr>
            <t>WHAT THE ROLE DOES:</t>
          </r>
          <r>
            <rPr>
              <rFont val="Calibri"/>
              <sz val="10"/>
            </rPr>
            <t xml:space="preserve"> 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features · software · fixes · bug · solutions · product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accountable · production · development · quality · delivery · am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code · implementation · technical · approaches · independently · decisions
</t>
          </r>
          <r>
            <rPr>
              <rFont val="Calibri"/>
              <b val="1"/>
              <sz val="10"/>
            </rPr>
            <t>SKILLS &amp; KNOWLEDGE · role-holders:</t>
          </r>
          <r>
            <rPr>
              <rFont val="Calibri"/>
              <sz val="10"/>
            </rPr>
            <t xml:space="preserve"> Java · Angular · NET MVC · Debugging · React · SQL · NET MVC + Angular · Java + Angular
</t>
          </r>
          <r>
            <rPr>
              <rFont val="Calibri"/>
              <b val="1"/>
              <sz val="10"/>
            </rPr>
            <t>TOOLS &amp; SYSTEMS:</t>
          </r>
          <r>
            <rPr>
              <rFont val="Calibri"/>
              <sz val="10"/>
            </rPr>
            <t xml:space="preserve"> VS Code · Visual Studio · Postman · Git · GitHub Copilot · Angular · Tomcat · Maven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35 answered; catalogue RC-087</t>
          </r>
        </is>
      </c>
      <c r="S178"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t>
          </r>
          <r>
            <rPr>
              <rFont val="Calibri"/>
              <b val="1"/>
              <sz val="10"/>
            </rPr>
            <t>If the work is missed · role-holders' themes:</t>
          </r>
          <r>
            <rPr>
              <rFont val="Calibri"/>
              <sz val="10"/>
            </rPr>
            <t xml:space="preserve"> delays · rework · issues.
Manager talent mapping — Latest rating: Not rated · manager · 9-Box Grid placement: Underperformer / Exit Risk.</t>
          </r>
        </is>
      </c>
      <c r="T178" s="121" t="n"/>
      <c r="U178" s="122" t="inlineStr">
        <is>
          <r>
            <rPr>
              <rFont val="Calibri"/>
              <sz val="10"/>
            </rPr>
            <t xml:space="preserve">Lead Software Engineer – POD Lead in Technology · CARBON, B2 — POD Lead.
</t>
          </r>
          <r>
            <rPr>
              <rFont val="Calibri"/>
              <b val="1"/>
              <sz val="10"/>
            </rPr>
            <t>The work:</t>
          </r>
          <r>
            <rPr>
              <rFont val="Calibri"/>
              <sz val="10"/>
            </rPr>
            <t xml:space="preserve"> Builds features end to end — back-end services/APIs plus UI screens.
At this level the role owns deep domain expertise, or one team.
</t>
          </r>
          <r>
            <rPr>
              <rFont val="Calibri"/>
              <b val="1"/>
              <sz val="10"/>
            </rPr>
            <t>Key responsibilities:</t>
          </r>
          <r>
            <rPr>
              <rFont val="Calibri"/>
              <sz val="10"/>
            </rPr>
            <t xml:space="preserve"> Builds features end to end — back-end services/APIs plus UI screens; Hardest problems in the domain; One team or a client portfolio.
</t>
          </r>
          <r>
            <rPr>
              <rFont val="Calibri"/>
              <b val="1"/>
              <sz val="10"/>
            </rPr>
            <t>Holders describe it with:</t>
          </r>
          <r>
            <rPr>
              <rFont val="Calibri"/>
              <sz val="10"/>
            </rPr>
            <t xml:space="preserve"> development · bug · fixing · feature · support · code.
Leads 3 direct reports.</t>
          </r>
        </is>
      </c>
      <c r="V178" s="123" t="inlineStr">
        <is>
          <r>
            <rPr>
              <rFont val="Calibri"/>
              <b val="1"/>
              <sz val="10"/>
            </rPr>
            <t>Hire as:</t>
          </r>
          <r>
            <rPr>
              <rFont val="Calibri"/>
              <sz val="10"/>
            </rPr>
            <t xml:space="preserve"> Principal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8" s="123"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
★ = must-have for the family. Scale: 1 Awareness · 2 Working · 3 Practitioner · 4 Advanced · 5 Expert.</t>
          </r>
        </is>
      </c>
      <c r="X178" s="123"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8" s="124" t="inlineStr">
        <is>
          <t>CARBON · Technology · Band B · Expert / POD Lead</t>
        </is>
      </c>
      <c r="Z178" s="125" t="n">
        <v>5.5</v>
      </c>
      <c r="AA178" s="126">
        <f>IFERROR(INDEX(WM_C,MATCH($Y178,WM_KEY,0)),"")</f>
        <v>0.56</v>
      </c>
      <c r="AB178" s="127">
        <f>IF(Z178="","",Z178*AA178)</f>
        <v>3.08</v>
      </c>
      <c r="AC178" s="125" t="n">
        <v>5</v>
      </c>
      <c r="AD178" s="126">
        <f>IFERROR(INDEX(WM_AU,MATCH($Y178,WM_KEY,0)),"")</f>
        <v>0.17</v>
      </c>
      <c r="AE178" s="127">
        <f>IF(AC178="","",AC178*AD178)</f>
        <v>0.85</v>
      </c>
      <c r="AF178" s="125" t="n">
        <v>4.5</v>
      </c>
      <c r="AG178" s="126">
        <f>IFERROR(INDEX(WM_AC,MATCH($Y178,WM_KEY,0)),"")</f>
        <v>0.05</v>
      </c>
      <c r="AH178" s="127">
        <f>IF(AF178="","",AF178*AG178)</f>
        <v>0.225</v>
      </c>
      <c r="AI178" s="125" t="n">
        <v>4.5</v>
      </c>
      <c r="AJ178" s="126">
        <f>IFERROR(INDEX(WM_L,MATCH($Y178,WM_KEY,0)),"")</f>
        <v>0.05</v>
      </c>
      <c r="AK178" s="127">
        <f>IF(AI178="","",AI178*AJ178)</f>
        <v>0.225</v>
      </c>
      <c r="AL178" s="125" t="n">
        <v>8</v>
      </c>
      <c r="AM178" s="126">
        <f>IFERROR(INDEX(WM_E,MATCH($Y178,WM_KEY,0)),"")</f>
        <v>0.1</v>
      </c>
      <c r="AN178" s="127">
        <f>IF(AL178="","",AL178*AM178)</f>
        <v>0.8</v>
      </c>
      <c r="AO178" s="128" t="n">
        <v>4.5</v>
      </c>
      <c r="AP178" s="126">
        <f>IFERROR(INDEX(WM_BI,MATCH($Y178,WM_KEY,0)),"")</f>
        <v>0.07</v>
      </c>
      <c r="AQ178" s="127">
        <f>IF(AO178="","",AO178*AP178)</f>
        <v>0.315</v>
      </c>
      <c r="AR178" s="127">
        <f>IF(COUNT(AB178,AE178,AH178,AK178,AN178,AQ178)&lt;6,"",SUM(AB178,AE178,AH178,AK178,AN178,AQ178))</f>
        <v>5.495</v>
      </c>
      <c r="AS178" s="129" t="str">
        <f>IF(AR178="","",INDEX({"A1","A2","A3","B1","B2","B3","C1","C2","D1","D2","E1","E2"},MAX(1,MIN(12,ROUND(AR178,0)))))</f>
        <v>B2</v>
      </c>
      <c r="AT178"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8" s="131" t="inlineStr">
        <is>
          <r>
            <rPr>
              <rFont val="Calibri"/>
              <b val="1"/>
              <sz val="10"/>
            </rPr>
            <t>At build:</t>
          </r>
          <r>
            <rPr>
              <rFont val="Calibri"/>
              <sz val="10"/>
            </rPr>
            <t xml:space="preserve"> Complexity 3.08 + Autonomy 0.85 + Accountability 0.23 + Leadership 0.23 + Experience 0.80 + Business impact 0.32
= 5.50 points → nearest level 5 = B2
</t>
          </r>
          <r>
            <rPr>
              <rFont val="Calibri"/>
              <b val="1"/>
              <sz val="10"/>
            </rPr>
            <t>Final level:</t>
          </r>
          <r>
            <rPr>
              <rFont val="Calibri"/>
              <sz val="10"/>
            </rPr>
            <t xml:space="preserve"> B2 · same as the score</t>
          </r>
        </is>
      </c>
      <c r="AV178" s="131" t="inlineStr">
        <is>
          <r>
            <rPr>
              <rFont val="Calibri"/>
              <b val="1"/>
              <sz val="10"/>
            </rPr>
            <t>No rule applied:</t>
          </r>
          <r>
            <rPr>
              <rFont val="Calibri"/>
              <sz val="10"/>
            </rPr>
            <t xml:space="preserve"> the score decides.</t>
          </r>
        </is>
      </c>
      <c r="AW178" s="14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Solution architecture for AI agentic workflows and Azure document-processing automation; leads problem-solving on team's complex challenges → moved down 0.5
</t>
          </r>
          <r>
            <rPr>
              <rFont val="Calibri"/>
              <b val="1"/>
              <sz val="10"/>
            </rPr>
            <t>KRA:</t>
          </r>
          <r>
            <rPr>
              <rFont val="Calibri"/>
              <sz val="10"/>
            </rPr>
            <t xml:space="preserve"> “1.Successfully deliver 100% committed milestones for strategic projects · including ACRA mandate within agreed scope, quality, and…”
</t>
          </r>
          <r>
            <rPr>
              <rFont val="Calibri"/>
              <b val="1"/>
              <sz val="10"/>
            </rPr>
            <t>Market:</t>
          </r>
          <r>
            <rPr>
              <rFont val="Calibri"/>
              <sz val="10"/>
            </rPr>
            <t xml:space="preserve"> B2 = Hardest problems in the domain · B3 = Sets standards for a practice; cross-team problems</t>
          </r>
        </is>
      </c>
      <c r="AX178" s="13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Decides architecture, R&amp;D implementation and code quality standards for the team → moved down 1
</t>
          </r>
          <r>
            <rPr>
              <rFont val="Calibri"/>
              <b val="1"/>
              <sz val="10"/>
            </rPr>
            <t>Market:</t>
          </r>
          <r>
            <rPr>
              <rFont val="Calibri"/>
              <sz val="10"/>
            </rPr>
            <t xml:space="preserve"> B2 = Allocates people and sets team priorities</t>
          </r>
        </is>
      </c>
      <c r="AY178" s="134" t="inlineStr">
        <is>
          <r>
            <rPr>
              <rFont val="Calibri"/>
              <sz val="10"/>
            </rPr>
            <t xml:space="preserve">Rated 4.5 of 12 · between B1 and B2
</t>
          </r>
          <r>
            <rPr>
              <rFont val="Calibri"/>
              <b val="1"/>
              <sz val="10"/>
            </rPr>
            <t>Start:</t>
          </r>
          <r>
            <rPr>
              <rFont val="Calibri"/>
              <sz val="10"/>
            </rPr>
            <t xml:space="preserve"> 5.0 · senior manager / lead specialist title; 3 direct reports, 6 people below, 1 of them leads a team
</t>
          </r>
          <r>
            <rPr>
              <rFont val="Calibri"/>
              <b val="1"/>
              <sz val="10"/>
            </rPr>
            <t>Evidence reads like B1:</t>
          </r>
          <r>
            <rPr>
              <rFont val="Calibri"/>
              <sz val="10"/>
            </rPr>
            <t xml:space="preserve"> Architecture decisions, end-to-end delivery and R&amp;D outcomes for a 3-person team → moved down 0.5
</t>
          </r>
          <r>
            <rPr>
              <rFont val="Calibri"/>
              <b val="1"/>
              <sz val="10"/>
            </rPr>
            <t>KRA:</t>
          </r>
          <r>
            <rPr>
              <rFont val="Calibri"/>
              <sz val="10"/>
            </rPr>
            <t xml:space="preserve"> “1.Successfully deliver 100% committed milestones for strategic projects · including ACRA mandate within agreed scope, quality, and…”
</t>
          </r>
          <r>
            <rPr>
              <rFont val="Calibri"/>
              <b val="1"/>
              <sz val="10"/>
            </rPr>
            <t>Market:</t>
          </r>
          <r>
            <rPr>
              <rFont val="Calibri"/>
              <sz val="10"/>
            </rPr>
            <t xml:space="preserve"> B1 = A domain or a small team · B2 = One team or a client portfolio</t>
          </r>
        </is>
      </c>
      <c r="AZ178" s="134"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B1:</t>
          </r>
          <r>
            <rPr>
              <rFont val="Calibri"/>
              <sz val="10"/>
            </rPr>
            <t xml:space="preserve"> Team technical mentorship as a listed responsibility; 3 direct reports → moved down 0.5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 · B2 = IC: guides others in the domain · People: manages a team of 6+</t>
          </r>
        </is>
      </c>
      <c r="BA178" s="134" t="inlineStr">
        <is>
          <r>
            <rPr>
              <rFont val="Calibri"/>
              <sz val="10"/>
            </rPr>
            <t xml:space="preserve">Rated 8 of 12
</t>
          </r>
          <r>
            <rPr>
              <rFont val="Calibri"/>
              <b val="1"/>
              <sz val="10"/>
            </rPr>
            <t>Experience:</t>
          </r>
          <r>
            <rPr>
              <rFont val="Calibri"/>
              <sz val="10"/>
            </rPr>
            <t xml:space="preserve"> 14.4 yrs total · 2.3 before IRIS + 12.1 at IRIS = 8.0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178" s="134"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78" s="145" t="inlineStr"/>
      <c r="BD178" s="136" t="inlineStr">
        <is>
          <t>✓ HRIS: 14.4 yrs, B.E, 3 direct reports
✓ Survey: 20 of 20 questions answered
✓ KRAs: submitted, reported deliverables
✓ Manager mapping: rating, 9-box — filled from talent-mapping files: 9-box · CARBON grid
✗ Job description: not on file</t>
        </is>
      </c>
      <c r="BE178" s="136"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178" s="136" t="inlineStr">
        <is>
          <t>Medium</t>
        </is>
      </c>
      <c r="BG178" s="136" t="inlineStr">
        <is>
          <r>
            <rPr>
              <rFont val="Calibri"/>
              <sz val="10"/>
            </rPr>
            <t xml:space="preserve">• </t>
          </r>
          <r>
            <rPr>
              <rFont val="Calibri"/>
              <b val="1"/>
              <sz val="10"/>
            </rPr>
            <t>Close call:</t>
          </r>
          <r>
            <rPr>
              <rFont val="Calibri"/>
              <sz val="10"/>
            </rPr>
            <t xml:space="preserve"> score 5.50 is within 0.05 of a rounding point and the score decided the level — calibrate against peers before confirming</t>
          </r>
        </is>
      </c>
      <c r="BH178" s="143" t="inlineStr">
        <is>
          <t>Close call</t>
        </is>
      </c>
      <c r="BI178" s="137" t="n"/>
      <c r="BJ178" s="138" t="n"/>
      <c r="BK178" s="138" t="n"/>
      <c r="BL178" s="138" t="n"/>
      <c r="BM178" s="138" t="n"/>
      <c r="BN178" s="139" t="n"/>
      <c r="BO178" s="121" t="n"/>
      <c r="BP178" s="121" t="n"/>
      <c r="BQ178" s="121" t="n"/>
      <c r="BR178" s="121" t="n"/>
      <c r="BS178" s="121" t="n"/>
      <c r="BT178" s="121" t="n"/>
      <c r="BU178" s="121" t="n"/>
      <c r="BV178" s="121" t="n">
        <v>4.5</v>
      </c>
    </row>
    <row r="179" ht="340" customHeight="1">
      <c r="A179" s="109" t="inlineStr">
        <is>
          <t>IRIS1986</t>
        </is>
      </c>
      <c r="B179" s="110" t="inlineStr">
        <is>
          <t>Sarfaraz Badi</t>
        </is>
      </c>
      <c r="C179" s="111" t="inlineStr">
        <is>
          <t>Technology</t>
        </is>
      </c>
      <c r="D179" s="111" t="inlineStr">
        <is>
          <t>Ashish Singhvi</t>
        </is>
      </c>
      <c r="E179" s="112" t="n">
        <v>13.6</v>
      </c>
      <c r="F179" s="112" t="n">
        <v>4.6</v>
      </c>
      <c r="G179" s="111" t="inlineStr">
        <is>
          <t>MCA</t>
        </is>
      </c>
      <c r="H179" s="140" t="inlineStr">
        <is>
          <t>Lead Software Engineer</t>
        </is>
      </c>
      <c r="I179" s="115" t="inlineStr">
        <is>
          <t>Lead Software Engineer – POD Lead</t>
        </is>
      </c>
      <c r="J179" s="114" t="inlineStr">
        <is>
          <t>Engineering &amp; Development</t>
        </is>
      </c>
      <c r="K179" s="114" t="inlineStr">
        <is>
          <t>Backend Development</t>
        </is>
      </c>
      <c r="L179" s="114" t="inlineStr">
        <is>
          <t>L5 – Lead · IC</t>
        </is>
      </c>
      <c r="M179" s="150" t="inlineStr">
        <is>
          <t>B2</t>
        </is>
      </c>
      <c r="N179" s="21" t="inlineStr">
        <is>
          <t>Senior Specialist · POD Lead</t>
        </is>
      </c>
      <c r="O179" s="23" t="inlineStr">
        <is>
          <t>B</t>
        </is>
      </c>
      <c r="P179" s="114" t="inlineStr">
        <is>
          <t>POD Lead</t>
        </is>
      </c>
      <c r="Q179" s="149" t="inlineStr">
        <is>
          <t>• Same level</t>
        </is>
      </c>
      <c r="R179" s="119"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179"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Not rated · manager · 9-Box Grid placement: Underperformer / Exit Risk.</t>
          </r>
        </is>
      </c>
      <c r="T179" s="121" t="n"/>
      <c r="U179" s="122" t="inlineStr">
        <is>
          <r>
            <rPr>
              <rFont val="Calibri"/>
              <sz val="10"/>
            </rPr>
            <t xml:space="preserve">Lead Software Engineer – POD Lead in Technology · CARBON, B2 — POD Lead.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
Leads 3 direct reports.</t>
          </r>
        </is>
      </c>
      <c r="V179" s="123" t="inlineStr">
        <is>
          <r>
            <rPr>
              <rFont val="Calibri"/>
              <b val="1"/>
              <sz val="10"/>
            </rPr>
            <t>Hire as:</t>
          </r>
          <r>
            <rPr>
              <rFont val="Calibri"/>
              <sz val="10"/>
            </rPr>
            <t xml:space="preserve"> Principal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79" s="123"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179" s="123"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79" s="124" t="inlineStr">
        <is>
          <t>CARBON · Technology · Band B · Expert / POD Lead</t>
        </is>
      </c>
      <c r="Z179" s="125" t="n">
        <v>5.5</v>
      </c>
      <c r="AA179" s="126">
        <f>IFERROR(INDEX(WM_C,MATCH($Y179,WM_KEY,0)),"")</f>
        <v>0.56</v>
      </c>
      <c r="AB179" s="127">
        <f>IF(Z179="","",Z179*AA179)</f>
        <v>3.08</v>
      </c>
      <c r="AC179" s="125" t="n">
        <v>5</v>
      </c>
      <c r="AD179" s="126">
        <f>IFERROR(INDEX(WM_AU,MATCH($Y179,WM_KEY,0)),"")</f>
        <v>0.17</v>
      </c>
      <c r="AE179" s="127">
        <f>IF(AC179="","",AC179*AD179)</f>
        <v>0.85</v>
      </c>
      <c r="AF179" s="125" t="n">
        <v>4.5</v>
      </c>
      <c r="AG179" s="126">
        <f>IFERROR(INDEX(WM_AC,MATCH($Y179,WM_KEY,0)),"")</f>
        <v>0.05</v>
      </c>
      <c r="AH179" s="127">
        <f>IF(AF179="","",AF179*AG179)</f>
        <v>0.225</v>
      </c>
      <c r="AI179" s="125" t="n">
        <v>4.5</v>
      </c>
      <c r="AJ179" s="126">
        <f>IFERROR(INDEX(WM_L,MATCH($Y179,WM_KEY,0)),"")</f>
        <v>0.05</v>
      </c>
      <c r="AK179" s="127">
        <f>IF(AI179="","",AI179*AJ179)</f>
        <v>0.225</v>
      </c>
      <c r="AL179" s="125" t="n">
        <v>8</v>
      </c>
      <c r="AM179" s="126">
        <f>IFERROR(INDEX(WM_E,MATCH($Y179,WM_KEY,0)),"")</f>
        <v>0.1</v>
      </c>
      <c r="AN179" s="127">
        <f>IF(AL179="","",AL179*AM179)</f>
        <v>0.8</v>
      </c>
      <c r="AO179" s="128" t="n">
        <v>4.5</v>
      </c>
      <c r="AP179" s="126">
        <f>IFERROR(INDEX(WM_BI,MATCH($Y179,WM_KEY,0)),"")</f>
        <v>0.07</v>
      </c>
      <c r="AQ179" s="127">
        <f>IF(AO179="","",AO179*AP179)</f>
        <v>0.315</v>
      </c>
      <c r="AR179" s="127">
        <f>IF(COUNT(AB179,AE179,AH179,AK179,AN179,AQ179)&lt;6,"",SUM(AB179,AE179,AH179,AK179,AN179,AQ179))</f>
        <v>5.495</v>
      </c>
      <c r="AS179" s="129" t="str">
        <f>IF(AR179="","",INDEX({"A1","A2","A3","B1","B2","B3","C1","C2","D1","D2","E1","E2"},MAX(1,MIN(12,ROUND(AR179,0)))))</f>
        <v>B2</v>
      </c>
      <c r="AT179"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79" s="131" t="inlineStr">
        <is>
          <r>
            <rPr>
              <rFont val="Calibri"/>
              <b val="1"/>
              <sz val="10"/>
            </rPr>
            <t>At build:</t>
          </r>
          <r>
            <rPr>
              <rFont val="Calibri"/>
              <sz val="10"/>
            </rPr>
            <t xml:space="preserve"> Complexity 3.08 + Autonomy 0.85 + Accountability 0.23 + Leadership 0.23 + Experience 0.80 + Business impact 0.32
= 5.50 points → nearest level 5 = B2
</t>
          </r>
          <r>
            <rPr>
              <rFont val="Calibri"/>
              <b val="1"/>
              <sz val="10"/>
            </rPr>
            <t>Final level:</t>
          </r>
          <r>
            <rPr>
              <rFont val="Calibri"/>
              <sz val="10"/>
            </rPr>
            <t xml:space="preserve"> B2 · same as the score</t>
          </r>
        </is>
      </c>
      <c r="AV179" s="131" t="inlineStr">
        <is>
          <r>
            <rPr>
              <rFont val="Calibri"/>
              <b val="1"/>
              <sz val="10"/>
            </rPr>
            <t>No rule applied:</t>
          </r>
          <r>
            <rPr>
              <rFont val="Calibri"/>
              <sz val="10"/>
            </rPr>
            <t xml:space="preserve"> the score decides.</t>
          </r>
        </is>
      </c>
      <c r="AW179" s="144" t="inlineStr">
        <is>
          <r>
            <rPr>
              <rFont val="Calibri"/>
              <sz val="10"/>
            </rPr>
            <t xml:space="preserve">Rated 5.5 of 12 · between B2 and B3
</t>
          </r>
          <r>
            <rPr>
              <rFont val="Calibri"/>
              <b val="1"/>
              <sz val="10"/>
            </rPr>
            <t>Start:</t>
          </r>
          <r>
            <rPr>
              <rFont val="Calibri"/>
              <sz val="10"/>
            </rPr>
            <t xml:space="preserve"> 6.0 · senior manager / lead specialist title
</t>
          </r>
          <r>
            <rPr>
              <rFont val="Calibri"/>
              <b val="1"/>
              <sz val="10"/>
            </rPr>
            <t>Evidence reads like B2:</t>
          </r>
          <r>
            <rPr>
              <rFont val="Calibri"/>
              <sz val="10"/>
            </rPr>
            <t xml:space="preserve"> Technical design and leadership; cross-team dependencies, architecture responsibility, AI technology selection → moved down 0.5
</t>
          </r>
          <r>
            <rPr>
              <rFont val="Calibri"/>
              <b val="1"/>
              <sz val="10"/>
            </rPr>
            <t>KRA:</t>
          </r>
          <r>
            <rPr>
              <rFont val="Calibri"/>
              <sz val="10"/>
            </rPr>
            <t xml:space="preserve"> “1.Improve engineering fundamentals and ensure ≥ 90% assigned deliverables meet expected quality standards without missing basic…”
</t>
          </r>
          <r>
            <rPr>
              <rFont val="Calibri"/>
              <b val="1"/>
              <sz val="10"/>
            </rPr>
            <t>Market:</t>
          </r>
          <r>
            <rPr>
              <rFont val="Calibri"/>
              <sz val="10"/>
            </rPr>
            <t xml:space="preserve"> B2 = Hardest problems in the domain · B3 = Sets standards for a practice; cross-team problems</t>
          </r>
        </is>
      </c>
      <c r="AX179" s="134" t="inlineStr">
        <is>
          <r>
            <rPr>
              <rFont val="Calibri"/>
              <sz val="10"/>
            </rPr>
            <t xml:space="preserve">Rated 5 of 12
</t>
          </r>
          <r>
            <rPr>
              <rFont val="Calibri"/>
              <b val="1"/>
              <sz val="10"/>
            </rPr>
            <t>Start:</t>
          </r>
          <r>
            <rPr>
              <rFont val="Calibri"/>
              <sz val="10"/>
            </rPr>
            <t xml:space="preserve"> 6.0 · senior manager / lead specialist title
</t>
          </r>
          <r>
            <rPr>
              <rFont val="Calibri"/>
              <b val="1"/>
              <sz val="10"/>
            </rPr>
            <t>Evidence reads like B1:</t>
          </r>
          <r>
            <rPr>
              <rFont val="Calibri"/>
              <sz val="10"/>
            </rPr>
            <t xml:space="preserve"> Decides implementation approach, AI technology selection, development priority, problem resolution → moved down 1
</t>
          </r>
          <r>
            <rPr>
              <rFont val="Calibri"/>
              <b val="1"/>
              <sz val="10"/>
            </rPr>
            <t>Market:</t>
          </r>
          <r>
            <rPr>
              <rFont val="Calibri"/>
              <sz val="10"/>
            </rPr>
            <t xml:space="preserve"> B2 = Allocates people and sets team priorities</t>
          </r>
        </is>
      </c>
      <c r="AY179" s="134" t="inlineStr">
        <is>
          <r>
            <rPr>
              <rFont val="Calibri"/>
              <sz val="10"/>
            </rPr>
            <t xml:space="preserve">Rated 4.5 of 12 · between B1 and B2
</t>
          </r>
          <r>
            <rPr>
              <rFont val="Calibri"/>
              <b val="1"/>
              <sz val="10"/>
            </rPr>
            <t>Start:</t>
          </r>
          <r>
            <rPr>
              <rFont val="Calibri"/>
              <sz val="10"/>
            </rPr>
            <t xml:space="preserve"> 5.0 · senior manager / lead specialist title; 3 direct reports, 7 people below, 1 of them leads a team
</t>
          </r>
          <r>
            <rPr>
              <rFont val="Calibri"/>
              <b val="1"/>
              <sz val="10"/>
            </rPr>
            <t>Evidence reads like B1:</t>
          </r>
          <r>
            <rPr>
              <rFont val="Calibri"/>
              <sz val="10"/>
            </rPr>
            <t xml:space="preserve"> Technical design, code quality and team delivery efficiency for a 3-person team → moved down 0.5
</t>
          </r>
          <r>
            <rPr>
              <rFont val="Calibri"/>
              <b val="1"/>
              <sz val="10"/>
            </rPr>
            <t>KRA:</t>
          </r>
          <r>
            <rPr>
              <rFont val="Calibri"/>
              <sz val="10"/>
            </rPr>
            <t xml:space="preserve"> “1.Improve engineering fundamentals and ensure ≥ 90% assigned deliverables meet expected quality standards without missing basic…”
</t>
          </r>
          <r>
            <rPr>
              <rFont val="Calibri"/>
              <b val="1"/>
              <sz val="10"/>
            </rPr>
            <t>Market:</t>
          </r>
          <r>
            <rPr>
              <rFont val="Calibri"/>
              <sz val="10"/>
            </rPr>
            <t xml:space="preserve"> B1 = A domain or a small team · B2 = One team or a client portfolio</t>
          </r>
        </is>
      </c>
      <c r="AZ179" s="134" t="inlineStr">
        <is>
          <r>
            <rPr>
              <rFont val="Calibri"/>
              <sz val="10"/>
            </rPr>
            <t xml:space="preserve">Rated 4.5 of 12 · between B1 and B2
</t>
          </r>
          <r>
            <rPr>
              <rFont val="Calibri"/>
              <b val="1"/>
              <sz val="10"/>
            </rPr>
            <t>Start:</t>
          </r>
          <r>
            <rPr>
              <rFont val="Calibri"/>
              <sz val="10"/>
            </rPr>
            <t xml:space="preserve"> 5.0
</t>
          </r>
          <r>
            <rPr>
              <rFont val="Calibri"/>
              <b val="1"/>
              <sz val="10"/>
            </rPr>
            <t>Evidence reads like B1:</t>
          </r>
          <r>
            <rPr>
              <rFont val="Calibri"/>
              <sz val="10"/>
            </rPr>
            <t xml:space="preserve"> Team leadership and guiding team members; code review; 3 direct reports → moved down 0.5
</t>
          </r>
          <r>
            <rPr>
              <rFont val="Calibri"/>
              <b val="1"/>
              <sz val="10"/>
            </rPr>
            <t>Team:</t>
          </r>
          <r>
            <rPr>
              <rFont val="Calibri"/>
              <sz val="10"/>
            </rPr>
            <t xml:space="preserve"> 3 direct reports · POD Lead
</t>
          </r>
          <r>
            <rPr>
              <rFont val="Calibri"/>
              <b val="1"/>
              <sz val="10"/>
            </rPr>
            <t>Market:</t>
          </r>
          <r>
            <rPr>
              <rFont val="Calibri"/>
              <sz val="10"/>
            </rPr>
            <t xml:space="preserve"> B1 = IC: mentors and reviews · People: hands-on team lead of 3–5 · B2 = IC: guides others in the domain · People: manages a team of 6+</t>
          </r>
        </is>
      </c>
      <c r="BA179" s="134" t="inlineStr">
        <is>
          <r>
            <rPr>
              <rFont val="Calibri"/>
              <sz val="10"/>
            </rPr>
            <t xml:space="preserve">Rated 8 of 12
</t>
          </r>
          <r>
            <rPr>
              <rFont val="Calibri"/>
              <b val="1"/>
              <sz val="10"/>
            </rPr>
            <t>Experience:</t>
          </r>
          <r>
            <rPr>
              <rFont val="Calibri"/>
              <sz val="10"/>
            </rPr>
            <t xml:space="preserve"> 13.6 yrs total · 9.0 before IRIS + 4.6 at IRIS = 7.6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B2 roles typically have 6–10 yrs · IRIS guide 6–9</t>
          </r>
        </is>
      </c>
      <c r="BB179" s="134" t="inlineStr">
        <is>
          <r>
            <rPr>
              <rFont val="Calibri"/>
              <sz val="10"/>
            </rPr>
            <t xml:space="preserve">Rated 4.5 of 12 — a starting estimate.
</t>
          </r>
          <r>
            <rPr>
              <rFont val="Calibri"/>
              <b val="1"/>
              <sz val="10"/>
            </rPr>
            <t>Start:</t>
          </r>
          <r>
            <rPr>
              <rFont val="Calibri"/>
              <sz val="10"/>
            </rPr>
            <t xml:space="preserve"> 4.5,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 · B2 = Visible effect on a team's or client portfolio's revenue, quality or compliance</t>
          </r>
        </is>
      </c>
      <c r="BC179" s="145" t="inlineStr"/>
      <c r="BD179" s="136" t="inlineStr">
        <is>
          <t>✓ HRIS: 13.6 yrs, MCA, 3 direct reports
✓ Survey: 20 of 20 questions answered
✓ KRAs: submitted, reported deliverables
✓ Manager mapping: rating, 9-box — filled from talent-mapping files: 9-box · CARBON grid
✗ Job description: not on file</t>
        </is>
      </c>
      <c r="BE179" s="136"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179" s="136" t="inlineStr">
        <is>
          <t>Medium</t>
        </is>
      </c>
      <c r="BG179" s="136" t="inlineStr">
        <is>
          <r>
            <rPr>
              <rFont val="Calibri"/>
              <sz val="10"/>
            </rPr>
            <t xml:space="preserve">• </t>
          </r>
          <r>
            <rPr>
              <rFont val="Calibri"/>
              <b val="1"/>
              <sz val="10"/>
            </rPr>
            <t>Close call:</t>
          </r>
          <r>
            <rPr>
              <rFont val="Calibri"/>
              <sz val="10"/>
            </rPr>
            <t xml:space="preserve"> score 5.50 is within 0.05 of a rounding point and the score decided the level — calibrate against peers before confirming</t>
          </r>
        </is>
      </c>
      <c r="BH179" s="143" t="inlineStr">
        <is>
          <t>Close call</t>
        </is>
      </c>
      <c r="BI179" s="137" t="n"/>
      <c r="BJ179" s="138" t="n"/>
      <c r="BK179" s="138" t="n"/>
      <c r="BL179" s="138" t="n"/>
      <c r="BM179" s="138" t="n"/>
      <c r="BN179" s="139" t="n"/>
      <c r="BO179" s="121" t="n"/>
      <c r="BP179" s="121" t="n"/>
      <c r="BQ179" s="121" t="n"/>
      <c r="BR179" s="121" t="n"/>
      <c r="BS179" s="121" t="n"/>
      <c r="BT179" s="121" t="n"/>
      <c r="BU179" s="121" t="n"/>
      <c r="BV179" s="121" t="n">
        <v>4.5</v>
      </c>
    </row>
    <row r="180" ht="340" customHeight="1">
      <c r="A180" s="109" t="inlineStr">
        <is>
          <t>IRIS1535</t>
        </is>
      </c>
      <c r="B180" s="110" t="inlineStr">
        <is>
          <t>Siddhesh Kadam</t>
        </is>
      </c>
      <c r="C180" s="111" t="inlineStr">
        <is>
          <t>Technology</t>
        </is>
      </c>
      <c r="D180" s="111" t="inlineStr">
        <is>
          <t>Ashish Singhvi</t>
        </is>
      </c>
      <c r="E180" s="112" t="n">
        <v>11.4</v>
      </c>
      <c r="F180" s="112" t="n">
        <v>11.4</v>
      </c>
      <c r="G180" s="111" t="inlineStr">
        <is>
          <t>B.E</t>
        </is>
      </c>
      <c r="H180" s="140" t="inlineStr">
        <is>
          <t>Senior Software Engineer</t>
        </is>
      </c>
      <c r="I180" s="115" t="inlineStr">
        <is>
          <t>Senior Technical Specialist – POD Lead</t>
        </is>
      </c>
      <c r="J180" s="114" t="inlineStr">
        <is>
          <t>Engineering &amp; Development</t>
        </is>
      </c>
      <c r="K180" s="114" t="inlineStr">
        <is>
          <t>Backend Development</t>
        </is>
      </c>
      <c r="L180" s="115" t="inlineStr">
        <is>
          <t>L4 – Senior</t>
        </is>
      </c>
      <c r="M180" s="116" t="inlineStr">
        <is>
          <t>B2</t>
        </is>
      </c>
      <c r="N180" s="21" t="inlineStr">
        <is>
          <t>Senior Specialist · POD Lead</t>
        </is>
      </c>
      <c r="O180" s="23" t="inlineStr">
        <is>
          <t>B</t>
        </is>
      </c>
      <c r="P180" s="114" t="inlineStr">
        <is>
          <t>POD Lead</t>
        </is>
      </c>
      <c r="Q180" s="146" t="inlineStr">
        <is>
          <t>▲ Up</t>
        </is>
      </c>
      <c r="R180" s="119" t="inlineStr">
        <is>
          <r>
            <rPr>
              <rFont val="Calibri"/>
              <b val="1"/>
              <sz val="10"/>
            </rPr>
            <t>WHAT THE ROLE DOES:</t>
          </r>
          <r>
            <rPr>
              <rFont val="Calibri"/>
              <sz val="10"/>
            </rPr>
            <t xml:space="preserve"> 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
</t>
          </r>
          <r>
            <rPr>
              <rFont val="Calibri"/>
              <b val="1"/>
              <sz val="10"/>
            </rPr>
            <t>DELIVERS:</t>
          </r>
          <r>
            <rPr>
              <rFont val="Calibri"/>
              <sz val="10"/>
            </rPr>
            <t xml:space="preserve"> One team or a client portfolio
</t>
          </r>
          <r>
            <rPr>
              <rFont val="Calibri"/>
              <b val="1"/>
              <sz val="10"/>
            </rPr>
            <t>Common themes in role-holders' answers:</t>
          </r>
          <r>
            <rPr>
              <rFont val="Calibri"/>
              <sz val="10"/>
            </rPr>
            <t xml:space="preserve"> documentation · features · software · produce · deliver
</t>
          </r>
          <r>
            <rPr>
              <rFont val="Calibri"/>
              <b val="1"/>
              <sz val="10"/>
            </rPr>
            <t>ACCOUNTABLE FOR:</t>
          </r>
          <r>
            <rPr>
              <rFont val="Calibri"/>
              <sz val="10"/>
            </rPr>
            <t xml:space="preserve"> One team or a client portfolio
</t>
          </r>
          <r>
            <rPr>
              <rFont val="Calibri"/>
              <b val="1"/>
              <sz val="10"/>
            </rPr>
            <t>Common themes in role-holders' answers:</t>
          </r>
          <r>
            <rPr>
              <rFont val="Calibri"/>
              <sz val="10"/>
            </rPr>
            <t xml:space="preserve"> design · am · accountable · solution · technical · delivery
</t>
          </r>
          <r>
            <rPr>
              <rFont val="Calibri"/>
              <b val="1"/>
              <sz val="10"/>
            </rPr>
            <t>DECIDES ALONE:</t>
          </r>
          <r>
            <rPr>
              <rFont val="Calibri"/>
              <sz val="10"/>
            </rPr>
            <t xml:space="preserve"> Allocates people and sets team priorities
</t>
          </r>
          <r>
            <rPr>
              <rFont val="Calibri"/>
              <b val="1"/>
              <sz val="10"/>
            </rPr>
            <t>Common themes in role-holders' answers:</t>
          </r>
          <r>
            <rPr>
              <rFont val="Calibri"/>
              <sz val="10"/>
            </rPr>
            <t xml:space="preserve"> technical · approach · design · implementation · ai · code
</t>
          </r>
          <r>
            <rPr>
              <rFont val="Calibri"/>
              <b val="1"/>
              <sz val="10"/>
            </rPr>
            <t>SKILLS &amp; KNOWLEDGE · role-holders:</t>
          </r>
          <r>
            <rPr>
              <rFont val="Calibri"/>
              <sz val="10"/>
            </rPr>
            <t xml:space="preserve"> NET MVC · Java
</t>
          </r>
          <r>
            <rPr>
              <rFont val="Calibri"/>
              <b val="1"/>
              <sz val="10"/>
            </rPr>
            <t>MANAGER-SET KRAs:</t>
          </r>
          <r>
            <rPr>
              <rFont val="Calibri"/>
              <sz val="10"/>
            </rPr>
            <t xml:space="preserve"> Common themes in manager-set KRAs: modules · coverage · complete · components · committed · sprint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7 answered the survey; sub-family 79 answered; catalogue RC-069</t>
          </r>
        </is>
      </c>
      <c r="S180"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6 of 12 · B3-level impact.
Leads 3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Not rated · manager · 9-Box Grid placement: Not placed · manager.</t>
          </r>
        </is>
      </c>
      <c r="T180" s="121" t="n"/>
      <c r="U180" s="122" t="inlineStr">
        <is>
          <r>
            <rPr>
              <rFont val="Calibri"/>
              <sz val="10"/>
            </rPr>
            <t xml:space="preserve">Senior Technical Specialist – POD Lead in Technology · CARBON, B2 — POD Lead.
</t>
          </r>
          <r>
            <rPr>
              <rFont val="Calibri"/>
              <b val="1"/>
              <sz val="10"/>
            </rPr>
            <t>The work:</t>
          </r>
          <r>
            <rPr>
              <rFont val="Calibri"/>
              <sz val="10"/>
            </rPr>
            <t xml:space="preserve"> Builds back-end services, APIs, processing/validation logic and DB code; fixes defects and delivers change requests.
At this level the role owns deep domain expertise, or one team.
</t>
          </r>
          <r>
            <rPr>
              <rFont val="Calibri"/>
              <b val="1"/>
              <sz val="10"/>
            </rPr>
            <t>Key responsibilities:</t>
          </r>
          <r>
            <rPr>
              <rFont val="Calibri"/>
              <sz val="10"/>
            </rPr>
            <t xml:space="preserve"> Builds back-end services, APIs, processing/validation logic and DB code; fixes defects and delivers change requests; Hardest problems in the domain; One team or a client portfolio.
</t>
          </r>
          <r>
            <rPr>
              <rFont val="Calibri"/>
              <b val="1"/>
              <sz val="10"/>
            </rPr>
            <t>Holders describe it with:</t>
          </r>
          <r>
            <rPr>
              <rFont val="Calibri"/>
              <sz val="10"/>
            </rPr>
            <t xml:space="preserve"> delivery · technical · code · solution design · ownership · leadership.
Leads 3 direct reports.</t>
          </r>
        </is>
      </c>
      <c r="V180" s="123" t="inlineStr">
        <is>
          <r>
            <rPr>
              <rFont val="Calibri"/>
              <b val="1"/>
              <sz val="10"/>
            </rPr>
            <t>Hire as:</t>
          </r>
          <r>
            <rPr>
              <rFont val="Calibri"/>
              <sz val="10"/>
            </rPr>
            <t xml:space="preserve"> Lead / Staff Engineer — IRIS B2 Senior Specialist · POD Lead · POD Lead
</t>
          </r>
          <r>
            <rPr>
              <rFont val="Calibri"/>
              <b val="1"/>
              <sz val="10"/>
            </rPr>
            <t>Market level:</t>
          </r>
          <r>
            <rPr>
              <rFont val="Calibri"/>
              <sz val="10"/>
            </rPr>
            <t xml:space="preserve"> P4 / M3 · SFIA 4–5
</t>
          </r>
          <r>
            <rPr>
              <rFont val="Calibri"/>
              <b val="1"/>
              <sz val="10"/>
            </rPr>
            <t>Experience:</t>
          </r>
          <r>
            <rPr>
              <rFont val="Calibri"/>
              <sz val="10"/>
            </rPr>
            <t xml:space="preserve"> 6–9 yrs · Education: BE / B.Tech / MCA / M.Tech / B.Sc · CS
</t>
          </r>
          <r>
            <rPr>
              <rFont val="Calibri"/>
              <b val="1"/>
              <sz val="10"/>
            </rPr>
            <t>Equivalent titles at peers:</t>
          </r>
          <r>
            <rPr>
              <rFont val="Calibri"/>
              <sz val="10"/>
            </rPr>
            <t xml:space="preserve"> Workiva – Senior SE · Broadridge India – Lead SE · Nasdaq / AxiomSL – Senior SE · Salesforce – SMTS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0" s="123" t="inlineStr">
        <is>
          <r>
            <rPr>
              <rFont val="Calibri"/>
              <sz val="10"/>
            </rPr>
            <t xml:space="preserve">FUNCTIONAL — skill level 4 of 5 · Advanced
 ★ Programming &amp; Tech-Stack Depth: Sets coding standards; solves performance and design issues across modules
 ★ System Design &amp; Architecture: Designs scalable, secure solutions across products; reviews designs
 •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NET MVC · Java
★ = must-have for the family. Scale: 1 Awareness · 2 Working · 3 Practitioner · 4 Advanced · 5 Expert.</t>
          </r>
        </is>
      </c>
      <c r="X180" s="123" t="inlineStr">
        <is>
          <r>
            <rPr>
              <rFont val="Calibri"/>
              <sz val="10"/>
            </rPr>
            <t xml:space="preserve">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0" s="124" t="inlineStr">
        <is>
          <t>CARBON · Technology · Band B · Expert / POD Lead</t>
        </is>
      </c>
      <c r="Z180" s="125" t="n">
        <v>4</v>
      </c>
      <c r="AA180" s="126">
        <f>IFERROR(INDEX(WM_C,MATCH($Y180,WM_KEY,0)),"")</f>
        <v>0.56</v>
      </c>
      <c r="AB180" s="127">
        <f>IF(Z180="","",Z180*AA180)</f>
        <v>2.24</v>
      </c>
      <c r="AC180" s="125" t="n">
        <v>5</v>
      </c>
      <c r="AD180" s="126">
        <f>IFERROR(INDEX(WM_AU,MATCH($Y180,WM_KEY,0)),"")</f>
        <v>0.17</v>
      </c>
      <c r="AE180" s="127">
        <f>IF(AC180="","",AC180*AD180)</f>
        <v>0.85</v>
      </c>
      <c r="AF180" s="125" t="n">
        <v>6</v>
      </c>
      <c r="AG180" s="126">
        <f>IFERROR(INDEX(WM_AC,MATCH($Y180,WM_KEY,0)),"")</f>
        <v>0.05</v>
      </c>
      <c r="AH180" s="127">
        <f>IF(AF180="","",AF180*AG180)</f>
        <v>0.3</v>
      </c>
      <c r="AI180" s="125" t="n">
        <v>6</v>
      </c>
      <c r="AJ180" s="126">
        <f>IFERROR(INDEX(WM_L,MATCH($Y180,WM_KEY,0)),"")</f>
        <v>0.05</v>
      </c>
      <c r="AK180" s="127">
        <f>IF(AI180="","",AI180*AJ180)</f>
        <v>0.3</v>
      </c>
      <c r="AL180" s="125" t="n">
        <v>6.5</v>
      </c>
      <c r="AM180" s="126">
        <f>IFERROR(INDEX(WM_E,MATCH($Y180,WM_KEY,0)),"")</f>
        <v>0.1</v>
      </c>
      <c r="AN180" s="127">
        <f>IF(AL180="","",AL180*AM180)</f>
        <v>0.65</v>
      </c>
      <c r="AO180" s="128" t="n">
        <v>6</v>
      </c>
      <c r="AP180" s="126">
        <f>IFERROR(INDEX(WM_BI,MATCH($Y180,WM_KEY,0)),"")</f>
        <v>0.07</v>
      </c>
      <c r="AQ180" s="127">
        <f>IF(AO180="","",AO180*AP180)</f>
        <v>0.42</v>
      </c>
      <c r="AR180" s="127">
        <f>IF(COUNT(AB180,AE180,AH180,AK180,AN180,AQ180)&lt;6,"",SUM(AB180,AE180,AH180,AK180,AN180,AQ180))</f>
        <v>4.76</v>
      </c>
      <c r="AS180" s="129" t="str">
        <f>IF(AR180="","",INDEX({"A1","A2","A3","B1","B2","B3","C1","C2","D1","D2","E1","E2"},MAX(1,MIN(12,ROUND(AR180,0)))))</f>
        <v>B2</v>
      </c>
      <c r="AT180"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0" s="131" t="inlineStr">
        <is>
          <r>
            <rPr>
              <rFont val="Calibri"/>
              <b val="1"/>
              <sz val="10"/>
            </rPr>
            <t>At build:</t>
          </r>
          <r>
            <rPr>
              <rFont val="Calibri"/>
              <sz val="10"/>
            </rPr>
            <t xml:space="preserve"> Complexity 2.24 + Autonomy 0.85 + Accountability 0.30 + Leadership 0.30 + Experience 0.65 + Business impact 0.42
= 4.76 points → nearest level 5 = B2
</t>
          </r>
          <r>
            <rPr>
              <rFont val="Calibri"/>
              <b val="1"/>
              <sz val="10"/>
            </rPr>
            <t>Final level:</t>
          </r>
          <r>
            <rPr>
              <rFont val="Calibri"/>
              <sz val="10"/>
            </rPr>
            <t xml:space="preserve"> B2 · same as the score</t>
          </r>
        </is>
      </c>
      <c r="AV180" s="131" t="inlineStr">
        <is>
          <r>
            <rPr>
              <rFont val="Calibri"/>
              <b val="1"/>
              <sz val="10"/>
            </rPr>
            <t>No rule applied:</t>
          </r>
          <r>
            <rPr>
              <rFont val="Calibri"/>
              <sz val="10"/>
            </rPr>
            <t xml:space="preserve"> the score decides.</t>
          </r>
        </is>
      </c>
      <c r="AW180" s="144" t="inlineStr">
        <is>
          <r>
            <rPr>
              <rFont val="Calibri"/>
              <sz val="10"/>
            </rPr>
            <t xml:space="preserve">Rated 4 of 12
</t>
          </r>
          <r>
            <rPr>
              <rFont val="Calibri"/>
              <b val="1"/>
              <sz val="10"/>
            </rPr>
            <t>Start:</t>
          </r>
          <r>
            <rPr>
              <rFont val="Calibri"/>
              <sz val="10"/>
            </rPr>
            <t xml:space="preserve"> 4.0 · senior practitioner title; reporting lines show a bigger role: 3 direct reports, 8 people below, 1 of them leads a team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“1.Design, build, and maintain minimum 4 reusable organization-wide platforms/tools (such as Scanning Portal, ETL utilities, RFP Portal,…”
</t>
          </r>
          <r>
            <rPr>
              <rFont val="Calibri"/>
              <b val="1"/>
              <sz val="10"/>
            </rPr>
            <t>Market:</t>
          </r>
          <r>
            <rPr>
              <rFont val="Calibri"/>
              <sz val="10"/>
            </rPr>
            <t xml:space="preserve"> B1 = Domain specialist work</t>
          </r>
        </is>
      </c>
      <c r="AX180" s="134" t="inlineStr">
        <is>
          <r>
            <rPr>
              <rFont val="Calibri"/>
              <sz val="10"/>
            </rPr>
            <t xml:space="preserve">Rated 5 of 12
</t>
          </r>
          <r>
            <rPr>
              <rFont val="Calibri"/>
              <b val="1"/>
              <sz val="10"/>
            </rPr>
            <t>Start:</t>
          </r>
          <r>
            <rPr>
              <rFont val="Calibri"/>
              <sz val="10"/>
            </rPr>
            <t xml:space="preserve"> 5.0 · senior practitioner title; reporting lines show a bigger role: 3 direct reports, 8 people below, 1 of them leads a team
</t>
          </r>
          <r>
            <rPr>
              <rFont val="Calibri"/>
              <b val="1"/>
              <sz val="10"/>
            </rPr>
            <t>Evidence:</t>
          </r>
          <r>
            <rPr>
              <rFont val="Calibri"/>
              <sz val="10"/>
            </rPr>
            <t xml:space="preserve"> rated like 15 colleagues in the same role and department · own answers too general to rate → no change
</t>
          </r>
          <r>
            <rPr>
              <rFont val="Calibri"/>
              <b val="1"/>
              <sz val="10"/>
            </rPr>
            <t>Market:</t>
          </r>
          <r>
            <rPr>
              <rFont val="Calibri"/>
              <sz val="10"/>
            </rPr>
            <t xml:space="preserve"> B2 = Allocates people and sets team priorities</t>
          </r>
        </is>
      </c>
      <c r="AY180" s="134" t="inlineStr">
        <is>
          <r>
            <rPr>
              <rFont val="Calibri"/>
              <sz val="10"/>
            </rPr>
            <t xml:space="preserve">Rated 6 of 12
</t>
          </r>
          <r>
            <rPr>
              <rFont val="Calibri"/>
              <b val="1"/>
              <sz val="10"/>
            </rPr>
            <t>Start:</t>
          </r>
          <r>
            <rPr>
              <rFont val="Calibri"/>
              <sz val="10"/>
            </rPr>
            <t xml:space="preserve"> 6.0 · senior practitioner title; 3 direct reports, 8 people below, 1 of them leads a team
</t>
          </r>
          <r>
            <rPr>
              <rFont val="Calibri"/>
              <b val="1"/>
              <sz val="10"/>
            </rPr>
            <t>Evidence:</t>
          </r>
          <r>
            <rPr>
              <rFont val="Calibri"/>
              <sz val="10"/>
            </rPr>
            <t xml:space="preserve"> rated like 15 colleagues in the same role and department · own answers too general to rate → no change
</t>
          </r>
          <r>
            <rPr>
              <rFont val="Calibri"/>
              <b val="1"/>
              <sz val="10"/>
            </rPr>
            <t>KRA:</t>
          </r>
          <r>
            <rPr>
              <rFont val="Calibri"/>
              <sz val="10"/>
            </rPr>
            <t xml:space="preserve"> “1.Design, build, and maintain minimum 4 reusable organization-wide platforms/tools (such as Scanning Portal, ETL utilities, RFP Portal,…”
</t>
          </r>
          <r>
            <rPr>
              <rFont val="Calibri"/>
              <b val="1"/>
              <sz val="10"/>
            </rPr>
            <t>Market:</t>
          </r>
          <r>
            <rPr>
              <rFont val="Calibri"/>
              <sz val="10"/>
            </rPr>
            <t xml:space="preserve"> B3 = Several teams or a practice</t>
          </r>
        </is>
      </c>
      <c r="AZ180" s="134" t="inlineStr">
        <is>
          <r>
            <rPr>
              <rFont val="Calibri"/>
              <sz val="10"/>
            </rPr>
            <t xml:space="preserve">Rated 6 of 12
</t>
          </r>
          <r>
            <rPr>
              <rFont val="Calibri"/>
              <b val="1"/>
              <sz val="10"/>
            </rPr>
            <t>Start:</t>
          </r>
          <r>
            <rPr>
              <rFont val="Calibri"/>
              <sz val="10"/>
            </rPr>
            <t xml:space="preserve"> 6.0
</t>
          </r>
          <r>
            <rPr>
              <rFont val="Calibri"/>
              <b val="1"/>
              <sz val="10"/>
            </rPr>
            <t>Evidence:</t>
          </r>
          <r>
            <rPr>
              <rFont val="Calibri"/>
              <sz val="10"/>
            </rPr>
            <t xml:space="preserve"> rated like 15 colleagues in the same role and department · own answers too general to rate → no change
</t>
          </r>
          <r>
            <rPr>
              <rFont val="Calibri"/>
              <b val="1"/>
              <sz val="10"/>
            </rPr>
            <t>Team:</t>
          </r>
          <r>
            <rPr>
              <rFont val="Calibri"/>
              <sz val="10"/>
            </rPr>
            <t xml:space="preserve"> 3 direct reports · POD Lead
</t>
          </r>
          <r>
            <rPr>
              <rFont val="Calibri"/>
              <b val="1"/>
              <sz val="10"/>
            </rPr>
            <t>Market:</t>
          </r>
          <r>
            <rPr>
              <rFont val="Calibri"/>
              <sz val="10"/>
            </rPr>
            <t xml:space="preserve"> B3 = IC: leads a practice · People: team leads / managers report in</t>
          </r>
        </is>
      </c>
      <c r="BA180" s="134" t="inlineStr">
        <is>
          <r>
            <rPr>
              <rFont val="Calibri"/>
              <sz val="10"/>
            </rPr>
            <t xml:space="preserve">Rated 6.5 of 12 · between B3 and C1
</t>
          </r>
          <r>
            <rPr>
              <rFont val="Calibri"/>
              <b val="1"/>
              <sz val="10"/>
            </rPr>
            <t>Experience:</t>
          </r>
          <r>
            <rPr>
              <rFont val="Calibri"/>
              <sz val="10"/>
            </rPr>
            <t xml:space="preserve"> 11.4 yrs total · 11.4 at IRIS; none recorded before IRIS = 6.7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B2 roles typically have 6–10 yrs · IRIS guide 6–9</t>
          </r>
        </is>
      </c>
      <c r="BB180" s="134" t="inlineStr">
        <is>
          <r>
            <rPr>
              <rFont val="Calibri"/>
              <sz val="10"/>
            </rPr>
            <t xml:space="preserve">Rated 6 of 12 — a starting estimate.
</t>
          </r>
          <r>
            <rPr>
              <rFont val="Calibri"/>
              <b val="1"/>
              <sz val="10"/>
            </rPr>
            <t>Start:</t>
          </r>
          <r>
            <rPr>
              <rFont val="Calibri"/>
              <sz val="10"/>
            </rPr>
            <t xml:space="preserve"> 6,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B3 = Shapes the results of a practice or several teams</t>
          </r>
        </is>
      </c>
      <c r="BC180" s="135" t="inlineStr">
        <is>
          <t>• Confirm the reporting line — Manager</t>
        </is>
      </c>
      <c r="BD180" s="136" t="inlineStr">
        <is>
          <t>✓ HRIS: 11.4 yrs, B.E, 3 direct reports
✓ Survey: 20 of 20 questions answered
✓ KRAs: submitted, reported deliverables
✓ Manager mapping: rating, 9-box
✗ Job description: not on file</t>
        </is>
      </c>
      <c r="BE180" s="136"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BF180" s="136" t="inlineStr">
        <is>
          <t>Low</t>
        </is>
      </c>
      <c r="BG180" s="136" t="inlineStr">
        <is>
          <t>• Survey answers are generic or do not match the role — not used as evidence; manager input needed
• Reporting lines show a much bigger role than the designation suggests — confirm the mandate; the designation may need to change</t>
        </is>
      </c>
      <c r="BH180" s="136" t="inlineStr"/>
      <c r="BI180" s="137" t="n"/>
      <c r="BJ180" s="138" t="n"/>
      <c r="BK180" s="138" t="n"/>
      <c r="BL180" s="138" t="n"/>
      <c r="BM180" s="138" t="n"/>
      <c r="BN180" s="139" t="n"/>
      <c r="BO180" s="121" t="n"/>
      <c r="BP180" s="121" t="n"/>
      <c r="BQ180" s="121" t="n"/>
      <c r="BR180" s="121" t="n"/>
      <c r="BS180" s="121" t="n"/>
      <c r="BT180" s="121" t="n"/>
      <c r="BU180" s="121" t="n"/>
      <c r="BV180" s="121" t="n">
        <v>6</v>
      </c>
    </row>
    <row r="181" ht="340" customHeight="1">
      <c r="A181" s="109" t="inlineStr">
        <is>
          <t>IRIS1272</t>
        </is>
      </c>
      <c r="B181" s="110" t="inlineStr">
        <is>
          <t>Aaron Michael</t>
        </is>
      </c>
      <c r="C181" s="111" t="inlineStr">
        <is>
          <t>Technology</t>
        </is>
      </c>
      <c r="D181" s="111" t="inlineStr">
        <is>
          <t>Suman Adhikary</t>
        </is>
      </c>
      <c r="E181" s="112" t="n">
        <v>15.4</v>
      </c>
      <c r="F181" s="112" t="n">
        <v>14</v>
      </c>
      <c r="G181" s="111" t="inlineStr">
        <is>
          <t>MMS</t>
        </is>
      </c>
      <c r="H181" s="113" t="inlineStr">
        <is>
          <t>Project Manager</t>
        </is>
      </c>
      <c r="I181" s="114" t="inlineStr">
        <is>
          <t>Project Manager</t>
        </is>
      </c>
      <c r="J181" s="114" t="inlineStr">
        <is>
          <t>Project &amp; Program Management</t>
        </is>
      </c>
      <c r="K181" s="114" t="inlineStr">
        <is>
          <t>Project &amp; Program Delivery</t>
        </is>
      </c>
      <c r="L181" s="114" t="inlineStr">
        <is>
          <t>L5 – Manager</t>
        </is>
      </c>
      <c r="M181" s="150" t="inlineStr">
        <is>
          <t>B2</t>
        </is>
      </c>
      <c r="N181" s="21" t="inlineStr">
        <is>
          <t>Senior Specialist</t>
        </is>
      </c>
      <c r="O181" s="23" t="inlineStr">
        <is>
          <t>B</t>
        </is>
      </c>
      <c r="P181" s="114" t="inlineStr">
        <is>
          <t>IC</t>
        </is>
      </c>
      <c r="Q181" s="149" t="inlineStr">
        <is>
          <t>• Same level</t>
        </is>
      </c>
      <c r="R181" s="119" t="inlineStr">
        <is>
          <r>
            <rPr>
              <rFont val="Calibri"/>
              <b val="1"/>
              <sz val="10"/>
            </rPr>
            <t>WHAT THE ROLE DOES:</t>
          </r>
          <r>
            <rPr>
              <rFont val="Calibri"/>
              <sz val="10"/>
            </rPr>
            <t xml:space="preserve"> 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
</t>
          </r>
          <r>
            <rPr>
              <rFont val="Calibri"/>
              <b val="1"/>
              <sz val="10"/>
            </rPr>
            <t>DELIVERS:</t>
          </r>
          <r>
            <rPr>
              <rFont val="Calibri"/>
              <sz val="10"/>
            </rPr>
            <t xml:space="preserve"> One team or a client portfolio
</t>
          </r>
          <r>
            <rPr>
              <rFont val="Calibri"/>
              <b val="1"/>
              <sz val="10"/>
            </rPr>
            <t>Common themes in sub-family holders, all levels' answers:</t>
          </r>
          <r>
            <rPr>
              <rFont val="Calibri"/>
              <sz val="10"/>
            </rPr>
            <t xml:space="preserve"> project · delivery · product · client · transformation · timely
</t>
          </r>
          <r>
            <rPr>
              <rFont val="Calibri"/>
              <b val="1"/>
              <sz val="10"/>
            </rPr>
            <t>ACCOUNTABLE FOR:</t>
          </r>
          <r>
            <rPr>
              <rFont val="Calibri"/>
              <sz val="10"/>
            </rPr>
            <t xml:space="preserve"> One team or a client portfolio
</t>
          </r>
          <r>
            <rPr>
              <rFont val="Calibri"/>
              <b val="1"/>
              <sz val="10"/>
            </rPr>
            <t>Common themes in sub-family holders, all levels' answers:</t>
          </r>
          <r>
            <rPr>
              <rFont val="Calibri"/>
              <sz val="10"/>
            </rPr>
            <t xml:space="preserve"> delivery · project · accountable · timelines · quality · management
</t>
          </r>
          <r>
            <rPr>
              <rFont val="Calibri"/>
              <b val="1"/>
              <sz val="10"/>
            </rPr>
            <t>DECIDES ALONE:</t>
          </r>
          <r>
            <rPr>
              <rFont val="Calibri"/>
              <sz val="10"/>
            </rPr>
            <t xml:space="preserve"> Allocates people and sets team priorities
</t>
          </r>
          <r>
            <rPr>
              <rFont val="Calibri"/>
              <b val="1"/>
              <sz val="10"/>
            </rPr>
            <t>Common themes in sub-family holders, all levels' answers:</t>
          </r>
          <r>
            <rPr>
              <rFont val="Calibri"/>
              <sz val="10"/>
            </rPr>
            <t xml:space="preserve"> client · project · issue · product · allocation · delivery
</t>
          </r>
          <r>
            <rPr>
              <rFont val="Calibri"/>
              <b val="1"/>
              <sz val="10"/>
            </rPr>
            <t>SKILLS &amp; KNOWLEDGE · role-holders:</t>
          </r>
          <r>
            <rPr>
              <rFont val="Calibri"/>
              <sz val="10"/>
            </rPr>
            <t xml:space="preserve"> Project Management · Stakeholder management · Requirement analysis
</t>
          </r>
          <r>
            <rPr>
              <rFont val="Calibri"/>
              <b val="1"/>
              <sz val="10"/>
            </rPr>
            <t>TOOLS &amp; SYSTEMS:</t>
          </r>
          <r>
            <rPr>
              <rFont val="Calibri"/>
              <sz val="10"/>
            </rPr>
            <t xml:space="preserve"> Excel · Claude · Quickscrum · Quick Scrum
COMPETENCIES REQUIRED — must-have ★: Project, Program &amp; Agile Management · Stakeholder &amp; Client Management
</t>
          </r>
          <r>
            <rPr>
              <rFont val="Calibri"/>
              <b val="1"/>
              <sz val="10"/>
            </rPr>
            <t>OTHER FUNCTIONAL COMPETENCIES:</t>
          </r>
          <r>
            <rPr>
              <rFont val="Calibri"/>
              <sz val="10"/>
            </rPr>
            <t xml:space="preserve"> Communication &amp; Presentation · Process Improvement &amp; Quality Mindset · Strategic Thinking &amp; Business Acumen · Product, Platform &amp; Domain Knowledge
</t>
          </r>
          <r>
            <rPr>
              <rFont val="Calibri"/>
              <b val="1"/>
              <sz val="10"/>
            </rPr>
            <t>PROFICIENCY NEEDED AT THIS LEVEL:</t>
          </r>
          <r>
            <rPr>
              <rFont val="Calibri"/>
              <sz val="10"/>
            </rPr>
            <t xml:space="preserve"> Core 3 · Future-ready 3 · Functional 4 · Leadership 2
</t>
          </r>
          <r>
            <rPr>
              <rFont val="Calibri"/>
              <b val="1"/>
              <sz val="10"/>
            </rPr>
            <t>CREDENTIALS:</t>
          </r>
          <r>
            <rPr>
              <rFont val="Calibri"/>
              <sz val="10"/>
            </rPr>
            <t xml:space="preserve"> PMP / PRINCE2 / CSM / SAFe
</t>
          </r>
          <r>
            <rPr>
              <rFont val="Calibri"/>
              <b val="1"/>
              <sz val="10"/>
            </rPr>
            <t>SOURCE:</t>
          </r>
          <r>
            <rPr>
              <rFont val="Calibri"/>
              <sz val="10"/>
            </rPr>
            <t xml:space="preserve"> Framework + sub-family themes · 3+ answered — 2 holders, 2 answered the survey; sub-family 14 answered; catalogue RC-135</t>
          </r>
        </is>
      </c>
      <c r="S181" s="120"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Core Contributor.</t>
          </r>
        </is>
      </c>
      <c r="T181" s="121" t="n"/>
      <c r="U181" s="122" t="inlineStr">
        <is>
          <r>
            <rPr>
              <rFont val="Calibri"/>
              <sz val="10"/>
            </rPr>
            <t xml:space="preserve">Project Manager in Technology · CARBON, B2 — IC.
</t>
          </r>
          <r>
            <rPr>
              <rFont val="Calibri"/>
              <b val="1"/>
              <sz val="10"/>
            </rPr>
            <t>The work:</t>
          </r>
          <r>
            <rPr>
              <rFont val="Calibri"/>
              <sz val="10"/>
            </rPr>
            <t xml:space="preserve"> Plans and delivers projects/programmes to scope, time and cost; manages CRs, risks and stakeholders.
At this level the role owns deep domain expertise, or one team.
</t>
          </r>
          <r>
            <rPr>
              <rFont val="Calibri"/>
              <b val="1"/>
              <sz val="10"/>
            </rPr>
            <t>Key responsibilities:</t>
          </r>
          <r>
            <rPr>
              <rFont val="Calibri"/>
              <sz val="10"/>
            </rPr>
            <t xml:space="preserve"> Plans and delivers projects/programmes to scope, time and cost; manages CRs, risks and stakeholders; Hardest problems in the domain; One team or a client portfolio.
</t>
          </r>
          <r>
            <rPr>
              <rFont val="Calibri"/>
              <b val="1"/>
              <sz val="10"/>
            </rPr>
            <t>Holders describe it with:</t>
          </r>
          <r>
            <rPr>
              <rFont val="Calibri"/>
              <sz val="10"/>
            </rPr>
            <t xml:space="preserve"> management · project · delivery · client · define · priorities.</t>
          </r>
        </is>
      </c>
      <c r="V181" s="123" t="inlineStr">
        <is>
          <r>
            <rPr>
              <rFont val="Calibri"/>
              <b val="1"/>
              <sz val="10"/>
            </rPr>
            <t>Hire as:</t>
          </r>
          <r>
            <rPr>
              <rFont val="Calibri"/>
              <sz val="10"/>
            </rPr>
            <t xml:space="preserve"> Senior Project / Program Manager — IRIS B2 Senior Specialist · IC
</t>
          </r>
          <r>
            <rPr>
              <rFont val="Calibri"/>
              <b val="1"/>
              <sz val="10"/>
            </rPr>
            <t>Market level:</t>
          </r>
          <r>
            <rPr>
              <rFont val="Calibri"/>
              <sz val="10"/>
            </rPr>
            <t xml:space="preserve"> P4 / M3 · SFIA 4–5
</t>
          </r>
          <r>
            <rPr>
              <rFont val="Calibri"/>
              <b val="1"/>
              <sz val="10"/>
            </rPr>
            <t>Experience:</t>
          </r>
          <r>
            <rPr>
              <rFont val="Calibri"/>
              <sz val="10"/>
            </rPr>
            <t xml:space="preserve"> 6–9 yrs · Education: Graduate; PMP / PRINCE2 / CSM preferred from B2
</t>
          </r>
          <r>
            <rPr>
              <rFont val="Calibri"/>
              <b val="1"/>
              <sz val="10"/>
            </rPr>
            <t>Equivalent titles at peers:</t>
          </r>
          <r>
            <rPr>
              <rFont val="Calibri"/>
              <sz val="10"/>
            </rPr>
            <t xml:space="preserve"> IRIS Vs Competitor Benchmark — PMI pathway + SaaS delivery ladder – Senior PM
</t>
          </r>
          <r>
            <rPr>
              <rFont val="Calibri"/>
              <b val="1"/>
              <sz val="10"/>
            </rPr>
            <t>Credentials:</t>
          </r>
          <r>
            <rPr>
              <rFont val="Calibri"/>
              <sz val="10"/>
            </rPr>
            <t xml:space="preserve"> PMP / PRINCE2 / CSM / SAFe
</t>
          </r>
          <r>
            <rPr>
              <rFont val="Calibri"/>
              <b val="1"/>
              <sz val="10"/>
            </rPr>
            <t>Must already know:</t>
          </r>
          <r>
            <rPr>
              <rFont val="Calibri"/>
              <sz val="10"/>
            </rPr>
            <t xml:space="preserve"> Hybrid delivery governance</t>
          </r>
        </is>
      </c>
      <c r="W181" s="123" t="inlineStr">
        <is>
          <r>
            <rPr>
              <rFont val="Calibri"/>
              <sz val="10"/>
            </rPr>
            <t xml:space="preserve">FUNCTIONAL — skill level 4 of 5 · Advanced
 ★ Project, Program &amp; Agile Management: Runs programmes across teams; improves delivery methods
 ★ Stakeholder &amp; Client Management: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2 of 5 · Working
 •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
</t>
          </r>
          <r>
            <rPr>
              <rFont val="Calibri"/>
              <b val="1"/>
              <sz val="10"/>
            </rPr>
            <t>SKILLS · from role-holders and HRIS:</t>
          </r>
          <r>
            <rPr>
              <rFont val="Calibri"/>
              <sz val="10"/>
            </rPr>
            <t xml:space="preserve"> Project Management · Stakeholder management · Requirement analysis
</t>
          </r>
          <r>
            <rPr>
              <rFont val="Calibri"/>
              <b val="1"/>
              <sz val="10"/>
            </rPr>
            <t>TOOLS:</t>
          </r>
          <r>
            <rPr>
              <rFont val="Calibri"/>
              <sz val="10"/>
            </rPr>
            <t xml:space="preserve"> Excel · Claude · Quickscrum · Quick Scrum
★ = must-have for the family. Scale: 1 Awareness · 2 Working · 3 Practitioner · 4 Advanced · 5 Expert.</t>
          </r>
        </is>
      </c>
      <c r="X181" s="123" t="inlineStr">
        <is>
          <r>
            <rPr>
              <rFont val="Calibri"/>
              <sz val="10"/>
            </rPr>
            <t xml:space="preserve">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1" s="124" t="inlineStr">
        <is>
          <t>CARBON · Technology · Band B · Expert / POD Lead</t>
        </is>
      </c>
      <c r="Z181" s="125" t="n">
        <v>4.5</v>
      </c>
      <c r="AA181" s="126">
        <f>IFERROR(INDEX(WM_C,MATCH($Y181,WM_KEY,0)),"")</f>
        <v>0.56</v>
      </c>
      <c r="AB181" s="127">
        <f>IF(Z181="","",Z181*AA181)</f>
        <v>2.52</v>
      </c>
      <c r="AC181" s="125" t="n">
        <v>5</v>
      </c>
      <c r="AD181" s="126">
        <f>IFERROR(INDEX(WM_AU,MATCH($Y181,WM_KEY,0)),"")</f>
        <v>0.17</v>
      </c>
      <c r="AE181" s="127">
        <f>IF(AC181="","",AC181*AD181)</f>
        <v>0.85</v>
      </c>
      <c r="AF181" s="125" t="n">
        <v>5</v>
      </c>
      <c r="AG181" s="126">
        <f>IFERROR(INDEX(WM_AC,MATCH($Y181,WM_KEY,0)),"")</f>
        <v>0.05</v>
      </c>
      <c r="AH181" s="127">
        <f>IF(AF181="","",AF181*AG181)</f>
        <v>0.25</v>
      </c>
      <c r="AI181" s="125" t="n">
        <v>4</v>
      </c>
      <c r="AJ181" s="126">
        <f>IFERROR(INDEX(WM_L,MATCH($Y181,WM_KEY,0)),"")</f>
        <v>0.05</v>
      </c>
      <c r="AK181" s="127">
        <f>IF(AI181="","",AI181*AJ181)</f>
        <v>0.2</v>
      </c>
      <c r="AL181" s="125" t="n">
        <v>8.5</v>
      </c>
      <c r="AM181" s="126">
        <f>IFERROR(INDEX(WM_E,MATCH($Y181,WM_KEY,0)),"")</f>
        <v>0.1</v>
      </c>
      <c r="AN181" s="127">
        <f>IF(AL181="","",AL181*AM181)</f>
        <v>0.85</v>
      </c>
      <c r="AO181" s="128" t="n">
        <v>5.5</v>
      </c>
      <c r="AP181" s="126">
        <f>IFERROR(INDEX(WM_BI,MATCH($Y181,WM_KEY,0)),"")</f>
        <v>0.07</v>
      </c>
      <c r="AQ181" s="127">
        <f>IF(AO181="","",AO181*AP181)</f>
        <v>0.385</v>
      </c>
      <c r="AR181" s="127">
        <f>IF(COUNT(AB181,AE181,AH181,AK181,AN181,AQ181)&lt;6,"",SUM(AB181,AE181,AH181,AK181,AN181,AQ181))</f>
        <v>5.055</v>
      </c>
      <c r="AS181" s="129" t="str">
        <f>IF(AR181="","",INDEX({"A1","A2","A3","B1","B2","B3","C1","C2","D1","D2","E1","E2"},MAX(1,MIN(12,ROUND(AR181,0)))))</f>
        <v>B2</v>
      </c>
      <c r="AT181"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1" s="131" t="inlineStr">
        <is>
          <r>
            <rPr>
              <rFont val="Calibri"/>
              <b val="1"/>
              <sz val="10"/>
            </rPr>
            <t>At build:</t>
          </r>
          <r>
            <rPr>
              <rFont val="Calibri"/>
              <sz val="10"/>
            </rPr>
            <t xml:space="preserve"> Complexity 2.52 + Autonomy 0.85 + Accountability 0.25 + Leadership 0.20 + Experience 0.85 + Business impact 0.39
= 5.06 points → nearest level 5 = B2
</t>
          </r>
          <r>
            <rPr>
              <rFont val="Calibri"/>
              <b val="1"/>
              <sz val="10"/>
            </rPr>
            <t>Final level:</t>
          </r>
          <r>
            <rPr>
              <rFont val="Calibri"/>
              <sz val="10"/>
            </rPr>
            <t xml:space="preserve"> B2 · same as the score</t>
          </r>
        </is>
      </c>
      <c r="AV181" s="131" t="inlineStr">
        <is>
          <r>
            <rPr>
              <rFont val="Calibri"/>
              <b val="1"/>
              <sz val="10"/>
            </rPr>
            <t>No rule applied:</t>
          </r>
          <r>
            <rPr>
              <rFont val="Calibri"/>
              <sz val="10"/>
            </rPr>
            <t xml:space="preserve"> the score decides.</t>
          </r>
        </is>
      </c>
      <c r="AW181" s="144" t="inlineStr">
        <is>
          <r>
            <rPr>
              <rFont val="Calibri"/>
              <sz val="10"/>
            </rPr>
            <t xml:space="preserve">Rated 4.5 of 12 · between B1 and B2
</t>
          </r>
          <r>
            <rPr>
              <rFont val="Calibri"/>
              <b val="1"/>
              <sz val="10"/>
            </rPr>
            <t>Start:</t>
          </r>
          <r>
            <rPr>
              <rFont val="Calibri"/>
              <sz val="10"/>
            </rPr>
            <t xml:space="preserve"> 5.0 · manager / senior specialist title
</t>
          </r>
          <r>
            <rPr>
              <rFont val="Calibri"/>
              <b val="1"/>
              <sz val="10"/>
            </rPr>
            <t>Evidence reads like B1:</t>
          </r>
          <r>
            <rPr>
              <rFont val="Calibri"/>
              <sz val="10"/>
            </rPr>
            <t xml:space="preserve"> Scope, schedule, risk and client alignment for projects, including invoicing and payments → moved down 0.5
</t>
          </r>
          <r>
            <rPr>
              <rFont val="Calibri"/>
              <b val="1"/>
              <sz val="10"/>
            </rPr>
            <t>KRA:</t>
          </r>
          <r>
            <rPr>
              <rFont val="Calibri"/>
              <sz val="10"/>
            </rPr>
            <t xml:space="preserve"> “On-time delivery: ≥95% Budget adherence: ≥90% Project CSAT: ≥4.7/5 Implementation NPS: &gt;70 First-time go-live success: ≥95% Average…”
</t>
          </r>
          <r>
            <rPr>
              <rFont val="Calibri"/>
              <b val="1"/>
              <sz val="10"/>
            </rPr>
            <t>Market:</t>
          </r>
          <r>
            <rPr>
              <rFont val="Calibri"/>
              <sz val="10"/>
            </rPr>
            <t xml:space="preserve"> B1 = Domain specialist work · B2 = Hardest problems in the domain</t>
          </r>
        </is>
      </c>
      <c r="AX181"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Decides client engagement and task assignment; sets team priorities → matches the start
</t>
          </r>
          <r>
            <rPr>
              <rFont val="Calibri"/>
              <b val="1"/>
              <sz val="10"/>
            </rPr>
            <t>Market:</t>
          </r>
          <r>
            <rPr>
              <rFont val="Calibri"/>
              <sz val="10"/>
            </rPr>
            <t xml:space="preserve"> B2 = Allocates people and sets team priorities</t>
          </r>
        </is>
      </c>
      <c r="AY181" s="134" t="inlineStr">
        <is>
          <r>
            <rPr>
              <rFont val="Calibri"/>
              <sz val="10"/>
            </rPr>
            <t xml:space="preserve">Rated 5 of 12
</t>
          </r>
          <r>
            <rPr>
              <rFont val="Calibri"/>
              <b val="1"/>
              <sz val="10"/>
            </rPr>
            <t>Start:</t>
          </r>
          <r>
            <rPr>
              <rFont val="Calibri"/>
              <sz val="10"/>
            </rPr>
            <t xml:space="preserve"> 5.0 · manager / senior specialist title
</t>
          </r>
          <r>
            <rPr>
              <rFont val="Calibri"/>
              <b val="1"/>
              <sz val="10"/>
            </rPr>
            <t>Evidence reads like B2:</t>
          </r>
          <r>
            <rPr>
              <rFont val="Calibri"/>
              <sz val="10"/>
            </rPr>
            <t xml:space="preserve"> Planning, execution and end-to-end delivery including invoicing and payments → matches the start
</t>
          </r>
          <r>
            <rPr>
              <rFont val="Calibri"/>
              <b val="1"/>
              <sz val="10"/>
            </rPr>
            <t>KRA:</t>
          </r>
          <r>
            <rPr>
              <rFont val="Calibri"/>
              <sz val="10"/>
            </rPr>
            <t xml:space="preserve"> “On-time delivery: ≥95% Budget adherence: ≥90% Project CSAT: ≥4.7/5 Implementation NPS: &gt;70 First-time go-live success: ≥95% Average…”
</t>
          </r>
          <r>
            <rPr>
              <rFont val="Calibri"/>
              <b val="1"/>
              <sz val="10"/>
            </rPr>
            <t>Market:</t>
          </r>
          <r>
            <rPr>
              <rFont val="Calibri"/>
              <sz val="10"/>
            </rPr>
            <t xml:space="preserve"> B2 = One team or a client portfolio</t>
          </r>
        </is>
      </c>
      <c r="AZ181" s="134" t="inlineStr">
        <is>
          <r>
            <rPr>
              <rFont val="Calibri"/>
              <sz val="10"/>
            </rPr>
            <t xml:space="preserve">Rated 4 of 12
</t>
          </r>
          <r>
            <rPr>
              <rFont val="Calibri"/>
              <b val="1"/>
              <sz val="10"/>
            </rPr>
            <t>Start:</t>
          </r>
          <r>
            <rPr>
              <rFont val="Calibri"/>
              <sz val="10"/>
            </rPr>
            <t xml:space="preserve"> 4.0 · individual contributor, so influence only
</t>
          </r>
          <r>
            <rPr>
              <rFont val="Calibri"/>
              <b val="1"/>
              <sz val="10"/>
            </rPr>
            <t>Evidence reads like B1:</t>
          </r>
          <r>
            <rPr>
              <rFont val="Calibri"/>
              <sz val="10"/>
            </rPr>
            <t xml:space="preserve"> Assigns tasks, sets priorities and guides the team; 0 direct reports → matches the start
</t>
          </r>
          <r>
            <rPr>
              <rFont val="Calibri"/>
              <b val="1"/>
              <sz val="10"/>
            </rPr>
            <t>Team:</t>
          </r>
          <r>
            <rPr>
              <rFont val="Calibri"/>
              <sz val="10"/>
            </rPr>
            <t xml:space="preserve"> 0 direct reports · IC
</t>
          </r>
          <r>
            <rPr>
              <rFont val="Calibri"/>
              <b val="1"/>
              <sz val="10"/>
            </rPr>
            <t>Market:</t>
          </r>
          <r>
            <rPr>
              <rFont val="Calibri"/>
              <sz val="10"/>
            </rPr>
            <t xml:space="preserve"> B1 = IC: mentors and reviews · People: hands-on team lead of 3–5</t>
          </r>
        </is>
      </c>
      <c r="BA181" s="134" t="inlineStr">
        <is>
          <r>
            <rPr>
              <rFont val="Calibri"/>
              <sz val="10"/>
            </rPr>
            <t xml:space="preserve">Rated 8.5 of 12 · between C2 and D1
</t>
          </r>
          <r>
            <rPr>
              <rFont val="Calibri"/>
              <b val="1"/>
              <sz val="10"/>
            </rPr>
            <t>Experience:</t>
          </r>
          <r>
            <rPr>
              <rFont val="Calibri"/>
              <sz val="10"/>
            </rPr>
            <t xml:space="preserve"> 15.4 yrs total · 1.4 before IRIS + 14.0 at IRIS = 8.3 on the experience scale
</t>
          </r>
          <r>
            <rPr>
              <rFont val="Calibri"/>
              <b val="1"/>
              <sz val="10"/>
            </rPr>
            <t>Qualification:</t>
          </r>
          <r>
            <rPr>
              <rFont val="Calibri"/>
              <sz val="10"/>
            </rPr>
            <t xml:space="preserve"> MMS · postgraduate → no change
</t>
          </r>
          <r>
            <rPr>
              <rFont val="Calibri"/>
              <b val="1"/>
              <sz val="10"/>
            </rPr>
            <t>Market:</t>
          </r>
          <r>
            <rPr>
              <rFont val="Calibri"/>
              <sz val="10"/>
            </rPr>
            <t xml:space="preserve"> B2 roles typically have 6–10 yrs · IRIS guide 6–9</t>
          </r>
        </is>
      </c>
      <c r="BB181" s="134" t="inlineStr">
        <is>
          <r>
            <rPr>
              <rFont val="Calibri"/>
              <sz val="10"/>
            </rPr>
            <t xml:space="preserve">Rated 5.5 of 12 — a starting estimate.
</t>
          </r>
          <r>
            <rPr>
              <rFont val="Calibri"/>
              <b val="1"/>
              <sz val="10"/>
            </rPr>
            <t>Start:</t>
          </r>
          <r>
            <rPr>
              <rFont val="Calibri"/>
              <sz val="10"/>
            </rPr>
            <t xml:space="preserve"> 5,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B2 = Visible effect on a team's or client portfolio's revenue, quality or compliance · B3 = Shapes the results of a practice or several teams</t>
          </r>
        </is>
      </c>
      <c r="BC181" s="135" t="inlineStr">
        <is>
          <t>• Confirm the reporting line — Manager</t>
        </is>
      </c>
      <c r="BD181" s="136" t="inlineStr">
        <is>
          <t>✓ HRIS: 15.4 yrs, MMS, 0 direct reports
✓ Survey: 20 of 20 questions answered
✓ KRAs: submitted, reported deliverables
✓ Manager mapping: rating, potential, 9-box
✓ Job description</t>
        </is>
      </c>
      <c r="BE181" s="136" t="inlineStr">
        <is>
          <r>
            <rPr>
              <rFont val="Calibri"/>
              <b val="1"/>
              <sz val="10"/>
            </rPr>
            <t>Market level:</t>
          </r>
          <r>
            <rPr>
              <rFont val="Calibri"/>
              <sz val="10"/>
            </rPr>
            <t xml:space="preserve"> P4 / M3 · SFIA 4–5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BF181" s="136" t="inlineStr">
        <is>
          <t>Medium</t>
        </is>
      </c>
      <c r="BG181" s="136" t="inlineStr">
        <is>
          <t>• Describes leading or allocating work to a team but has no formal reports in the Employee Master — confirm; may be a POD Lead / Team Lead</t>
        </is>
      </c>
      <c r="BH181" s="136" t="inlineStr"/>
      <c r="BI181" s="137" t="n"/>
      <c r="BJ181" s="138" t="n"/>
      <c r="BK181" s="138" t="n"/>
      <c r="BL181" s="138" t="n"/>
      <c r="BM181" s="138" t="n"/>
      <c r="BN181" s="139" t="n"/>
      <c r="BO181" s="121" t="n"/>
      <c r="BP181" s="121" t="n"/>
      <c r="BQ181" s="121" t="n"/>
      <c r="BR181" s="121" t="n"/>
      <c r="BS181" s="121" t="n"/>
      <c r="BT181" s="121" t="n"/>
      <c r="BU181" s="121" t="n"/>
      <c r="BV181" s="121" t="n">
        <v>5.5</v>
      </c>
    </row>
    <row r="182" ht="340" customHeight="1">
      <c r="A182" s="109" t="inlineStr">
        <is>
          <t>IRIS2153</t>
        </is>
      </c>
      <c r="B182" s="110" t="inlineStr">
        <is>
          <t>Dhaval Lotwala</t>
        </is>
      </c>
      <c r="C182" s="111" t="inlineStr">
        <is>
          <t>Technology</t>
        </is>
      </c>
      <c r="D182" s="111" t="inlineStr">
        <is>
          <t>Prasad Shirke</t>
        </is>
      </c>
      <c r="E182" s="112" t="n">
        <v>11.6</v>
      </c>
      <c r="F182" s="112" t="n">
        <v>3.2</v>
      </c>
      <c r="G182" s="111" t="inlineStr">
        <is>
          <t>B.E</t>
        </is>
      </c>
      <c r="H182" s="140" t="inlineStr">
        <is>
          <t>Senior Business Analyst</t>
        </is>
      </c>
      <c r="I182" s="115" t="inlineStr">
        <is>
          <t>Business Analysis Specialist</t>
        </is>
      </c>
      <c r="J182" s="114" t="inlineStr">
        <is>
          <t>Business Analysis</t>
        </is>
      </c>
      <c r="K182" s="114" t="inlineStr">
        <is>
          <t>Business Analysis</t>
        </is>
      </c>
      <c r="L182" s="115" t="inlineStr">
        <is>
          <t>L4 – Senior</t>
        </is>
      </c>
      <c r="M182" s="116" t="inlineStr">
        <is>
          <t>B1</t>
        </is>
      </c>
      <c r="N182" s="21" t="inlineStr">
        <is>
          <t>Specialist</t>
        </is>
      </c>
      <c r="O182" s="23" t="inlineStr">
        <is>
          <t>B</t>
        </is>
      </c>
      <c r="P182" s="114" t="inlineStr">
        <is>
          <t>IC</t>
        </is>
      </c>
      <c r="Q182" s="146" t="inlineStr">
        <is>
          <t>▲ Up</t>
        </is>
      </c>
      <c r="R182" s="119" t="inlineStr">
        <is>
          <r>
            <rPr>
              <rFont val="Calibri"/>
              <b val="1"/>
              <sz val="10"/>
            </rPr>
            <t>WHAT THE ROLE DOES:</t>
          </r>
          <r>
            <rPr>
              <rFont val="Calibri"/>
              <sz val="10"/>
            </rPr>
            <t xml:space="preserve"> 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product · regulator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requirement · client · time · issue · assigned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documentation
</t>
          </r>
          <r>
            <rPr>
              <rFont val="Calibri"/>
              <b val="1"/>
              <sz val="10"/>
            </rPr>
            <t>SKILLS &amp; KNOWLEDGE · role-holders:</t>
          </r>
          <r>
            <rPr>
              <rFont val="Calibri"/>
              <sz val="10"/>
            </rPr>
            <t xml:space="preserve"> Business Analysis
</t>
          </r>
          <r>
            <rPr>
              <rFont val="Calibri"/>
              <b val="1"/>
              <sz val="10"/>
            </rPr>
            <t>MANAGER-SET KRAs:</t>
          </r>
          <r>
            <rPr>
              <rFont val="Calibri"/>
              <sz val="10"/>
            </rPr>
            <t xml:space="preserve"> Common themes in manager-set KRAs: releases · satisfaction · delivery · assigned · uat · requirement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role-holders' themes · 3+ answered — 7 holders, 7 answered the survey; sub-family 27 answered; catalogue RC-010</t>
          </r>
        </is>
      </c>
      <c r="S182"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Not rated · manager · 9-Box Grid placement: Underperformer / Exit Risk.</t>
          </r>
        </is>
      </c>
      <c r="T182" s="121" t="n"/>
      <c r="U182" s="122" t="inlineStr">
        <is>
          <r>
            <rPr>
              <rFont val="Calibri"/>
              <sz val="10"/>
            </rPr>
            <t xml:space="preserve">Business Analysis Specialist in Technology · CARBON, B1 — IC.
</t>
          </r>
          <r>
            <rPr>
              <rFont val="Calibri"/>
              <b val="1"/>
              <sz val="10"/>
            </rPr>
            <t>The work:</t>
          </r>
          <r>
            <rPr>
              <rFont val="Calibri"/>
              <sz val="10"/>
            </rPr>
            <t xml:space="preserve"> Gathers and documents requirements · BRD/FRD/SRS/user stories, configures solutions and supports UAT and releases.
At this level the role owns a domain / module, or a small team.
</t>
          </r>
          <r>
            <rPr>
              <rFont val="Calibri"/>
              <b val="1"/>
              <sz val="10"/>
            </rPr>
            <t>Key responsibilities:</t>
          </r>
          <r>
            <rPr>
              <rFont val="Calibri"/>
              <sz val="10"/>
            </rPr>
            <t xml:space="preserve"> Gathers and documents requirements · BRD/FRD/SRS/user stories, configures solutions and supports UAT and releases; Domain specialist work; A domain or a small team.
</t>
          </r>
          <r>
            <rPr>
              <rFont val="Calibri"/>
              <b val="1"/>
              <sz val="10"/>
            </rPr>
            <t>Holders describe it with:</t>
          </r>
          <r>
            <rPr>
              <rFont val="Calibri"/>
              <sz val="10"/>
            </rPr>
            <t xml:space="preserve"> requirement · stakeholder · gathering · client · project · portfolio.</t>
          </r>
        </is>
      </c>
      <c r="V182" s="123" t="inlineStr">
        <is>
          <r>
            <rPr>
              <rFont val="Calibri"/>
              <b val="1"/>
              <sz val="10"/>
            </rPr>
            <t>Hire as:</t>
          </r>
          <r>
            <rPr>
              <rFont val="Calibri"/>
              <sz val="10"/>
            </rPr>
            <t xml:space="preserve"> Senior Business Analyst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Commerce or engineering graduate; MBA a plus
</t>
          </r>
          <r>
            <rPr>
              <rFont val="Calibri"/>
              <b val="1"/>
              <sz val="10"/>
            </rPr>
            <t>Equivalent titles at peers:</t>
          </r>
          <r>
            <rPr>
              <rFont val="Calibri"/>
              <sz val="10"/>
            </rPr>
            <t xml:space="preserve"> Regnology — regulatory reporting – BA · Reg Reporting · Big Four consulting – Senior Consultant · IRIS Vs Market Benchmark — IIBA certification pathway – CCBA · Infosys / Accenture – JL4 · L9 Consultant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182" s="123" t="inlineStr">
        <is>
          <r>
            <rPr>
              <rFont val="Calibri"/>
              <sz val="10"/>
            </rPr>
            <t xml:space="preserve">FUNCTIONAL — skill level 3 of 5 · Practitioner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Business Analysis
★ = must-have for the family. Scale: 1 Awareness · 2 Working · 3 Practitioner · 4 Advanced · 5 Expert.</t>
          </r>
        </is>
      </c>
      <c r="X182" s="123" t="inlineStr">
        <is>
          <r>
            <rPr>
              <rFont val="Calibri"/>
              <sz val="10"/>
            </rPr>
            <t xml:space="preserve">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2" s="124" t="inlineStr">
        <is>
          <t>CARBON · Technology · Band B · Expert / POD Lead</t>
        </is>
      </c>
      <c r="Z182" s="125" t="n">
        <v>3.5</v>
      </c>
      <c r="AA182" s="126">
        <f>IFERROR(INDEX(WM_C,MATCH($Y182,WM_KEY,0)),"")</f>
        <v>0.56</v>
      </c>
      <c r="AB182" s="127">
        <f>IF(Z182="","",Z182*AA182)</f>
        <v>1.96</v>
      </c>
      <c r="AC182" s="125" t="n">
        <v>3.5</v>
      </c>
      <c r="AD182" s="126">
        <f>IFERROR(INDEX(WM_AU,MATCH($Y182,WM_KEY,0)),"")</f>
        <v>0.17</v>
      </c>
      <c r="AE182" s="127">
        <f>IF(AC182="","",AC182*AD182)</f>
        <v>0.595</v>
      </c>
      <c r="AF182" s="125" t="n">
        <v>3.5</v>
      </c>
      <c r="AG182" s="126">
        <f>IFERROR(INDEX(WM_AC,MATCH($Y182,WM_KEY,0)),"")</f>
        <v>0.05</v>
      </c>
      <c r="AH182" s="127">
        <f>IF(AF182="","",AF182*AG182)</f>
        <v>0.175</v>
      </c>
      <c r="AI182" s="125" t="n">
        <v>2.5</v>
      </c>
      <c r="AJ182" s="126">
        <f>IFERROR(INDEX(WM_L,MATCH($Y182,WM_KEY,0)),"")</f>
        <v>0.05</v>
      </c>
      <c r="AK182" s="127">
        <f>IF(AI182="","",AI182*AJ182)</f>
        <v>0.125</v>
      </c>
      <c r="AL182" s="125" t="n">
        <v>7</v>
      </c>
      <c r="AM182" s="126">
        <f>IFERROR(INDEX(WM_E,MATCH($Y182,WM_KEY,0)),"")</f>
        <v>0.1</v>
      </c>
      <c r="AN182" s="127">
        <f>IF(AL182="","",AL182*AM182)</f>
        <v>0.7</v>
      </c>
      <c r="AO182" s="128" t="n">
        <v>3.5</v>
      </c>
      <c r="AP182" s="126">
        <f>IFERROR(INDEX(WM_BI,MATCH($Y182,WM_KEY,0)),"")</f>
        <v>0.07</v>
      </c>
      <c r="AQ182" s="127">
        <f>IF(AO182="","",AO182*AP182)</f>
        <v>0.245</v>
      </c>
      <c r="AR182" s="127">
        <f>IF(COUNT(AB182,AE182,AH182,AK182,AN182,AQ182)&lt;6,"",SUM(AB182,AE182,AH182,AK182,AN182,AQ182))</f>
        <v>3.8</v>
      </c>
      <c r="AS182" s="129" t="str">
        <f>IF(AR182="","",INDEX({"A1","A2","A3","B1","B2","B3","C1","C2","D1","D2","E1","E2"},MAX(1,MIN(12,ROUND(AR182,0)))))</f>
        <v>B1</v>
      </c>
      <c r="AT182"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2" s="131" t="inlineStr">
        <is>
          <r>
            <rPr>
              <rFont val="Calibri"/>
              <b val="1"/>
              <sz val="10"/>
            </rPr>
            <t>At build:</t>
          </r>
          <r>
            <rPr>
              <rFont val="Calibri"/>
              <sz val="10"/>
            </rPr>
            <t xml:space="preserve"> Complexity 1.96 + Autonomy 0.60 + Accountability 0.18 + Leadership 0.12 + Experience 0.70 + Business impact 0.25
= 3.80 points → nearest level 4 = B1
</t>
          </r>
          <r>
            <rPr>
              <rFont val="Calibri"/>
              <b val="1"/>
              <sz val="10"/>
            </rPr>
            <t>Final level:</t>
          </r>
          <r>
            <rPr>
              <rFont val="Calibri"/>
              <sz val="10"/>
            </rPr>
            <t xml:space="preserve"> B1 · same as the score</t>
          </r>
        </is>
      </c>
      <c r="AV182" s="131" t="inlineStr">
        <is>
          <r>
            <rPr>
              <rFont val="Calibri"/>
              <b val="1"/>
              <sz val="10"/>
            </rPr>
            <t>No rule applied:</t>
          </r>
          <r>
            <rPr>
              <rFont val="Calibri"/>
              <sz val="10"/>
            </rPr>
            <t xml:space="preserve"> the score decides.</t>
          </r>
        </is>
      </c>
      <c r="AW182"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“1.Ensure ≥ 95% user stories are prepared before development start with complete business requirements, acceptance criteria, dependencies,…”
</t>
          </r>
          <r>
            <rPr>
              <rFont val="Calibri"/>
              <b val="1"/>
              <sz val="10"/>
            </rPr>
            <t>Market:</t>
          </r>
          <r>
            <rPr>
              <rFont val="Calibri"/>
              <sz val="10"/>
            </rPr>
            <t xml:space="preserve"> A3 = Varied and non-standard work; handles exceptions · B1 = Domain specialist work</t>
          </r>
        </is>
      </c>
      <c r="AX182"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Decides stakeholder communication and system flow definition → moved down 0.5
</t>
          </r>
          <r>
            <rPr>
              <rFont val="Calibri"/>
              <b val="1"/>
              <sz val="10"/>
            </rPr>
            <t>Market:</t>
          </r>
          <r>
            <rPr>
              <rFont val="Calibri"/>
              <sz val="10"/>
            </rPr>
            <t xml:space="preserve"> A3 = Technical / QC / client calls on own work · B1 = Technical / QC / client calls for the domain</t>
          </r>
        </is>
      </c>
      <c r="AY182"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“1.Ensure ≥ 95% user stories are prepared before development start with complete business requirements, acceptance criteria, dependencies,…”
</t>
          </r>
          <r>
            <rPr>
              <rFont val="Calibri"/>
              <b val="1"/>
              <sz val="10"/>
            </rPr>
            <t>Market:</t>
          </r>
          <r>
            <rPr>
              <rFont val="Calibri"/>
              <sz val="10"/>
            </rPr>
            <t xml:space="preserve"> A3 = A module / process, or work with client or regulatory consequences · B1 = A domain or a small team</t>
          </r>
        </is>
      </c>
      <c r="AZ182" s="134" t="inlineStr">
        <is>
          <r>
            <rPr>
              <rFont val="Calibri"/>
              <sz val="10"/>
            </rPr>
            <t xml:space="preserve">Rated 2.5 of 12 · between A2 and A3
</t>
          </r>
          <r>
            <rPr>
              <rFont val="Calibri"/>
              <b val="1"/>
              <sz val="10"/>
            </rPr>
            <t>Start:</t>
          </r>
          <r>
            <rPr>
              <rFont val="Calibri"/>
              <sz val="10"/>
            </rPr>
            <t xml:space="preserve"> 3.0 · individual contributor, so influence only
</t>
          </r>
          <r>
            <rPr>
              <rFont val="Calibri"/>
              <b val="1"/>
              <sz val="10"/>
            </rPr>
            <t>Evidence reads like A2:</t>
          </r>
          <r>
            <rPr>
              <rFont val="Calibri"/>
              <sz val="10"/>
            </rPr>
            <t xml:space="preserve"> Checks in with team members on blockers and helps with detail → moved down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82" s="134" t="inlineStr">
        <is>
          <r>
            <rPr>
              <rFont val="Calibri"/>
              <sz val="10"/>
            </rPr>
            <t xml:space="preserve">Rated 7 of 12
</t>
          </r>
          <r>
            <rPr>
              <rFont val="Calibri"/>
              <b val="1"/>
              <sz val="10"/>
            </rPr>
            <t>Experience:</t>
          </r>
          <r>
            <rPr>
              <rFont val="Calibri"/>
              <sz val="10"/>
            </rPr>
            <t xml:space="preserve"> 11.6 yrs total · 8.4 before IRIS + 3.2 at IRIS = 6.8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B1 roles typically have 4–8 yrs · IRIS guide 4–7</t>
          </r>
        </is>
      </c>
      <c r="BB182"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2" s="145" t="inlineStr"/>
      <c r="BD182" s="136" t="inlineStr">
        <is>
          <t>✓ HRIS: 11.6 yrs, B.E, 0 direct reports
✓ Survey: 20 of 20 questions answered
✓ KRAs: submitted, reported deliverables
✓ Manager mapping: rating, 9-box — filled from talent-mapping files: 9-box · CARBON grid
✗ Job description: not on file</t>
        </is>
      </c>
      <c r="BE182"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BF182" s="136" t="inlineStr">
        <is>
          <t>High</t>
        </is>
      </c>
      <c r="BG182" s="136" t="inlineStr"/>
      <c r="BH182" s="136" t="inlineStr"/>
      <c r="BI182" s="137" t="n"/>
      <c r="BJ182" s="138" t="n"/>
      <c r="BK182" s="138" t="n"/>
      <c r="BL182" s="138" t="n"/>
      <c r="BM182" s="138" t="n"/>
      <c r="BN182" s="139" t="n"/>
      <c r="BO182" s="121" t="n"/>
      <c r="BP182" s="121" t="n"/>
      <c r="BQ182" s="121" t="n"/>
      <c r="BR182" s="121" t="n"/>
      <c r="BS182" s="121" t="n"/>
      <c r="BT182" s="121" t="n"/>
      <c r="BU182" s="121" t="n"/>
      <c r="BV182" s="121" t="n">
        <v>3.5</v>
      </c>
    </row>
    <row r="183" ht="340" customHeight="1">
      <c r="A183" s="109" t="inlineStr">
        <is>
          <t>IRIS1890</t>
        </is>
      </c>
      <c r="B183" s="110" t="inlineStr">
        <is>
          <t>Hetal Chauhan</t>
        </is>
      </c>
      <c r="C183" s="111" t="inlineStr">
        <is>
          <t>Technology</t>
        </is>
      </c>
      <c r="D183" s="111" t="inlineStr">
        <is>
          <t>Siddhesh Kadam</t>
        </is>
      </c>
      <c r="E183" s="112" t="n">
        <v>16.8</v>
      </c>
      <c r="F183" s="112" t="n">
        <v>5.7</v>
      </c>
      <c r="G183" s="111" t="inlineStr">
        <is>
          <t>MCA</t>
        </is>
      </c>
      <c r="H183" s="140" t="inlineStr">
        <is>
          <t>Software Engineer</t>
        </is>
      </c>
      <c r="I183" s="115" t="inlineStr">
        <is>
          <t>Technical Specialist – POD Lead</t>
        </is>
      </c>
      <c r="J183" s="114" t="inlineStr">
        <is>
          <t>Engineering &amp; Development</t>
        </is>
      </c>
      <c r="K183" s="114" t="inlineStr">
        <is>
          <t>Backend Development</t>
        </is>
      </c>
      <c r="L183" s="115" t="inlineStr">
        <is>
          <t>L3 – Professional / Associate</t>
        </is>
      </c>
      <c r="M183" s="116" t="inlineStr">
        <is>
          <t>B1</t>
        </is>
      </c>
      <c r="N183" s="21" t="inlineStr">
        <is>
          <t>Specialist · POD Lead</t>
        </is>
      </c>
      <c r="O183" s="23" t="inlineStr">
        <is>
          <t>B</t>
        </is>
      </c>
      <c r="P183" s="114" t="inlineStr">
        <is>
          <t>POD Lead</t>
        </is>
      </c>
      <c r="Q183" s="146" t="inlineStr">
        <is>
          <t>▲ Up</t>
        </is>
      </c>
      <c r="R183" s="119"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183"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Not rated · manager · 9-Box Grid placement: Underperformer / Exit Risk.</t>
          </r>
        </is>
      </c>
      <c r="T183" s="121" t="n"/>
      <c r="U183" s="122" t="inlineStr">
        <is>
          <r>
            <rPr>
              <rFont val="Calibri"/>
              <sz val="10"/>
            </rPr>
            <t xml:space="preserve">Technical Specialist – POD Lead in Technology · CARBON, B1 — POD Lead.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
Leads 3 direct reports.</t>
          </r>
        </is>
      </c>
      <c r="V183" s="123"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18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3" s="124" t="inlineStr">
        <is>
          <t>CARBON · Technology · Band B · Expert / POD Lead</t>
        </is>
      </c>
      <c r="Z183" s="125" t="n">
        <v>2.5</v>
      </c>
      <c r="AA183" s="126">
        <f>IFERROR(INDEX(WM_C,MATCH($Y183,WM_KEY,0)),"")</f>
        <v>0.56</v>
      </c>
      <c r="AB183" s="127">
        <f>IF(Z183="","",Z183*AA183)</f>
        <v>1.4</v>
      </c>
      <c r="AC183" s="125" t="n">
        <v>3</v>
      </c>
      <c r="AD183" s="126">
        <f>IFERROR(INDEX(WM_AU,MATCH($Y183,WM_KEY,0)),"")</f>
        <v>0.17</v>
      </c>
      <c r="AE183" s="127">
        <f>IF(AC183="","",AC183*AD183)</f>
        <v>0.51</v>
      </c>
      <c r="AF183" s="125" t="n">
        <v>3.5</v>
      </c>
      <c r="AG183" s="126">
        <f>IFERROR(INDEX(WM_AC,MATCH($Y183,WM_KEY,0)),"")</f>
        <v>0.05</v>
      </c>
      <c r="AH183" s="127">
        <f>IF(AF183="","",AF183*AG183)</f>
        <v>0.175</v>
      </c>
      <c r="AI183" s="125" t="n">
        <v>3.5</v>
      </c>
      <c r="AJ183" s="126">
        <f>IFERROR(INDEX(WM_L,MATCH($Y183,WM_KEY,0)),"")</f>
        <v>0.05</v>
      </c>
      <c r="AK183" s="127">
        <f>IF(AI183="","",AI183*AJ183)</f>
        <v>0.175</v>
      </c>
      <c r="AL183" s="125" t="n">
        <v>9.5</v>
      </c>
      <c r="AM183" s="126">
        <f>IFERROR(INDEX(WM_E,MATCH($Y183,WM_KEY,0)),"")</f>
        <v>0.1</v>
      </c>
      <c r="AN183" s="127">
        <f>IF(AL183="","",AL183*AM183)</f>
        <v>0.95</v>
      </c>
      <c r="AO183" s="128" t="n">
        <v>3.5</v>
      </c>
      <c r="AP183" s="126">
        <f>IFERROR(INDEX(WM_BI,MATCH($Y183,WM_KEY,0)),"")</f>
        <v>0.07</v>
      </c>
      <c r="AQ183" s="127">
        <f>IF(AO183="","",AO183*AP183)</f>
        <v>0.245</v>
      </c>
      <c r="AR183" s="127">
        <f>IF(COUNT(AB183,AE183,AH183,AK183,AN183,AQ183)&lt;6,"",SUM(AB183,AE183,AH183,AK183,AN183,AQ183))</f>
        <v>3.455</v>
      </c>
      <c r="AS183" s="129" t="str">
        <f>IF(AR183="","",INDEX({"A1","A2","A3","B1","B2","B3","C1","C2","D1","D2","E1","E2"},MAX(1,MIN(12,ROUND(AR183,0)))))</f>
        <v>A3</v>
      </c>
      <c r="AT183"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3" s="131" t="inlineStr">
        <is>
          <r>
            <rPr>
              <rFont val="Calibri"/>
              <b val="1"/>
              <sz val="10"/>
            </rPr>
            <t>At build:</t>
          </r>
          <r>
            <rPr>
              <rFont val="Calibri"/>
              <sz val="10"/>
            </rPr>
            <t xml:space="preserve"> Complexity 1.40 + Autonomy 0.51 + Accountability 0.18 + Leadership 0.18 + Experience 0.95 + Business impact 0.25
= 3.46 points → nearest level 3 = A3
</t>
          </r>
          <r>
            <rPr>
              <rFont val="Calibri"/>
              <b val="1"/>
              <sz val="10"/>
            </rPr>
            <t>Final level:</t>
          </r>
          <r>
            <rPr>
              <rFont val="Calibri"/>
              <sz val="10"/>
            </rPr>
            <t xml:space="preserve"> B1 · a rule applied: see the next column</t>
          </r>
        </is>
      </c>
      <c r="AV183" s="131" t="inlineStr">
        <is>
          <r>
            <rPr>
              <rFont val="Calibri"/>
              <sz val="10"/>
            </rPr>
            <t xml:space="preserve">•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AW18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Development plus requirement analysis, live-issue quick fixes and guiding team members; answers are brief → moved up 0.5
</t>
          </r>
          <r>
            <rPr>
              <rFont val="Calibri"/>
              <b val="1"/>
              <sz val="10"/>
            </rPr>
            <t>KRA:</t>
          </r>
          <r>
            <rPr>
              <rFont val="Calibri"/>
              <sz val="10"/>
            </rPr>
            <t xml:space="preserve"> “1.Deliver ≥ 95% committed tasks for legacy and current CARBON modules within agreed timelines with high-quality execution. 2.Maintain…”
</t>
          </r>
          <r>
            <rPr>
              <rFont val="Calibri"/>
              <b val="1"/>
              <sz val="10"/>
            </rPr>
            <t>Market:</t>
          </r>
          <r>
            <rPr>
              <rFont val="Calibri"/>
              <sz val="10"/>
            </rPr>
            <t xml:space="preserve"> A2 = Standard work of the discipline · A3 = Varied and non-standard work; handles exceptions</t>
          </r>
        </is>
      </c>
      <c r="AX183" s="134" t="inlineStr">
        <is>
          <r>
            <rPr>
              <rFont val="Calibri"/>
              <sz val="10"/>
            </rPr>
            <t xml:space="preserve">Rated 3 of 12
</t>
          </r>
          <r>
            <rPr>
              <rFont val="Calibri"/>
              <b val="1"/>
              <sz val="10"/>
            </rPr>
            <t>Start:</t>
          </r>
          <r>
            <rPr>
              <rFont val="Calibri"/>
              <sz val="10"/>
            </rPr>
            <t xml:space="preserve"> 3.0 · practitioner title; reporting lines show a bigger role: 3 direct reports, 5 people below, 1 of them leads a team
</t>
          </r>
          <r>
            <rPr>
              <rFont val="Calibri"/>
              <b val="1"/>
              <sz val="10"/>
            </rPr>
            <t>Evidence reads like A3:</t>
          </r>
          <r>
            <rPr>
              <rFont val="Calibri"/>
              <sz val="10"/>
            </rPr>
            <t xml:space="preserve"> Decides quick fixes of live issues on his own → matches the start
</t>
          </r>
          <r>
            <rPr>
              <rFont val="Calibri"/>
              <b val="1"/>
              <sz val="10"/>
            </rPr>
            <t>Market:</t>
          </r>
          <r>
            <rPr>
              <rFont val="Calibri"/>
              <sz val="10"/>
            </rPr>
            <t xml:space="preserve"> A3 = Technical / QC / client calls on own work</t>
          </r>
        </is>
      </c>
      <c r="AY183" s="134" t="inlineStr">
        <is>
          <r>
            <rPr>
              <rFont val="Calibri"/>
              <sz val="10"/>
            </rPr>
            <t xml:space="preserve">Rated 3.5 of 12 · between A3 and B1
</t>
          </r>
          <r>
            <rPr>
              <rFont val="Calibri"/>
              <b val="1"/>
              <sz val="10"/>
            </rPr>
            <t>Start:</t>
          </r>
          <r>
            <rPr>
              <rFont val="Calibri"/>
              <sz val="10"/>
            </rPr>
            <t xml:space="preserve"> 4.0 · practitioner title; 3 direct reports, 5 people below, 1 of them leads a team
</t>
          </r>
          <r>
            <rPr>
              <rFont val="Calibri"/>
              <b val="1"/>
              <sz val="10"/>
            </rPr>
            <t>Evidence reads like A3:</t>
          </r>
          <r>
            <rPr>
              <rFont val="Calibri"/>
              <sz val="10"/>
            </rPr>
            <t xml:space="preserve"> On-time delivery of product requirements; errors pass wrong message to customer → moved down 0.5
</t>
          </r>
          <r>
            <rPr>
              <rFont val="Calibri"/>
              <b val="1"/>
              <sz val="10"/>
            </rPr>
            <t>KRA:</t>
          </r>
          <r>
            <rPr>
              <rFont val="Calibri"/>
              <sz val="10"/>
            </rPr>
            <t xml:space="preserve"> “1.Deliver ≥ 95% committed tasks for legacy and current CARBON modules within agreed timelines with high-quality execution. 2.Maintain…”
</t>
          </r>
          <r>
            <rPr>
              <rFont val="Calibri"/>
              <b val="1"/>
              <sz val="10"/>
            </rPr>
            <t>Market:</t>
          </r>
          <r>
            <rPr>
              <rFont val="Calibri"/>
              <sz val="10"/>
            </rPr>
            <t xml:space="preserve"> A3 = A module / process, or work with client or regulatory consequences · B1 = A domain or a small team</t>
          </r>
        </is>
      </c>
      <c r="AZ183" s="134" t="inlineStr">
        <is>
          <r>
            <rPr>
              <rFont val="Calibri"/>
              <sz val="10"/>
            </rPr>
            <t xml:space="preserve">Rated 3.5 of 12 · between A3 and B1
</t>
          </r>
          <r>
            <rPr>
              <rFont val="Calibri"/>
              <b val="1"/>
              <sz val="10"/>
            </rPr>
            <t>Start:</t>
          </r>
          <r>
            <rPr>
              <rFont val="Calibri"/>
              <sz val="10"/>
            </rPr>
            <t xml:space="preserve"> 4.0
</t>
          </r>
          <r>
            <rPr>
              <rFont val="Calibri"/>
              <b val="1"/>
              <sz val="10"/>
            </rPr>
            <t>Evidence reads like A3:</t>
          </r>
          <r>
            <rPr>
              <rFont val="Calibri"/>
              <sz val="10"/>
            </rPr>
            <t xml:space="preserve"> States 'guide team member' twice; 3 reports, no allocation or review described → moved down 0.5
</t>
          </r>
          <r>
            <rPr>
              <rFont val="Calibri"/>
              <b val="1"/>
              <sz val="10"/>
            </rPr>
            <t>Team:</t>
          </r>
          <r>
            <rPr>
              <rFont val="Calibri"/>
              <sz val="10"/>
            </rPr>
            <t xml:space="preserve"> 3 direct reports · POD Lead
</t>
          </r>
          <r>
            <rPr>
              <rFont val="Calibri"/>
              <b val="1"/>
              <sz val="10"/>
            </rPr>
            <t>Market:</t>
          </r>
          <r>
            <rPr>
              <rFont val="Calibri"/>
              <sz val="10"/>
            </rPr>
            <t xml:space="preserve"> A3 = Not scored in Band A · B1 = IC: mentors and reviews · People: hands-on team lead of 3–5</t>
          </r>
        </is>
      </c>
      <c r="BA183" s="134" t="inlineStr">
        <is>
          <r>
            <rPr>
              <rFont val="Calibri"/>
              <sz val="10"/>
            </rPr>
            <t xml:space="preserve">Rated 9.5 of 12 · between D1 and D2
</t>
          </r>
          <r>
            <rPr>
              <rFont val="Calibri"/>
              <b val="1"/>
              <sz val="10"/>
            </rPr>
            <t>Experience:</t>
          </r>
          <r>
            <rPr>
              <rFont val="Calibri"/>
              <sz val="10"/>
            </rPr>
            <t xml:space="preserve"> 16.8 yrs total · 11.1 before IRIS + 5.7 at IRIS = 8.8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183"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3" s="135" t="inlineStr">
        <is>
          <t>• Confirm the reporting line — Manager</t>
        </is>
      </c>
      <c r="BD183" s="136" t="inlineStr">
        <is>
          <t>✓ HRIS: 16.8 yrs, MCA, 3 direct reports
✓ Survey: 19 of 20 questions answered
✓ KRAs: submitted, reported deliverables
✓ Manager mapping: rating, 9-box — filled from talent-mapping files: 9-box · CARBON grid
✗ Job description: not on file</t>
        </is>
      </c>
      <c r="BE183"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183" s="136" t="inlineStr">
        <is>
          <t>Medium</t>
        </is>
      </c>
      <c r="BG183" s="136" t="inlineStr">
        <is>
          <t>• Reporting lines show a much bigger role than the designation suggests — confirm the mandate; the designation may need to change</t>
        </is>
      </c>
      <c r="BH183" s="136" t="inlineStr"/>
      <c r="BI183" s="137" t="n"/>
      <c r="BJ183" s="138" t="n"/>
      <c r="BK183" s="138" t="n"/>
      <c r="BL183" s="138" t="n"/>
      <c r="BM183" s="138" t="n"/>
      <c r="BN183" s="139" t="n"/>
      <c r="BO183" s="121" t="n"/>
      <c r="BP183" s="121" t="n"/>
      <c r="BQ183" s="121" t="n"/>
      <c r="BR183" s="121" t="n"/>
      <c r="BS183" s="121" t="n"/>
      <c r="BT183" s="121" t="n"/>
      <c r="BU183" s="121" t="n"/>
      <c r="BV183" s="121" t="n">
        <v>3.5</v>
      </c>
    </row>
    <row r="184" ht="340" customHeight="1">
      <c r="A184" s="109" t="inlineStr">
        <is>
          <t>IRIS2374</t>
        </is>
      </c>
      <c r="B184" s="110" t="inlineStr">
        <is>
          <t>Huzefa Petit</t>
        </is>
      </c>
      <c r="C184" s="111" t="inlineStr">
        <is>
          <t>Technology</t>
        </is>
      </c>
      <c r="D184" s="111" t="inlineStr">
        <is>
          <t>Vinod Katekar</t>
        </is>
      </c>
      <c r="E184" s="112" t="n">
        <v>16.4</v>
      </c>
      <c r="F184" s="112" t="n">
        <v>1.4</v>
      </c>
      <c r="G184" s="111" t="inlineStr">
        <is>
          <t>MCA</t>
        </is>
      </c>
      <c r="H184" s="140" t="inlineStr">
        <is>
          <t>Technical Support Lead</t>
        </is>
      </c>
      <c r="I184" s="115" t="inlineStr">
        <is>
          <t>Technical Specialist</t>
        </is>
      </c>
      <c r="J184" s="114" t="inlineStr">
        <is>
          <t>Engineering &amp; Development</t>
        </is>
      </c>
      <c r="K184" s="114" t="inlineStr">
        <is>
          <t>Backend Development</t>
        </is>
      </c>
      <c r="L184" s="115" t="inlineStr">
        <is>
          <t>L5 – Lead · IC</t>
        </is>
      </c>
      <c r="M184" s="116" t="inlineStr">
        <is>
          <t>B1</t>
        </is>
      </c>
      <c r="N184" s="21" t="inlineStr">
        <is>
          <t>Specialist</t>
        </is>
      </c>
      <c r="O184" s="23" t="inlineStr">
        <is>
          <t>B</t>
        </is>
      </c>
      <c r="P184" s="114" t="inlineStr">
        <is>
          <t>IC</t>
        </is>
      </c>
      <c r="Q184" s="143" t="inlineStr">
        <is>
          <t>▼ Down · protected</t>
        </is>
      </c>
      <c r="R184" s="119" t="inlineStr">
        <is>
          <r>
            <rPr>
              <rFont val="Calibri"/>
              <b val="1"/>
              <sz val="10"/>
            </rPr>
            <t>WHAT THE ROLE DOES:</t>
          </r>
          <r>
            <rPr>
              <rFont val="Calibri"/>
              <sz val="10"/>
            </rPr>
            <t xml:space="preserve"> 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
</t>
          </r>
          <r>
            <rPr>
              <rFont val="Calibri"/>
              <b val="1"/>
              <sz val="10"/>
            </rPr>
            <t>DELIVERS:</t>
          </r>
          <r>
            <rPr>
              <rFont val="Calibri"/>
              <sz val="10"/>
            </rPr>
            <t xml:space="preserve"> A domain or a small team
</t>
          </r>
          <r>
            <rPr>
              <rFont val="Calibri"/>
              <b val="1"/>
              <sz val="10"/>
            </rPr>
            <t>Common themes in role-holders' answers:</t>
          </r>
          <r>
            <rPr>
              <rFont val="Calibri"/>
              <sz val="10"/>
            </rPr>
            <t xml:space="preserve"> features · technical · issue · code · releases
</t>
          </r>
          <r>
            <rPr>
              <rFont val="Calibri"/>
              <b val="1"/>
              <sz val="10"/>
            </rPr>
            <t>ACCOUNTABLE FOR:</t>
          </r>
          <r>
            <rPr>
              <rFont val="Calibri"/>
              <sz val="10"/>
            </rPr>
            <t xml:space="preserve"> A domain or a small team
</t>
          </r>
          <r>
            <rPr>
              <rFont val="Calibri"/>
              <b val="1"/>
              <sz val="10"/>
            </rPr>
            <t>Common themes in role-holders' answers:</t>
          </r>
          <r>
            <rPr>
              <rFont val="Calibri"/>
              <sz val="10"/>
            </rPr>
            <t xml:space="preserve"> code · requirement · delivery · changes · am · delivering
</t>
          </r>
          <r>
            <rPr>
              <rFont val="Calibri"/>
              <b val="1"/>
              <sz val="10"/>
            </rPr>
            <t>DECIDES ALONE:</t>
          </r>
          <r>
            <rPr>
              <rFont val="Calibri"/>
              <sz val="10"/>
            </rPr>
            <t xml:space="preserve"> Technical / QC / client calls for the domain
</t>
          </r>
          <r>
            <rPr>
              <rFont val="Calibri"/>
              <b val="1"/>
              <sz val="10"/>
            </rPr>
            <t>Common themes in role-holders' answers:</t>
          </r>
          <r>
            <rPr>
              <rFont val="Calibri"/>
              <sz val="10"/>
            </rPr>
            <t xml:space="preserve"> technical · approach · decisions · process · issue · code
</t>
          </r>
          <r>
            <rPr>
              <rFont val="Calibri"/>
              <b val="1"/>
              <sz val="10"/>
            </rPr>
            <t>SKILLS &amp; KNOWLEDGE · role-holders:</t>
          </r>
          <r>
            <rPr>
              <rFont val="Calibri"/>
              <sz val="10"/>
            </rPr>
            <t xml:space="preserve"> Problem Solving · NET MVC · Java · Database Management · Production Support
</t>
          </r>
          <r>
            <rPr>
              <rFont val="Calibri"/>
              <b val="1"/>
              <sz val="10"/>
            </rPr>
            <t>TOOLS &amp; SYSTEMS:</t>
          </r>
          <r>
            <rPr>
              <rFont val="Calibri"/>
              <sz val="10"/>
            </rPr>
            <t xml:space="preserve"> Postman · Eclipse · Git · Oracle Database
</t>
          </r>
          <r>
            <rPr>
              <rFont val="Calibri"/>
              <b val="1"/>
              <sz val="10"/>
            </rPr>
            <t>MANAGER-SET KRAs:</t>
          </r>
          <r>
            <rPr>
              <rFont val="Calibri"/>
              <sz val="10"/>
            </rPr>
            <t xml:space="preserve"> Common themes in manager-set KRAs: reduce · production · time · quarterly · incidents resolved · stability critical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8 holders, 8 answered the survey; sub-family 79 answered; catalogue RC-068</t>
          </r>
        </is>
      </c>
      <c r="S184"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Not rated · manager · 9-Box Grid placement: Trusted Professional.</t>
          </r>
        </is>
      </c>
      <c r="T184" s="121" t="n"/>
      <c r="U184" s="122" t="inlineStr">
        <is>
          <r>
            <rPr>
              <rFont val="Calibri"/>
              <sz val="10"/>
            </rPr>
            <t xml:space="preserve">Technical Specialist in Technology · CARBON, B1 — IC.
</t>
          </r>
          <r>
            <rPr>
              <rFont val="Calibri"/>
              <b val="1"/>
              <sz val="10"/>
            </rPr>
            <t>The work:</t>
          </r>
          <r>
            <rPr>
              <rFont val="Calibri"/>
              <sz val="10"/>
            </rPr>
            <t xml:space="preserve"> Builds back-end services, APIs, processing/validation logic and DB code; fixes defects and delivers change requests.
At this level the role owns a domain / module, or a small team.
</t>
          </r>
          <r>
            <rPr>
              <rFont val="Calibri"/>
              <b val="1"/>
              <sz val="10"/>
            </rPr>
            <t>Key responsibilities:</t>
          </r>
          <r>
            <rPr>
              <rFont val="Calibri"/>
              <sz val="10"/>
            </rPr>
            <t xml:space="preserve"> Builds back-end services, APIs, processing/validation logic and DB code; fixes defects and delivers change requests; Domain specialist work; A domain or a small team.
</t>
          </r>
          <r>
            <rPr>
              <rFont val="Calibri"/>
              <b val="1"/>
              <sz val="10"/>
            </rPr>
            <t>Holders describe it with:</t>
          </r>
          <r>
            <rPr>
              <rFont val="Calibri"/>
              <sz val="10"/>
            </rPr>
            <t xml:space="preserve"> development · requirement · testing · support · software · solution.</t>
          </r>
        </is>
      </c>
      <c r="V184" s="123" t="inlineStr">
        <is>
          <r>
            <rPr>
              <rFont val="Calibri"/>
              <b val="1"/>
              <sz val="10"/>
            </rPr>
            <t>Hire as:</t>
          </r>
          <r>
            <rPr>
              <rFont val="Calibri"/>
              <sz val="10"/>
            </rPr>
            <t xml:space="preserve"> Senior Software Engineer — IRIS B1 Specialist · IC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4"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
★ = must-have for the family. Scale: 1 Awareness · 2 Working · 3 Practitioner · 4 Advanced · 5 Expert.</t>
          </r>
        </is>
      </c>
      <c r="X184"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4" s="124" t="inlineStr">
        <is>
          <t>CARBON · Technology · Band B · Expert / POD Lead</t>
        </is>
      </c>
      <c r="Z184" s="125" t="n">
        <v>3.5</v>
      </c>
      <c r="AA184" s="126">
        <f>IFERROR(INDEX(WM_C,MATCH($Y184,WM_KEY,0)),"")</f>
        <v>0.56</v>
      </c>
      <c r="AB184" s="127">
        <f>IF(Z184="","",Z184*AA184)</f>
        <v>1.96</v>
      </c>
      <c r="AC184" s="125" t="n">
        <v>3.5</v>
      </c>
      <c r="AD184" s="126">
        <f>IFERROR(INDEX(WM_AU,MATCH($Y184,WM_KEY,0)),"")</f>
        <v>0.17</v>
      </c>
      <c r="AE184" s="127">
        <f>IF(AC184="","",AC184*AD184)</f>
        <v>0.595</v>
      </c>
      <c r="AF184" s="125" t="n">
        <v>3.5</v>
      </c>
      <c r="AG184" s="126">
        <f>IFERROR(INDEX(WM_AC,MATCH($Y184,WM_KEY,0)),"")</f>
        <v>0.05</v>
      </c>
      <c r="AH184" s="127">
        <f>IF(AF184="","",AF184*AG184)</f>
        <v>0.175</v>
      </c>
      <c r="AI184" s="125" t="n">
        <v>3</v>
      </c>
      <c r="AJ184" s="126">
        <f>IFERROR(INDEX(WM_L,MATCH($Y184,WM_KEY,0)),"")</f>
        <v>0.05</v>
      </c>
      <c r="AK184" s="127">
        <f>IF(AI184="","",AI184*AJ184)</f>
        <v>0.15</v>
      </c>
      <c r="AL184" s="125" t="n">
        <v>9</v>
      </c>
      <c r="AM184" s="126">
        <f>IFERROR(INDEX(WM_E,MATCH($Y184,WM_KEY,0)),"")</f>
        <v>0.1</v>
      </c>
      <c r="AN184" s="127">
        <f>IF(AL184="","",AL184*AM184)</f>
        <v>0.9</v>
      </c>
      <c r="AO184" s="128" t="n">
        <v>3.5</v>
      </c>
      <c r="AP184" s="126">
        <f>IFERROR(INDEX(WM_BI,MATCH($Y184,WM_KEY,0)),"")</f>
        <v>0.07</v>
      </c>
      <c r="AQ184" s="127">
        <f>IF(AO184="","",AO184*AP184)</f>
        <v>0.245</v>
      </c>
      <c r="AR184" s="127">
        <f>IF(COUNT(AB184,AE184,AH184,AK184,AN184,AQ184)&lt;6,"",SUM(AB184,AE184,AH184,AK184,AN184,AQ184))</f>
        <v>4.025</v>
      </c>
      <c r="AS184" s="129" t="str">
        <f>IF(AR184="","",INDEX({"A1","A2","A3","B1","B2","B3","C1","C2","D1","D2","E1","E2"},MAX(1,MIN(12,ROUND(AR184,0)))))</f>
        <v>B1</v>
      </c>
      <c r="AT184"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4" s="131" t="inlineStr">
        <is>
          <r>
            <rPr>
              <rFont val="Calibri"/>
              <b val="1"/>
              <sz val="10"/>
            </rPr>
            <t>At build:</t>
          </r>
          <r>
            <rPr>
              <rFont val="Calibri"/>
              <sz val="10"/>
            </rPr>
            <t xml:space="preserve"> Complexity 1.96 + Autonomy 0.60 + Accountability 0.18 + Leadership 0.15 + Experience 0.90 + Business impact 0.25
= 4.03 points → nearest level 4 = B1
</t>
          </r>
          <r>
            <rPr>
              <rFont val="Calibri"/>
              <b val="1"/>
              <sz val="10"/>
            </rPr>
            <t>Final level:</t>
          </r>
          <r>
            <rPr>
              <rFont val="Calibri"/>
              <sz val="10"/>
            </rPr>
            <t xml:space="preserve"> B1 · same as the score</t>
          </r>
        </is>
      </c>
      <c r="AV184" s="131" t="inlineStr">
        <is>
          <r>
            <rPr>
              <rFont val="Calibri"/>
              <b val="1"/>
              <sz val="10"/>
            </rPr>
            <t>No rule applied:</t>
          </r>
          <r>
            <rPr>
              <rFont val="Calibri"/>
              <sz val="10"/>
            </rPr>
            <t xml:space="preserve"> the score decides.</t>
          </r>
        </is>
      </c>
      <c r="AW184" s="14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A3:</t>
          </r>
          <r>
            <rPr>
              <rFont val="Calibri"/>
              <sz val="10"/>
            </rPr>
            <t xml:space="preserve"> Builds web UI automation, API and performance tests with JMeter and Postman → moved down 0.5
</t>
          </r>
          <r>
            <rPr>
              <rFont val="Calibri"/>
              <b val="1"/>
              <sz val="10"/>
            </rPr>
            <t>KRA:</t>
          </r>
          <r>
            <rPr>
              <rFont val="Calibri"/>
              <sz val="10"/>
            </rPr>
            <t xml:space="preserve"> “1.Increase automation coverage across CARBON 3.0 to ≥ 90% UI regression coverage by FY end. 2.Enhance API performance testing framework…”
</t>
          </r>
          <r>
            <rPr>
              <rFont val="Calibri"/>
              <b val="1"/>
              <sz val="10"/>
            </rPr>
            <t>Market:</t>
          </r>
          <r>
            <rPr>
              <rFont val="Calibri"/>
              <sz val="10"/>
            </rPr>
            <t xml:space="preserve"> A3 = Varied and non-standard work; handles exceptions · B1 = Domain specialist work</t>
          </r>
        </is>
      </c>
      <c r="AX184"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Chooses best approach and tools for own current testing work → moved down 0.5
</t>
          </r>
          <r>
            <rPr>
              <rFont val="Calibri"/>
              <b val="1"/>
              <sz val="10"/>
            </rPr>
            <t>Market:</t>
          </r>
          <r>
            <rPr>
              <rFont val="Calibri"/>
              <sz val="10"/>
            </rPr>
            <t xml:space="preserve"> A3 = Technical / QC / client calls on own work · B1 = Technical / QC / client calls for the domain</t>
          </r>
        </is>
      </c>
      <c r="AY184" s="134" t="inlineStr">
        <is>
          <r>
            <rPr>
              <rFont val="Calibri"/>
              <sz val="10"/>
            </rPr>
            <t xml:space="preserve">Rated 3.5 of 12 · between A3 and B1
</t>
          </r>
          <r>
            <rPr>
              <rFont val="Calibri"/>
              <b val="1"/>
              <sz val="10"/>
            </rPr>
            <t>Start:</t>
          </r>
          <r>
            <rPr>
              <rFont val="Calibri"/>
              <sz val="10"/>
            </rPr>
            <t xml:space="preserve"> 4.0 · lead / specialist title
</t>
          </r>
          <r>
            <rPr>
              <rFont val="Calibri"/>
              <b val="1"/>
              <sz val="10"/>
            </rPr>
            <t>Evidence reads like A2:</t>
          </r>
          <r>
            <rPr>
              <rFont val="Calibri"/>
              <sz val="10"/>
            </rPr>
            <t xml:space="preserve"> Accountable for own automation and API testing output → moved down 0.5
</t>
          </r>
          <r>
            <rPr>
              <rFont val="Calibri"/>
              <b val="1"/>
              <sz val="10"/>
            </rPr>
            <t>KRA:</t>
          </r>
          <r>
            <rPr>
              <rFont val="Calibri"/>
              <sz val="10"/>
            </rPr>
            <t xml:space="preserve"> “1.Increase automation coverage across CARBON 3.0 to ≥ 90% UI regression coverage by FY end. 2.Enhance API performance testing framework…”
</t>
          </r>
          <r>
            <rPr>
              <rFont val="Calibri"/>
              <b val="1"/>
              <sz val="10"/>
            </rPr>
            <t>Market:</t>
          </r>
          <r>
            <rPr>
              <rFont val="Calibri"/>
              <sz val="10"/>
            </rPr>
            <t xml:space="preserve"> A3 = A module / process, or work with client or regulatory consequences · B1 = A domain or a small team</t>
          </r>
        </is>
      </c>
      <c r="AZ184" s="134" t="inlineStr">
        <is>
          <r>
            <rPr>
              <rFont val="Calibri"/>
              <sz val="10"/>
            </rPr>
            <t xml:space="preserve">Rated 3 of 12
</t>
          </r>
          <r>
            <rPr>
              <rFont val="Calibri"/>
              <b val="1"/>
              <sz val="10"/>
            </rPr>
            <t>Start:</t>
          </r>
          <r>
            <rPr>
              <rFont val="Calibri"/>
              <sz val="10"/>
            </rPr>
            <t xml:space="preserve"> 3.0 · individual contributor, so influence only
</t>
          </r>
          <r>
            <rPr>
              <rFont val="Calibri"/>
              <b val="1"/>
              <sz val="10"/>
            </rPr>
            <t>Evidence reads like A3:</t>
          </r>
          <r>
            <rPr>
              <rFont val="Calibri"/>
              <sz val="10"/>
            </rPr>
            <t xml:space="preserve"> Says leads support team and guides peers; all concrete work is own testing; 0 reports → matches the start
</t>
          </r>
          <r>
            <rPr>
              <rFont val="Calibri"/>
              <b val="1"/>
              <sz val="10"/>
            </rPr>
            <t>Team:</t>
          </r>
          <r>
            <rPr>
              <rFont val="Calibri"/>
              <sz val="10"/>
            </rPr>
            <t xml:space="preserve"> 0 direct reports · IC
</t>
          </r>
          <r>
            <rPr>
              <rFont val="Calibri"/>
              <b val="1"/>
              <sz val="10"/>
            </rPr>
            <t>Market:</t>
          </r>
          <r>
            <rPr>
              <rFont val="Calibri"/>
              <sz val="10"/>
            </rPr>
            <t xml:space="preserve"> A3 = Not scored in Band A</t>
          </r>
        </is>
      </c>
      <c r="BA184" s="134" t="inlineStr">
        <is>
          <r>
            <rPr>
              <rFont val="Calibri"/>
              <sz val="10"/>
            </rPr>
            <t xml:space="preserve">Rated 9 of 12
</t>
          </r>
          <r>
            <rPr>
              <rFont val="Calibri"/>
              <b val="1"/>
              <sz val="10"/>
            </rPr>
            <t>Experience:</t>
          </r>
          <r>
            <rPr>
              <rFont val="Calibri"/>
              <sz val="10"/>
            </rPr>
            <t xml:space="preserve"> 16.4 yrs total · 15.0 before IRIS + 1.4 at IRIS = 8.6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B1 roles typically have 4–8 yrs · IRIS guide 4–7</t>
          </r>
        </is>
      </c>
      <c r="BB184"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4" s="135" t="inlineStr">
        <is>
          <t>• Confirm the reporting line — Manager</t>
        </is>
      </c>
      <c r="BD184" s="136" t="inlineStr">
        <is>
          <t>✓ HRIS: 16.4 yrs, MCA, 0 direct reports
✓ Survey: 20 of 20 questions answered
✓ KRAs: submitted, reported deliverables
✓ Manager mapping: rating, 9-box — filled from talent-mapping files: 9-box · CARBON grid
✗ Job description: not on file</t>
        </is>
      </c>
      <c r="BE184"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184" s="136" t="inlineStr">
        <is>
          <t>Medium</t>
        </is>
      </c>
      <c r="BG184" s="136" t="inlineStr">
        <is>
          <t>• Describes leading or allocating work to a team but has no formal reports in the Employee Master — confirm; may be a POD Lead / Team Lead
• Work described is smaller than the current designation suggests — manager to confirm the actual role
• Final level B1 is below the current level · L5 ≈ B3 — manager to confirm the scope of the role; pay and title are protected for one cycle</t>
        </is>
      </c>
      <c r="BH184" s="136" t="inlineStr"/>
      <c r="BI184" s="137" t="n"/>
      <c r="BJ184" s="138" t="n"/>
      <c r="BK184" s="138" t="n"/>
      <c r="BL184" s="138" t="n"/>
      <c r="BM184" s="138" t="n"/>
      <c r="BN184" s="139" t="n"/>
      <c r="BO184" s="121" t="n"/>
      <c r="BP184" s="121" t="n"/>
      <c r="BQ184" s="121" t="n"/>
      <c r="BR184" s="121" t="n"/>
      <c r="BS184" s="121" t="n"/>
      <c r="BT184" s="121" t="n"/>
      <c r="BU184" s="121" t="n"/>
      <c r="BV184" s="121" t="n">
        <v>3.5</v>
      </c>
    </row>
    <row r="185" ht="340" customHeight="1">
      <c r="A185" s="109" t="inlineStr">
        <is>
          <t>IRIS2495</t>
        </is>
      </c>
      <c r="B185" s="110" t="inlineStr">
        <is>
          <t>Manasvi Sharma</t>
        </is>
      </c>
      <c r="C185" s="111" t="inlineStr">
        <is>
          <t>Technology</t>
        </is>
      </c>
      <c r="D185" s="111" t="inlineStr">
        <is>
          <t>Ashish Singhvi</t>
        </is>
      </c>
      <c r="E185" s="112" t="n">
        <v>7.5</v>
      </c>
      <c r="F185" s="112" t="n">
        <v>0.5</v>
      </c>
      <c r="G185" s="111" t="inlineStr">
        <is>
          <t>B.Sc</t>
        </is>
      </c>
      <c r="H185" s="140" t="inlineStr">
        <is>
          <t>Senior Software Engineer - AI/ML</t>
        </is>
      </c>
      <c r="I185" s="115" t="inlineStr">
        <is>
          <t>AI/ML Specialist – POD Lead</t>
        </is>
      </c>
      <c r="J185" s="114" t="inlineStr">
        <is>
          <t>Engineering &amp; Development</t>
        </is>
      </c>
      <c r="K185" s="114" t="inlineStr">
        <is>
          <t>AI / ML &amp; GenAI Engineering</t>
        </is>
      </c>
      <c r="L185" s="115" t="inlineStr">
        <is>
          <t>L4 – Senior</t>
        </is>
      </c>
      <c r="M185" s="116" t="inlineStr">
        <is>
          <t>B1</t>
        </is>
      </c>
      <c r="N185" s="21" t="inlineStr">
        <is>
          <t>Specialist · POD Lead</t>
        </is>
      </c>
      <c r="O185" s="23" t="inlineStr">
        <is>
          <t>B</t>
        </is>
      </c>
      <c r="P185" s="114" t="inlineStr">
        <is>
          <t>POD Lead</t>
        </is>
      </c>
      <c r="Q185" s="146" t="inlineStr">
        <is>
          <t>▲ Up</t>
        </is>
      </c>
      <c r="R185" s="119" t="inlineStr">
        <is>
          <r>
            <rPr>
              <rFont val="Calibri"/>
              <b val="1"/>
              <sz val="10"/>
            </rPr>
            <t>WHAT THE ROLE DOES:</t>
          </r>
          <r>
            <rPr>
              <rFont val="Calibri"/>
              <sz val="10"/>
            </rPr>
            <t xml:space="preserve"> 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
</t>
          </r>
          <r>
            <rPr>
              <rFont val="Calibri"/>
              <b val="1"/>
              <sz val="10"/>
            </rPr>
            <t>KEY RESPONSIBILITIES:</t>
          </r>
          <r>
            <rPr>
              <rFont val="Calibri"/>
              <sz val="10"/>
            </rPr>
            <t xml:space="preserve"> 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
</t>
          </r>
          <r>
            <rPr>
              <rFont val="Calibri"/>
              <b val="1"/>
              <sz val="10"/>
            </rPr>
            <t>DELIVERS:</t>
          </r>
          <r>
            <rPr>
              <rFont val="Calibri"/>
              <sz val="10"/>
            </rPr>
            <t xml:space="preserve"> A domain or a small team
</t>
          </r>
          <r>
            <rPr>
              <rFont val="Calibri"/>
              <b val="1"/>
              <sz val="10"/>
            </rPr>
            <t>Common themes in sub-family holders, all levels' answers:</t>
          </r>
          <r>
            <rPr>
              <rFont val="Calibri"/>
              <sz val="10"/>
            </rPr>
            <t xml:space="preserve"> ai · solutions · anomaly · features · automated
</t>
          </r>
          <r>
            <rPr>
              <rFont val="Calibri"/>
              <b val="1"/>
              <sz val="10"/>
            </rPr>
            <t>ACCOUNTABLE FOR:</t>
          </r>
          <r>
            <rPr>
              <rFont val="Calibri"/>
              <sz val="10"/>
            </rPr>
            <t xml:space="preserve"> A domain or a small team
</t>
          </r>
          <r>
            <rPr>
              <rFont val="Calibri"/>
              <b val="1"/>
              <sz val="10"/>
            </rPr>
            <t>Common themes in sub-family holders, all levels' answers:</t>
          </r>
          <r>
            <rPr>
              <rFont val="Calibri"/>
              <sz val="10"/>
            </rPr>
            <t xml:space="preserve"> quality · ai · accountable · accuracy · reliability · solutions
</t>
          </r>
          <r>
            <rPr>
              <rFont val="Calibri"/>
              <b val="1"/>
              <sz val="10"/>
            </rPr>
            <t>DECIDES ALONE:</t>
          </r>
          <r>
            <rPr>
              <rFont val="Calibri"/>
              <sz val="10"/>
            </rPr>
            <t xml:space="preserve"> Technical / QC / client calls for the domain
</t>
          </r>
          <r>
            <rPr>
              <rFont val="Calibri"/>
              <b val="1"/>
              <sz val="10"/>
            </rPr>
            <t>Common themes in sub-family holders, all levels' answers:</t>
          </r>
          <r>
            <rPr>
              <rFont val="Calibri"/>
              <sz val="10"/>
            </rPr>
            <t xml:space="preserve"> approach · research · ai · technical · quality
</t>
          </r>
          <r>
            <rPr>
              <rFont val="Calibri"/>
              <b val="1"/>
              <sz val="10"/>
            </rPr>
            <t>SKILLS &amp; KNOWLEDGE · role-holders:</t>
          </r>
          <r>
            <rPr>
              <rFont val="Calibri"/>
              <sz val="10"/>
            </rPr>
            <t xml:space="preserve"> AI/ML · Python
</t>
          </r>
          <r>
            <rPr>
              <rFont val="Calibri"/>
              <b val="1"/>
              <sz val="10"/>
            </rPr>
            <t>TOOLS &amp; SYSTEMS:</t>
          </r>
          <r>
            <rPr>
              <rFont val="Calibri"/>
              <sz val="10"/>
            </rPr>
            <t xml:space="preserve"> Azure · FastAPI · Vs Code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3 · Future-ready 3 · Functional 3 · Leadership 1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sub-family themes · 3+ answered — 2 holders, 2 answered the survey; sub-family 11 answered; catalogue RC-061</t>
          </r>
        </is>
      </c>
      <c r="S185" s="120"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delays · lead · incorrect · rework · quality.
Manager talent mapping — Latest rating: Not rated · manager · 9-Box Grid placement: Trusted Professional.</t>
          </r>
        </is>
      </c>
      <c r="T185" s="121" t="n"/>
      <c r="U185" s="122" t="inlineStr">
        <is>
          <r>
            <rPr>
              <rFont val="Calibri"/>
              <sz val="10"/>
            </rPr>
            <t xml:space="preserve">AI/ML Specialist – POD Lead in Technology · CARBON, B1 — POD Lead.
</t>
          </r>
          <r>
            <rPr>
              <rFont val="Calibri"/>
              <b val="1"/>
              <sz val="10"/>
            </rPr>
            <t>The work:</t>
          </r>
          <r>
            <rPr>
              <rFont val="Calibri"/>
              <sz val="10"/>
            </rPr>
            <t xml:space="preserve"> Builds AI/ML and LLM features — auto-tagging, classification, agentic workflows, anomaly detection.
At this level the role owns a domain / module, or a small team.
</t>
          </r>
          <r>
            <rPr>
              <rFont val="Calibri"/>
              <b val="1"/>
              <sz val="10"/>
            </rPr>
            <t>Key responsibilities:</t>
          </r>
          <r>
            <rPr>
              <rFont val="Calibri"/>
              <sz val="10"/>
            </rPr>
            <t xml:space="preserve"> Builds AI/ML and LLM features — auto-tagging, classification, agentic workflows, anomaly detection; Domain specialist work; A domain or a small team.
</t>
          </r>
          <r>
            <rPr>
              <rFont val="Calibri"/>
              <b val="1"/>
              <sz val="10"/>
            </rPr>
            <t>Holders describe it with:</t>
          </r>
          <r>
            <rPr>
              <rFont val="Calibri"/>
              <sz val="10"/>
            </rPr>
            <t xml:space="preserve"> ai · technical · development · evaluation · research · system.
Leads 1 direct report.</t>
          </r>
        </is>
      </c>
      <c r="V185" s="123" t="inlineStr">
        <is>
          <r>
            <rPr>
              <rFont val="Calibri"/>
              <b val="1"/>
              <sz val="10"/>
            </rPr>
            <t>Hire as:</t>
          </r>
          <r>
            <rPr>
              <rFont val="Calibri"/>
              <sz val="10"/>
            </rPr>
            <t xml:space="preserve"> Senior Software Engineer — IRIS B1 Specialist · POD Lead · POD Lead
</t>
          </r>
          <r>
            <rPr>
              <rFont val="Calibri"/>
              <b val="1"/>
              <sz val="10"/>
            </rPr>
            <t>Market level:</t>
          </r>
          <r>
            <rPr>
              <rFont val="Calibri"/>
              <sz val="10"/>
            </rPr>
            <t xml:space="preserve"> P3 / M2 · SFIA 4 Enable
</t>
          </r>
          <r>
            <rPr>
              <rFont val="Calibri"/>
              <b val="1"/>
              <sz val="10"/>
            </rPr>
            <t>Experience:</t>
          </r>
          <r>
            <rPr>
              <rFont val="Calibri"/>
              <sz val="10"/>
            </rPr>
            <t xml:space="preserve"> 4–7 yrs · Education: BE / B.Tech / MCA / M.Tech / B.Sc · CS
</t>
          </r>
          <r>
            <rPr>
              <rFont val="Calibri"/>
              <b val="1"/>
              <sz val="10"/>
            </rPr>
            <t>Equivalent titles at peers:</t>
          </r>
          <r>
            <rPr>
              <rFont val="Calibri"/>
              <sz val="10"/>
            </rPr>
            <t xml:space="preserve"> Workiva – SE / Senior SE · Broadridge India – Senior SE · Nasdaq / AxiomSL – Senior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5"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3 of 5 · Practitioner
 •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
FUTURE-READY — skill level 3 of 5 · Practitioner
 •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
LEADERSHIP — skill level 1 of 5 · Awareness
 •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
</t>
          </r>
          <r>
            <rPr>
              <rFont val="Calibri"/>
              <b val="1"/>
              <sz val="10"/>
            </rPr>
            <t>SKILLS · from role-holders and HRIS:</t>
          </r>
          <r>
            <rPr>
              <rFont val="Calibri"/>
              <sz val="10"/>
            </rPr>
            <t xml:space="preserve"> AI/ML · Python
</t>
          </r>
          <r>
            <rPr>
              <rFont val="Calibri"/>
              <b val="1"/>
              <sz val="10"/>
            </rPr>
            <t>TOOLS:</t>
          </r>
          <r>
            <rPr>
              <rFont val="Calibri"/>
              <sz val="10"/>
            </rPr>
            <t xml:space="preserve"> Azure · FastAPI · Vs Code
★ = must-have for the family. Scale: 1 Awareness · 2 Working · 3 Practitioner · 4 Advanced · 5 Expert.</t>
          </r>
        </is>
      </c>
      <c r="X185"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t>
          </r>
          <r>
            <rPr>
              <rFont val="Calibri"/>
              <b val="1"/>
              <sz val="10"/>
            </rPr>
            <t>Fit check:</t>
          </r>
          <r>
            <rPr>
              <rFont val="Calibri"/>
              <sz val="10"/>
            </rPr>
            <t xml:space="preserve"> Why this role, why IRIS · regulatory reporting / XBRL / regtech, and what would you change in your first 90 days?</t>
          </r>
        </is>
      </c>
      <c r="Y185" s="124" t="inlineStr">
        <is>
          <t>CARBON · Technology · Band B · Expert / POD Lead</t>
        </is>
      </c>
      <c r="Z185" s="125" t="n">
        <v>3.5</v>
      </c>
      <c r="AA185" s="126">
        <f>IFERROR(INDEX(WM_C,MATCH($Y185,WM_KEY,0)),"")</f>
        <v>0.56</v>
      </c>
      <c r="AB185" s="127">
        <f>IF(Z185="","",Z185*AA185)</f>
        <v>1.96</v>
      </c>
      <c r="AC185" s="125" t="n">
        <v>3</v>
      </c>
      <c r="AD185" s="126">
        <f>IFERROR(INDEX(WM_AU,MATCH($Y185,WM_KEY,0)),"")</f>
        <v>0.17</v>
      </c>
      <c r="AE185" s="127">
        <f>IF(AC185="","",AC185*AD185)</f>
        <v>0.51</v>
      </c>
      <c r="AF185" s="125" t="n">
        <v>3</v>
      </c>
      <c r="AG185" s="126">
        <f>IFERROR(INDEX(WM_AC,MATCH($Y185,WM_KEY,0)),"")</f>
        <v>0.05</v>
      </c>
      <c r="AH185" s="127">
        <f>IF(AF185="","",AF185*AG185)</f>
        <v>0.15</v>
      </c>
      <c r="AI185" s="125" t="n">
        <v>3</v>
      </c>
      <c r="AJ185" s="126">
        <f>IFERROR(INDEX(WM_L,MATCH($Y185,WM_KEY,0)),"")</f>
        <v>0.05</v>
      </c>
      <c r="AK185" s="127">
        <f>IF(AI185="","",AI185*AJ185)</f>
        <v>0.15</v>
      </c>
      <c r="AL185" s="125" t="n">
        <v>5</v>
      </c>
      <c r="AM185" s="126">
        <f>IFERROR(INDEX(WM_E,MATCH($Y185,WM_KEY,0)),"")</f>
        <v>0.1</v>
      </c>
      <c r="AN185" s="127">
        <f>IF(AL185="","",AL185*AM185)</f>
        <v>0.5</v>
      </c>
      <c r="AO185" s="128" t="n">
        <v>3.5</v>
      </c>
      <c r="AP185" s="126">
        <f>IFERROR(INDEX(WM_BI,MATCH($Y185,WM_KEY,0)),"")</f>
        <v>0.07</v>
      </c>
      <c r="AQ185" s="127">
        <f>IF(AO185="","",AO185*AP185)</f>
        <v>0.245</v>
      </c>
      <c r="AR185" s="127">
        <f>IF(COUNT(AB185,AE185,AH185,AK185,AN185,AQ185)&lt;6,"",SUM(AB185,AE185,AH185,AK185,AN185,AQ185))</f>
        <v>3.515</v>
      </c>
      <c r="AS185" s="129" t="str">
        <f>IF(AR185="","",INDEX({"A1","A2","A3","B1","B2","B3","C1","C2","D1","D2","E1","E2"},MAX(1,MIN(12,ROUND(AR185,0)))))</f>
        <v>B1</v>
      </c>
      <c r="AT185" s="130" t="inlineStr">
        <is>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5" s="131" t="inlineStr">
        <is>
          <r>
            <rPr>
              <rFont val="Calibri"/>
              <b val="1"/>
              <sz val="10"/>
            </rPr>
            <t>At build:</t>
          </r>
          <r>
            <rPr>
              <rFont val="Calibri"/>
              <sz val="10"/>
            </rPr>
            <t xml:space="preserve"> Complexity 1.96 + Autonomy 0.51 + Accountability 0.15 + Leadership 0.15 + Experience 0.50 + Business impact 0.25
= 3.52 points → nearest level 4 = B1
</t>
          </r>
          <r>
            <rPr>
              <rFont val="Calibri"/>
              <b val="1"/>
              <sz val="10"/>
            </rPr>
            <t>Final level:</t>
          </r>
          <r>
            <rPr>
              <rFont val="Calibri"/>
              <sz val="10"/>
            </rPr>
            <t xml:space="preserve"> B1 · same as the score</t>
          </r>
        </is>
      </c>
      <c r="AV185" s="131" t="inlineStr">
        <is>
          <r>
            <rPr>
              <rFont val="Calibri"/>
              <b val="1"/>
              <sz val="10"/>
            </rPr>
            <t>No rule applied:</t>
          </r>
          <r>
            <rPr>
              <rFont val="Calibri"/>
              <sz val="10"/>
            </rPr>
            <t xml:space="preserve"> the score decides.</t>
          </r>
        </is>
      </c>
      <c r="AW185"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Trains small language models, builds the data-engineering pipeline, benchmarks embeddings for anomaly detection → moved up 0.5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A3 = Varied and non-standard work; handles exceptions · B1 = Domain specialist work</t>
          </r>
        </is>
      </c>
      <c r="AX185"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research methodology and which AI tools to build → matches the start
</t>
          </r>
          <r>
            <rPr>
              <rFont val="Calibri"/>
              <b val="1"/>
              <sz val="10"/>
            </rPr>
            <t>Market:</t>
          </r>
          <r>
            <rPr>
              <rFont val="Calibri"/>
              <sz val="10"/>
            </rPr>
            <t xml:space="preserve"> A3 = Technical / QC / client calls on own work</t>
          </r>
        </is>
      </c>
      <c r="AY185" s="134" t="inlineStr">
        <is>
          <r>
            <rPr>
              <rFont val="Calibri"/>
              <sz val="10"/>
            </rPr>
            <t xml:space="preserve">Rated 3 of 12
</t>
          </r>
          <r>
            <rPr>
              <rFont val="Calibri"/>
              <b val="1"/>
              <sz val="10"/>
            </rPr>
            <t>Start:</t>
          </r>
          <r>
            <rPr>
              <rFont val="Calibri"/>
              <sz val="10"/>
            </rPr>
            <t xml:space="preserve"> 3.5 · senior practitioner title; 1 direct report
</t>
          </r>
          <r>
            <rPr>
              <rFont val="Calibri"/>
              <b val="1"/>
              <sz val="10"/>
            </rPr>
            <t>Evidence reads like A3:</t>
          </r>
          <r>
            <rPr>
              <rFont val="Calibri"/>
              <sz val="10"/>
            </rPr>
            <t xml:space="preserve"> Owns the SLM training/data pipeline and embedding benchmarking; owned production anomaly-detection issues → moved down 0.5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A3 = A module / process, or work with client or regulatory consequences</t>
          </r>
        </is>
      </c>
      <c r="AZ185" s="134" t="inlineStr">
        <is>
          <r>
            <rPr>
              <rFont val="Calibri"/>
              <sz val="10"/>
            </rPr>
            <t xml:space="preserve">Rated 3 of 12
</t>
          </r>
          <r>
            <rPr>
              <rFont val="Calibri"/>
              <b val="1"/>
              <sz val="10"/>
            </rPr>
            <t>Start:</t>
          </r>
          <r>
            <rPr>
              <rFont val="Calibri"/>
              <sz val="10"/>
            </rPr>
            <t xml:space="preserve"> 3.5
</t>
          </r>
          <r>
            <rPr>
              <rFont val="Calibri"/>
              <b val="1"/>
              <sz val="10"/>
            </rPr>
            <t>Evidence reads like A2:</t>
          </r>
          <r>
            <rPr>
              <rFont val="Calibri"/>
              <sz val="10"/>
            </rPr>
            <t xml:space="preserve"> Helps the team understand problems across domains; no guiding of the one report described → moved down 0.5
</t>
          </r>
          <r>
            <rPr>
              <rFont val="Calibri"/>
              <b val="1"/>
              <sz val="10"/>
            </rPr>
            <t>Team:</t>
          </r>
          <r>
            <rPr>
              <rFont val="Calibri"/>
              <sz val="10"/>
            </rPr>
            <t xml:space="preserve"> 1 direct report · POD Lead
</t>
          </r>
          <r>
            <rPr>
              <rFont val="Calibri"/>
              <b val="1"/>
              <sz val="10"/>
            </rPr>
            <t>Market:</t>
          </r>
          <r>
            <rPr>
              <rFont val="Calibri"/>
              <sz val="10"/>
            </rPr>
            <t xml:space="preserve"> A3 = Not scored in Band A</t>
          </r>
        </is>
      </c>
      <c r="BA185" s="134" t="inlineStr">
        <is>
          <r>
            <rPr>
              <rFont val="Calibri"/>
              <sz val="10"/>
            </rPr>
            <t xml:space="preserve">Rated 5 of 12
</t>
          </r>
          <r>
            <rPr>
              <rFont val="Calibri"/>
              <b val="1"/>
              <sz val="10"/>
            </rPr>
            <t>Experience:</t>
          </r>
          <r>
            <rPr>
              <rFont val="Calibri"/>
              <sz val="10"/>
            </rPr>
            <t xml:space="preserve"> 7.5 yrs total · 7.0 before IRIS + 0.5 at IRIS = 5.0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B1 roles typically have 4–8 yrs · IRIS guide 4–7</t>
          </r>
        </is>
      </c>
      <c r="BB185"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5" s="145" t="inlineStr"/>
      <c r="BD185" s="136" t="inlineStr">
        <is>
          <t>✓ HRIS: 7.5 yrs, B.Sc, 1 direct report
✓ Survey: 20 of 20 questions answered
✓ KRAs: submitted, reported deliverables
✓ Manager mapping: rating, 9-box — filled from talent-mapping files: 9-box · CARBON grid
✗ Job description: not on file</t>
        </is>
      </c>
      <c r="BE185" s="136"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BF185" s="136" t="inlineStr">
        <is>
          <t>Medium</t>
        </is>
      </c>
      <c r="BG185" s="136" t="inlineStr">
        <is>
          <r>
            <rPr>
              <rFont val="Calibri"/>
              <sz val="10"/>
            </rPr>
            <t xml:space="preserve">• </t>
          </r>
          <r>
            <rPr>
              <rFont val="Calibri"/>
              <b val="1"/>
              <sz val="10"/>
            </rPr>
            <t>Close call:</t>
          </r>
          <r>
            <rPr>
              <rFont val="Calibri"/>
              <sz val="10"/>
            </rPr>
            <t xml:space="preserve"> score 3.52 is within 0.05 of a rounding point and the score decided the level — calibrate against peers before confirming</t>
          </r>
        </is>
      </c>
      <c r="BH185" s="143" t="inlineStr">
        <is>
          <t>Close call</t>
        </is>
      </c>
      <c r="BI185" s="137" t="n"/>
      <c r="BJ185" s="138" t="n"/>
      <c r="BK185" s="138" t="n"/>
      <c r="BL185" s="138" t="n"/>
      <c r="BM185" s="138" t="n"/>
      <c r="BN185" s="139" t="n"/>
      <c r="BO185" s="121" t="n"/>
      <c r="BP185" s="121" t="n"/>
      <c r="BQ185" s="121" t="n"/>
      <c r="BR185" s="121" t="n"/>
      <c r="BS185" s="121" t="n"/>
      <c r="BT185" s="121" t="n"/>
      <c r="BU185" s="121" t="n"/>
      <c r="BV185" s="121" t="n">
        <v>3.5</v>
      </c>
    </row>
    <row r="186" ht="340" customHeight="1">
      <c r="A186" s="109" t="inlineStr">
        <is>
          <t>IRIS2491</t>
        </is>
      </c>
      <c r="B186" s="110" t="inlineStr">
        <is>
          <t>Ritik Wadje</t>
        </is>
      </c>
      <c r="C186" s="111" t="inlineStr">
        <is>
          <t>Technology</t>
        </is>
      </c>
      <c r="D186" s="111" t="inlineStr">
        <is>
          <t>Farzad Wadia</t>
        </is>
      </c>
      <c r="E186" s="112" t="n">
        <v>3.9</v>
      </c>
      <c r="F186" s="112" t="n">
        <v>0.5</v>
      </c>
      <c r="G186" s="111" t="inlineStr">
        <is>
          <t>B.E</t>
        </is>
      </c>
      <c r="H186" s="140" t="inlineStr">
        <is>
          <t>Product Designer</t>
        </is>
      </c>
      <c r="I186" s="115" t="inlineStr">
        <is>
          <t>Senior Product Designer</t>
        </is>
      </c>
      <c r="J186" s="114" t="inlineStr">
        <is>
          <t>Design &amp; Creative</t>
        </is>
      </c>
      <c r="K186" s="114" t="inlineStr">
        <is>
          <t>UX / UI Design</t>
        </is>
      </c>
      <c r="L186" s="115" t="inlineStr">
        <is>
          <t>L3 – Professional / Associate</t>
        </is>
      </c>
      <c r="M186" s="116" t="inlineStr">
        <is>
          <t>A3</t>
        </is>
      </c>
      <c r="N186" s="147" t="inlineStr">
        <is>
          <t>Senior Associate</t>
        </is>
      </c>
      <c r="O186" s="26" t="inlineStr">
        <is>
          <t>A</t>
        </is>
      </c>
      <c r="P186" s="114" t="inlineStr">
        <is>
          <t>IC</t>
        </is>
      </c>
      <c r="Q186" s="146" t="inlineStr">
        <is>
          <t>▲ Up</t>
        </is>
      </c>
      <c r="R186" s="119" t="inlineStr">
        <is>
          <r>
            <rPr>
              <rFont val="Calibri"/>
              <b val="1"/>
              <sz val="10"/>
            </rPr>
            <t>WHAT THE ROLE DOES:</t>
          </r>
          <r>
            <rPr>
              <rFont val="Calibri"/>
              <sz val="10"/>
            </rPr>
            <t xml:space="preserve"> Designs product screens, flows and prototypes. At A3: varied work; reviews juniors; go-to for a process.
</t>
          </r>
          <r>
            <rPr>
              <rFont val="Calibri"/>
              <b val="1"/>
              <sz val="10"/>
            </rPr>
            <t>KEY RESPONSIBILITIES:</t>
          </r>
          <r>
            <rPr>
              <rFont val="Calibri"/>
              <sz val="10"/>
            </rPr>
            <t xml:space="preserve"> Designs product screens, flows and prototypes; Varied and non-standard work; handles exceptions; A module / process, or work with client or regulatory consequences
</t>
          </r>
          <r>
            <rPr>
              <rFont val="Calibri"/>
              <b val="1"/>
              <sz val="10"/>
            </rPr>
            <t>DELIVERS:</t>
          </r>
          <r>
            <rPr>
              <rFont val="Calibri"/>
              <sz val="10"/>
            </rPr>
            <t xml:space="preserve"> A module / process, or work with client or regulatory consequences
</t>
          </r>
          <r>
            <rPr>
              <rFont val="Calibri"/>
              <b val="1"/>
              <sz val="10"/>
            </rPr>
            <t>DECIDES ALONE:</t>
          </r>
          <r>
            <rPr>
              <rFont val="Calibri"/>
              <sz val="10"/>
            </rPr>
            <t xml:space="preserve"> Technical / QC / client calls on own work
COMPETENCIES REQUIRED — must-have ★: Product, Platform &amp; Domain Knowledge · Communication &amp; Presentation
</t>
          </r>
          <r>
            <rPr>
              <rFont val="Calibri"/>
              <b val="1"/>
              <sz val="10"/>
            </rPr>
            <t>OTHER FUNCTIONAL COMPETENCIES:</t>
          </r>
          <r>
            <rPr>
              <rFont val="Calibri"/>
              <sz val="10"/>
            </rPr>
            <t xml:space="preserve"> Marketing Tech &amp; Digital Marketing · Process Improvement &amp; Quality Mindset · AI, GenAI &amp; Prompt Engineering · Stakeholder &amp; Client Management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Internal product certification
</t>
          </r>
          <r>
            <rPr>
              <rFont val="Calibri"/>
              <b val="1"/>
              <sz val="10"/>
            </rPr>
            <t>SOURCE:</t>
          </r>
          <r>
            <rPr>
              <rFont val="Calibri"/>
              <sz val="10"/>
            </rPr>
            <t xml:space="preserve"> Framework only · fewer than 3 answered — 2 holders, 2 answered the survey; sub-family 2 answered; catalogue RC-054</t>
          </r>
        </is>
      </c>
      <c r="S18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Manager talent mapping — Latest rating: 4 · Potential: High · 9-Box Grid placement: High Impact / Growth Talent.</t>
          </r>
        </is>
      </c>
      <c r="T186" s="121" t="n"/>
      <c r="U186" s="122" t="inlineStr">
        <is>
          <r>
            <rPr>
              <rFont val="Calibri"/>
              <sz val="10"/>
            </rPr>
            <t xml:space="preserve">Senior Product Designer in Technology · CARBON, A3 — IC.
</t>
          </r>
          <r>
            <rPr>
              <rFont val="Calibri"/>
              <b val="1"/>
              <sz val="10"/>
            </rPr>
            <t>The work:</t>
          </r>
          <r>
            <rPr>
              <rFont val="Calibri"/>
              <sz val="10"/>
            </rPr>
            <t xml:space="preserve"> Designs product screens, flows and prototypes.
At this level the role owns varied work; reviews juniors; go-to for a process.
</t>
          </r>
          <r>
            <rPr>
              <rFont val="Calibri"/>
              <b val="1"/>
              <sz val="10"/>
            </rPr>
            <t>Key responsibilities:</t>
          </r>
          <r>
            <rPr>
              <rFont val="Calibri"/>
              <sz val="10"/>
            </rPr>
            <t xml:space="preserve"> Designs product screens, flows and prototypes; Varied and non-standard work; handles exceptions; A module / process, or work with client or regulatory consequences.</t>
          </r>
        </is>
      </c>
      <c r="V186" s="123" t="inlineStr">
        <is>
          <r>
            <rPr>
              <rFont val="Calibri"/>
              <b val="1"/>
              <sz val="10"/>
            </rPr>
            <t>Hire as:</t>
          </r>
          <r>
            <rPr>
              <rFont val="Calibri"/>
              <sz val="10"/>
            </rPr>
            <t xml:space="preserve"> Designer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Graduate in design / communication
</t>
          </r>
          <r>
            <rPr>
              <rFont val="Calibri"/>
              <b val="1"/>
              <sz val="10"/>
            </rPr>
            <t>Equivalent titles at peers:</t>
          </r>
          <r>
            <rPr>
              <rFont val="Calibri"/>
              <sz val="10"/>
            </rPr>
            <t xml:space="preserve"> IRIS Vs Competitor Benchmark — UX / design ladder – Designer
</t>
          </r>
          <r>
            <rPr>
              <rFont val="Calibri"/>
              <b val="1"/>
              <sz val="10"/>
            </rPr>
            <t>Credentials:</t>
          </r>
          <r>
            <rPr>
              <rFont val="Calibri"/>
              <sz val="10"/>
            </rPr>
            <t xml:space="preserve"> Internal product certification
</t>
          </r>
          <r>
            <rPr>
              <rFont val="Calibri"/>
              <b val="1"/>
              <sz val="10"/>
            </rPr>
            <t>Must already know:</t>
          </r>
          <r>
            <rPr>
              <rFont val="Calibri"/>
              <sz val="10"/>
            </rPr>
            <t xml:space="preserve"> Brand and accessibility standards · WCAG</t>
          </r>
        </is>
      </c>
      <c r="W186" s="123" t="inlineStr">
        <is>
          <r>
            <rPr>
              <rFont val="Calibri"/>
              <sz val="10"/>
            </rPr>
            <t xml:space="preserve">FUNCTIONAL — skill level 3 of 5 · Practitioner
 ★ Product, Platform &amp; Domain Knowledge: Handles most product and domain scenarios
 ★ Communication &amp; Presentation: Writes and presents clearly to clients and teams
 •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 = must-have for the family. Scale: 1 Awareness · 2 Working · 3 Practitioner · 4 Advanced · 5 Expert.</t>
          </r>
        </is>
      </c>
      <c r="X186" s="123" t="inlineStr">
        <is>
          <r>
            <rPr>
              <rFont val="Calibri"/>
              <sz val="10"/>
            </rPr>
            <t xml:space="preserve">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6" s="124" t="inlineStr">
        <is>
          <t>CARBON · Technology · Band A · Early career</t>
        </is>
      </c>
      <c r="Z186" s="125" t="n">
        <v>3.5</v>
      </c>
      <c r="AA186" s="126">
        <f>IFERROR(INDEX(WM_C,MATCH($Y186,WM_KEY,0)),"")</f>
        <v>0.64</v>
      </c>
      <c r="AB186" s="127">
        <f>IF(Z186="","",Z186*AA186)</f>
        <v>2.24</v>
      </c>
      <c r="AC186" s="125" t="n">
        <v>3</v>
      </c>
      <c r="AD186" s="126">
        <f>IFERROR(INDEX(WM_AU,MATCH($Y186,WM_KEY,0)),"")</f>
        <v>0.16</v>
      </c>
      <c r="AE186" s="127">
        <f>IF(AC186="","",AC186*AD186)</f>
        <v>0.48</v>
      </c>
      <c r="AF186" s="125" t="n">
        <v>3</v>
      </c>
      <c r="AG186" s="126">
        <f>IFERROR(INDEX(WM_AC,MATCH($Y186,WM_KEY,0)),"")</f>
        <v>0.04</v>
      </c>
      <c r="AH186" s="127">
        <f>IF(AF186="","",AF186*AG186)</f>
        <v>0.12</v>
      </c>
      <c r="AI186" s="125" t="n">
        <v>2</v>
      </c>
      <c r="AJ186" s="126">
        <f>IFERROR(INDEX(WM_L,MATCH($Y186,WM_KEY,0)),"")</f>
        <v>0</v>
      </c>
      <c r="AK186" s="127">
        <f>IF(AI186="","",AI186*AJ186)</f>
        <v>0</v>
      </c>
      <c r="AL186" s="125" t="n">
        <v>3.5</v>
      </c>
      <c r="AM186" s="126">
        <f>IFERROR(INDEX(WM_E,MATCH($Y186,WM_KEY,0)),"")</f>
        <v>0.1</v>
      </c>
      <c r="AN186" s="127">
        <f>IF(AL186="","",AL186*AM186)</f>
        <v>0.35</v>
      </c>
      <c r="AO186" s="128" t="n">
        <v>3.5</v>
      </c>
      <c r="AP186" s="126">
        <f>IFERROR(INDEX(WM_BI,MATCH($Y186,WM_KEY,0)),"")</f>
        <v>0.06</v>
      </c>
      <c r="AQ186" s="127">
        <f>IF(AO186="","",AO186*AP186)</f>
        <v>0.21</v>
      </c>
      <c r="AR186" s="127">
        <f>IF(COUNT(AB186,AE186,AH186,AK186,AN186,AQ186)&lt;6,"",SUM(AB186,AE186,AH186,AK186,AN186,AQ186))</f>
        <v>3.4</v>
      </c>
      <c r="AS186" s="129" t="str">
        <f>IF(AR186="","",INDEX({"A1","A2","A3","B1","B2","B3","C1","C2","D1","D2","E1","E2"},MAX(1,MIN(12,ROUND(AR186,0)))))</f>
        <v>A3</v>
      </c>
      <c r="AT18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6" s="131" t="inlineStr">
        <is>
          <r>
            <rPr>
              <rFont val="Calibri"/>
              <b val="1"/>
              <sz val="10"/>
            </rPr>
            <t>At build:</t>
          </r>
          <r>
            <rPr>
              <rFont val="Calibri"/>
              <sz val="10"/>
            </rPr>
            <t xml:space="preserve"> Complexity 2.24 + Autonomy 0.48 + Accountability 0.12 + Leadership 0.00 + Experience 0.35 + Business impact 0.21
= 3.40 points → nearest level 3 = A3
</t>
          </r>
          <r>
            <rPr>
              <rFont val="Calibri"/>
              <b val="1"/>
              <sz val="10"/>
            </rPr>
            <t>Final level:</t>
          </r>
          <r>
            <rPr>
              <rFont val="Calibri"/>
              <sz val="10"/>
            </rPr>
            <t xml:space="preserve"> A3 · same as the score</t>
          </r>
        </is>
      </c>
      <c r="AV186" s="131" t="inlineStr">
        <is>
          <r>
            <rPr>
              <rFont val="Calibri"/>
              <b val="1"/>
              <sz val="10"/>
            </rPr>
            <t>No rule applied:</t>
          </r>
          <r>
            <rPr>
              <rFont val="Calibri"/>
              <sz val="10"/>
            </rPr>
            <t xml:space="preserve"> the score decides.</t>
          </r>
        </is>
      </c>
      <c r="AW186"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Sole designer: end-to-end product and UX design, research, brand assets, setting up design processes → moved up 0.5
</t>
          </r>
          <r>
            <rPr>
              <rFont val="Calibri"/>
              <b val="1"/>
              <sz val="10"/>
            </rPr>
            <t>KRA:</t>
          </r>
          <r>
            <rPr>
              <rFont val="Calibri"/>
              <sz val="10"/>
            </rPr>
            <t xml:space="preserve"> “Refer to a separate sheet”
</t>
          </r>
          <r>
            <rPr>
              <rFont val="Calibri"/>
              <b val="1"/>
              <sz val="10"/>
            </rPr>
            <t>Market:</t>
          </r>
          <r>
            <rPr>
              <rFont val="Calibri"/>
              <sz val="10"/>
            </rPr>
            <t xml:space="preserve"> A3 = Varied and non-standard work; handles exceptions · B1 = Domain specialist work</t>
          </r>
        </is>
      </c>
      <c r="AX186"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Plans design sprints, research and competitor analysis independently → matches the start
</t>
          </r>
          <r>
            <rPr>
              <rFont val="Calibri"/>
              <b val="1"/>
              <sz val="10"/>
            </rPr>
            <t>Market:</t>
          </r>
          <r>
            <rPr>
              <rFont val="Calibri"/>
              <sz val="10"/>
            </rPr>
            <t xml:space="preserve"> A3 = Technical / QC / client calls on own work</t>
          </r>
        </is>
      </c>
      <c r="AY186"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Whole design process alone; reviews whether builds match Figma designs → matches the start
</t>
          </r>
          <r>
            <rPr>
              <rFont val="Calibri"/>
              <b val="1"/>
              <sz val="10"/>
            </rPr>
            <t>KRA:</t>
          </r>
          <r>
            <rPr>
              <rFont val="Calibri"/>
              <sz val="10"/>
            </rPr>
            <t xml:space="preserve"> “Refer to a separate sheet”
</t>
          </r>
          <r>
            <rPr>
              <rFont val="Calibri"/>
              <b val="1"/>
              <sz val="10"/>
            </rPr>
            <t>Market:</t>
          </r>
          <r>
            <rPr>
              <rFont val="Calibri"/>
              <sz val="10"/>
            </rPr>
            <t xml:space="preserve"> A3 = A module / process, or work with client or regulatory consequences</t>
          </r>
        </is>
      </c>
      <c r="AZ186" s="134" t="inlineStr">
        <is>
          <r>
            <rPr>
              <rFont val="Calibri"/>
              <sz val="10"/>
            </rPr>
            <t xml:space="preserve">Rated 2 of 12 — not counted: the weight is 0% at this level
</t>
          </r>
          <r>
            <rPr>
              <rFont val="Calibri"/>
              <b val="1"/>
              <sz val="10"/>
            </rPr>
            <t>Start:</t>
          </r>
          <r>
            <rPr>
              <rFont val="Calibri"/>
              <sz val="10"/>
            </rPr>
            <t xml:space="preserve"> 2.0 · individual contributor, so influence only
</t>
          </r>
          <r>
            <rPr>
              <rFont val="Calibri"/>
              <b val="1"/>
              <sz val="10"/>
            </rPr>
            <t>Evidence reads like A2:</t>
          </r>
          <r>
            <rPr>
              <rFont val="Calibri"/>
              <sz val="10"/>
            </rPr>
            <t xml:space="preserve"> No reports; collaborates with developers and reviews their implementation → matches the start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186" s="134" t="inlineStr">
        <is>
          <r>
            <rPr>
              <rFont val="Calibri"/>
              <sz val="10"/>
            </rPr>
            <t xml:space="preserve">Rated 3.5 of 12 · between A3 and B1
</t>
          </r>
          <r>
            <rPr>
              <rFont val="Calibri"/>
              <b val="1"/>
              <sz val="10"/>
            </rPr>
            <t>Experience:</t>
          </r>
          <r>
            <rPr>
              <rFont val="Calibri"/>
              <sz val="10"/>
            </rPr>
            <t xml:space="preserve"> 3.9 yrs total · 3.4 before IRIS + 0.5 at IRIS = 3.4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86"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the survey / manager mapping marks it business-critical.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6" s="145" t="inlineStr"/>
      <c r="BD186" s="136" t="inlineStr">
        <is>
          <t>✓ HRIS: 3.9 yrs, B.E, 0 direct reports
✓ Survey: 20 of 20 questions answered
✓ KRAs: submitted, reported deliverables
✓ Manager mapping: rating, potential, 9-box
✓ Job description</t>
        </is>
      </c>
      <c r="BE186" s="136"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BF186" s="136" t="inlineStr">
        <is>
          <t>High</t>
        </is>
      </c>
      <c r="BG186" s="136" t="inlineStr"/>
      <c r="BH186" s="136" t="inlineStr"/>
      <c r="BI186" s="137" t="n"/>
      <c r="BJ186" s="138" t="n"/>
      <c r="BK186" s="138" t="n"/>
      <c r="BL186" s="138" t="n"/>
      <c r="BM186" s="138" t="n"/>
      <c r="BN186" s="139" t="n"/>
      <c r="BO186" s="121" t="n"/>
      <c r="BP186" s="121" t="n"/>
      <c r="BQ186" s="121" t="n"/>
      <c r="BR186" s="121" t="n"/>
      <c r="BS186" s="121" t="n"/>
      <c r="BT186" s="121" t="n"/>
      <c r="BU186" s="121" t="n"/>
      <c r="BV186" s="121" t="n">
        <v>3.5</v>
      </c>
    </row>
    <row r="187" ht="340" customHeight="1">
      <c r="A187" s="109" t="inlineStr">
        <is>
          <t>IRIS2021</t>
        </is>
      </c>
      <c r="B187" s="110" t="inlineStr">
        <is>
          <t>Alpesh Chaudhari</t>
        </is>
      </c>
      <c r="C187" s="111" t="inlineStr">
        <is>
          <t>Technology</t>
        </is>
      </c>
      <c r="D187" s="111" t="inlineStr">
        <is>
          <t>Dhiraj Suryawanshi</t>
        </is>
      </c>
      <c r="E187" s="112" t="n">
        <v>4.6</v>
      </c>
      <c r="F187" s="112" t="n">
        <v>4.3</v>
      </c>
      <c r="G187" s="111" t="inlineStr">
        <is>
          <t>MCA</t>
        </is>
      </c>
      <c r="H187" s="140" t="inlineStr">
        <is>
          <t>Software Engineer</t>
        </is>
      </c>
      <c r="I187" s="115" t="inlineStr">
        <is>
          <t>Senior Software Engineer</t>
        </is>
      </c>
      <c r="J187" s="114" t="inlineStr">
        <is>
          <t>Engineering &amp; Development</t>
        </is>
      </c>
      <c r="K187" s="114" t="inlineStr">
        <is>
          <t>Backend Development</t>
        </is>
      </c>
      <c r="L187" s="115" t="inlineStr">
        <is>
          <t>L3 – Professional / Associate</t>
        </is>
      </c>
      <c r="M187" s="116" t="inlineStr">
        <is>
          <t>A3</t>
        </is>
      </c>
      <c r="N187" s="147" t="inlineStr">
        <is>
          <t>Senior Associate</t>
        </is>
      </c>
      <c r="O187" s="26" t="inlineStr">
        <is>
          <t>A</t>
        </is>
      </c>
      <c r="P187" s="114" t="inlineStr">
        <is>
          <t>IC</t>
        </is>
      </c>
      <c r="Q187" s="146" t="inlineStr">
        <is>
          <t>▲ Up</t>
        </is>
      </c>
      <c r="R187"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8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3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T187" s="121" t="n"/>
      <c r="U187"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
Leads 3 direct reports.</t>
          </r>
        </is>
      </c>
      <c r="V187"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7"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87"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7" s="124" t="inlineStr">
        <is>
          <t>CARBON · Technology · Band A · Early career</t>
        </is>
      </c>
      <c r="Z187" s="125" t="n">
        <v>3</v>
      </c>
      <c r="AA187" s="126">
        <f>IFERROR(INDEX(WM_C,MATCH($Y187,WM_KEY,0)),"")</f>
        <v>0.64</v>
      </c>
      <c r="AB187" s="127">
        <f>IF(Z187="","",Z187*AA187)</f>
        <v>1.92</v>
      </c>
      <c r="AC187" s="125" t="n">
        <v>3</v>
      </c>
      <c r="AD187" s="126">
        <f>IFERROR(INDEX(WM_AU,MATCH($Y187,WM_KEY,0)),"")</f>
        <v>0.16</v>
      </c>
      <c r="AE187" s="127">
        <f>IF(AC187="","",AC187*AD187)</f>
        <v>0.48</v>
      </c>
      <c r="AF187" s="125" t="n">
        <v>3.5</v>
      </c>
      <c r="AG187" s="126">
        <f>IFERROR(INDEX(WM_AC,MATCH($Y187,WM_KEY,0)),"")</f>
        <v>0.04</v>
      </c>
      <c r="AH187" s="127">
        <f>IF(AF187="","",AF187*AG187)</f>
        <v>0.14</v>
      </c>
      <c r="AI187" s="125" t="n">
        <v>4</v>
      </c>
      <c r="AJ187" s="126">
        <f>IFERROR(INDEX(WM_L,MATCH($Y187,WM_KEY,0)),"")</f>
        <v>0</v>
      </c>
      <c r="AK187" s="127">
        <f>IF(AI187="","",AI187*AJ187)</f>
        <v>0</v>
      </c>
      <c r="AL187" s="125" t="n">
        <v>4</v>
      </c>
      <c r="AM187" s="126">
        <f>IFERROR(INDEX(WM_E,MATCH($Y187,WM_KEY,0)),"")</f>
        <v>0.1</v>
      </c>
      <c r="AN187" s="127">
        <f>IF(AL187="","",AL187*AM187)</f>
        <v>0.4</v>
      </c>
      <c r="AO187" s="128" t="n">
        <v>3.5</v>
      </c>
      <c r="AP187" s="126">
        <f>IFERROR(INDEX(WM_BI,MATCH($Y187,WM_KEY,0)),"")</f>
        <v>0.06</v>
      </c>
      <c r="AQ187" s="127">
        <f>IF(AO187="","",AO187*AP187)</f>
        <v>0.21</v>
      </c>
      <c r="AR187" s="127">
        <f>IF(COUNT(AB187,AE187,AH187,AK187,AN187,AQ187)&lt;6,"",SUM(AB187,AE187,AH187,AK187,AN187,AQ187))</f>
        <v>3.15</v>
      </c>
      <c r="AS187" s="129" t="str">
        <f>IF(AR187="","",INDEX({"A1","A2","A3","B1","B2","B3","C1","C2","D1","D2","E1","E2"},MAX(1,MIN(12,ROUND(AR187,0)))))</f>
        <v>A3</v>
      </c>
      <c r="AT18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7" s="131" t="inlineStr">
        <is>
          <r>
            <rPr>
              <rFont val="Calibri"/>
              <b val="1"/>
              <sz val="10"/>
            </rPr>
            <t>At build:</t>
          </r>
          <r>
            <rPr>
              <rFont val="Calibri"/>
              <sz val="10"/>
            </rPr>
            <t xml:space="preserve"> Complexity 1.92 + Autonomy 0.48 + Accountability 0.14 + Leadership 0.00 + Experience 0.40 + Business impact 0.21
= 3.15 points → nearest level 3 = A3
</t>
          </r>
          <r>
            <rPr>
              <rFont val="Calibri"/>
              <b val="1"/>
              <sz val="10"/>
            </rPr>
            <t>Final level:</t>
          </r>
          <r>
            <rPr>
              <rFont val="Calibri"/>
              <sz val="10"/>
            </rPr>
            <t xml:space="preserve"> A3 · same as the score</t>
          </r>
        </is>
      </c>
      <c r="AV187" s="131" t="inlineStr">
        <is>
          <r>
            <rPr>
              <rFont val="Calibri"/>
              <b val="1"/>
              <sz val="10"/>
            </rPr>
            <t>No rule applied:</t>
          </r>
          <r>
            <rPr>
              <rFont val="Calibri"/>
              <sz val="10"/>
            </rPr>
            <t xml:space="preserve"> the score decides.</t>
          </r>
        </is>
      </c>
      <c r="AW187" s="14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Takes the most complex features to production; builds AI features with LangGraph; architects solutions → moved up 1
</t>
          </r>
          <r>
            <rPr>
              <rFont val="Calibri"/>
              <b val="1"/>
              <sz val="10"/>
            </rPr>
            <t>KRA:</t>
          </r>
          <r>
            <rPr>
              <rFont val="Calibri"/>
              <sz val="10"/>
            </rPr>
            <t xml:space="preserve"> “1.Deliver ≥ 95% committed AI / adhoc engineering tasks within agreed timelines with high-quality implementation. 2.Design and implement…”
</t>
          </r>
          <r>
            <rPr>
              <rFont val="Calibri"/>
              <b val="1"/>
              <sz val="10"/>
            </rPr>
            <t>Market:</t>
          </r>
          <r>
            <rPr>
              <rFont val="Calibri"/>
              <sz val="10"/>
            </rPr>
            <t xml:space="preserve"> A3 = Varied and non-standard work; handles exceptions</t>
          </r>
        </is>
      </c>
      <c r="AX187" s="134" t="inlineStr">
        <is>
          <r>
            <rPr>
              <rFont val="Calibri"/>
              <sz val="10"/>
            </rPr>
            <t xml:space="preserve">Rated 3 of 12
</t>
          </r>
          <r>
            <rPr>
              <rFont val="Calibri"/>
              <b val="1"/>
              <sz val="10"/>
            </rPr>
            <t>Start:</t>
          </r>
          <r>
            <rPr>
              <rFont val="Calibri"/>
              <sz val="10"/>
            </rPr>
            <t xml:space="preserve"> 3.0 · practitioner title; reporting lines show a bigger role: 3 direct reports
</t>
          </r>
          <r>
            <rPr>
              <rFont val="Calibri"/>
              <b val="1"/>
              <sz val="10"/>
            </rPr>
            <t>Evidence reads like A3:</t>
          </r>
          <r>
            <rPr>
              <rFont val="Calibri"/>
              <sz val="10"/>
            </rPr>
            <t xml:space="preserve"> Decides research on new approaches, bug fixes and optimisation of existing code → matches the start
</t>
          </r>
          <r>
            <rPr>
              <rFont val="Calibri"/>
              <b val="1"/>
              <sz val="10"/>
            </rPr>
            <t>Market:</t>
          </r>
          <r>
            <rPr>
              <rFont val="Calibri"/>
              <sz val="10"/>
            </rPr>
            <t xml:space="preserve"> A3 = Technical / QC / client calls on own work</t>
          </r>
        </is>
      </c>
      <c r="AY187" s="134" t="inlineStr">
        <is>
          <r>
            <rPr>
              <rFont val="Calibri"/>
              <sz val="10"/>
            </rPr>
            <t xml:space="preserve">Rated 3.5 of 12 · between A3 and B1
</t>
          </r>
          <r>
            <rPr>
              <rFont val="Calibri"/>
              <b val="1"/>
              <sz val="10"/>
            </rPr>
            <t>Start:</t>
          </r>
          <r>
            <rPr>
              <rFont val="Calibri"/>
              <sz val="10"/>
            </rPr>
            <t xml:space="preserve"> 4.0 · practitioner title; 3 direct reports
</t>
          </r>
          <r>
            <rPr>
              <rFont val="Calibri"/>
              <b val="1"/>
              <sz val="10"/>
            </rPr>
            <t>Evidence reads like A3:</t>
          </r>
          <r>
            <rPr>
              <rFont val="Calibri"/>
              <sz val="10"/>
            </rPr>
            <t xml:space="preserve"> Complex and AI-based features made production-ready, then owned and maintained → moved down 0.5
</t>
          </r>
          <r>
            <rPr>
              <rFont val="Calibri"/>
              <b val="1"/>
              <sz val="10"/>
            </rPr>
            <t>KRA:</t>
          </r>
          <r>
            <rPr>
              <rFont val="Calibri"/>
              <sz val="10"/>
            </rPr>
            <t xml:space="preserve"> “1.Deliver ≥ 95% committed AI / adhoc engineering tasks within agreed timelines with high-quality implementation. 2.Design and implement…”
</t>
          </r>
          <r>
            <rPr>
              <rFont val="Calibri"/>
              <b val="1"/>
              <sz val="10"/>
            </rPr>
            <t>Market:</t>
          </r>
          <r>
            <rPr>
              <rFont val="Calibri"/>
              <sz val="10"/>
            </rPr>
            <t xml:space="preserve"> A3 = A module / process, or work with client or regulatory consequences · B1 = A domain or a small team</t>
          </r>
        </is>
      </c>
      <c r="AZ187" s="134" t="inlineStr">
        <is>
          <r>
            <rPr>
              <rFont val="Calibri"/>
              <sz val="10"/>
            </rPr>
            <t xml:space="preserve">Rated 4 of 12 — not counted: the weight is 0% at this level
</t>
          </r>
          <r>
            <rPr>
              <rFont val="Calibri"/>
              <b val="1"/>
              <sz val="10"/>
            </rPr>
            <t>Start:</t>
          </r>
          <r>
            <rPr>
              <rFont val="Calibri"/>
              <sz val="10"/>
            </rPr>
            <t xml:space="preserve"> 4.0
</t>
          </r>
          <r>
            <rPr>
              <rFont val="Calibri"/>
              <b val="1"/>
              <sz val="10"/>
            </rPr>
            <t>Evidence reads like B1:</t>
          </r>
          <r>
            <rPr>
              <rFont val="Calibri"/>
              <sz val="10"/>
            </rPr>
            <t xml:space="preserve"> Gives technical leadership and guidance to a team of junior developers; 3 reports → matches the start
</t>
          </r>
          <r>
            <rPr>
              <rFont val="Calibri"/>
              <b val="1"/>
              <sz val="10"/>
            </rPr>
            <t>Team:</t>
          </r>
          <r>
            <rPr>
              <rFont val="Calibri"/>
              <sz val="10"/>
            </rPr>
            <t xml:space="preserve"> 3 direct reports · IC
</t>
          </r>
          <r>
            <rPr>
              <rFont val="Calibri"/>
              <b val="1"/>
              <sz val="10"/>
            </rPr>
            <t>Market:</t>
          </r>
          <r>
            <rPr>
              <rFont val="Calibri"/>
              <sz val="10"/>
            </rPr>
            <t xml:space="preserve"> B1 = IC: mentors and reviews · People: hands-on team lead of 3–5</t>
          </r>
        </is>
      </c>
      <c r="BA187" s="134" t="inlineStr">
        <is>
          <r>
            <rPr>
              <rFont val="Calibri"/>
              <sz val="10"/>
            </rPr>
            <t xml:space="preserve">Rated 4 of 12
</t>
          </r>
          <r>
            <rPr>
              <rFont val="Calibri"/>
              <b val="1"/>
              <sz val="10"/>
            </rPr>
            <t>Experience:</t>
          </r>
          <r>
            <rPr>
              <rFont val="Calibri"/>
              <sz val="10"/>
            </rPr>
            <t xml:space="preserve"> 4.6 yrs total · 0.3 before IRIS + 4.3 at IRIS = 3.6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87"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87" s="135" t="inlineStr">
        <is>
          <t>• Confirm the reporting line — Manager</t>
        </is>
      </c>
      <c r="BD187" s="136" t="inlineStr">
        <is>
          <t>✓ HRIS: 4.6 yrs, MCA, 3 direct reports
✓ Survey: 20 of 20 questions answered
✓ KRAs: submitted, reported deliverables
✓ Manager mapping: rating, 9-box
✗ Job description: not on file</t>
        </is>
      </c>
      <c r="BE187"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87" s="136" t="inlineStr">
        <is>
          <t>Low</t>
        </is>
      </c>
      <c r="BG187" s="136" t="inlineStr">
        <is>
          <t>• 3 formal direct reports in the Employee Master, but the role and score are Band A → level kept; HR to confirm whether these are real reporting lines · a first-line lead would be B1
• Work described is bigger than the current designation suggests — manager to confirm the actual role
• Reporting lines show a much bigger role than the designation suggests — confirm the mandate; the designation may need to change</t>
        </is>
      </c>
      <c r="BH187" s="136" t="inlineStr"/>
      <c r="BI187" s="137" t="n"/>
      <c r="BJ187" s="138" t="n"/>
      <c r="BK187" s="138" t="n"/>
      <c r="BL187" s="138" t="n"/>
      <c r="BM187" s="138" t="n"/>
      <c r="BN187" s="139" t="n"/>
      <c r="BO187" s="121" t="n"/>
      <c r="BP187" s="121" t="n"/>
      <c r="BQ187" s="121" t="n"/>
      <c r="BR187" s="121" t="n"/>
      <c r="BS187" s="121" t="n"/>
      <c r="BT187" s="121" t="n"/>
      <c r="BU187" s="121" t="n"/>
      <c r="BV187" s="121" t="n">
        <v>3.5</v>
      </c>
    </row>
    <row r="188" ht="340" customHeight="1">
      <c r="A188" s="109" t="inlineStr">
        <is>
          <t>IRIS2440</t>
        </is>
      </c>
      <c r="B188" s="110" t="inlineStr">
        <is>
          <t>Aniket Kale</t>
        </is>
      </c>
      <c r="C188" s="111" t="inlineStr">
        <is>
          <t>Technology</t>
        </is>
      </c>
      <c r="D188" s="111" t="inlineStr">
        <is>
          <t>Sarfaraz Badi</t>
        </is>
      </c>
      <c r="E188" s="112" t="n">
        <v>6.9</v>
      </c>
      <c r="F188" s="112" t="n">
        <v>0.9</v>
      </c>
      <c r="G188" s="111" t="inlineStr">
        <is>
          <t>B.E</t>
        </is>
      </c>
      <c r="H188" s="113" t="inlineStr">
        <is>
          <t>Senior Software Engineer</t>
        </is>
      </c>
      <c r="I188" s="114" t="inlineStr">
        <is>
          <t>Senior Software Engineer</t>
        </is>
      </c>
      <c r="J188" s="114" t="inlineStr">
        <is>
          <t>Engineering &amp; Development</t>
        </is>
      </c>
      <c r="K188" s="114" t="inlineStr">
        <is>
          <t>Backend Development</t>
        </is>
      </c>
      <c r="L188" s="114" t="inlineStr">
        <is>
          <t>L4 – Senior</t>
        </is>
      </c>
      <c r="M188" s="148" t="inlineStr">
        <is>
          <t>A3</t>
        </is>
      </c>
      <c r="N188" s="147" t="inlineStr">
        <is>
          <t>Senior Associate</t>
        </is>
      </c>
      <c r="O188" s="26" t="inlineStr">
        <is>
          <t>A</t>
        </is>
      </c>
      <c r="P188" s="114" t="inlineStr">
        <is>
          <t>IC</t>
        </is>
      </c>
      <c r="Q188" s="149" t="inlineStr">
        <is>
          <t>• Same level</t>
        </is>
      </c>
      <c r="R188"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8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Reliable Specialist.</t>
          </r>
        </is>
      </c>
      <c r="T188" s="121" t="n"/>
      <c r="U188"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88"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8"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88"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8" s="124" t="inlineStr">
        <is>
          <t>CARBON · Technology · Band A · Early career</t>
        </is>
      </c>
      <c r="Z188" s="125" t="n">
        <v>3</v>
      </c>
      <c r="AA188" s="126">
        <f>IFERROR(INDEX(WM_C,MATCH($Y188,WM_KEY,0)),"")</f>
        <v>0.64</v>
      </c>
      <c r="AB188" s="127">
        <f>IF(Z188="","",Z188*AA188)</f>
        <v>1.92</v>
      </c>
      <c r="AC188" s="125" t="n">
        <v>3</v>
      </c>
      <c r="AD188" s="126">
        <f>IFERROR(INDEX(WM_AU,MATCH($Y188,WM_KEY,0)),"")</f>
        <v>0.16</v>
      </c>
      <c r="AE188" s="127">
        <f>IF(AC188="","",AC188*AD188)</f>
        <v>0.48</v>
      </c>
      <c r="AF188" s="125" t="n">
        <v>3</v>
      </c>
      <c r="AG188" s="126">
        <f>IFERROR(INDEX(WM_AC,MATCH($Y188,WM_KEY,0)),"")</f>
        <v>0.04</v>
      </c>
      <c r="AH188" s="127">
        <f>IF(AF188="","",AF188*AG188)</f>
        <v>0.12</v>
      </c>
      <c r="AI188" s="125" t="n">
        <v>2.5</v>
      </c>
      <c r="AJ188" s="126">
        <f>IFERROR(INDEX(WM_L,MATCH($Y188,WM_KEY,0)),"")</f>
        <v>0</v>
      </c>
      <c r="AK188" s="127">
        <f>IF(AI188="","",AI188*AJ188)</f>
        <v>0</v>
      </c>
      <c r="AL188" s="125" t="n">
        <v>4.5</v>
      </c>
      <c r="AM188" s="126">
        <f>IFERROR(INDEX(WM_E,MATCH($Y188,WM_KEY,0)),"")</f>
        <v>0.1</v>
      </c>
      <c r="AN188" s="127">
        <f>IF(AL188="","",AL188*AM188)</f>
        <v>0.45</v>
      </c>
      <c r="AO188" s="128" t="n">
        <v>3</v>
      </c>
      <c r="AP188" s="126">
        <f>IFERROR(INDEX(WM_BI,MATCH($Y188,WM_KEY,0)),"")</f>
        <v>0.06</v>
      </c>
      <c r="AQ188" s="127">
        <f>IF(AO188="","",AO188*AP188)</f>
        <v>0.18</v>
      </c>
      <c r="AR188" s="127">
        <f>IF(COUNT(AB188,AE188,AH188,AK188,AN188,AQ188)&lt;6,"",SUM(AB188,AE188,AH188,AK188,AN188,AQ188))</f>
        <v>3.15</v>
      </c>
      <c r="AS188" s="129" t="str">
        <f>IF(AR188="","",INDEX({"A1","A2","A3","B1","B2","B3","C1","C2","D1","D2","E1","E2"},MAX(1,MIN(12,ROUND(AR188,0)))))</f>
        <v>A3</v>
      </c>
      <c r="AT18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8" s="131" t="inlineStr">
        <is>
          <r>
            <rPr>
              <rFont val="Calibri"/>
              <b val="1"/>
              <sz val="10"/>
            </rPr>
            <t>At build:</t>
          </r>
          <r>
            <rPr>
              <rFont val="Calibri"/>
              <sz val="10"/>
            </rPr>
            <t xml:space="preserve"> Complexity 1.92 + Autonomy 0.48 + Accountability 0.12 + Leadership 0.00 + Experience 0.45 + Business impact 0.18
= 3.15 points → nearest level 3 = A3
</t>
          </r>
          <r>
            <rPr>
              <rFont val="Calibri"/>
              <b val="1"/>
              <sz val="10"/>
            </rPr>
            <t>Final level:</t>
          </r>
          <r>
            <rPr>
              <rFont val="Calibri"/>
              <sz val="10"/>
            </rPr>
            <t xml:space="preserve"> A3 · same as the score</t>
          </r>
        </is>
      </c>
      <c r="AV188" s="131" t="inlineStr">
        <is>
          <r>
            <rPr>
              <rFont val="Calibri"/>
              <b val="1"/>
              <sz val="10"/>
            </rPr>
            <t>No rule applied:</t>
          </r>
          <r>
            <rPr>
              <rFont val="Calibri"/>
              <sz val="10"/>
            </rPr>
            <t xml:space="preserve"> the score decides.</t>
          </r>
        </is>
      </c>
      <c r="AW188"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Handles production issues, builds release packages, works on new POCs → matches the start
</t>
          </r>
          <r>
            <rPr>
              <rFont val="Calibri"/>
              <b val="1"/>
              <sz val="10"/>
            </rPr>
            <t>KRA:</t>
          </r>
          <r>
            <rPr>
              <rFont val="Calibri"/>
              <sz val="10"/>
            </rPr>
            <t xml:space="preserve"> “1. Achieve ≥ 92% sprint and release delivery adherence by completing committed tasks within agreed timelines with high-quality execution…”
</t>
          </r>
          <r>
            <rPr>
              <rFont val="Calibri"/>
              <b val="1"/>
              <sz val="10"/>
            </rPr>
            <t>Market:</t>
          </r>
          <r>
            <rPr>
              <rFont val="Calibri"/>
              <sz val="10"/>
            </rPr>
            <t xml:space="preserve"> A3 = Varied and non-standard work; handles exceptions</t>
          </r>
        </is>
      </c>
      <c r="AX188"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code changes; mentors juniors → matches the start
</t>
          </r>
          <r>
            <rPr>
              <rFont val="Calibri"/>
              <b val="1"/>
              <sz val="10"/>
            </rPr>
            <t>Market:</t>
          </r>
          <r>
            <rPr>
              <rFont val="Calibri"/>
              <sz val="10"/>
            </rPr>
            <t xml:space="preserve"> A3 = Technical / QC / client calls on own work</t>
          </r>
        </is>
      </c>
      <c r="AY188"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Solutions owned; production issue fixes and release packages → matches the start
</t>
          </r>
          <r>
            <rPr>
              <rFont val="Calibri"/>
              <b val="1"/>
              <sz val="10"/>
            </rPr>
            <t>KRA:</t>
          </r>
          <r>
            <rPr>
              <rFont val="Calibri"/>
              <sz val="10"/>
            </rPr>
            <t xml:space="preserve"> “1. Achieve ≥ 92% sprint and release delivery adherence by completing committed tasks within agreed timelines with high-quality execution…”
</t>
          </r>
          <r>
            <rPr>
              <rFont val="Calibri"/>
              <b val="1"/>
              <sz val="10"/>
            </rPr>
            <t>Market:</t>
          </r>
          <r>
            <rPr>
              <rFont val="Calibri"/>
              <sz val="10"/>
            </rPr>
            <t xml:space="preserve"> A3 = A module / process, or work with client or regulatory consequences</t>
          </r>
        </is>
      </c>
      <c r="AZ188" s="134" t="inlineStr">
        <is>
          <r>
            <rPr>
              <rFont val="Calibri"/>
              <sz val="10"/>
            </rPr>
            <t xml:space="preserve">Rated 2.5 of 12 · between A2 and A3 — not counted: the weight is 0% at this level
</t>
          </r>
          <r>
            <rPr>
              <rFont val="Calibri"/>
              <b val="1"/>
              <sz val="10"/>
            </rPr>
            <t>Start:</t>
          </r>
          <r>
            <rPr>
              <rFont val="Calibri"/>
              <sz val="10"/>
            </rPr>
            <t xml:space="preserve"> 2.0 · individual contributor, so influence only
</t>
          </r>
          <r>
            <rPr>
              <rFont val="Calibri"/>
              <b val="1"/>
              <sz val="10"/>
            </rPr>
            <t>Evidence reads like A3:</t>
          </r>
          <r>
            <rPr>
              <rFont val="Calibri"/>
              <sz val="10"/>
            </rPr>
            <t xml:space="preserve"> Mentors juniors and assists team members to finish work on time → moved up 0.5
</t>
          </r>
          <r>
            <rPr>
              <rFont val="Calibri"/>
              <b val="1"/>
              <sz val="10"/>
            </rPr>
            <t>Team:</t>
          </r>
          <r>
            <rPr>
              <rFont val="Calibri"/>
              <sz val="10"/>
            </rPr>
            <t xml:space="preserve"> 0 direct reports · IC
</t>
          </r>
          <r>
            <rPr>
              <rFont val="Calibri"/>
              <b val="1"/>
              <sz val="10"/>
            </rPr>
            <t>Market:</t>
          </r>
          <r>
            <rPr>
              <rFont val="Calibri"/>
              <sz val="10"/>
            </rPr>
            <t xml:space="preserve"> A2–A3 = Not scored in Band A</t>
          </r>
        </is>
      </c>
      <c r="BA188" s="134" t="inlineStr">
        <is>
          <r>
            <rPr>
              <rFont val="Calibri"/>
              <sz val="10"/>
            </rPr>
            <t xml:space="preserve">Rated 4.5 of 12 · between B1 and B2
</t>
          </r>
          <r>
            <rPr>
              <rFont val="Calibri"/>
              <b val="1"/>
              <sz val="10"/>
            </rPr>
            <t>Experience:</t>
          </r>
          <r>
            <rPr>
              <rFont val="Calibri"/>
              <sz val="10"/>
            </rPr>
            <t xml:space="preserve"> 6.9 yrs total · 6.0 before IRIS + 0.9 at IRIS = 4.7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188"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88" s="145" t="inlineStr"/>
      <c r="BD188" s="136" t="inlineStr">
        <is>
          <t>✓ HRIS: 6.9 yrs, B.E, 0 direct reports
✓ Survey: 20 of 20 questions answered
✓ KRAs: submitted, reported deliverables
✓ Manager mapping: rating, 9-box — filled from talent-mapping files: 9-box · CARBON grid
✗ Job description: not on file</t>
        </is>
      </c>
      <c r="BE188"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88" s="136" t="inlineStr">
        <is>
          <t>Medium</t>
        </is>
      </c>
      <c r="BG188" s="136" t="inlineStr"/>
      <c r="BH188" s="136" t="inlineStr"/>
      <c r="BI188" s="137" t="n"/>
      <c r="BJ188" s="138" t="n"/>
      <c r="BK188" s="138" t="n"/>
      <c r="BL188" s="138" t="n"/>
      <c r="BM188" s="138" t="n"/>
      <c r="BN188" s="139" t="n"/>
      <c r="BO188" s="121" t="n"/>
      <c r="BP188" s="121" t="n"/>
      <c r="BQ188" s="121" t="n"/>
      <c r="BR188" s="121" t="n"/>
      <c r="BS188" s="121" t="n"/>
      <c r="BT188" s="121" t="n"/>
      <c r="BU188" s="121" t="n"/>
      <c r="BV188" s="121" t="n">
        <v>3</v>
      </c>
    </row>
    <row r="189" ht="340" customHeight="1">
      <c r="A189" s="109" t="inlineStr">
        <is>
          <t>IRIS2473</t>
        </is>
      </c>
      <c r="B189" s="110" t="inlineStr">
        <is>
          <t>Anuj Pardeshi</t>
        </is>
      </c>
      <c r="C189" s="111" t="inlineStr">
        <is>
          <t>Technology</t>
        </is>
      </c>
      <c r="D189" s="111" t="inlineStr">
        <is>
          <t>Prachi Digambar Raut</t>
        </is>
      </c>
      <c r="E189" s="112" t="n">
        <v>4</v>
      </c>
      <c r="F189" s="112" t="n">
        <v>0.6</v>
      </c>
      <c r="G189" s="111" t="inlineStr">
        <is>
          <t>B.Tech</t>
        </is>
      </c>
      <c r="H189" s="140" t="inlineStr">
        <is>
          <t>Software Engineer</t>
        </is>
      </c>
      <c r="I189" s="115" t="inlineStr">
        <is>
          <t>Senior Software Engineer</t>
        </is>
      </c>
      <c r="J189" s="114" t="inlineStr">
        <is>
          <t>Engineering &amp; Development</t>
        </is>
      </c>
      <c r="K189" s="114" t="inlineStr">
        <is>
          <t>Full-Stack Development</t>
        </is>
      </c>
      <c r="L189" s="115" t="inlineStr">
        <is>
          <t>L3 – Professional / Associate</t>
        </is>
      </c>
      <c r="M189" s="116" t="inlineStr">
        <is>
          <t>A3</t>
        </is>
      </c>
      <c r="N189" s="147" t="inlineStr">
        <is>
          <t>Senior Associate</t>
        </is>
      </c>
      <c r="O189" s="26" t="inlineStr">
        <is>
          <t>A</t>
        </is>
      </c>
      <c r="P189" s="114" t="inlineStr">
        <is>
          <t>IC</t>
        </is>
      </c>
      <c r="Q189" s="146" t="inlineStr">
        <is>
          <t>▲ Up</t>
        </is>
      </c>
      <c r="R189"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8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T189" s="121" t="n"/>
      <c r="U189"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89"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89"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89"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89" s="124" t="inlineStr">
        <is>
          <t>CARBON · Technology · Band A · Early career</t>
        </is>
      </c>
      <c r="Z189" s="125" t="n">
        <v>2</v>
      </c>
      <c r="AA189" s="126">
        <f>IFERROR(INDEX(WM_C,MATCH($Y189,WM_KEY,0)),"")</f>
        <v>0.64</v>
      </c>
      <c r="AB189" s="127">
        <f>IF(Z189="","",Z189*AA189)</f>
        <v>1.28</v>
      </c>
      <c r="AC189" s="125" t="n">
        <v>1.5</v>
      </c>
      <c r="AD189" s="126">
        <f>IFERROR(INDEX(WM_AU,MATCH($Y189,WM_KEY,0)),"")</f>
        <v>0.16</v>
      </c>
      <c r="AE189" s="127">
        <f>IF(AC189="","",AC189*AD189)</f>
        <v>0.24</v>
      </c>
      <c r="AF189" s="125" t="n">
        <v>2</v>
      </c>
      <c r="AG189" s="126">
        <f>IFERROR(INDEX(WM_AC,MATCH($Y189,WM_KEY,0)),"")</f>
        <v>0.04</v>
      </c>
      <c r="AH189" s="127">
        <f>IF(AF189="","",AF189*AG189)</f>
        <v>0.08</v>
      </c>
      <c r="AI189" s="125" t="n">
        <v>1</v>
      </c>
      <c r="AJ189" s="126">
        <f>IFERROR(INDEX(WM_L,MATCH($Y189,WM_KEY,0)),"")</f>
        <v>0</v>
      </c>
      <c r="AK189" s="127">
        <f>IF(AI189="","",AI189*AJ189)</f>
        <v>0</v>
      </c>
      <c r="AL189" s="125" t="n">
        <v>3.5</v>
      </c>
      <c r="AM189" s="126">
        <f>IFERROR(INDEX(WM_E,MATCH($Y189,WM_KEY,0)),"")</f>
        <v>0.1</v>
      </c>
      <c r="AN189" s="127">
        <f>IF(AL189="","",AL189*AM189)</f>
        <v>0.35</v>
      </c>
      <c r="AO189" s="128" t="n">
        <v>2</v>
      </c>
      <c r="AP189" s="126">
        <f>IFERROR(INDEX(WM_BI,MATCH($Y189,WM_KEY,0)),"")</f>
        <v>0.06</v>
      </c>
      <c r="AQ189" s="127">
        <f>IF(AO189="","",AO189*AP189)</f>
        <v>0.12</v>
      </c>
      <c r="AR189" s="127">
        <f>IF(COUNT(AB189,AE189,AH189,AK189,AN189,AQ189)&lt;6,"",SUM(AB189,AE189,AH189,AK189,AN189,AQ189))</f>
        <v>2.07</v>
      </c>
      <c r="AS189" s="129" t="str">
        <f>IF(AR189="","",INDEX({"A1","A2","A3","B1","B2","B3","C1","C2","D1","D2","E1","E2"},MAX(1,MIN(12,ROUND(AR189,0)))))</f>
        <v>A2</v>
      </c>
      <c r="AT18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89" s="131" t="inlineStr">
        <is>
          <r>
            <rPr>
              <rFont val="Calibri"/>
              <b val="1"/>
              <sz val="10"/>
            </rPr>
            <t>At build:</t>
          </r>
          <r>
            <rPr>
              <rFont val="Calibri"/>
              <sz val="10"/>
            </rPr>
            <t xml:space="preserve"> Complexity 1.28 + Autonomy 0.24 + Accountability 0.08 + Leadership 0.00 + Experience 0.35 + Business impact 0.12
= 2.07 points → nearest level 2 = A2
</t>
          </r>
          <r>
            <rPr>
              <rFont val="Calibri"/>
              <b val="1"/>
              <sz val="10"/>
            </rPr>
            <t>Final level:</t>
          </r>
          <r>
            <rPr>
              <rFont val="Calibri"/>
              <sz val="10"/>
            </rPr>
            <t xml:space="preserve"> A3 · a rule applied: see the next column</t>
          </r>
        </is>
      </c>
      <c r="AV189" s="131" t="inlineStr">
        <is>
          <r>
            <rPr>
              <rFont val="Calibri"/>
              <sz val="10"/>
            </rPr>
            <t xml:space="preserve">• </t>
          </r>
          <r>
            <rPr>
              <rFont val="Calibri"/>
              <b val="1"/>
              <sz val="10"/>
            </rPr>
            <t>Raised to A3:</t>
          </r>
          <r>
            <rPr>
              <rFont val="Calibri"/>
              <sz val="10"/>
            </rPr>
            <t xml:space="preserve"> 4 years' experience is 2 years or more.
</t>
          </r>
          <r>
            <rPr>
              <rFont val="Calibri"/>
              <b val="1"/>
              <sz val="10"/>
            </rPr>
            <t>Final level:</t>
          </r>
          <r>
            <rPr>
              <rFont val="Calibri"/>
              <sz val="10"/>
            </rPr>
            <t xml:space="preserve"> A3.</t>
          </r>
        </is>
      </c>
      <c r="AW189"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Achieve ≥ 90% sprint delivery adherence by completing committed tasks within agreed timelines with high-quality execution and minimal…”
</t>
          </r>
          <r>
            <rPr>
              <rFont val="Calibri"/>
              <b val="1"/>
              <sz val="10"/>
            </rPr>
            <t>Market:</t>
          </r>
          <r>
            <rPr>
              <rFont val="Calibri"/>
              <sz val="10"/>
            </rPr>
            <t xml:space="preserve"> A2 = Standard work of the discipline</t>
          </r>
        </is>
      </c>
      <c r="AX189" s="134" t="inlineStr">
        <is>
          <r>
            <rPr>
              <rFont val="Calibri"/>
              <sz val="10"/>
            </rPr>
            <t xml:space="preserve">Rated 1.5 of 12 · between A1 and A2
</t>
          </r>
          <r>
            <rPr>
              <rFont val="Calibri"/>
              <b val="1"/>
              <sz val="10"/>
            </rPr>
            <t>Start:</t>
          </r>
          <r>
            <rPr>
              <rFont val="Calibri"/>
              <sz val="10"/>
            </rPr>
            <t xml:space="preserve"> 2.0 · practitioner title
</t>
          </r>
          <r>
            <rPr>
              <rFont val="Calibri"/>
              <b val="1"/>
              <sz val="10"/>
            </rPr>
            <t>Evidence reads like A1:</t>
          </r>
          <r>
            <rPr>
              <rFont val="Calibri"/>
              <sz val="10"/>
            </rPr>
            <t xml:space="preserve"> Answers 'I cannot' when asked what is decided independently → moved down 0.5
</t>
          </r>
          <r>
            <rPr>
              <rFont val="Calibri"/>
              <b val="1"/>
              <sz val="10"/>
            </rPr>
            <t>Market:</t>
          </r>
          <r>
            <rPr>
              <rFont val="Calibri"/>
              <sz val="10"/>
            </rPr>
            <t xml:space="preserve"> A1 = Needs approval / close guidance · A2 = Chooses own approach within standards</t>
          </r>
        </is>
      </c>
      <c r="AY189"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Work on Carbon Calculator and Reports modules; no end-to-end ownership described → matches the start
</t>
          </r>
          <r>
            <rPr>
              <rFont val="Calibri"/>
              <b val="1"/>
              <sz val="10"/>
            </rPr>
            <t>KRA:</t>
          </r>
          <r>
            <rPr>
              <rFont val="Calibri"/>
              <sz val="10"/>
            </rPr>
            <t xml:space="preserve"> “1. Achieve ≥ 90% sprint delivery adherence by completing committed tasks within agreed timelines with high-quality execution and minimal…”
</t>
          </r>
          <r>
            <rPr>
              <rFont val="Calibri"/>
              <b val="1"/>
              <sz val="10"/>
            </rPr>
            <t>Market:</t>
          </r>
          <r>
            <rPr>
              <rFont val="Calibri"/>
              <sz val="10"/>
            </rPr>
            <t xml:space="preserve"> A2 = Own deliverables · accuracy, TAT</t>
          </r>
        </is>
      </c>
      <c r="AZ189"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reviewing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89" s="134" t="inlineStr">
        <is>
          <r>
            <rPr>
              <rFont val="Calibri"/>
              <sz val="10"/>
            </rPr>
            <t xml:space="preserve">Rated 3.5 of 12 · between A3 and B1
</t>
          </r>
          <r>
            <rPr>
              <rFont val="Calibri"/>
              <b val="1"/>
              <sz val="10"/>
            </rPr>
            <t>Experience:</t>
          </r>
          <r>
            <rPr>
              <rFont val="Calibri"/>
              <sz val="10"/>
            </rPr>
            <t xml:space="preserve"> 4.0 yrs total · 3.4 before IRIS + 0.6 at IRIS = 3.4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89"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89" s="145" t="inlineStr"/>
      <c r="BD189" s="136" t="inlineStr">
        <is>
          <t>✓ HRIS: 4.0 yrs, B.Tech, 0 direct reports
✓ Survey: 20 of 20 questions answered
✓ KRAs: submitted, reported deliverables
✓ Manager mapping: rating, 9-box — filled from talent-mapping files: 9-box · CARBON grid
✗ Job description: not on file</t>
        </is>
      </c>
      <c r="BE189"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89" s="136" t="inlineStr">
        <is>
          <t>Medium</t>
        </is>
      </c>
      <c r="BG189" s="136" t="inlineStr">
        <is>
          <t>• Serving notice · Employee Master, 23 Sep 2026</t>
        </is>
      </c>
      <c r="BH189" s="136" t="inlineStr"/>
      <c r="BI189" s="137" t="n"/>
      <c r="BJ189" s="138" t="n"/>
      <c r="BK189" s="138" t="n"/>
      <c r="BL189" s="138" t="n"/>
      <c r="BM189" s="138" t="n"/>
      <c r="BN189" s="139" t="n"/>
      <c r="BO189" s="121" t="n"/>
      <c r="BP189" s="121" t="n"/>
      <c r="BQ189" s="121" t="n"/>
      <c r="BR189" s="121" t="n"/>
      <c r="BS189" s="121" t="n"/>
      <c r="BT189" s="121" t="n"/>
      <c r="BU189" s="121" t="n"/>
      <c r="BV189" s="121" t="n">
        <v>2</v>
      </c>
    </row>
    <row r="190" ht="340" customHeight="1">
      <c r="A190" s="109" t="inlineStr">
        <is>
          <t>IRIS2031</t>
        </is>
      </c>
      <c r="B190" s="110" t="inlineStr">
        <is>
          <t>Bansi Amipara</t>
        </is>
      </c>
      <c r="C190" s="111" t="inlineStr">
        <is>
          <t>Technology</t>
        </is>
      </c>
      <c r="D190" s="111" t="inlineStr">
        <is>
          <t>Parth Jitendrabhai Parmar</t>
        </is>
      </c>
      <c r="E190" s="112" t="n">
        <v>4.2</v>
      </c>
      <c r="F190" s="112" t="n">
        <v>4.2</v>
      </c>
      <c r="G190" s="111" t="inlineStr">
        <is>
          <t>MSC-ICT</t>
        </is>
      </c>
      <c r="H190" s="140" t="inlineStr">
        <is>
          <t>Software Engineer</t>
        </is>
      </c>
      <c r="I190" s="115" t="inlineStr">
        <is>
          <t>Senior Software Engineer</t>
        </is>
      </c>
      <c r="J190" s="114" t="inlineStr">
        <is>
          <t>Engineering &amp; Development</t>
        </is>
      </c>
      <c r="K190" s="114" t="inlineStr">
        <is>
          <t>Backend Development</t>
        </is>
      </c>
      <c r="L190" s="115" t="inlineStr">
        <is>
          <t>L3 – Professional / Associate</t>
        </is>
      </c>
      <c r="M190" s="116" t="inlineStr">
        <is>
          <t>A3</t>
        </is>
      </c>
      <c r="N190" s="147" t="inlineStr">
        <is>
          <t>Senior Associate</t>
        </is>
      </c>
      <c r="O190" s="26" t="inlineStr">
        <is>
          <t>A</t>
        </is>
      </c>
      <c r="P190" s="114" t="inlineStr">
        <is>
          <t>IC</t>
        </is>
      </c>
      <c r="Q190" s="146" t="inlineStr">
        <is>
          <t>▲ Up</t>
        </is>
      </c>
      <c r="R190"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9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Trusted Professional.</t>
          </r>
        </is>
      </c>
      <c r="T190" s="121" t="n"/>
      <c r="U190"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90"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0"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90"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0" s="124" t="inlineStr">
        <is>
          <t>CARBON · Technology · Band A · Early career</t>
        </is>
      </c>
      <c r="Z190" s="125" t="n">
        <v>2</v>
      </c>
      <c r="AA190" s="126">
        <f>IFERROR(INDEX(WM_C,MATCH($Y190,WM_KEY,0)),"")</f>
        <v>0.64</v>
      </c>
      <c r="AB190" s="127">
        <f>IF(Z190="","",Z190*AA190)</f>
        <v>1.28</v>
      </c>
      <c r="AC190" s="125" t="n">
        <v>2</v>
      </c>
      <c r="AD190" s="126">
        <f>IFERROR(INDEX(WM_AU,MATCH($Y190,WM_KEY,0)),"")</f>
        <v>0.16</v>
      </c>
      <c r="AE190" s="127">
        <f>IF(AC190="","",AC190*AD190)</f>
        <v>0.32</v>
      </c>
      <c r="AF190" s="125" t="n">
        <v>2</v>
      </c>
      <c r="AG190" s="126">
        <f>IFERROR(INDEX(WM_AC,MATCH($Y190,WM_KEY,0)),"")</f>
        <v>0.04</v>
      </c>
      <c r="AH190" s="127">
        <f>IF(AF190="","",AF190*AG190)</f>
        <v>0.08</v>
      </c>
      <c r="AI190" s="125" t="n">
        <v>1</v>
      </c>
      <c r="AJ190" s="126">
        <f>IFERROR(INDEX(WM_L,MATCH($Y190,WM_KEY,0)),"")</f>
        <v>0</v>
      </c>
      <c r="AK190" s="127">
        <f>IF(AI190="","",AI190*AJ190)</f>
        <v>0</v>
      </c>
      <c r="AL190" s="125" t="n">
        <v>4</v>
      </c>
      <c r="AM190" s="126">
        <f>IFERROR(INDEX(WM_E,MATCH($Y190,WM_KEY,0)),"")</f>
        <v>0.1</v>
      </c>
      <c r="AN190" s="127">
        <f>IF(AL190="","",AL190*AM190)</f>
        <v>0.4</v>
      </c>
      <c r="AO190" s="128" t="n">
        <v>2</v>
      </c>
      <c r="AP190" s="126">
        <f>IFERROR(INDEX(WM_BI,MATCH($Y190,WM_KEY,0)),"")</f>
        <v>0.06</v>
      </c>
      <c r="AQ190" s="127">
        <f>IF(AO190="","",AO190*AP190)</f>
        <v>0.12</v>
      </c>
      <c r="AR190" s="127">
        <f>IF(COUNT(AB190,AE190,AH190,AK190,AN190,AQ190)&lt;6,"",SUM(AB190,AE190,AH190,AK190,AN190,AQ190))</f>
        <v>2.2</v>
      </c>
      <c r="AS190" s="129" t="str">
        <f>IF(AR190="","",INDEX({"A1","A2","A3","B1","B2","B3","C1","C2","D1","D2","E1","E2"},MAX(1,MIN(12,ROUND(AR190,0)))))</f>
        <v>A2</v>
      </c>
      <c r="AT19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0" s="131"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90" s="131" t="inlineStr">
        <is>
          <r>
            <rPr>
              <rFont val="Calibri"/>
              <sz val="10"/>
            </rPr>
            <t xml:space="preserve">•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AW19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Full-stack development of AI-based reusable components; no harder cases described → matches the start
</t>
          </r>
          <r>
            <rPr>
              <rFont val="Calibri"/>
              <b val="1"/>
              <sz val="10"/>
            </rPr>
            <t>KRA:</t>
          </r>
          <r>
            <rPr>
              <rFont val="Calibri"/>
              <sz val="10"/>
            </rPr>
            <t xml:space="preserve"> “1.Deliver ≥ 95% committed frontend/full-stack tasks within agreed timelines with high-quality implementation. 2.Strengthen expertise in…”
</t>
          </r>
          <r>
            <rPr>
              <rFont val="Calibri"/>
              <b val="1"/>
              <sz val="10"/>
            </rPr>
            <t>Market:</t>
          </r>
          <r>
            <rPr>
              <rFont val="Calibri"/>
              <sz val="10"/>
            </rPr>
            <t xml:space="preserve"> A2 = Standard work of the discipline</t>
          </r>
        </is>
      </c>
      <c r="AX19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only on optimising existing output → matches the start
</t>
          </r>
          <r>
            <rPr>
              <rFont val="Calibri"/>
              <b val="1"/>
              <sz val="10"/>
            </rPr>
            <t>Market:</t>
          </r>
          <r>
            <rPr>
              <rFont val="Calibri"/>
              <sz val="10"/>
            </rPr>
            <t xml:space="preserve"> A2 = Chooses own approach within standards</t>
          </r>
        </is>
      </c>
      <c r="AY19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common components and feature stability meeting expected standards → matches the start
</t>
          </r>
          <r>
            <rPr>
              <rFont val="Calibri"/>
              <b val="1"/>
              <sz val="10"/>
            </rPr>
            <t>KRA:</t>
          </r>
          <r>
            <rPr>
              <rFont val="Calibri"/>
              <sz val="10"/>
            </rPr>
            <t xml:space="preserve"> “1.Deliver ≥ 95% committed frontend/full-stack tasks within agreed timelines with high-quality implementation. 2.Strengthen expertise in…”
</t>
          </r>
          <r>
            <rPr>
              <rFont val="Calibri"/>
              <b val="1"/>
              <sz val="10"/>
            </rPr>
            <t>Market:</t>
          </r>
          <r>
            <rPr>
              <rFont val="Calibri"/>
              <sz val="10"/>
            </rPr>
            <t xml:space="preserve"> A2 = Own deliverables · accuracy, TAT</t>
          </r>
        </is>
      </c>
      <c r="AZ19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reviewing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0" s="134" t="inlineStr">
        <is>
          <r>
            <rPr>
              <rFont val="Calibri"/>
              <sz val="10"/>
            </rPr>
            <t xml:space="preserve">Rated 4 of 12
</t>
          </r>
          <r>
            <rPr>
              <rFont val="Calibri"/>
              <b val="1"/>
              <sz val="10"/>
            </rPr>
            <t>Experience:</t>
          </r>
          <r>
            <rPr>
              <rFont val="Calibri"/>
              <sz val="10"/>
            </rPr>
            <t xml:space="preserve"> 4.2 yrs total · 4.2 at IRIS; none recorded before IRIS = 3.5 on the experience scale
</t>
          </r>
          <r>
            <rPr>
              <rFont val="Calibri"/>
              <b val="1"/>
              <sz val="10"/>
            </rPr>
            <t>Qualification:</t>
          </r>
          <r>
            <rPr>
              <rFont val="Calibri"/>
              <sz val="10"/>
            </rPr>
            <t xml:space="preserve"> MSC-ICT · postgraduate, relevant to the work → +0.5
</t>
          </r>
          <r>
            <rPr>
              <rFont val="Calibri"/>
              <b val="1"/>
              <sz val="10"/>
            </rPr>
            <t>Market:</t>
          </r>
          <r>
            <rPr>
              <rFont val="Calibri"/>
              <sz val="10"/>
            </rPr>
            <t xml:space="preserve"> A3 roles typically have 2–5 yrs · IRIS guide 2–4</t>
          </r>
        </is>
      </c>
      <c r="BB190"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0" s="145" t="inlineStr"/>
      <c r="BD190" s="136" t="inlineStr">
        <is>
          <t>✓ HRIS: 4.2 yrs, MSC-ICT, 0 direct reports
✓ Survey: 20 of 20 questions answered
✓ KRAs: submitted, reported deliverables
✓ Manager mapping: rating, 9-box — filled from talent-mapping files: 9-box · CARBON grid
✗ Job description: not on file</t>
        </is>
      </c>
      <c r="BE190"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0" s="136" t="inlineStr">
        <is>
          <t>Medium</t>
        </is>
      </c>
      <c r="BG190" s="136" t="inlineStr"/>
      <c r="BH190" s="136" t="inlineStr"/>
      <c r="BI190" s="137" t="n"/>
      <c r="BJ190" s="138" t="n"/>
      <c r="BK190" s="138" t="n"/>
      <c r="BL190" s="138" t="n"/>
      <c r="BM190" s="138" t="n"/>
      <c r="BN190" s="139" t="n"/>
      <c r="BO190" s="121" t="n"/>
      <c r="BP190" s="121" t="n"/>
      <c r="BQ190" s="121" t="n"/>
      <c r="BR190" s="121" t="n"/>
      <c r="BS190" s="121" t="n"/>
      <c r="BT190" s="121" t="n"/>
      <c r="BU190" s="121" t="n"/>
      <c r="BV190" s="121" t="n">
        <v>2</v>
      </c>
    </row>
    <row r="191" ht="340" customHeight="1">
      <c r="A191" s="109" t="inlineStr">
        <is>
          <t>IRIS1883</t>
        </is>
      </c>
      <c r="B191" s="110" t="inlineStr">
        <is>
          <t>Bikram Prasad</t>
        </is>
      </c>
      <c r="C191" s="111" t="inlineStr">
        <is>
          <t>Technology</t>
        </is>
      </c>
      <c r="D191" s="111" t="inlineStr">
        <is>
          <t>Chetan Kotwal</t>
        </is>
      </c>
      <c r="E191" s="112" t="n">
        <v>5.8</v>
      </c>
      <c r="F191" s="112" t="n">
        <v>5.8</v>
      </c>
      <c r="G191" s="111" t="inlineStr">
        <is>
          <t>B.Tech</t>
        </is>
      </c>
      <c r="H191" s="140" t="inlineStr">
        <is>
          <t>Software Engineer</t>
        </is>
      </c>
      <c r="I191" s="115" t="inlineStr">
        <is>
          <t>Senior Software Engineer</t>
        </is>
      </c>
      <c r="J191" s="114" t="inlineStr">
        <is>
          <t>Engineering &amp; Development</t>
        </is>
      </c>
      <c r="K191" s="114" t="inlineStr">
        <is>
          <t>Backend Development</t>
        </is>
      </c>
      <c r="L191" s="115" t="inlineStr">
        <is>
          <t>L3 – Professional / Associate</t>
        </is>
      </c>
      <c r="M191" s="116" t="inlineStr">
        <is>
          <t>A3</t>
        </is>
      </c>
      <c r="N191" s="147" t="inlineStr">
        <is>
          <t>Senior Associate</t>
        </is>
      </c>
      <c r="O191" s="26" t="inlineStr">
        <is>
          <t>A</t>
        </is>
      </c>
      <c r="P191" s="114" t="inlineStr">
        <is>
          <t>IC</t>
        </is>
      </c>
      <c r="Q191" s="146" t="inlineStr">
        <is>
          <t>▲ Up</t>
        </is>
      </c>
      <c r="R191"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9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Underperformer / Exit Risk.</t>
          </r>
        </is>
      </c>
      <c r="T191" s="121" t="n"/>
      <c r="U191"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
Leads 1 direct report.</t>
          </r>
        </is>
      </c>
      <c r="V191"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1"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91"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1" s="124" t="inlineStr">
        <is>
          <t>CARBON · Technology · Band A · Early career</t>
        </is>
      </c>
      <c r="Z191" s="125" t="n">
        <v>2.5</v>
      </c>
      <c r="AA191" s="126">
        <f>IFERROR(INDEX(WM_C,MATCH($Y191,WM_KEY,0)),"")</f>
        <v>0.64</v>
      </c>
      <c r="AB191" s="127">
        <f>IF(Z191="","",Z191*AA191)</f>
        <v>1.6</v>
      </c>
      <c r="AC191" s="125" t="n">
        <v>2</v>
      </c>
      <c r="AD191" s="126">
        <f>IFERROR(INDEX(WM_AU,MATCH($Y191,WM_KEY,0)),"")</f>
        <v>0.16</v>
      </c>
      <c r="AE191" s="127">
        <f>IF(AC191="","",AC191*AD191)</f>
        <v>0.32</v>
      </c>
      <c r="AF191" s="125" t="n">
        <v>3</v>
      </c>
      <c r="AG191" s="126">
        <f>IFERROR(INDEX(WM_AC,MATCH($Y191,WM_KEY,0)),"")</f>
        <v>0.04</v>
      </c>
      <c r="AH191" s="127">
        <f>IF(AF191="","",AF191*AG191)</f>
        <v>0.12</v>
      </c>
      <c r="AI191" s="125" t="n">
        <v>2.5</v>
      </c>
      <c r="AJ191" s="126">
        <f>IFERROR(INDEX(WM_L,MATCH($Y191,WM_KEY,0)),"")</f>
        <v>0</v>
      </c>
      <c r="AK191" s="127">
        <f>IF(AI191="","",AI191*AJ191)</f>
        <v>0</v>
      </c>
      <c r="AL191" s="125" t="n">
        <v>4</v>
      </c>
      <c r="AM191" s="126">
        <f>IFERROR(INDEX(WM_E,MATCH($Y191,WM_KEY,0)),"")</f>
        <v>0.1</v>
      </c>
      <c r="AN191" s="127">
        <f>IF(AL191="","",AL191*AM191)</f>
        <v>0.4</v>
      </c>
      <c r="AO191" s="128" t="n">
        <v>3.5</v>
      </c>
      <c r="AP191" s="126">
        <f>IFERROR(INDEX(WM_BI,MATCH($Y191,WM_KEY,0)),"")</f>
        <v>0.06</v>
      </c>
      <c r="AQ191" s="127">
        <f>IF(AO191="","",AO191*AP191)</f>
        <v>0.21</v>
      </c>
      <c r="AR191" s="127">
        <f>IF(COUNT(AB191,AE191,AH191,AK191,AN191,AQ191)&lt;6,"",SUM(AB191,AE191,AH191,AK191,AN191,AQ191))</f>
        <v>2.65</v>
      </c>
      <c r="AS191" s="129" t="str">
        <f>IF(AR191="","",INDEX({"A1","A2","A3","B1","B2","B3","C1","C2","D1","D2","E1","E2"},MAX(1,MIN(12,ROUND(AR191,0)))))</f>
        <v>A3</v>
      </c>
      <c r="AT19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1" s="131" t="inlineStr">
        <is>
          <r>
            <rPr>
              <rFont val="Calibri"/>
              <b val="1"/>
              <sz val="10"/>
            </rPr>
            <t>At build:</t>
          </r>
          <r>
            <rPr>
              <rFont val="Calibri"/>
              <sz val="10"/>
            </rPr>
            <t xml:space="preserve"> Complexity 1.60 + Autonomy 0.32 + Accountability 0.12 + Leadership 0.00 + Experience 0.40 + Business impact 0.21
= 2.65 points → nearest level 3 = A3
</t>
          </r>
          <r>
            <rPr>
              <rFont val="Calibri"/>
              <b val="1"/>
              <sz val="10"/>
            </rPr>
            <t>Final level:</t>
          </r>
          <r>
            <rPr>
              <rFont val="Calibri"/>
              <sz val="10"/>
            </rPr>
            <t xml:space="preserve"> A3 · same as the score</t>
          </r>
        </is>
      </c>
      <c r="AV191" s="131" t="inlineStr">
        <is>
          <r>
            <rPr>
              <rFont val="Calibri"/>
              <b val="1"/>
              <sz val="10"/>
            </rPr>
            <t>No rule applied:</t>
          </r>
          <r>
            <rPr>
              <rFont val="Calibri"/>
              <sz val="10"/>
            </rPr>
            <t xml:space="preserve"> the score decides.</t>
          </r>
        </is>
      </c>
      <c r="AW191"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Runs deployments, patch releases, CVE fixes and production issue fixes; handles InDesign PDF issues → moved up 0.5
</t>
          </r>
          <r>
            <rPr>
              <rFont val="Calibri"/>
              <b val="1"/>
              <sz val="10"/>
            </rPr>
            <t>KRA:</t>
          </r>
          <r>
            <rPr>
              <rFont val="Calibri"/>
              <sz val="10"/>
            </rPr>
            <t xml:space="preserve"> “1.Ensure ≥ 99.5% infrastructure/platform availability across all critical environments with minimal downtime. 2.Improve DevOps automation…”
</t>
          </r>
          <r>
            <rPr>
              <rFont val="Calibri"/>
              <b val="1"/>
              <sz val="10"/>
            </rPr>
            <t>Market:</t>
          </r>
          <r>
            <rPr>
              <rFont val="Calibri"/>
              <sz val="10"/>
            </rPr>
            <t xml:space="preserve"> A2 = Standard work of the discipline · A3 = Varied and non-standard work; handles exceptions</t>
          </r>
        </is>
      </c>
      <c r="AX191" s="134" t="inlineStr">
        <is>
          <r>
            <rPr>
              <rFont val="Calibri"/>
              <sz val="10"/>
            </rPr>
            <t xml:space="preserve">Rated 2 of 12
</t>
          </r>
          <r>
            <rPr>
              <rFont val="Calibri"/>
              <b val="1"/>
              <sz val="10"/>
            </rPr>
            <t>Start:</t>
          </r>
          <r>
            <rPr>
              <rFont val="Calibri"/>
              <sz val="10"/>
            </rPr>
            <t xml:space="preserve"> 2.5 · practitioner title; reporting lines show a bigger role: 1 direct report, 3 people below, 1 of them leads a team
</t>
          </r>
          <r>
            <rPr>
              <rFont val="Calibri"/>
              <b val="1"/>
              <sz val="10"/>
            </rPr>
            <t>Evidence reads like A2:</t>
          </r>
          <r>
            <rPr>
              <rFont val="Calibri"/>
              <sz val="10"/>
            </rPr>
            <t xml:space="preserve"> Only cites 'new technology' as an independent decision → moved down 0.5
</t>
          </r>
          <r>
            <rPr>
              <rFont val="Calibri"/>
              <b val="1"/>
              <sz val="10"/>
            </rPr>
            <t>Market:</t>
          </r>
          <r>
            <rPr>
              <rFont val="Calibri"/>
              <sz val="10"/>
            </rPr>
            <t xml:space="preserve"> A2 = Chooses own approach within standards</t>
          </r>
        </is>
      </c>
      <c r="AY191" s="134" t="inlineStr">
        <is>
          <r>
            <rPr>
              <rFont val="Calibri"/>
              <sz val="10"/>
            </rPr>
            <t xml:space="preserve">Rated 3 of 12
</t>
          </r>
          <r>
            <rPr>
              <rFont val="Calibri"/>
              <b val="1"/>
              <sz val="10"/>
            </rPr>
            <t>Start:</t>
          </r>
          <r>
            <rPr>
              <rFont val="Calibri"/>
              <sz val="10"/>
            </rPr>
            <t xml:space="preserve"> 3.5 · practitioner title; 1 direct report, 3 people below, 1 of them leads a team
</t>
          </r>
          <r>
            <rPr>
              <rFont val="Calibri"/>
              <b val="1"/>
              <sz val="10"/>
            </rPr>
            <t>Evidence reads like A3:</t>
          </r>
          <r>
            <rPr>
              <rFont val="Calibri"/>
              <sz val="10"/>
            </rPr>
            <t xml:space="preserve"> Answers for applications running smoothly on servers and daily patch/CVE updates → moved down 0.5
</t>
          </r>
          <r>
            <rPr>
              <rFont val="Calibri"/>
              <b val="1"/>
              <sz val="10"/>
            </rPr>
            <t>KRA:</t>
          </r>
          <r>
            <rPr>
              <rFont val="Calibri"/>
              <sz val="10"/>
            </rPr>
            <t xml:space="preserve"> “1.Ensure ≥ 99.5% infrastructure/platform availability across all critical environments with minimal downtime. 2.Improve DevOps automation…”
</t>
          </r>
          <r>
            <rPr>
              <rFont val="Calibri"/>
              <b val="1"/>
              <sz val="10"/>
            </rPr>
            <t>Market:</t>
          </r>
          <r>
            <rPr>
              <rFont val="Calibri"/>
              <sz val="10"/>
            </rPr>
            <t xml:space="preserve"> A3 = A module / process, or work with client or regulatory consequences</t>
          </r>
        </is>
      </c>
      <c r="AZ191" s="134" t="inlineStr">
        <is>
          <r>
            <rPr>
              <rFont val="Calibri"/>
              <sz val="10"/>
            </rPr>
            <t xml:space="preserve">Rated 2.5 of 12 · between A2 and A3 — not counted: the weight is 0% at this level
</t>
          </r>
          <r>
            <rPr>
              <rFont val="Calibri"/>
              <b val="1"/>
              <sz val="10"/>
            </rPr>
            <t>Start:</t>
          </r>
          <r>
            <rPr>
              <rFont val="Calibri"/>
              <sz val="10"/>
            </rPr>
            <t xml:space="preserve"> 3.5
</t>
          </r>
          <r>
            <rPr>
              <rFont val="Calibri"/>
              <b val="1"/>
              <sz val="10"/>
            </rPr>
            <t>Evidence reads like A1:</t>
          </r>
          <r>
            <rPr>
              <rFont val="Calibri"/>
              <sz val="10"/>
            </rPr>
            <t xml:space="preserve"> No guiding described despite one report → moved down 1
</t>
          </r>
          <r>
            <rPr>
              <rFont val="Calibri"/>
              <b val="1"/>
              <sz val="10"/>
            </rPr>
            <t>Team:</t>
          </r>
          <r>
            <rPr>
              <rFont val="Calibri"/>
              <sz val="10"/>
            </rPr>
            <t xml:space="preserve"> 1 direct report · IC
</t>
          </r>
          <r>
            <rPr>
              <rFont val="Calibri"/>
              <b val="1"/>
              <sz val="10"/>
            </rPr>
            <t>Market:</t>
          </r>
          <r>
            <rPr>
              <rFont val="Calibri"/>
              <sz val="10"/>
            </rPr>
            <t xml:space="preserve"> A2–A3 = Not scored in Band A</t>
          </r>
        </is>
      </c>
      <c r="BA191" s="134" t="inlineStr">
        <is>
          <r>
            <rPr>
              <rFont val="Calibri"/>
              <sz val="10"/>
            </rPr>
            <t xml:space="preserve">Rated 4 of 12
</t>
          </r>
          <r>
            <rPr>
              <rFont val="Calibri"/>
              <b val="1"/>
              <sz val="10"/>
            </rPr>
            <t>Experience:</t>
          </r>
          <r>
            <rPr>
              <rFont val="Calibri"/>
              <sz val="10"/>
            </rPr>
            <t xml:space="preserve"> 5.8 yrs total · 5.8 at IRIS; none recorded before IRIS = 4.2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91" s="134" t="inlineStr">
        <is>
          <r>
            <rPr>
              <rFont val="Calibri"/>
              <sz val="10"/>
            </rPr>
            <t xml:space="preserve">Rated 3.5 of 12 — a starting estimate.
</t>
          </r>
          <r>
            <rPr>
              <rFont val="Calibri"/>
              <b val="1"/>
              <sz val="10"/>
            </rPr>
            <t>Start:</t>
          </r>
          <r>
            <rPr>
              <rFont val="Calibri"/>
              <sz val="10"/>
            </rPr>
            <t xml:space="preserve"> 3,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91" s="135" t="inlineStr">
        <is>
          <t>• Confirm the reporting line — Manager</t>
        </is>
      </c>
      <c r="BD191" s="136" t="inlineStr">
        <is>
          <t>✓ HRIS: 5.8 yrs, B.Tech, 1 direct report
✓ Survey: 20 of 20 questions answered
✓ KRAs: submitted, reported deliverables
✓ Manager mapping: rating, 9-box — filled from talent-mapping files: 9-box · CARBON grid
✗ Job description: not on file</t>
        </is>
      </c>
      <c r="BE191"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1" s="136" t="inlineStr">
        <is>
          <t>High</t>
        </is>
      </c>
      <c r="BG191" s="136" t="inlineStr">
        <is>
          <t>• 1 formal report on record for an individual-contributor placement — confirm the reporting line</t>
        </is>
      </c>
      <c r="BH191" s="136" t="inlineStr"/>
      <c r="BI191" s="137" t="n"/>
      <c r="BJ191" s="138" t="n"/>
      <c r="BK191" s="138" t="n"/>
      <c r="BL191" s="138" t="n"/>
      <c r="BM191" s="138" t="n"/>
      <c r="BN191" s="139" t="n"/>
      <c r="BO191" s="121" t="n"/>
      <c r="BP191" s="121" t="n"/>
      <c r="BQ191" s="121" t="n"/>
      <c r="BR191" s="121" t="n"/>
      <c r="BS191" s="121" t="n"/>
      <c r="BT191" s="121" t="n"/>
      <c r="BU191" s="121" t="n"/>
      <c r="BV191" s="121" t="n">
        <v>3.5</v>
      </c>
    </row>
    <row r="192" ht="340" customHeight="1">
      <c r="A192" s="109" t="inlineStr">
        <is>
          <t>IRIS2280</t>
        </is>
      </c>
      <c r="B192" s="110" t="inlineStr">
        <is>
          <t>Harsh Borad</t>
        </is>
      </c>
      <c r="C192" s="111" t="inlineStr">
        <is>
          <t>Technology</t>
        </is>
      </c>
      <c r="D192" s="111" t="inlineStr">
        <is>
          <t>Hetal Chauhan</t>
        </is>
      </c>
      <c r="E192" s="112" t="n">
        <v>2.4</v>
      </c>
      <c r="F192" s="112" t="n">
        <v>2.2</v>
      </c>
      <c r="G192" s="111" t="inlineStr">
        <is>
          <t>B.Tech</t>
        </is>
      </c>
      <c r="H192" s="140" t="inlineStr">
        <is>
          <t>Software Engineer</t>
        </is>
      </c>
      <c r="I192" s="115" t="inlineStr">
        <is>
          <t>Senior Software Engineer</t>
        </is>
      </c>
      <c r="J192" s="114" t="inlineStr">
        <is>
          <t>Engineering &amp; Development</t>
        </is>
      </c>
      <c r="K192" s="114" t="inlineStr">
        <is>
          <t>Full-Stack Development</t>
        </is>
      </c>
      <c r="L192" s="115" t="inlineStr">
        <is>
          <t>L3 – Professional / Associate</t>
        </is>
      </c>
      <c r="M192" s="116" t="inlineStr">
        <is>
          <t>A3</t>
        </is>
      </c>
      <c r="N192" s="147" t="inlineStr">
        <is>
          <t>Senior Associate</t>
        </is>
      </c>
      <c r="O192" s="26" t="inlineStr">
        <is>
          <t>A</t>
        </is>
      </c>
      <c r="P192" s="114" t="inlineStr">
        <is>
          <t>IC</t>
        </is>
      </c>
      <c r="Q192" s="146" t="inlineStr">
        <is>
          <t>▲ Up</t>
        </is>
      </c>
      <c r="R192"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9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T192" s="121" t="n"/>
      <c r="U192"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92"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2"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92"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2" s="124" t="inlineStr">
        <is>
          <t>CARBON · Technology · Band A · Early career</t>
        </is>
      </c>
      <c r="Z192" s="125" t="n">
        <v>2.5</v>
      </c>
      <c r="AA192" s="126">
        <f>IFERROR(INDEX(WM_C,MATCH($Y192,WM_KEY,0)),"")</f>
        <v>0.64</v>
      </c>
      <c r="AB192" s="127">
        <f>IF(Z192="","",Z192*AA192)</f>
        <v>1.6</v>
      </c>
      <c r="AC192" s="125" t="n">
        <v>2.5</v>
      </c>
      <c r="AD192" s="126">
        <f>IFERROR(INDEX(WM_AU,MATCH($Y192,WM_KEY,0)),"")</f>
        <v>0.16</v>
      </c>
      <c r="AE192" s="127">
        <f>IF(AC192="","",AC192*AD192)</f>
        <v>0.4</v>
      </c>
      <c r="AF192" s="125" t="n">
        <v>2</v>
      </c>
      <c r="AG192" s="126">
        <f>IFERROR(INDEX(WM_AC,MATCH($Y192,WM_KEY,0)),"")</f>
        <v>0.04</v>
      </c>
      <c r="AH192" s="127">
        <f>IF(AF192="","",AF192*AG192)</f>
        <v>0.08</v>
      </c>
      <c r="AI192" s="125" t="n">
        <v>1</v>
      </c>
      <c r="AJ192" s="126">
        <f>IFERROR(INDEX(WM_L,MATCH($Y192,WM_KEY,0)),"")</f>
        <v>0</v>
      </c>
      <c r="AK192" s="127">
        <f>IF(AI192="","",AI192*AJ192)</f>
        <v>0</v>
      </c>
      <c r="AL192" s="125" t="n">
        <v>2.5</v>
      </c>
      <c r="AM192" s="126">
        <f>IFERROR(INDEX(WM_E,MATCH($Y192,WM_KEY,0)),"")</f>
        <v>0.1</v>
      </c>
      <c r="AN192" s="127">
        <f>IF(AL192="","",AL192*AM192)</f>
        <v>0.25</v>
      </c>
      <c r="AO192" s="128" t="n">
        <v>2</v>
      </c>
      <c r="AP192" s="126">
        <f>IFERROR(INDEX(WM_BI,MATCH($Y192,WM_KEY,0)),"")</f>
        <v>0.06</v>
      </c>
      <c r="AQ192" s="127">
        <f>IF(AO192="","",AO192*AP192)</f>
        <v>0.12</v>
      </c>
      <c r="AR192" s="127">
        <f>IF(COUNT(AB192,AE192,AH192,AK192,AN192,AQ192)&lt;6,"",SUM(AB192,AE192,AH192,AK192,AN192,AQ192))</f>
        <v>2.45</v>
      </c>
      <c r="AS192" s="129" t="str">
        <f>IF(AR192="","",INDEX({"A1","A2","A3","B1","B2","B3","C1","C2","D1","D2","E1","E2"},MAX(1,MIN(12,ROUND(AR192,0)))))</f>
        <v>A2</v>
      </c>
      <c r="AT19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2" s="131" t="inlineStr">
        <is>
          <r>
            <rPr>
              <rFont val="Calibri"/>
              <b val="1"/>
              <sz val="10"/>
            </rPr>
            <t>At build:</t>
          </r>
          <r>
            <rPr>
              <rFont val="Calibri"/>
              <sz val="10"/>
            </rPr>
            <t xml:space="preserve"> Complexity 1.60 + Autonomy 0.40 + Accountability 0.08 + Leadership 0.00 + Experience 0.25 + Business impact 0.12
= 2.45 points → nearest level 2 = A2
</t>
          </r>
          <r>
            <rPr>
              <rFont val="Calibri"/>
              <b val="1"/>
              <sz val="10"/>
            </rPr>
            <t>Final level:</t>
          </r>
          <r>
            <rPr>
              <rFont val="Calibri"/>
              <sz val="10"/>
            </rPr>
            <t xml:space="preserve"> A3 · a rule applied: see the next column</t>
          </r>
        </is>
      </c>
      <c r="AV192" s="131" t="inlineStr">
        <is>
          <r>
            <rPr>
              <rFont val="Calibri"/>
              <sz val="10"/>
            </rPr>
            <t xml:space="preserve">• </t>
          </r>
          <r>
            <rPr>
              <rFont val="Calibri"/>
              <b val="1"/>
              <sz val="10"/>
            </rPr>
            <t>Raised to A3:</t>
          </r>
          <r>
            <rPr>
              <rFont val="Calibri"/>
              <sz val="10"/>
            </rPr>
            <t xml:space="preserve"> 2.4 years' experience is 2 years or more.
</t>
          </r>
          <r>
            <rPr>
              <rFont val="Calibri"/>
              <b val="1"/>
              <sz val="10"/>
            </rPr>
            <t>Final level:</t>
          </r>
          <r>
            <rPr>
              <rFont val="Calibri"/>
              <sz val="10"/>
            </rPr>
            <t xml:space="preserve"> A3.</t>
          </r>
        </is>
      </c>
      <c r="AW192"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Builds reusable front-end components and REST APIs for whole features; solves performance issues → moved up 0.5
</t>
          </r>
          <r>
            <rPr>
              <rFont val="Calibri"/>
              <b val="1"/>
              <sz val="10"/>
            </rPr>
            <t>KRA:</t>
          </r>
          <r>
            <rPr>
              <rFont val="Calibri"/>
              <sz val="10"/>
            </rPr>
            <t xml:space="preserve"> “1.Deliver ≥ 85% committed frontend tasks within agreed timelines with improved execution speed and quality. 2.Improve execution speed and…”
</t>
          </r>
          <r>
            <rPr>
              <rFont val="Calibri"/>
              <b val="1"/>
              <sz val="10"/>
            </rPr>
            <t>Market:</t>
          </r>
          <r>
            <rPr>
              <rFont val="Calibri"/>
              <sz val="10"/>
            </rPr>
            <t xml:space="preserve"> A2 = Standard work of the discipline · A3 = Varied and non-standard work; handles exceptions</t>
          </r>
        </is>
      </c>
      <c r="AX192"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Decides feature enhancements, code structure, performance and bug fixes on own features → moved up 0.5
</t>
          </r>
          <r>
            <rPr>
              <rFont val="Calibri"/>
              <b val="1"/>
              <sz val="10"/>
            </rPr>
            <t>Market:</t>
          </r>
          <r>
            <rPr>
              <rFont val="Calibri"/>
              <sz val="10"/>
            </rPr>
            <t xml:space="preserve"> A2 = Chooses own approach within standards · A3 = Technical / QC / client calls on own work</t>
          </r>
        </is>
      </c>
      <c r="AY192"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“1.Deliver ≥ 85% committed frontend tasks within agreed timelines with improved execution speed and quality. 2.Improve execution speed and…”
</t>
          </r>
          <r>
            <rPr>
              <rFont val="Calibri"/>
              <b val="1"/>
              <sz val="10"/>
            </rPr>
            <t>Market:</t>
          </r>
          <r>
            <rPr>
              <rFont val="Calibri"/>
              <sz val="10"/>
            </rPr>
            <t xml:space="preserve"> A2 = Own deliverables · accuracy, TAT</t>
          </r>
        </is>
      </c>
      <c r="AZ192"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reviewing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2" s="134" t="inlineStr">
        <is>
          <r>
            <rPr>
              <rFont val="Calibri"/>
              <sz val="10"/>
            </rPr>
            <t xml:space="preserve">Rated 2.5 of 12 · between A2 and A3
</t>
          </r>
          <r>
            <rPr>
              <rFont val="Calibri"/>
              <b val="1"/>
              <sz val="10"/>
            </rPr>
            <t>Experience:</t>
          </r>
          <r>
            <rPr>
              <rFont val="Calibri"/>
              <sz val="10"/>
            </rPr>
            <t xml:space="preserve"> 2.4 yrs total · 0.2 before IRIS + 2.2 at IRIS = 2.7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192"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2" s="145" t="inlineStr"/>
      <c r="BD192" s="136" t="inlineStr">
        <is>
          <t>✓ HRIS: 2.4 yrs, B.Tech, 0 direct reports
✓ Survey: 20 of 20 questions answered
✓ KRAs: submitted, reported deliverables
✓ Manager mapping: rating, 9-box — filled from talent-mapping files: 9-box · CARBON grid
✗ Job description: not on file</t>
        </is>
      </c>
      <c r="BE192"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2" s="136" t="inlineStr">
        <is>
          <t>Medium</t>
        </is>
      </c>
      <c r="BG192" s="136" t="inlineStr"/>
      <c r="BH192" s="136" t="inlineStr"/>
      <c r="BI192" s="137" t="n"/>
      <c r="BJ192" s="138" t="n"/>
      <c r="BK192" s="138" t="n"/>
      <c r="BL192" s="138" t="n"/>
      <c r="BM192" s="138" t="n"/>
      <c r="BN192" s="139" t="n"/>
      <c r="BO192" s="121" t="n"/>
      <c r="BP192" s="121" t="n"/>
      <c r="BQ192" s="121" t="n"/>
      <c r="BR192" s="121" t="n"/>
      <c r="BS192" s="121" t="n"/>
      <c r="BT192" s="121" t="n"/>
      <c r="BU192" s="121" t="n"/>
      <c r="BV192" s="121" t="n">
        <v>2</v>
      </c>
    </row>
    <row r="193" ht="340" customHeight="1">
      <c r="A193" s="109" t="inlineStr">
        <is>
          <t>IRIS2544</t>
        </is>
      </c>
      <c r="B193" s="110" t="inlineStr">
        <is>
          <t>Harsh Icecreamwala</t>
        </is>
      </c>
      <c r="C193" s="111" t="inlineStr">
        <is>
          <t>Technology</t>
        </is>
      </c>
      <c r="D193" s="111" t="inlineStr">
        <is>
          <t>Siddhesh Kadam</t>
        </is>
      </c>
      <c r="E193" s="112" t="n">
        <v>2.9</v>
      </c>
      <c r="F193" s="112" t="n">
        <v>0.2</v>
      </c>
      <c r="G193" s="111" t="inlineStr">
        <is>
          <t>Master of Science</t>
        </is>
      </c>
      <c r="H193" s="140" t="inlineStr">
        <is>
          <t>Software Engineer</t>
        </is>
      </c>
      <c r="I193" s="115" t="inlineStr">
        <is>
          <t>Senior Software Engineer</t>
        </is>
      </c>
      <c r="J193" s="114" t="inlineStr">
        <is>
          <t>Engineering &amp; Development</t>
        </is>
      </c>
      <c r="K193" s="114" t="inlineStr">
        <is>
          <t>Backend Development</t>
        </is>
      </c>
      <c r="L193" s="115" t="inlineStr">
        <is>
          <t>Not in current mapping files</t>
        </is>
      </c>
      <c r="M193" s="116" t="inlineStr">
        <is>
          <t>A3</t>
        </is>
      </c>
      <c r="N193" s="147" t="inlineStr">
        <is>
          <t>Senior Associate</t>
        </is>
      </c>
      <c r="O193" s="26" t="inlineStr">
        <is>
          <t>A</t>
        </is>
      </c>
      <c r="P193" s="114" t="inlineStr">
        <is>
          <t>IC</t>
        </is>
      </c>
      <c r="Q193" s="118" t="inlineStr">
        <is>
          <t>● Newly mapped</t>
        </is>
      </c>
      <c r="R193"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9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T193" s="121" t="n"/>
      <c r="U193"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93"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9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3" s="124" t="inlineStr">
        <is>
          <t>CARBON · Technology · Band A · Early career</t>
        </is>
      </c>
      <c r="Z193" s="125" t="n">
        <v>2</v>
      </c>
      <c r="AA193" s="126">
        <f>IFERROR(INDEX(WM_C,MATCH($Y193,WM_KEY,0)),"")</f>
        <v>0.64</v>
      </c>
      <c r="AB193" s="127">
        <f>IF(Z193="","",Z193*AA193)</f>
        <v>1.28</v>
      </c>
      <c r="AC193" s="125" t="n">
        <v>2</v>
      </c>
      <c r="AD193" s="126">
        <f>IFERROR(INDEX(WM_AU,MATCH($Y193,WM_KEY,0)),"")</f>
        <v>0.16</v>
      </c>
      <c r="AE193" s="127">
        <f>IF(AC193="","",AC193*AD193)</f>
        <v>0.32</v>
      </c>
      <c r="AF193" s="125" t="n">
        <v>2</v>
      </c>
      <c r="AG193" s="126">
        <f>IFERROR(INDEX(WM_AC,MATCH($Y193,WM_KEY,0)),"")</f>
        <v>0.04</v>
      </c>
      <c r="AH193" s="127">
        <f>IF(AF193="","",AF193*AG193)</f>
        <v>0.08</v>
      </c>
      <c r="AI193" s="125" t="n">
        <v>1</v>
      </c>
      <c r="AJ193" s="126">
        <f>IFERROR(INDEX(WM_L,MATCH($Y193,WM_KEY,0)),"")</f>
        <v>0</v>
      </c>
      <c r="AK193" s="127">
        <f>IF(AI193="","",AI193*AJ193)</f>
        <v>0</v>
      </c>
      <c r="AL193" s="125" t="n">
        <v>3.5</v>
      </c>
      <c r="AM193" s="126">
        <f>IFERROR(INDEX(WM_E,MATCH($Y193,WM_KEY,0)),"")</f>
        <v>0.1</v>
      </c>
      <c r="AN193" s="127">
        <f>IF(AL193="","",AL193*AM193)</f>
        <v>0.35</v>
      </c>
      <c r="AO193" s="128" t="n">
        <v>2</v>
      </c>
      <c r="AP193" s="126">
        <f>IFERROR(INDEX(WM_BI,MATCH($Y193,WM_KEY,0)),"")</f>
        <v>0.06</v>
      </c>
      <c r="AQ193" s="127">
        <f>IF(AO193="","",AO193*AP193)</f>
        <v>0.12</v>
      </c>
      <c r="AR193" s="127">
        <f>IF(COUNT(AB193,AE193,AH193,AK193,AN193,AQ193)&lt;6,"",SUM(AB193,AE193,AH193,AK193,AN193,AQ193))</f>
        <v>2.15</v>
      </c>
      <c r="AS193" s="129" t="str">
        <f>IF(AR193="","",INDEX({"A1","A2","A3","B1","B2","B3","C1","C2","D1","D2","E1","E2"},MAX(1,MIN(12,ROUND(AR193,0)))))</f>
        <v>A2</v>
      </c>
      <c r="AT19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3"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93" s="131" t="inlineStr">
        <is>
          <r>
            <rPr>
              <rFont val="Calibri"/>
              <sz val="10"/>
            </rPr>
            <t xml:space="preserve">• </t>
          </r>
          <r>
            <rPr>
              <rFont val="Calibri"/>
              <b val="1"/>
              <sz val="10"/>
            </rPr>
            <t>Raised to A3:</t>
          </r>
          <r>
            <rPr>
              <rFont val="Calibri"/>
              <sz val="10"/>
            </rPr>
            <t xml:space="preserve"> 2.9 years' experience is 2 years or more.
</t>
          </r>
          <r>
            <rPr>
              <rFont val="Calibri"/>
              <b val="1"/>
              <sz val="10"/>
            </rPr>
            <t>Final level:</t>
          </r>
          <r>
            <rPr>
              <rFont val="Calibri"/>
              <sz val="10"/>
            </rPr>
            <t xml:space="preserve"> A3.</t>
          </r>
        </is>
      </c>
      <c r="AW193"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Builds product features from gathered requirements, checking compatibility with existing features → matches the start
</t>
          </r>
          <r>
            <rPr>
              <rFont val="Calibri"/>
              <b val="1"/>
              <sz val="10"/>
            </rPr>
            <t>Market:</t>
          </r>
          <r>
            <rPr>
              <rFont val="Calibri"/>
              <sz val="10"/>
            </rPr>
            <t xml:space="preserve"> A2 = Standard work of the discipline</t>
          </r>
        </is>
      </c>
      <c r="AX19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the end-to-end flow of own features → matches the start
</t>
          </r>
          <r>
            <rPr>
              <rFont val="Calibri"/>
              <b val="1"/>
              <sz val="10"/>
            </rPr>
            <t>Market:</t>
          </r>
          <r>
            <rPr>
              <rFont val="Calibri"/>
              <sz val="10"/>
            </rPr>
            <t xml:space="preserve"> A2 = Chooses own approach within standards</t>
          </r>
        </is>
      </c>
      <c r="AY19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Features personally built for clients; delay hurts release consistency → matches the start
</t>
          </r>
          <r>
            <rPr>
              <rFont val="Calibri"/>
              <b val="1"/>
              <sz val="10"/>
            </rPr>
            <t>Market:</t>
          </r>
          <r>
            <rPr>
              <rFont val="Calibri"/>
              <sz val="10"/>
            </rPr>
            <t xml:space="preserve"> A2 = Own deliverables · accuracy, TAT</t>
          </r>
        </is>
      </c>
      <c r="AZ19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reviewing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3" s="134" t="inlineStr">
        <is>
          <r>
            <rPr>
              <rFont val="Calibri"/>
              <sz val="10"/>
            </rPr>
            <t xml:space="preserve">Rated 3.5 of 12 · between A3 and B1
</t>
          </r>
          <r>
            <rPr>
              <rFont val="Calibri"/>
              <b val="1"/>
              <sz val="10"/>
            </rPr>
            <t>Experience:</t>
          </r>
          <r>
            <rPr>
              <rFont val="Calibri"/>
              <sz val="10"/>
            </rPr>
            <t xml:space="preserve"> 2.9 yrs total · 2.7 before IRIS + 0.2 at IRIS = 3.0 on the experience scale
</t>
          </r>
          <r>
            <rPr>
              <rFont val="Calibri"/>
              <b val="1"/>
              <sz val="10"/>
            </rPr>
            <t>Qualification:</t>
          </r>
          <r>
            <rPr>
              <rFont val="Calibri"/>
              <sz val="10"/>
            </rPr>
            <t xml:space="preserve"> Master of Science · postgraduate, relevant to the work → +0.5
</t>
          </r>
          <r>
            <rPr>
              <rFont val="Calibri"/>
              <b val="1"/>
              <sz val="10"/>
            </rPr>
            <t>Market:</t>
          </r>
          <r>
            <rPr>
              <rFont val="Calibri"/>
              <sz val="10"/>
            </rPr>
            <t xml:space="preserve"> A3 roles typically have 2–5 yrs · IRIS guide 2–4</t>
          </r>
        </is>
      </c>
      <c r="BB193"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3" s="145" t="inlineStr"/>
      <c r="BD193" s="136" t="inlineStr">
        <is>
          <t>✓ HRIS: 2.9 yrs, Master of Science, 0 direct reports
✓ Survey: 20 of 20 questions answered
✗ KRAs: none on file
✓ Manager mapping: rating, 9-box
✗ Job description: not on file</t>
        </is>
      </c>
      <c r="BE193"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3" s="136" t="inlineStr">
        <is>
          <t>Medium</t>
        </is>
      </c>
      <c r="BG193" s="136" t="inlineStr"/>
      <c r="BH193" s="136" t="inlineStr"/>
      <c r="BI193" s="137" t="n"/>
      <c r="BJ193" s="138" t="n"/>
      <c r="BK193" s="138" t="n"/>
      <c r="BL193" s="138" t="n"/>
      <c r="BM193" s="138" t="n"/>
      <c r="BN193" s="139" t="n"/>
      <c r="BO193" s="121" t="n"/>
      <c r="BP193" s="121" t="n"/>
      <c r="BQ193" s="121" t="n"/>
      <c r="BR193" s="121" t="n"/>
      <c r="BS193" s="121" t="n"/>
      <c r="BT193" s="121" t="n"/>
      <c r="BU193" s="121" t="n"/>
      <c r="BV193" s="121" t="n">
        <v>2</v>
      </c>
    </row>
    <row r="194" ht="340" customHeight="1">
      <c r="A194" s="109" t="inlineStr">
        <is>
          <t>IRIS2024</t>
        </is>
      </c>
      <c r="B194" s="110" t="inlineStr">
        <is>
          <t>Imtiyaz Pathan</t>
        </is>
      </c>
      <c r="C194" s="111" t="inlineStr">
        <is>
          <t>Technology</t>
        </is>
      </c>
      <c r="D194" s="111" t="inlineStr">
        <is>
          <t>Dhiraj Suryawanshi</t>
        </is>
      </c>
      <c r="E194" s="112" t="n">
        <v>4.3</v>
      </c>
      <c r="F194" s="112" t="n">
        <v>4.3</v>
      </c>
      <c r="G194" s="111" t="inlineStr">
        <is>
          <t>MCA</t>
        </is>
      </c>
      <c r="H194" s="140" t="inlineStr">
        <is>
          <t>Software Engineer</t>
        </is>
      </c>
      <c r="I194" s="115" t="inlineStr">
        <is>
          <t>Senior Software Engineer</t>
        </is>
      </c>
      <c r="J194" s="114" t="inlineStr">
        <is>
          <t>Engineering &amp; Development</t>
        </is>
      </c>
      <c r="K194" s="114" t="inlineStr">
        <is>
          <t>Backend Development</t>
        </is>
      </c>
      <c r="L194" s="115" t="inlineStr">
        <is>
          <t>L3 – Professional / Associate</t>
        </is>
      </c>
      <c r="M194" s="116" t="inlineStr">
        <is>
          <t>A3</t>
        </is>
      </c>
      <c r="N194" s="147" t="inlineStr">
        <is>
          <t>Senior Associate</t>
        </is>
      </c>
      <c r="O194" s="26" t="inlineStr">
        <is>
          <t>A</t>
        </is>
      </c>
      <c r="P194" s="114" t="inlineStr">
        <is>
          <t>IC</t>
        </is>
      </c>
      <c r="Q194" s="146" t="inlineStr">
        <is>
          <t>▲ Up</t>
        </is>
      </c>
      <c r="R194"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9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Trusted Professional.</t>
          </r>
        </is>
      </c>
      <c r="T194" s="121" t="n"/>
      <c r="U194"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94"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4"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94"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4" s="124" t="inlineStr">
        <is>
          <t>CARBON · Technology · Band A · Early career</t>
        </is>
      </c>
      <c r="Z194" s="125" t="n">
        <v>2</v>
      </c>
      <c r="AA194" s="126">
        <f>IFERROR(INDEX(WM_C,MATCH($Y194,WM_KEY,0)),"")</f>
        <v>0.64</v>
      </c>
      <c r="AB194" s="127">
        <f>IF(Z194="","",Z194*AA194)</f>
        <v>1.28</v>
      </c>
      <c r="AC194" s="125" t="n">
        <v>2</v>
      </c>
      <c r="AD194" s="126">
        <f>IFERROR(INDEX(WM_AU,MATCH($Y194,WM_KEY,0)),"")</f>
        <v>0.16</v>
      </c>
      <c r="AE194" s="127">
        <f>IF(AC194="","",AC194*AD194)</f>
        <v>0.32</v>
      </c>
      <c r="AF194" s="125" t="n">
        <v>2</v>
      </c>
      <c r="AG194" s="126">
        <f>IFERROR(INDEX(WM_AC,MATCH($Y194,WM_KEY,0)),"")</f>
        <v>0.04</v>
      </c>
      <c r="AH194" s="127">
        <f>IF(AF194="","",AF194*AG194)</f>
        <v>0.08</v>
      </c>
      <c r="AI194" s="125" t="n">
        <v>1</v>
      </c>
      <c r="AJ194" s="126">
        <f>IFERROR(INDEX(WM_L,MATCH($Y194,WM_KEY,0)),"")</f>
        <v>0</v>
      </c>
      <c r="AK194" s="127">
        <f>IF(AI194="","",AI194*AJ194)</f>
        <v>0</v>
      </c>
      <c r="AL194" s="125" t="n">
        <v>4</v>
      </c>
      <c r="AM194" s="126">
        <f>IFERROR(INDEX(WM_E,MATCH($Y194,WM_KEY,0)),"")</f>
        <v>0.1</v>
      </c>
      <c r="AN194" s="127">
        <f>IF(AL194="","",AL194*AM194)</f>
        <v>0.4</v>
      </c>
      <c r="AO194" s="128" t="n">
        <v>2</v>
      </c>
      <c r="AP194" s="126">
        <f>IFERROR(INDEX(WM_BI,MATCH($Y194,WM_KEY,0)),"")</f>
        <v>0.06</v>
      </c>
      <c r="AQ194" s="127">
        <f>IF(AO194="","",AO194*AP194)</f>
        <v>0.12</v>
      </c>
      <c r="AR194" s="127">
        <f>IF(COUNT(AB194,AE194,AH194,AK194,AN194,AQ194)&lt;6,"",SUM(AB194,AE194,AH194,AK194,AN194,AQ194))</f>
        <v>2.2</v>
      </c>
      <c r="AS194" s="129" t="str">
        <f>IF(AR194="","",INDEX({"A1","A2","A3","B1","B2","B3","C1","C2","D1","D2","E1","E2"},MAX(1,MIN(12,ROUND(AR194,0)))))</f>
        <v>A2</v>
      </c>
      <c r="AT19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4" s="131"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94" s="131" t="inlineStr">
        <is>
          <r>
            <rPr>
              <rFont val="Calibri"/>
              <sz val="10"/>
            </rPr>
            <t xml:space="preserve">•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AW194"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“1.Deliver ≥ 95% committed full-stack tasks within agreed timelines with high-quality implementation. 2.Improve technical depth by…”
</t>
          </r>
          <r>
            <rPr>
              <rFont val="Calibri"/>
              <b val="1"/>
              <sz val="10"/>
            </rPr>
            <t>Market:</t>
          </r>
          <r>
            <rPr>
              <rFont val="Calibri"/>
              <sz val="10"/>
            </rPr>
            <t xml:space="preserve"> A2 = Standard work of the discipline</t>
          </r>
        </is>
      </c>
      <c r="AX19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Independent only on 'technical implementation' of own tasks → matches the start
</t>
          </r>
          <r>
            <rPr>
              <rFont val="Calibri"/>
              <b val="1"/>
              <sz val="10"/>
            </rPr>
            <t>Market:</t>
          </r>
          <r>
            <rPr>
              <rFont val="Calibri"/>
              <sz val="10"/>
            </rPr>
            <t xml:space="preserve"> A2 = Chooses own approach within standards</t>
          </r>
        </is>
      </c>
      <c r="AY194"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features and automation workflows working reliably; errors cause rework and bugs → matches the start
</t>
          </r>
          <r>
            <rPr>
              <rFont val="Calibri"/>
              <b val="1"/>
              <sz val="10"/>
            </rPr>
            <t>KRA:</t>
          </r>
          <r>
            <rPr>
              <rFont val="Calibri"/>
              <sz val="10"/>
            </rPr>
            <t xml:space="preserve"> “1.Deliver ≥ 95% committed full-stack tasks within agreed timelines with high-quality implementation. 2.Improve technical depth by…”
</t>
          </r>
          <r>
            <rPr>
              <rFont val="Calibri"/>
              <b val="1"/>
              <sz val="10"/>
            </rPr>
            <t>Market:</t>
          </r>
          <r>
            <rPr>
              <rFont val="Calibri"/>
              <sz val="10"/>
            </rPr>
            <t xml:space="preserve"> A2 = Own deliverables · accuracy, TAT</t>
          </r>
        </is>
      </c>
      <c r="AZ194"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or review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4" s="134" t="inlineStr">
        <is>
          <r>
            <rPr>
              <rFont val="Calibri"/>
              <sz val="10"/>
            </rPr>
            <t xml:space="preserve">Rated 4 of 12
</t>
          </r>
          <r>
            <rPr>
              <rFont val="Calibri"/>
              <b val="1"/>
              <sz val="10"/>
            </rPr>
            <t>Experience:</t>
          </r>
          <r>
            <rPr>
              <rFont val="Calibri"/>
              <sz val="10"/>
            </rPr>
            <t xml:space="preserve"> 4.3 yrs total · 4.3 at IRIS; none recorded before IRIS = 3.5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94"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4" s="145" t="inlineStr"/>
      <c r="BD194" s="136" t="inlineStr">
        <is>
          <t>✓ HRIS: 4.3 yrs, MCA, 0 direct reports
✓ Survey: 20 of 20 questions answered
✓ KRAs: submitted, reported deliverables
✓ Manager mapping: rating, 9-box — filled from talent-mapping files: 9-box · CARBON grid
✗ Job description: not on file</t>
        </is>
      </c>
      <c r="BE194"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4" s="136" t="inlineStr">
        <is>
          <t>Medium</t>
        </is>
      </c>
      <c r="BG194" s="136" t="inlineStr"/>
      <c r="BH194" s="136" t="inlineStr"/>
      <c r="BI194" s="137" t="n"/>
      <c r="BJ194" s="138" t="n"/>
      <c r="BK194" s="138" t="n"/>
      <c r="BL194" s="138" t="n"/>
      <c r="BM194" s="138" t="n"/>
      <c r="BN194" s="139" t="n"/>
      <c r="BO194" s="121" t="n"/>
      <c r="BP194" s="121" t="n"/>
      <c r="BQ194" s="121" t="n"/>
      <c r="BR194" s="121" t="n"/>
      <c r="BS194" s="121" t="n"/>
      <c r="BT194" s="121" t="n"/>
      <c r="BU194" s="121" t="n"/>
      <c r="BV194" s="121" t="n">
        <v>2</v>
      </c>
    </row>
    <row r="195" ht="340" customHeight="1">
      <c r="A195" s="109" t="inlineStr">
        <is>
          <t>IRIS2109</t>
        </is>
      </c>
      <c r="B195" s="110" t="inlineStr">
        <is>
          <t>Jayshiv Patel</t>
        </is>
      </c>
      <c r="C195" s="111" t="inlineStr">
        <is>
          <t>Technology</t>
        </is>
      </c>
      <c r="D195" s="111" t="inlineStr">
        <is>
          <t>Chetan Kotwal</t>
        </is>
      </c>
      <c r="E195" s="112" t="n">
        <v>3.5</v>
      </c>
      <c r="F195" s="112" t="n">
        <v>3.5</v>
      </c>
      <c r="G195" s="111" t="inlineStr">
        <is>
          <t>Msc</t>
        </is>
      </c>
      <c r="H195" s="140" t="inlineStr">
        <is>
          <t>Software Engineer</t>
        </is>
      </c>
      <c r="I195" s="115" t="inlineStr">
        <is>
          <t>Senior Software Engineer</t>
        </is>
      </c>
      <c r="J195" s="114" t="inlineStr">
        <is>
          <t>Engineering &amp; Development</t>
        </is>
      </c>
      <c r="K195" s="114" t="inlineStr">
        <is>
          <t>Full-Stack Development</t>
        </is>
      </c>
      <c r="L195" s="115" t="inlineStr">
        <is>
          <t>L3 – Professional / Associate</t>
        </is>
      </c>
      <c r="M195" s="116" t="inlineStr">
        <is>
          <t>A3</t>
        </is>
      </c>
      <c r="N195" s="147" t="inlineStr">
        <is>
          <t>Senior Associate</t>
        </is>
      </c>
      <c r="O195" s="26" t="inlineStr">
        <is>
          <t>A</t>
        </is>
      </c>
      <c r="P195" s="114" t="inlineStr">
        <is>
          <t>IC</t>
        </is>
      </c>
      <c r="Q195" s="146" t="inlineStr">
        <is>
          <t>▲ Up</t>
        </is>
      </c>
      <c r="R195"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9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195" s="121" t="n"/>
      <c r="U195"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
Leads 2 direct reports.</t>
          </r>
        </is>
      </c>
      <c r="V195"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5"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95"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5" s="124" t="inlineStr">
        <is>
          <t>CARBON · Technology · Band A · Early career</t>
        </is>
      </c>
      <c r="Z195" s="125" t="n">
        <v>2.5</v>
      </c>
      <c r="AA195" s="126">
        <f>IFERROR(INDEX(WM_C,MATCH($Y195,WM_KEY,0)),"")</f>
        <v>0.64</v>
      </c>
      <c r="AB195" s="127">
        <f>IF(Z195="","",Z195*AA195)</f>
        <v>1.6</v>
      </c>
      <c r="AC195" s="125" t="n">
        <v>2.5</v>
      </c>
      <c r="AD195" s="126">
        <f>IFERROR(INDEX(WM_AU,MATCH($Y195,WM_KEY,0)),"")</f>
        <v>0.16</v>
      </c>
      <c r="AE195" s="127">
        <f>IF(AC195="","",AC195*AD195)</f>
        <v>0.4</v>
      </c>
      <c r="AF195" s="125" t="n">
        <v>3.5</v>
      </c>
      <c r="AG195" s="126">
        <f>IFERROR(INDEX(WM_AC,MATCH($Y195,WM_KEY,0)),"")</f>
        <v>0.04</v>
      </c>
      <c r="AH195" s="127">
        <f>IF(AF195="","",AF195*AG195)</f>
        <v>0.14</v>
      </c>
      <c r="AI195" s="125" t="n">
        <v>3.5</v>
      </c>
      <c r="AJ195" s="126">
        <f>IFERROR(INDEX(WM_L,MATCH($Y195,WM_KEY,0)),"")</f>
        <v>0</v>
      </c>
      <c r="AK195" s="127">
        <f>IF(AI195="","",AI195*AJ195)</f>
        <v>0</v>
      </c>
      <c r="AL195" s="125" t="n">
        <v>3.5</v>
      </c>
      <c r="AM195" s="126">
        <f>IFERROR(INDEX(WM_E,MATCH($Y195,WM_KEY,0)),"")</f>
        <v>0.1</v>
      </c>
      <c r="AN195" s="127">
        <f>IF(AL195="","",AL195*AM195)</f>
        <v>0.35</v>
      </c>
      <c r="AO195" s="128" t="n">
        <v>3.5</v>
      </c>
      <c r="AP195" s="126">
        <f>IFERROR(INDEX(WM_BI,MATCH($Y195,WM_KEY,0)),"")</f>
        <v>0.06</v>
      </c>
      <c r="AQ195" s="127">
        <f>IF(AO195="","",AO195*AP195)</f>
        <v>0.21</v>
      </c>
      <c r="AR195" s="127">
        <f>IF(COUNT(AB195,AE195,AH195,AK195,AN195,AQ195)&lt;6,"",SUM(AB195,AE195,AH195,AK195,AN195,AQ195))</f>
        <v>2.7</v>
      </c>
      <c r="AS195" s="129" t="str">
        <f>IF(AR195="","",INDEX({"A1","A2","A3","B1","B2","B3","C1","C2","D1","D2","E1","E2"},MAX(1,MIN(12,ROUND(AR195,0)))))</f>
        <v>A3</v>
      </c>
      <c r="AT19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5" s="131" t="inlineStr">
        <is>
          <r>
            <rPr>
              <rFont val="Calibri"/>
              <b val="1"/>
              <sz val="10"/>
            </rPr>
            <t>At build:</t>
          </r>
          <r>
            <rPr>
              <rFont val="Calibri"/>
              <sz val="10"/>
            </rPr>
            <t xml:space="preserve"> Complexity 1.60 + Autonomy 0.40 + Accountability 0.14 + Leadership 0.00 + Experience 0.35 + Business impact 0.21
= 2.70 points → nearest level 3 = A3
</t>
          </r>
          <r>
            <rPr>
              <rFont val="Calibri"/>
              <b val="1"/>
              <sz val="10"/>
            </rPr>
            <t>Final level:</t>
          </r>
          <r>
            <rPr>
              <rFont val="Calibri"/>
              <sz val="10"/>
            </rPr>
            <t xml:space="preserve"> A3 · same as the score</t>
          </r>
        </is>
      </c>
      <c r="AV195" s="131" t="inlineStr">
        <is>
          <r>
            <rPr>
              <rFont val="Calibri"/>
              <b val="1"/>
              <sz val="10"/>
            </rPr>
            <t>No rule applied:</t>
          </r>
          <r>
            <rPr>
              <rFont val="Calibri"/>
              <sz val="10"/>
            </rPr>
            <t xml:space="preserve"> the score decides.</t>
          </r>
        </is>
      </c>
      <c r="AW195"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Feature development across backend and frontend, production support, technical guidance to team → moved up 0.5
</t>
          </r>
          <r>
            <rPr>
              <rFont val="Calibri"/>
              <b val="1"/>
              <sz val="10"/>
            </rPr>
            <t>KRA:</t>
          </r>
          <r>
            <rPr>
              <rFont val="Calibri"/>
              <sz val="10"/>
            </rPr>
            <t xml:space="preserve"> “1.Deliver ≥ 95% committed MS 365 / Office Add-in tasks within agreed timelines with high-quality implementation. 2.Improve technical…”
</t>
          </r>
          <r>
            <rPr>
              <rFont val="Calibri"/>
              <b val="1"/>
              <sz val="10"/>
            </rPr>
            <t>Market:</t>
          </r>
          <r>
            <rPr>
              <rFont val="Calibri"/>
              <sz val="10"/>
            </rPr>
            <t xml:space="preserve"> A2 = Standard work of the discipline · A3 = Varied and non-standard work; handles exceptions</t>
          </r>
        </is>
      </c>
      <c r="AX195" s="134" t="inlineStr">
        <is>
          <r>
            <rPr>
              <rFont val="Calibri"/>
              <sz val="10"/>
            </rPr>
            <t xml:space="preserve">Rated 2.5 of 12 · between A2 and A3
</t>
          </r>
          <r>
            <rPr>
              <rFont val="Calibri"/>
              <b val="1"/>
              <sz val="10"/>
            </rPr>
            <t>Start:</t>
          </r>
          <r>
            <rPr>
              <rFont val="Calibri"/>
              <sz val="10"/>
            </rPr>
            <t xml:space="preserve"> 3.0 · practitioner title; reporting lines show a bigger role: 2 direct reports
</t>
          </r>
          <r>
            <rPr>
              <rFont val="Calibri"/>
              <b val="1"/>
              <sz val="10"/>
            </rPr>
            <t>Evidence reads like A2:</t>
          </r>
          <r>
            <rPr>
              <rFont val="Calibri"/>
              <sz val="10"/>
            </rPr>
            <t xml:space="preserve"> Decides 'feature implementation' only; no wider calls stated → moved down 0.5
</t>
          </r>
          <r>
            <rPr>
              <rFont val="Calibri"/>
              <b val="1"/>
              <sz val="10"/>
            </rPr>
            <t>Market:</t>
          </r>
          <r>
            <rPr>
              <rFont val="Calibri"/>
              <sz val="10"/>
            </rPr>
            <t xml:space="preserve"> A2 = Chooses own approach within standards · A3 = Technical / QC / client calls on own work</t>
          </r>
        </is>
      </c>
      <c r="AY195" s="134" t="inlineStr">
        <is>
          <r>
            <rPr>
              <rFont val="Calibri"/>
              <sz val="10"/>
            </rPr>
            <t xml:space="preserve">Rated 3.5 of 12 · between A3 and B1
</t>
          </r>
          <r>
            <rPr>
              <rFont val="Calibri"/>
              <b val="1"/>
              <sz val="10"/>
            </rPr>
            <t>Start:</t>
          </r>
          <r>
            <rPr>
              <rFont val="Calibri"/>
              <sz val="10"/>
            </rPr>
            <t xml:space="preserve"> 4.0 · practitioner title; 2 direct reports
</t>
          </r>
          <r>
            <rPr>
              <rFont val="Calibri"/>
              <b val="1"/>
              <sz val="10"/>
            </rPr>
            <t>Evidence reads like A3:</t>
          </r>
          <r>
            <rPr>
              <rFont val="Calibri"/>
              <sz val="10"/>
            </rPr>
            <t xml:space="preserve"> own survey / KRA answers · summarised by the rater; not quoted → moved down 0.5
</t>
          </r>
          <r>
            <rPr>
              <rFont val="Calibri"/>
              <b val="1"/>
              <sz val="10"/>
            </rPr>
            <t>KRA:</t>
          </r>
          <r>
            <rPr>
              <rFont val="Calibri"/>
              <sz val="10"/>
            </rPr>
            <t xml:space="preserve"> “1.Deliver ≥ 95% committed MS 365 / Office Add-in tasks within agreed timelines with high-quality implementation. 2.Improve technical…”
</t>
          </r>
          <r>
            <rPr>
              <rFont val="Calibri"/>
              <b val="1"/>
              <sz val="10"/>
            </rPr>
            <t>Market:</t>
          </r>
          <r>
            <rPr>
              <rFont val="Calibri"/>
              <sz val="10"/>
            </rPr>
            <t xml:space="preserve"> A3 = A module / process, or work with client or regulatory consequences · B1 = A domain or a small team</t>
          </r>
        </is>
      </c>
      <c r="AZ195"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'Team technical guidance' is a listed responsibility; 2 reports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195" s="134" t="inlineStr">
        <is>
          <r>
            <rPr>
              <rFont val="Calibri"/>
              <sz val="10"/>
            </rPr>
            <t xml:space="preserve">Rated 3.5 of 12 · between A3 and B1
</t>
          </r>
          <r>
            <rPr>
              <rFont val="Calibri"/>
              <b val="1"/>
              <sz val="10"/>
            </rPr>
            <t>Experience:</t>
          </r>
          <r>
            <rPr>
              <rFont val="Calibri"/>
              <sz val="10"/>
            </rPr>
            <t xml:space="preserve"> 3.5 yrs total · 3.5 at IRIS; none recorded before IRIS = 3.2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195"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195" s="135" t="inlineStr">
        <is>
          <t>• Confirm the reporting line — Manager</t>
        </is>
      </c>
      <c r="BD195" s="136" t="inlineStr">
        <is>
          <t>✓ HRIS: 3.5 yrs, Msc, 2 direct reports
✓ Survey: 20 of 20 questions answered
✓ KRAs: submitted, reported deliverables
✓ Manager mapping: rating, 9-box
✗ Job description: not on file</t>
        </is>
      </c>
      <c r="BE195"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5" s="136" t="inlineStr">
        <is>
          <t>Low</t>
        </is>
      </c>
      <c r="BG195" s="13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195" s="136" t="inlineStr"/>
      <c r="BI195" s="137" t="n"/>
      <c r="BJ195" s="138" t="n"/>
      <c r="BK195" s="138" t="n"/>
      <c r="BL195" s="138" t="n"/>
      <c r="BM195" s="138" t="n"/>
      <c r="BN195" s="139" t="n"/>
      <c r="BO195" s="121" t="n"/>
      <c r="BP195" s="121" t="n"/>
      <c r="BQ195" s="121" t="n"/>
      <c r="BR195" s="121" t="n"/>
      <c r="BS195" s="121" t="n"/>
      <c r="BT195" s="121" t="n"/>
      <c r="BU195" s="121" t="n"/>
      <c r="BV195" s="121" t="n">
        <v>3.5</v>
      </c>
    </row>
    <row r="196" ht="340" customHeight="1">
      <c r="A196" s="109" t="inlineStr">
        <is>
          <t>IRIS2472</t>
        </is>
      </c>
      <c r="B196" s="110" t="inlineStr">
        <is>
          <t>Karan Kapadia</t>
        </is>
      </c>
      <c r="C196" s="111" t="inlineStr">
        <is>
          <t>Technology</t>
        </is>
      </c>
      <c r="D196" s="111" t="inlineStr">
        <is>
          <t>Prachi Digambar Raut</t>
        </is>
      </c>
      <c r="E196" s="112" t="n">
        <v>4.4</v>
      </c>
      <c r="F196" s="112" t="n">
        <v>0.6</v>
      </c>
      <c r="G196" s="111" t="inlineStr">
        <is>
          <t>MCA</t>
        </is>
      </c>
      <c r="H196" s="140" t="inlineStr">
        <is>
          <t>Software Engineer</t>
        </is>
      </c>
      <c r="I196" s="115" t="inlineStr">
        <is>
          <t>Senior Software Engineer</t>
        </is>
      </c>
      <c r="J196" s="114" t="inlineStr">
        <is>
          <t>Engineering &amp; Development</t>
        </is>
      </c>
      <c r="K196" s="114" t="inlineStr">
        <is>
          <t>Full-Stack Development</t>
        </is>
      </c>
      <c r="L196" s="115" t="inlineStr">
        <is>
          <t>L3 – Professional / Associate</t>
        </is>
      </c>
      <c r="M196" s="116" t="inlineStr">
        <is>
          <t>A3</t>
        </is>
      </c>
      <c r="N196" s="147" t="inlineStr">
        <is>
          <t>Senior Associate</t>
        </is>
      </c>
      <c r="O196" s="26" t="inlineStr">
        <is>
          <t>A</t>
        </is>
      </c>
      <c r="P196" s="114" t="inlineStr">
        <is>
          <t>IC</t>
        </is>
      </c>
      <c r="Q196" s="146" t="inlineStr">
        <is>
          <t>▲ Up</t>
        </is>
      </c>
      <c r="R196"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9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Future Leader.</t>
          </r>
        </is>
      </c>
      <c r="T196" s="121" t="n"/>
      <c r="U196"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96"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6"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96"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6" s="124" t="inlineStr">
        <is>
          <t>CARBON · Technology · Band A · Early career</t>
        </is>
      </c>
      <c r="Z196" s="125" t="n">
        <v>2</v>
      </c>
      <c r="AA196" s="126">
        <f>IFERROR(INDEX(WM_C,MATCH($Y196,WM_KEY,0)),"")</f>
        <v>0.64</v>
      </c>
      <c r="AB196" s="127">
        <f>IF(Z196="","",Z196*AA196)</f>
        <v>1.28</v>
      </c>
      <c r="AC196" s="125" t="n">
        <v>2</v>
      </c>
      <c r="AD196" s="126">
        <f>IFERROR(INDEX(WM_AU,MATCH($Y196,WM_KEY,0)),"")</f>
        <v>0.16</v>
      </c>
      <c r="AE196" s="127">
        <f>IF(AC196="","",AC196*AD196)</f>
        <v>0.32</v>
      </c>
      <c r="AF196" s="125" t="n">
        <v>2</v>
      </c>
      <c r="AG196" s="126">
        <f>IFERROR(INDEX(WM_AC,MATCH($Y196,WM_KEY,0)),"")</f>
        <v>0.04</v>
      </c>
      <c r="AH196" s="127">
        <f>IF(AF196="","",AF196*AG196)</f>
        <v>0.08</v>
      </c>
      <c r="AI196" s="125" t="n">
        <v>1</v>
      </c>
      <c r="AJ196" s="126">
        <f>IFERROR(INDEX(WM_L,MATCH($Y196,WM_KEY,0)),"")</f>
        <v>0</v>
      </c>
      <c r="AK196" s="127">
        <f>IF(AI196="","",AI196*AJ196)</f>
        <v>0</v>
      </c>
      <c r="AL196" s="125" t="n">
        <v>4</v>
      </c>
      <c r="AM196" s="126">
        <f>IFERROR(INDEX(WM_E,MATCH($Y196,WM_KEY,0)),"")</f>
        <v>0.1</v>
      </c>
      <c r="AN196" s="127">
        <f>IF(AL196="","",AL196*AM196)</f>
        <v>0.4</v>
      </c>
      <c r="AO196" s="128" t="n">
        <v>2</v>
      </c>
      <c r="AP196" s="126">
        <f>IFERROR(INDEX(WM_BI,MATCH($Y196,WM_KEY,0)),"")</f>
        <v>0.06</v>
      </c>
      <c r="AQ196" s="127">
        <f>IF(AO196="","",AO196*AP196)</f>
        <v>0.12</v>
      </c>
      <c r="AR196" s="127">
        <f>IF(COUNT(AB196,AE196,AH196,AK196,AN196,AQ196)&lt;6,"",SUM(AB196,AE196,AH196,AK196,AN196,AQ196))</f>
        <v>2.2</v>
      </c>
      <c r="AS196" s="129" t="str">
        <f>IF(AR196="","",INDEX({"A1","A2","A3","B1","B2","B3","C1","C2","D1","D2","E1","E2"},MAX(1,MIN(12,ROUND(AR196,0)))))</f>
        <v>A2</v>
      </c>
      <c r="AT19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6" s="131"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96" s="131" t="inlineStr">
        <is>
          <r>
            <rPr>
              <rFont val="Calibri"/>
              <sz val="10"/>
            </rPr>
            <t xml:space="preserve">•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AW196"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Lists product understanding, system design, logic; data integration; no concrete problems described → matches the start
</t>
          </r>
          <r>
            <rPr>
              <rFont val="Calibri"/>
              <b val="1"/>
              <sz val="10"/>
            </rPr>
            <t>KRA:</t>
          </r>
          <r>
            <rPr>
              <rFont val="Calibri"/>
              <sz val="10"/>
            </rPr>
            <t xml:space="preserve"> “1. Strengthen technical expertise in.NET, React, APIs, database handling, and full-stack development by contributing to ≥ 50% end-to-end…”
</t>
          </r>
          <r>
            <rPr>
              <rFont val="Calibri"/>
              <b val="1"/>
              <sz val="10"/>
            </rPr>
            <t>Market:</t>
          </r>
          <r>
            <rPr>
              <rFont val="Calibri"/>
              <sz val="10"/>
            </rPr>
            <t xml:space="preserve"> A2 = Standard work of the discipline</t>
          </r>
        </is>
      </c>
      <c r="AX19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model change requests; discusses with team before starting any work → matches the start
</t>
          </r>
          <r>
            <rPr>
              <rFont val="Calibri"/>
              <b val="1"/>
              <sz val="10"/>
            </rPr>
            <t>Market:</t>
          </r>
          <r>
            <rPr>
              <rFont val="Calibri"/>
              <sz val="10"/>
            </rPr>
            <t xml:space="preserve"> A2 = Chooses own approach within standards</t>
          </r>
        </is>
      </c>
      <c r="AY19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survey / KRA answers · summarised by the rater; not quoted → matches the start
</t>
          </r>
          <r>
            <rPr>
              <rFont val="Calibri"/>
              <b val="1"/>
              <sz val="10"/>
            </rPr>
            <t>KRA:</t>
          </r>
          <r>
            <rPr>
              <rFont val="Calibri"/>
              <sz val="10"/>
            </rPr>
            <t xml:space="preserve"> “1. Strengthen technical expertise in.NET, React, APIs, database handling, and full-stack development by contributing to ≥ 50% end-to-end…”
</t>
          </r>
          <r>
            <rPr>
              <rFont val="Calibri"/>
              <b val="1"/>
              <sz val="10"/>
            </rPr>
            <t>Market:</t>
          </r>
          <r>
            <rPr>
              <rFont val="Calibri"/>
              <sz val="10"/>
            </rPr>
            <t xml:space="preserve"> A2 = Own deliverables · accuracy, TAT</t>
          </r>
        </is>
      </c>
      <c r="AZ19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6" s="134" t="inlineStr">
        <is>
          <r>
            <rPr>
              <rFont val="Calibri"/>
              <sz val="10"/>
            </rPr>
            <t xml:space="preserve">Rated 4 of 12
</t>
          </r>
          <r>
            <rPr>
              <rFont val="Calibri"/>
              <b val="1"/>
              <sz val="10"/>
            </rPr>
            <t>Experience:</t>
          </r>
          <r>
            <rPr>
              <rFont val="Calibri"/>
              <sz val="10"/>
            </rPr>
            <t xml:space="preserve"> 4.4 yrs total · 3.8 before IRIS + 0.6 at IRIS = 3.6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196"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6" s="145" t="inlineStr"/>
      <c r="BD196" s="136" t="inlineStr">
        <is>
          <t>✓ HRIS: 4.4 yrs, MCA, 0 direct reports
✓ Survey: 19 of 20 questions answered
✓ KRAs: submitted, reported deliverables
✓ Manager mapping: rating, 9-box — filled from talent-mapping files: 9-box · CARBON grid
✗ Job description: not on file</t>
        </is>
      </c>
      <c r="BE196"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6" s="136" t="inlineStr">
        <is>
          <t>Medium</t>
        </is>
      </c>
      <c r="BG196" s="136" t="inlineStr"/>
      <c r="BH196" s="136" t="inlineStr"/>
      <c r="BI196" s="137" t="n"/>
      <c r="BJ196" s="138" t="n"/>
      <c r="BK196" s="138" t="n"/>
      <c r="BL196" s="138" t="n"/>
      <c r="BM196" s="138" t="n"/>
      <c r="BN196" s="139" t="n"/>
      <c r="BO196" s="121" t="n"/>
      <c r="BP196" s="121" t="n"/>
      <c r="BQ196" s="121" t="n"/>
      <c r="BR196" s="121" t="n"/>
      <c r="BS196" s="121" t="n"/>
      <c r="BT196" s="121" t="n"/>
      <c r="BU196" s="121" t="n"/>
      <c r="BV196" s="121" t="n">
        <v>2</v>
      </c>
    </row>
    <row r="197" ht="340" customHeight="1">
      <c r="A197" s="109" t="inlineStr">
        <is>
          <t>IRIS2032</t>
        </is>
      </c>
      <c r="B197" s="110" t="inlineStr">
        <is>
          <t>Kinjal Rathod</t>
        </is>
      </c>
      <c r="C197" s="111" t="inlineStr">
        <is>
          <t>Technology</t>
        </is>
      </c>
      <c r="D197" s="111" t="inlineStr">
        <is>
          <t>Raj Chauhan</t>
        </is>
      </c>
      <c r="E197" s="112" t="n">
        <v>4.2</v>
      </c>
      <c r="F197" s="112" t="n">
        <v>4.2</v>
      </c>
      <c r="G197" s="111" t="inlineStr">
        <is>
          <t>MSc</t>
        </is>
      </c>
      <c r="H197" s="140" t="inlineStr">
        <is>
          <t>Software Engineer</t>
        </is>
      </c>
      <c r="I197" s="115" t="inlineStr">
        <is>
          <t>Senior Software Engineer</t>
        </is>
      </c>
      <c r="J197" s="114" t="inlineStr">
        <is>
          <t>Engineering &amp; Development</t>
        </is>
      </c>
      <c r="K197" s="114" t="inlineStr">
        <is>
          <t>Backend Development</t>
        </is>
      </c>
      <c r="L197" s="115" t="inlineStr">
        <is>
          <t>L3 – Professional / Associate</t>
        </is>
      </c>
      <c r="M197" s="116" t="inlineStr">
        <is>
          <t>A3</t>
        </is>
      </c>
      <c r="N197" s="147" t="inlineStr">
        <is>
          <t>Senior Associate</t>
        </is>
      </c>
      <c r="O197" s="26" t="inlineStr">
        <is>
          <t>A</t>
        </is>
      </c>
      <c r="P197" s="114" t="inlineStr">
        <is>
          <t>IC</t>
        </is>
      </c>
      <c r="Q197" s="146" t="inlineStr">
        <is>
          <t>▲ Up</t>
        </is>
      </c>
      <c r="R197"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19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Future Leader.</t>
          </r>
        </is>
      </c>
      <c r="T197" s="121" t="n"/>
      <c r="U197"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197"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7"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197"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7" s="124" t="inlineStr">
        <is>
          <t>CARBON · Technology · Band A · Early career</t>
        </is>
      </c>
      <c r="Z197" s="125" t="n">
        <v>2</v>
      </c>
      <c r="AA197" s="126">
        <f>IFERROR(INDEX(WM_C,MATCH($Y197,WM_KEY,0)),"")</f>
        <v>0.64</v>
      </c>
      <c r="AB197" s="127">
        <f>IF(Z197="","",Z197*AA197)</f>
        <v>1.28</v>
      </c>
      <c r="AC197" s="125" t="n">
        <v>2</v>
      </c>
      <c r="AD197" s="126">
        <f>IFERROR(INDEX(WM_AU,MATCH($Y197,WM_KEY,0)),"")</f>
        <v>0.16</v>
      </c>
      <c r="AE197" s="127">
        <f>IF(AC197="","",AC197*AD197)</f>
        <v>0.32</v>
      </c>
      <c r="AF197" s="125" t="n">
        <v>2</v>
      </c>
      <c r="AG197" s="126">
        <f>IFERROR(INDEX(WM_AC,MATCH($Y197,WM_KEY,0)),"")</f>
        <v>0.04</v>
      </c>
      <c r="AH197" s="127">
        <f>IF(AF197="","",AF197*AG197)</f>
        <v>0.08</v>
      </c>
      <c r="AI197" s="125" t="n">
        <v>1</v>
      </c>
      <c r="AJ197" s="126">
        <f>IFERROR(INDEX(WM_L,MATCH($Y197,WM_KEY,0)),"")</f>
        <v>0</v>
      </c>
      <c r="AK197" s="127">
        <f>IF(AI197="","",AI197*AJ197)</f>
        <v>0</v>
      </c>
      <c r="AL197" s="125" t="n">
        <v>4</v>
      </c>
      <c r="AM197" s="126">
        <f>IFERROR(INDEX(WM_E,MATCH($Y197,WM_KEY,0)),"")</f>
        <v>0.1</v>
      </c>
      <c r="AN197" s="127">
        <f>IF(AL197="","",AL197*AM197)</f>
        <v>0.4</v>
      </c>
      <c r="AO197" s="128" t="n">
        <v>2</v>
      </c>
      <c r="AP197" s="126">
        <f>IFERROR(INDEX(WM_BI,MATCH($Y197,WM_KEY,0)),"")</f>
        <v>0.06</v>
      </c>
      <c r="AQ197" s="127">
        <f>IF(AO197="","",AO197*AP197)</f>
        <v>0.12</v>
      </c>
      <c r="AR197" s="127">
        <f>IF(COUNT(AB197,AE197,AH197,AK197,AN197,AQ197)&lt;6,"",SUM(AB197,AE197,AH197,AK197,AN197,AQ197))</f>
        <v>2.2</v>
      </c>
      <c r="AS197" s="129" t="str">
        <f>IF(AR197="","",INDEX({"A1","A2","A3","B1","B2","B3","C1","C2","D1","D2","E1","E2"},MAX(1,MIN(12,ROUND(AR197,0)))))</f>
        <v>A2</v>
      </c>
      <c r="AT19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7" s="131" t="inlineStr">
        <is>
          <r>
            <rPr>
              <rFont val="Calibri"/>
              <b val="1"/>
              <sz val="10"/>
            </rPr>
            <t>At build:</t>
          </r>
          <r>
            <rPr>
              <rFont val="Calibri"/>
              <sz val="10"/>
            </rPr>
            <t xml:space="preserve"> Complexity 1.28 + Autonomy 0.32 + Accountability 0.08 + Leadership 0.00 + Experience 0.40 + Business impact 0.12
= 2.20 points → nearest level 2 = A2
</t>
          </r>
          <r>
            <rPr>
              <rFont val="Calibri"/>
              <b val="1"/>
              <sz val="10"/>
            </rPr>
            <t>Final level:</t>
          </r>
          <r>
            <rPr>
              <rFont val="Calibri"/>
              <sz val="10"/>
            </rPr>
            <t xml:space="preserve"> A3 · a rule applied: see the next column</t>
          </r>
        </is>
      </c>
      <c r="AV197" s="131" t="inlineStr">
        <is>
          <r>
            <rPr>
              <rFont val="Calibri"/>
              <sz val="10"/>
            </rPr>
            <t xml:space="preserve">•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AW197"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Backend and frontend feature development; nothing beyond standard development described → matches the start
</t>
          </r>
          <r>
            <rPr>
              <rFont val="Calibri"/>
              <b val="1"/>
              <sz val="10"/>
            </rPr>
            <t>KRA:</t>
          </r>
          <r>
            <rPr>
              <rFont val="Calibri"/>
              <sz val="10"/>
            </rPr>
            <t xml:space="preserve"> “1.Deliver ≥ 90% committed development tasks within agreed timelines with improved implementation quality. 2.Reduce issue reopen rate and…”
</t>
          </r>
          <r>
            <rPr>
              <rFont val="Calibri"/>
              <b val="1"/>
              <sz val="10"/>
            </rPr>
            <t>Market:</t>
          </r>
          <r>
            <rPr>
              <rFont val="Calibri"/>
              <sz val="10"/>
            </rPr>
            <t xml:space="preserve"> A2 = Standard work of the discipline</t>
          </r>
        </is>
      </c>
      <c r="AX19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'explore better outputs' given as independent decision → matches the start
</t>
          </r>
          <r>
            <rPr>
              <rFont val="Calibri"/>
              <b val="1"/>
              <sz val="10"/>
            </rPr>
            <t>Market:</t>
          </r>
          <r>
            <rPr>
              <rFont val="Calibri"/>
              <sz val="10"/>
            </rPr>
            <t xml:space="preserve"> A2 = Chooses own approach within standards</t>
          </r>
        </is>
      </c>
      <c r="AY197"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correctness and timely delivery of own features → matches the start
</t>
          </r>
          <r>
            <rPr>
              <rFont val="Calibri"/>
              <b val="1"/>
              <sz val="10"/>
            </rPr>
            <t>KRA:</t>
          </r>
          <r>
            <rPr>
              <rFont val="Calibri"/>
              <sz val="10"/>
            </rPr>
            <t xml:space="preserve"> “1.Deliver ≥ 90% committed development tasks within agreed timelines with improved implementation quality. 2.Reduce issue reopen rate and…”
</t>
          </r>
          <r>
            <rPr>
              <rFont val="Calibri"/>
              <b val="1"/>
              <sz val="10"/>
            </rPr>
            <t>Market:</t>
          </r>
          <r>
            <rPr>
              <rFont val="Calibri"/>
              <sz val="10"/>
            </rPr>
            <t xml:space="preserve"> A2 = Own deliverables · accuracy, TAT</t>
          </r>
        </is>
      </c>
      <c r="AZ19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7" s="134" t="inlineStr">
        <is>
          <r>
            <rPr>
              <rFont val="Calibri"/>
              <sz val="10"/>
            </rPr>
            <t xml:space="preserve">Rated 4 of 12
</t>
          </r>
          <r>
            <rPr>
              <rFont val="Calibri"/>
              <b val="1"/>
              <sz val="10"/>
            </rPr>
            <t>Experience:</t>
          </r>
          <r>
            <rPr>
              <rFont val="Calibri"/>
              <sz val="10"/>
            </rPr>
            <t xml:space="preserve"> 4.2 yrs total · 4.2 at IRIS; none recorded before IRIS = 3.5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197"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7" s="145" t="inlineStr"/>
      <c r="BD197" s="136" t="inlineStr">
        <is>
          <t>✓ HRIS: 4.2 yrs, MSc, 0 direct reports
✓ Survey: 20 of 20 questions answered
✓ KRAs: submitted, reported deliverables
✓ Manager mapping: rating, 9-box — filled from talent-mapping files: 9-box · CARBON grid
✗ Job description: not on file</t>
        </is>
      </c>
      <c r="BE197"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7" s="136" t="inlineStr">
        <is>
          <t>Medium</t>
        </is>
      </c>
      <c r="BG197" s="136" t="inlineStr"/>
      <c r="BH197" s="136" t="inlineStr"/>
      <c r="BI197" s="137" t="n"/>
      <c r="BJ197" s="138" t="n"/>
      <c r="BK197" s="138" t="n"/>
      <c r="BL197" s="138" t="n"/>
      <c r="BM197" s="138" t="n"/>
      <c r="BN197" s="139" t="n"/>
      <c r="BO197" s="121" t="n"/>
      <c r="BP197" s="121" t="n"/>
      <c r="BQ197" s="121" t="n"/>
      <c r="BR197" s="121" t="n"/>
      <c r="BS197" s="121" t="n"/>
      <c r="BT197" s="121" t="n"/>
      <c r="BU197" s="121" t="n"/>
      <c r="BV197" s="121" t="n">
        <v>2</v>
      </c>
    </row>
    <row r="198" ht="340" customHeight="1">
      <c r="A198" s="109" t="inlineStr">
        <is>
          <t>IRIS2354</t>
        </is>
      </c>
      <c r="B198" s="110" t="inlineStr">
        <is>
          <t>Kuldip D Shah</t>
        </is>
      </c>
      <c r="C198" s="111" t="inlineStr">
        <is>
          <t>Technology</t>
        </is>
      </c>
      <c r="D198" s="111" t="inlineStr">
        <is>
          <t>Kunal Jadhav</t>
        </is>
      </c>
      <c r="E198" s="112" t="n">
        <v>4.5</v>
      </c>
      <c r="F198" s="112" t="n">
        <v>1.5</v>
      </c>
      <c r="G198" s="111" t="inlineStr">
        <is>
          <t>BCA</t>
        </is>
      </c>
      <c r="H198" s="140" t="inlineStr">
        <is>
          <t>Software Engineer</t>
        </is>
      </c>
      <c r="I198" s="115" t="inlineStr">
        <is>
          <t>Senior Software Engineer</t>
        </is>
      </c>
      <c r="J198" s="114" t="inlineStr">
        <is>
          <t>Engineering &amp; Development</t>
        </is>
      </c>
      <c r="K198" s="114" t="inlineStr">
        <is>
          <t>Full-Stack Development</t>
        </is>
      </c>
      <c r="L198" s="115" t="inlineStr">
        <is>
          <t>L3 – Professional / Associate</t>
        </is>
      </c>
      <c r="M198" s="116" t="inlineStr">
        <is>
          <t>A3</t>
        </is>
      </c>
      <c r="N198" s="147" t="inlineStr">
        <is>
          <t>Senior Associate</t>
        </is>
      </c>
      <c r="O198" s="26" t="inlineStr">
        <is>
          <t>A</t>
        </is>
      </c>
      <c r="P198" s="114" t="inlineStr">
        <is>
          <t>IC</t>
        </is>
      </c>
      <c r="Q198" s="146" t="inlineStr">
        <is>
          <t>▲ Up</t>
        </is>
      </c>
      <c r="R198"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9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Underperformer / Exit Risk.</t>
          </r>
        </is>
      </c>
      <c r="T198" s="121" t="n"/>
      <c r="U198"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198"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8"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98"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8" s="124" t="inlineStr">
        <is>
          <t>CARBON · Technology · Band A · Early career</t>
        </is>
      </c>
      <c r="Z198" s="125" t="n">
        <v>2</v>
      </c>
      <c r="AA198" s="126">
        <f>IFERROR(INDEX(WM_C,MATCH($Y198,WM_KEY,0)),"")</f>
        <v>0.64</v>
      </c>
      <c r="AB198" s="127">
        <f>IF(Z198="","",Z198*AA198)</f>
        <v>1.28</v>
      </c>
      <c r="AC198" s="125" t="n">
        <v>2</v>
      </c>
      <c r="AD198" s="126">
        <f>IFERROR(INDEX(WM_AU,MATCH($Y198,WM_KEY,0)),"")</f>
        <v>0.16</v>
      </c>
      <c r="AE198" s="127">
        <f>IF(AC198="","",AC198*AD198)</f>
        <v>0.32</v>
      </c>
      <c r="AF198" s="125" t="n">
        <v>2</v>
      </c>
      <c r="AG198" s="126">
        <f>IFERROR(INDEX(WM_AC,MATCH($Y198,WM_KEY,0)),"")</f>
        <v>0.04</v>
      </c>
      <c r="AH198" s="127">
        <f>IF(AF198="","",AF198*AG198)</f>
        <v>0.08</v>
      </c>
      <c r="AI198" s="125" t="n">
        <v>1</v>
      </c>
      <c r="AJ198" s="126">
        <f>IFERROR(INDEX(WM_L,MATCH($Y198,WM_KEY,0)),"")</f>
        <v>0</v>
      </c>
      <c r="AK198" s="127">
        <f>IF(AI198="","",AI198*AJ198)</f>
        <v>0</v>
      </c>
      <c r="AL198" s="125" t="n">
        <v>3.5</v>
      </c>
      <c r="AM198" s="126">
        <f>IFERROR(INDEX(WM_E,MATCH($Y198,WM_KEY,0)),"")</f>
        <v>0.1</v>
      </c>
      <c r="AN198" s="127">
        <f>IF(AL198="","",AL198*AM198)</f>
        <v>0.35</v>
      </c>
      <c r="AO198" s="128" t="n">
        <v>2</v>
      </c>
      <c r="AP198" s="126">
        <f>IFERROR(INDEX(WM_BI,MATCH($Y198,WM_KEY,0)),"")</f>
        <v>0.06</v>
      </c>
      <c r="AQ198" s="127">
        <f>IF(AO198="","",AO198*AP198)</f>
        <v>0.12</v>
      </c>
      <c r="AR198" s="127">
        <f>IF(COUNT(AB198,AE198,AH198,AK198,AN198,AQ198)&lt;6,"",SUM(AB198,AE198,AH198,AK198,AN198,AQ198))</f>
        <v>2.15</v>
      </c>
      <c r="AS198" s="129" t="str">
        <f>IF(AR198="","",INDEX({"A1","A2","A3","B1","B2","B3","C1","C2","D1","D2","E1","E2"},MAX(1,MIN(12,ROUND(AR198,0)))))</f>
        <v>A2</v>
      </c>
      <c r="AT19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8"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198" s="131" t="inlineStr">
        <is>
          <r>
            <rPr>
              <rFont val="Calibri"/>
              <sz val="10"/>
            </rPr>
            <t xml:space="preserve">•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AW198"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Frontend features, bug fixing, API integration and performance improvement in React → matches the start
</t>
          </r>
          <r>
            <rPr>
              <rFont val="Calibri"/>
              <b val="1"/>
              <sz val="10"/>
            </rPr>
            <t>KRA:</t>
          </r>
          <r>
            <rPr>
              <rFont val="Calibri"/>
              <sz val="10"/>
            </rPr>
            <t xml:space="preserve"> “1.Improve execution speed and reduce task completion turnaround time by ≥ 40% YoY. 2.Improve delivery ownership by completing ≥ 85%…”
</t>
          </r>
          <r>
            <rPr>
              <rFont val="Calibri"/>
              <b val="1"/>
              <sz val="10"/>
            </rPr>
            <t>Market:</t>
          </r>
          <r>
            <rPr>
              <rFont val="Calibri"/>
              <sz val="10"/>
            </rPr>
            <t xml:space="preserve"> A2 = Standard work of the discipline</t>
          </r>
        </is>
      </c>
      <c r="AX19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'problem solving' given as independent decision → matches the start
</t>
          </r>
          <r>
            <rPr>
              <rFont val="Calibri"/>
              <b val="1"/>
              <sz val="10"/>
            </rPr>
            <t>Market:</t>
          </r>
          <r>
            <rPr>
              <rFont val="Calibri"/>
              <sz val="10"/>
            </rPr>
            <t xml:space="preserve"> A2 = Chooses own approach within standards</t>
          </r>
        </is>
      </c>
      <c r="AY198"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Own frontend features, API integration and bug fixes; errors cause UI issues and delays → matches the start
</t>
          </r>
          <r>
            <rPr>
              <rFont val="Calibri"/>
              <b val="1"/>
              <sz val="10"/>
            </rPr>
            <t>KRA:</t>
          </r>
          <r>
            <rPr>
              <rFont val="Calibri"/>
              <sz val="10"/>
            </rPr>
            <t xml:space="preserve"> “1.Improve execution speed and reduce task completion turnaround time by ≥ 40% YoY. 2.Improve delivery ownership by completing ≥ 85%…”
</t>
          </r>
          <r>
            <rPr>
              <rFont val="Calibri"/>
              <b val="1"/>
              <sz val="10"/>
            </rPr>
            <t>Market:</t>
          </r>
          <r>
            <rPr>
              <rFont val="Calibri"/>
              <sz val="10"/>
            </rPr>
            <t xml:space="preserve"> A2 = Own deliverables · accuracy, TAT</t>
          </r>
        </is>
      </c>
      <c r="AZ19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198" s="134" t="inlineStr">
        <is>
          <r>
            <rPr>
              <rFont val="Calibri"/>
              <sz val="10"/>
            </rPr>
            <t xml:space="preserve">Rated 3.5 of 12 · between A3 and B1
</t>
          </r>
          <r>
            <rPr>
              <rFont val="Calibri"/>
              <b val="1"/>
              <sz val="10"/>
            </rPr>
            <t>Experience:</t>
          </r>
          <r>
            <rPr>
              <rFont val="Calibri"/>
              <sz val="10"/>
            </rPr>
            <t xml:space="preserve"> 4.5 yrs total · 3.0 before IRIS + 1.5 at IRIS = 3.6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A3 roles typically have 2–5 yrs · IRIS guide 2–4</t>
          </r>
        </is>
      </c>
      <c r="BB198"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198" s="145" t="inlineStr"/>
      <c r="BD198" s="136" t="inlineStr">
        <is>
          <t>✓ HRIS: 4.5 yrs, BCA, 0 direct reports
✓ Survey: 20 of 20 questions answered
✓ KRAs: submitted, reported deliverables
✓ Manager mapping: rating, 9-box — filled from talent-mapping files: 9-box · CARBON grid
✗ Job description: not on file</t>
        </is>
      </c>
      <c r="BE198"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8" s="136" t="inlineStr">
        <is>
          <t>Medium</t>
        </is>
      </c>
      <c r="BG198" s="136" t="inlineStr">
        <is>
          <t>• Serving notice · Employee Master, 23 Sep 2026</t>
        </is>
      </c>
      <c r="BH198" s="136" t="inlineStr"/>
      <c r="BI198" s="137" t="n"/>
      <c r="BJ198" s="138" t="n"/>
      <c r="BK198" s="138" t="n"/>
      <c r="BL198" s="138" t="n"/>
      <c r="BM198" s="138" t="n"/>
      <c r="BN198" s="139" t="n"/>
      <c r="BO198" s="121" t="n"/>
      <c r="BP198" s="121" t="n"/>
      <c r="BQ198" s="121" t="n"/>
      <c r="BR198" s="121" t="n"/>
      <c r="BS198" s="121" t="n"/>
      <c r="BT198" s="121" t="n"/>
      <c r="BU198" s="121" t="n"/>
      <c r="BV198" s="121" t="n">
        <v>2</v>
      </c>
    </row>
    <row r="199" ht="340" customHeight="1">
      <c r="A199" s="109" t="inlineStr">
        <is>
          <t>IRIS2283</t>
        </is>
      </c>
      <c r="B199" s="110" t="inlineStr">
        <is>
          <t>Kunal Jadhav</t>
        </is>
      </c>
      <c r="C199" s="111" t="inlineStr">
        <is>
          <t>Technology</t>
        </is>
      </c>
      <c r="D199" s="111" t="inlineStr">
        <is>
          <t>Bikram Prasad</t>
        </is>
      </c>
      <c r="E199" s="112" t="n">
        <v>2.2</v>
      </c>
      <c r="F199" s="112" t="n">
        <v>2.2</v>
      </c>
      <c r="G199" s="111" t="inlineStr">
        <is>
          <t>Bachelor of Science</t>
        </is>
      </c>
      <c r="H199" s="140" t="inlineStr">
        <is>
          <t>Software Engineer</t>
        </is>
      </c>
      <c r="I199" s="115" t="inlineStr">
        <is>
          <t>Senior Software Engineer</t>
        </is>
      </c>
      <c r="J199" s="114" t="inlineStr">
        <is>
          <t>Engineering &amp; Development</t>
        </is>
      </c>
      <c r="K199" s="114" t="inlineStr">
        <is>
          <t>Full-Stack Development</t>
        </is>
      </c>
      <c r="L199" s="115" t="inlineStr">
        <is>
          <t>L3 – Professional / Associate</t>
        </is>
      </c>
      <c r="M199" s="116" t="inlineStr">
        <is>
          <t>A3</t>
        </is>
      </c>
      <c r="N199" s="147" t="inlineStr">
        <is>
          <t>Senior Associate</t>
        </is>
      </c>
      <c r="O199" s="26" t="inlineStr">
        <is>
          <t>A</t>
        </is>
      </c>
      <c r="P199" s="114" t="inlineStr">
        <is>
          <t>IC</t>
        </is>
      </c>
      <c r="Q199" s="146" t="inlineStr">
        <is>
          <t>▲ Up</t>
        </is>
      </c>
      <c r="R199"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19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199" s="121" t="n"/>
      <c r="U199"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
Leads 2 direct reports.</t>
          </r>
        </is>
      </c>
      <c r="V199"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199"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199"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199" s="124" t="inlineStr">
        <is>
          <t>CARBON · Technology · Band A · Early career</t>
        </is>
      </c>
      <c r="Z199" s="125" t="n">
        <v>2.5</v>
      </c>
      <c r="AA199" s="126">
        <f>IFERROR(INDEX(WM_C,MATCH($Y199,WM_KEY,0)),"")</f>
        <v>0.64</v>
      </c>
      <c r="AB199" s="127">
        <f>IF(Z199="","",Z199*AA199)</f>
        <v>1.6</v>
      </c>
      <c r="AC199" s="125" t="n">
        <v>3</v>
      </c>
      <c r="AD199" s="126">
        <f>IFERROR(INDEX(WM_AU,MATCH($Y199,WM_KEY,0)),"")</f>
        <v>0.16</v>
      </c>
      <c r="AE199" s="127">
        <f>IF(AC199="","",AC199*AD199)</f>
        <v>0.48</v>
      </c>
      <c r="AF199" s="125" t="n">
        <v>3</v>
      </c>
      <c r="AG199" s="126">
        <f>IFERROR(INDEX(WM_AC,MATCH($Y199,WM_KEY,0)),"")</f>
        <v>0.04</v>
      </c>
      <c r="AH199" s="127">
        <f>IF(AF199="","",AF199*AG199)</f>
        <v>0.12</v>
      </c>
      <c r="AI199" s="125" t="n">
        <v>3</v>
      </c>
      <c r="AJ199" s="126">
        <f>IFERROR(INDEX(WM_L,MATCH($Y199,WM_KEY,0)),"")</f>
        <v>0</v>
      </c>
      <c r="AK199" s="127">
        <f>IF(AI199="","",AI199*AJ199)</f>
        <v>0</v>
      </c>
      <c r="AL199" s="125" t="n">
        <v>2.5</v>
      </c>
      <c r="AM199" s="126">
        <f>IFERROR(INDEX(WM_E,MATCH($Y199,WM_KEY,0)),"")</f>
        <v>0.1</v>
      </c>
      <c r="AN199" s="127">
        <f>IF(AL199="","",AL199*AM199)</f>
        <v>0.25</v>
      </c>
      <c r="AO199" s="128" t="n">
        <v>3</v>
      </c>
      <c r="AP199" s="126">
        <f>IFERROR(INDEX(WM_BI,MATCH($Y199,WM_KEY,0)),"")</f>
        <v>0.06</v>
      </c>
      <c r="AQ199" s="127">
        <f>IF(AO199="","",AO199*AP199)</f>
        <v>0.18</v>
      </c>
      <c r="AR199" s="127">
        <f>IF(COUNT(AB199,AE199,AH199,AK199,AN199,AQ199)&lt;6,"",SUM(AB199,AE199,AH199,AK199,AN199,AQ199))</f>
        <v>2.63</v>
      </c>
      <c r="AS199" s="129" t="str">
        <f>IF(AR199="","",INDEX({"A1","A2","A3","B1","B2","B3","C1","C2","D1","D2","E1","E2"},MAX(1,MIN(12,ROUND(AR199,0)))))</f>
        <v>A3</v>
      </c>
      <c r="AT19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199" s="131" t="inlineStr">
        <is>
          <r>
            <rPr>
              <rFont val="Calibri"/>
              <b val="1"/>
              <sz val="10"/>
            </rPr>
            <t>At build:</t>
          </r>
          <r>
            <rPr>
              <rFont val="Calibri"/>
              <sz val="10"/>
            </rPr>
            <t xml:space="preserve"> Complexity 1.60 + Autonomy 0.48 + Accountability 0.12 + Leadership 0.00 + Experience 0.25 + Business impact 0.18
= 2.63 points → nearest level 3 = A3
</t>
          </r>
          <r>
            <rPr>
              <rFont val="Calibri"/>
              <b val="1"/>
              <sz val="10"/>
            </rPr>
            <t>Final level:</t>
          </r>
          <r>
            <rPr>
              <rFont val="Calibri"/>
              <sz val="10"/>
            </rPr>
            <t xml:space="preserve"> A3 · same as the score</t>
          </r>
        </is>
      </c>
      <c r="AV199" s="131" t="inlineStr">
        <is>
          <r>
            <rPr>
              <rFont val="Calibri"/>
              <b val="1"/>
              <sz val="10"/>
            </rPr>
            <t>No rule applied:</t>
          </r>
          <r>
            <rPr>
              <rFont val="Calibri"/>
              <sz val="10"/>
            </rPr>
            <t xml:space="preserve"> the score decides.</t>
          </r>
        </is>
      </c>
      <c r="AW199"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Develops and integrates client-driven features; ad-hoc requests and system designs; architects product flow → moved up 0.5
</t>
          </r>
          <r>
            <rPr>
              <rFont val="Calibri"/>
              <b val="1"/>
              <sz val="10"/>
            </rPr>
            <t>KRA:</t>
          </r>
          <r>
            <rPr>
              <rFont val="Calibri"/>
              <sz val="10"/>
            </rPr>
            <t xml:space="preserve"> “1.Deliver ≥ 95% committed tasks within agreed timelines with high-quality implementation. 2.Improve technical depth by independently…”
</t>
          </r>
          <r>
            <rPr>
              <rFont val="Calibri"/>
              <b val="1"/>
              <sz val="10"/>
            </rPr>
            <t>Market:</t>
          </r>
          <r>
            <rPr>
              <rFont val="Calibri"/>
              <sz val="10"/>
            </rPr>
            <t xml:space="preserve"> A2 = Standard work of the discipline · A3 = Varied and non-standard work; handles exceptions</t>
          </r>
        </is>
      </c>
      <c r="AX199" s="134" t="inlineStr">
        <is>
          <r>
            <rPr>
              <rFont val="Calibri"/>
              <sz val="10"/>
            </rPr>
            <t xml:space="preserve">Rated 3 of 12
</t>
          </r>
          <r>
            <rPr>
              <rFont val="Calibri"/>
              <b val="1"/>
              <sz val="10"/>
            </rPr>
            <t>Start:</t>
          </r>
          <r>
            <rPr>
              <rFont val="Calibri"/>
              <sz val="10"/>
            </rPr>
            <t xml:space="preserve"> 3.0 · practitioner title; reporting lines show a bigger role: 2 direct reports
</t>
          </r>
          <r>
            <rPr>
              <rFont val="Calibri"/>
              <b val="1"/>
              <sz val="10"/>
            </rPr>
            <t>Evidence reads like A3:</t>
          </r>
          <r>
            <rPr>
              <rFont val="Calibri"/>
              <sz val="10"/>
            </rPr>
            <t xml:space="preserve"> Independently architects product flow and adapts requirements in his own development → matches the start
</t>
          </r>
          <r>
            <rPr>
              <rFont val="Calibri"/>
              <b val="1"/>
              <sz val="10"/>
            </rPr>
            <t>Market:</t>
          </r>
          <r>
            <rPr>
              <rFont val="Calibri"/>
              <sz val="10"/>
            </rPr>
            <t xml:space="preserve"> A3 = Technical / QC / client calls on own work</t>
          </r>
        </is>
      </c>
      <c r="AY199" s="134" t="inlineStr">
        <is>
          <r>
            <rPr>
              <rFont val="Calibri"/>
              <sz val="10"/>
            </rPr>
            <t xml:space="preserve">Rated 3 of 12
</t>
          </r>
          <r>
            <rPr>
              <rFont val="Calibri"/>
              <b val="1"/>
              <sz val="10"/>
            </rPr>
            <t>Start:</t>
          </r>
          <r>
            <rPr>
              <rFont val="Calibri"/>
              <sz val="10"/>
            </rPr>
            <t xml:space="preserve"> 4.0 · practitioner title; 2 direct reports
</t>
          </r>
          <r>
            <rPr>
              <rFont val="Calibri"/>
              <b val="1"/>
              <sz val="10"/>
            </rPr>
            <t>Evidence reads like A2:</t>
          </r>
          <r>
            <rPr>
              <rFont val="Calibri"/>
              <sz val="10"/>
            </rPr>
            <t xml:space="preserve"> Bugs in product and correct understanding of requirements in his own work → moved down 1
</t>
          </r>
          <r>
            <rPr>
              <rFont val="Calibri"/>
              <b val="1"/>
              <sz val="10"/>
            </rPr>
            <t>KRA:</t>
          </r>
          <r>
            <rPr>
              <rFont val="Calibri"/>
              <sz val="10"/>
            </rPr>
            <t xml:space="preserve"> “1.Deliver ≥ 95% committed tasks within agreed timelines with high-quality implementation. 2.Improve technical depth by independently…”
</t>
          </r>
          <r>
            <rPr>
              <rFont val="Calibri"/>
              <b val="1"/>
              <sz val="10"/>
            </rPr>
            <t>Market:</t>
          </r>
          <r>
            <rPr>
              <rFont val="Calibri"/>
              <sz val="10"/>
            </rPr>
            <t xml:space="preserve"> A3 = A module / process, or work with client or regulatory consequences</t>
          </r>
        </is>
      </c>
      <c r="AZ199" s="134" t="inlineStr">
        <is>
          <r>
            <rPr>
              <rFont val="Calibri"/>
              <sz val="10"/>
            </rPr>
            <t xml:space="preserve">Rated 3 of 12 — not counted: the weight is 0% at this level
</t>
          </r>
          <r>
            <rPr>
              <rFont val="Calibri"/>
              <b val="1"/>
              <sz val="10"/>
            </rPr>
            <t>Start:</t>
          </r>
          <r>
            <rPr>
              <rFont val="Calibri"/>
              <sz val="10"/>
            </rPr>
            <t xml:space="preserve"> 4.0
</t>
          </r>
          <r>
            <rPr>
              <rFont val="Calibri"/>
              <b val="1"/>
              <sz val="10"/>
            </rPr>
            <t>Evidence reads like A1:</t>
          </r>
          <r>
            <rPr>
              <rFont val="Calibri"/>
              <sz val="10"/>
            </rPr>
            <t xml:space="preserve"> No guidance or allocation described despite 2 reports → moved down 1
</t>
          </r>
          <r>
            <rPr>
              <rFont val="Calibri"/>
              <b val="1"/>
              <sz val="10"/>
            </rPr>
            <t>Team:</t>
          </r>
          <r>
            <rPr>
              <rFont val="Calibri"/>
              <sz val="10"/>
            </rPr>
            <t xml:space="preserve"> 2 direct reports · IC
</t>
          </r>
          <r>
            <rPr>
              <rFont val="Calibri"/>
              <b val="1"/>
              <sz val="10"/>
            </rPr>
            <t>Market:</t>
          </r>
          <r>
            <rPr>
              <rFont val="Calibri"/>
              <sz val="10"/>
            </rPr>
            <t xml:space="preserve"> A3 = Not scored in Band A</t>
          </r>
        </is>
      </c>
      <c r="BA199" s="134" t="inlineStr">
        <is>
          <r>
            <rPr>
              <rFont val="Calibri"/>
              <sz val="10"/>
            </rPr>
            <t xml:space="preserve">Rated 2.5 of 12 · between A2 and A3
</t>
          </r>
          <r>
            <rPr>
              <rFont val="Calibri"/>
              <b val="1"/>
              <sz val="10"/>
            </rPr>
            <t>Experience:</t>
          </r>
          <r>
            <rPr>
              <rFont val="Calibri"/>
              <sz val="10"/>
            </rPr>
            <t xml:space="preserve"> 2.2 yrs total · 2.2 at IRIS; none recorded before IRIS = 2.6 on the experience scale
</t>
          </r>
          <r>
            <rPr>
              <rFont val="Calibri"/>
              <b val="1"/>
              <sz val="10"/>
            </rPr>
            <t>Qualification:</t>
          </r>
          <r>
            <rPr>
              <rFont val="Calibri"/>
              <sz val="10"/>
            </rPr>
            <t xml:space="preserve"> Bachelor of Science · graduate, relevant to the work → no change
</t>
          </r>
          <r>
            <rPr>
              <rFont val="Calibri"/>
              <b val="1"/>
              <sz val="10"/>
            </rPr>
            <t>Market:</t>
          </r>
          <r>
            <rPr>
              <rFont val="Calibri"/>
              <sz val="10"/>
            </rPr>
            <t xml:space="preserve"> A3 roles typically have 2–5 yrs · IRIS guide 2–4</t>
          </r>
        </is>
      </c>
      <c r="BB199"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199" s="135" t="inlineStr">
        <is>
          <t>• Confirm the reporting line — Manager</t>
        </is>
      </c>
      <c r="BD199" s="136" t="inlineStr">
        <is>
          <t>✓ HRIS: 2.2 yrs, Bachelor of Science, 2 direct reports
✓ Survey: 20 of 20 questions answered
✓ KRAs: submitted, reported deliverables
✓ Manager mapping: rating, 9-box
✗ Job description: not on file</t>
        </is>
      </c>
      <c r="BE199"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199" s="136" t="inlineStr">
        <is>
          <t>Low</t>
        </is>
      </c>
      <c r="BG199" s="13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199" s="136" t="inlineStr"/>
      <c r="BI199" s="137" t="n"/>
      <c r="BJ199" s="138" t="n"/>
      <c r="BK199" s="138" t="n"/>
      <c r="BL199" s="138" t="n"/>
      <c r="BM199" s="138" t="n"/>
      <c r="BN199" s="139" t="n"/>
      <c r="BO199" s="121" t="n"/>
      <c r="BP199" s="121" t="n"/>
      <c r="BQ199" s="121" t="n"/>
      <c r="BR199" s="121" t="n"/>
      <c r="BS199" s="121" t="n"/>
      <c r="BT199" s="121" t="n"/>
      <c r="BU199" s="121" t="n"/>
      <c r="BV199" s="121" t="n">
        <v>3</v>
      </c>
    </row>
    <row r="200" ht="340" customHeight="1">
      <c r="A200" s="109" t="inlineStr">
        <is>
          <t>IRIS2171</t>
        </is>
      </c>
      <c r="B200" s="110" t="inlineStr">
        <is>
          <t>Kush Govani</t>
        </is>
      </c>
      <c r="C200" s="111" t="inlineStr">
        <is>
          <t>Technology</t>
        </is>
      </c>
      <c r="D200" s="111" t="inlineStr">
        <is>
          <t>Jayshiv Patel</t>
        </is>
      </c>
      <c r="E200" s="112" t="n">
        <v>3.1</v>
      </c>
      <c r="F200" s="112" t="n">
        <v>3.1</v>
      </c>
      <c r="G200" s="111" t="inlineStr">
        <is>
          <t>B.Com</t>
        </is>
      </c>
      <c r="H200" s="140" t="inlineStr">
        <is>
          <t>Software Engineer</t>
        </is>
      </c>
      <c r="I200" s="115" t="inlineStr">
        <is>
          <t>Senior UI Developer</t>
        </is>
      </c>
      <c r="J200" s="114" t="inlineStr">
        <is>
          <t>Engineering &amp; Development</t>
        </is>
      </c>
      <c r="K200" s="114" t="inlineStr">
        <is>
          <t>Front-End / UI Development</t>
        </is>
      </c>
      <c r="L200" s="115" t="inlineStr">
        <is>
          <t>L3 – Professional / Associate</t>
        </is>
      </c>
      <c r="M200" s="116" t="inlineStr">
        <is>
          <t>A3</t>
        </is>
      </c>
      <c r="N200" s="147" t="inlineStr">
        <is>
          <t>Senior Associate</t>
        </is>
      </c>
      <c r="O200" s="26" t="inlineStr">
        <is>
          <t>A</t>
        </is>
      </c>
      <c r="P200" s="114" t="inlineStr">
        <is>
          <t>IC</t>
        </is>
      </c>
      <c r="Q200" s="146" t="inlineStr">
        <is>
          <t>▲ Up</t>
        </is>
      </c>
      <c r="R200" s="119"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20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Trusted Professional.</t>
          </r>
        </is>
      </c>
      <c r="T200" s="121" t="n"/>
      <c r="U200" s="122" t="inlineStr">
        <is>
          <r>
            <rPr>
              <rFont val="Calibri"/>
              <sz val="10"/>
            </rPr>
            <t xml:space="preserve">Senior UI Developer in Technology · CARBON,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200"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0"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200"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0" s="124" t="inlineStr">
        <is>
          <t>CARBON · Technology · Band A · Early career</t>
        </is>
      </c>
      <c r="Z200" s="125" t="n">
        <v>2</v>
      </c>
      <c r="AA200" s="126">
        <f>IFERROR(INDEX(WM_C,MATCH($Y200,WM_KEY,0)),"")</f>
        <v>0.64</v>
      </c>
      <c r="AB200" s="127">
        <f>IF(Z200="","",Z200*AA200)</f>
        <v>1.28</v>
      </c>
      <c r="AC200" s="125" t="n">
        <v>2</v>
      </c>
      <c r="AD200" s="126">
        <f>IFERROR(INDEX(WM_AU,MATCH($Y200,WM_KEY,0)),"")</f>
        <v>0.16</v>
      </c>
      <c r="AE200" s="127">
        <f>IF(AC200="","",AC200*AD200)</f>
        <v>0.32</v>
      </c>
      <c r="AF200" s="125" t="n">
        <v>2</v>
      </c>
      <c r="AG200" s="126">
        <f>IFERROR(INDEX(WM_AC,MATCH($Y200,WM_KEY,0)),"")</f>
        <v>0.04</v>
      </c>
      <c r="AH200" s="127">
        <f>IF(AF200="","",AF200*AG200)</f>
        <v>0.08</v>
      </c>
      <c r="AI200" s="125" t="n">
        <v>1</v>
      </c>
      <c r="AJ200" s="126">
        <f>IFERROR(INDEX(WM_L,MATCH($Y200,WM_KEY,0)),"")</f>
        <v>0</v>
      </c>
      <c r="AK200" s="127">
        <f>IF(AI200="","",AI200*AJ200)</f>
        <v>0</v>
      </c>
      <c r="AL200" s="125" t="n">
        <v>3</v>
      </c>
      <c r="AM200" s="126">
        <f>IFERROR(INDEX(WM_E,MATCH($Y200,WM_KEY,0)),"")</f>
        <v>0.1</v>
      </c>
      <c r="AN200" s="127">
        <f>IF(AL200="","",AL200*AM200)</f>
        <v>0.3</v>
      </c>
      <c r="AO200" s="128" t="n">
        <v>2</v>
      </c>
      <c r="AP200" s="126">
        <f>IFERROR(INDEX(WM_BI,MATCH($Y200,WM_KEY,0)),"")</f>
        <v>0.06</v>
      </c>
      <c r="AQ200" s="127">
        <f>IF(AO200="","",AO200*AP200)</f>
        <v>0.12</v>
      </c>
      <c r="AR200" s="127">
        <f>IF(COUNT(AB200,AE200,AH200,AK200,AN200,AQ200)&lt;6,"",SUM(AB200,AE200,AH200,AK200,AN200,AQ200))</f>
        <v>2.1</v>
      </c>
      <c r="AS200" s="129" t="str">
        <f>IF(AR200="","",INDEX({"A1","A2","A3","B1","B2","B3","C1","C2","D1","D2","E1","E2"},MAX(1,MIN(12,ROUND(AR200,0)))))</f>
        <v>A2</v>
      </c>
      <c r="AT20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0" s="131" t="inlineStr">
        <is>
          <r>
            <rPr>
              <rFont val="Calibri"/>
              <b val="1"/>
              <sz val="10"/>
            </rPr>
            <t>At build:</t>
          </r>
          <r>
            <rPr>
              <rFont val="Calibri"/>
              <sz val="10"/>
            </rPr>
            <t xml:space="preserve"> Complexity 1.28 + Autonomy 0.32 + Accountability 0.08 + Leadership 0.00 + Experience 0.30 + Business impact 0.12
= 2.10 points → nearest level 2 = A2
</t>
          </r>
          <r>
            <rPr>
              <rFont val="Calibri"/>
              <b val="1"/>
              <sz val="10"/>
            </rPr>
            <t>Final level:</t>
          </r>
          <r>
            <rPr>
              <rFont val="Calibri"/>
              <sz val="10"/>
            </rPr>
            <t xml:space="preserve"> A3 · a rule applied: see the next column</t>
          </r>
        </is>
      </c>
      <c r="AV200" s="131" t="inlineStr">
        <is>
          <r>
            <rPr>
              <rFont val="Calibri"/>
              <sz val="10"/>
            </rPr>
            <t xml:space="preserve">•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AW200"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React UI features, bug fixes, live issue resolution, UI improvements → matches the start
</t>
          </r>
          <r>
            <rPr>
              <rFont val="Calibri"/>
              <b val="1"/>
              <sz val="10"/>
            </rPr>
            <t>KRA:</t>
          </r>
          <r>
            <rPr>
              <rFont val="Calibri"/>
              <sz val="10"/>
            </rPr>
            <t xml:space="preserve"> “1.Deliver ≥ 95% committed frontend tasks within agreed timelines with high-quality execution. 2.Improve technical capability by…”
</t>
          </r>
          <r>
            <rPr>
              <rFont val="Calibri"/>
              <b val="1"/>
              <sz val="10"/>
            </rPr>
            <t>Market:</t>
          </r>
          <r>
            <rPr>
              <rFont val="Calibri"/>
              <sz val="10"/>
            </rPr>
            <t xml:space="preserve"> A2 = Standard work of the discipline</t>
          </r>
        </is>
      </c>
      <c r="AX20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'React UI new ideas' only → matches the start
</t>
          </r>
          <r>
            <rPr>
              <rFont val="Calibri"/>
              <b val="1"/>
              <sz val="10"/>
            </rPr>
            <t>Market:</t>
          </r>
          <r>
            <rPr>
              <rFont val="Calibri"/>
              <sz val="10"/>
            </rPr>
            <t xml:space="preserve"> A2 = Chooses own approach within standards</t>
          </r>
        </is>
      </c>
      <c r="AY20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Quality and timely delivery of own React features, UI changes and bug fixes → matches the start
</t>
          </r>
          <r>
            <rPr>
              <rFont val="Calibri"/>
              <b val="1"/>
              <sz val="10"/>
            </rPr>
            <t>KRA:</t>
          </r>
          <r>
            <rPr>
              <rFont val="Calibri"/>
              <sz val="10"/>
            </rPr>
            <t xml:space="preserve"> “1.Deliver ≥ 95% committed frontend tasks within agreed timelines with high-quality execution. 2.Improve technical capability by…”
</t>
          </r>
          <r>
            <rPr>
              <rFont val="Calibri"/>
              <b val="1"/>
              <sz val="10"/>
            </rPr>
            <t>Market:</t>
          </r>
          <r>
            <rPr>
              <rFont val="Calibri"/>
              <sz val="10"/>
            </rPr>
            <t xml:space="preserve"> A2 = Own deliverables · accuracy, TAT</t>
          </r>
        </is>
      </c>
      <c r="AZ20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0" s="134" t="inlineStr">
        <is>
          <r>
            <rPr>
              <rFont val="Calibri"/>
              <sz val="10"/>
            </rPr>
            <t xml:space="preserve">Rated 3 of 12
</t>
          </r>
          <r>
            <rPr>
              <rFont val="Calibri"/>
              <b val="1"/>
              <sz val="10"/>
            </rPr>
            <t>Experience:</t>
          </r>
          <r>
            <rPr>
              <rFont val="Calibri"/>
              <sz val="10"/>
            </rPr>
            <t xml:space="preserve"> 3.1 yrs total · 3.1 at IRIS; none recorded before IRIS = 3.0 on the experience scale
</t>
          </r>
          <r>
            <rPr>
              <rFont val="Calibri"/>
              <b val="1"/>
              <sz val="10"/>
            </rPr>
            <t>Qualification:</t>
          </r>
          <r>
            <rPr>
              <rFont val="Calibri"/>
              <sz val="10"/>
            </rPr>
            <t xml:space="preserve"> B.Com · graduate → no change
</t>
          </r>
          <r>
            <rPr>
              <rFont val="Calibri"/>
              <b val="1"/>
              <sz val="10"/>
            </rPr>
            <t>Market:</t>
          </r>
          <r>
            <rPr>
              <rFont val="Calibri"/>
              <sz val="10"/>
            </rPr>
            <t xml:space="preserve"> A3 roles typically have 2–5 yrs · IRIS guide 2–4</t>
          </r>
        </is>
      </c>
      <c r="BB200"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0" s="145" t="inlineStr"/>
      <c r="BD200" s="136" t="inlineStr">
        <is>
          <t>✓ HRIS: 3.1 yrs, B.Com, 0 direct reports
✓ Survey: 20 of 20 questions answered
✓ KRAs: submitted, reported deliverables
✓ Manager mapping: rating, 9-box — filled from talent-mapping files: 9-box · CARBON grid
✗ Job description: not on file</t>
        </is>
      </c>
      <c r="BE200"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0" s="136" t="inlineStr">
        <is>
          <t>Medium</t>
        </is>
      </c>
      <c r="BG200" s="136" t="inlineStr"/>
      <c r="BH200" s="136" t="inlineStr"/>
      <c r="BI200" s="137" t="n"/>
      <c r="BJ200" s="138" t="n"/>
      <c r="BK200" s="138" t="n"/>
      <c r="BL200" s="138" t="n"/>
      <c r="BM200" s="138" t="n"/>
      <c r="BN200" s="139" t="n"/>
      <c r="BO200" s="121" t="n"/>
      <c r="BP200" s="121" t="n"/>
      <c r="BQ200" s="121" t="n"/>
      <c r="BR200" s="121" t="n"/>
      <c r="BS200" s="121" t="n"/>
      <c r="BT200" s="121" t="n"/>
      <c r="BU200" s="121" t="n"/>
      <c r="BV200" s="121" t="n">
        <v>2</v>
      </c>
    </row>
    <row r="201" ht="340" customHeight="1">
      <c r="A201" s="109" t="inlineStr">
        <is>
          <t>IRIS2509</t>
        </is>
      </c>
      <c r="B201" s="110" t="inlineStr">
        <is>
          <t>Mandar Ukrulkar</t>
        </is>
      </c>
      <c r="C201" s="111" t="inlineStr">
        <is>
          <t>Technology</t>
        </is>
      </c>
      <c r="D201" s="111" t="inlineStr">
        <is>
          <t>Ashish Singhvi</t>
        </is>
      </c>
      <c r="E201" s="112" t="n">
        <v>4.4</v>
      </c>
      <c r="F201" s="112" t="n">
        <v>0.4</v>
      </c>
      <c r="G201" s="111" t="inlineStr">
        <is>
          <t>B.E</t>
        </is>
      </c>
      <c r="H201" s="140" t="inlineStr">
        <is>
          <t>Software Engineer - AI/ML</t>
        </is>
      </c>
      <c r="I201" s="115" t="inlineStr">
        <is>
          <t>Senior AI/ML Engineer</t>
        </is>
      </c>
      <c r="J201" s="114" t="inlineStr">
        <is>
          <t>Engineering &amp; Development</t>
        </is>
      </c>
      <c r="K201" s="114" t="inlineStr">
        <is>
          <t>AI / ML &amp; GenAI Engineering</t>
        </is>
      </c>
      <c r="L201" s="115" t="inlineStr">
        <is>
          <t>L3 – Professional / Associate</t>
        </is>
      </c>
      <c r="M201" s="116" t="inlineStr">
        <is>
          <t>A3</t>
        </is>
      </c>
      <c r="N201" s="147" t="inlineStr">
        <is>
          <t>Senior Associate</t>
        </is>
      </c>
      <c r="O201" s="26" t="inlineStr">
        <is>
          <t>A</t>
        </is>
      </c>
      <c r="P201" s="114" t="inlineStr">
        <is>
          <t>IC</t>
        </is>
      </c>
      <c r="Q201" s="146" t="inlineStr">
        <is>
          <t>▲ Up</t>
        </is>
      </c>
      <c r="R201" s="119"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20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cause.
Manager talent mapping — Latest rating: Not rated · manager · 9-Box Grid placement: Future Leader.</t>
          </r>
        </is>
      </c>
      <c r="T201" s="121" t="n"/>
      <c r="U201" s="122" t="inlineStr">
        <is>
          <r>
            <rPr>
              <rFont val="Calibri"/>
              <sz val="10"/>
            </rPr>
            <t xml:space="preserve">Senior AI/ML Engineer in Technology · CARBON,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
Leads 1 direct report.</t>
          </r>
        </is>
      </c>
      <c r="V201"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1"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201"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1" s="124" t="inlineStr">
        <is>
          <t>CARBON · Technology · Band A · Early career</t>
        </is>
      </c>
      <c r="Z201" s="125" t="n">
        <v>2</v>
      </c>
      <c r="AA201" s="126">
        <f>IFERROR(INDEX(WM_C,MATCH($Y201,WM_KEY,0)),"")</f>
        <v>0.64</v>
      </c>
      <c r="AB201" s="127">
        <f>IF(Z201="","",Z201*AA201)</f>
        <v>1.28</v>
      </c>
      <c r="AC201" s="125" t="n">
        <v>2</v>
      </c>
      <c r="AD201" s="126">
        <f>IFERROR(INDEX(WM_AU,MATCH($Y201,WM_KEY,0)),"")</f>
        <v>0.16</v>
      </c>
      <c r="AE201" s="127">
        <f>IF(AC201="","",AC201*AD201)</f>
        <v>0.32</v>
      </c>
      <c r="AF201" s="125" t="n">
        <v>3</v>
      </c>
      <c r="AG201" s="126">
        <f>IFERROR(INDEX(WM_AC,MATCH($Y201,WM_KEY,0)),"")</f>
        <v>0.04</v>
      </c>
      <c r="AH201" s="127">
        <f>IF(AF201="","",AF201*AG201)</f>
        <v>0.12</v>
      </c>
      <c r="AI201" s="125" t="n">
        <v>3</v>
      </c>
      <c r="AJ201" s="126">
        <f>IFERROR(INDEX(WM_L,MATCH($Y201,WM_KEY,0)),"")</f>
        <v>0</v>
      </c>
      <c r="AK201" s="127">
        <f>IF(AI201="","",AI201*AJ201)</f>
        <v>0</v>
      </c>
      <c r="AL201" s="125" t="n">
        <v>3.5</v>
      </c>
      <c r="AM201" s="126">
        <f>IFERROR(INDEX(WM_E,MATCH($Y201,WM_KEY,0)),"")</f>
        <v>0.1</v>
      </c>
      <c r="AN201" s="127">
        <f>IF(AL201="","",AL201*AM201)</f>
        <v>0.35</v>
      </c>
      <c r="AO201" s="128" t="n">
        <v>3</v>
      </c>
      <c r="AP201" s="126">
        <f>IFERROR(INDEX(WM_BI,MATCH($Y201,WM_KEY,0)),"")</f>
        <v>0.06</v>
      </c>
      <c r="AQ201" s="127">
        <f>IF(AO201="","",AO201*AP201)</f>
        <v>0.18</v>
      </c>
      <c r="AR201" s="127">
        <f>IF(COUNT(AB201,AE201,AH201,AK201,AN201,AQ201)&lt;6,"",SUM(AB201,AE201,AH201,AK201,AN201,AQ201))</f>
        <v>2.25</v>
      </c>
      <c r="AS201" s="129" t="str">
        <f>IF(AR201="","",INDEX({"A1","A2","A3","B1","B2","B3","C1","C2","D1","D2","E1","E2"},MAX(1,MIN(12,ROUND(AR201,0)))))</f>
        <v>A2</v>
      </c>
      <c r="AT20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1" s="131" t="inlineStr">
        <is>
          <r>
            <rPr>
              <rFont val="Calibri"/>
              <b val="1"/>
              <sz val="10"/>
            </rPr>
            <t>At build:</t>
          </r>
          <r>
            <rPr>
              <rFont val="Calibri"/>
              <sz val="10"/>
            </rPr>
            <t xml:space="preserve"> Complexity 1.28 + Autonomy 0.32 + Accountability 0.12 + Leadership 0.00 + Experience 0.35 + Business impact 0.18
= 2.25 points → nearest level 2 = A2
</t>
          </r>
          <r>
            <rPr>
              <rFont val="Calibri"/>
              <b val="1"/>
              <sz val="10"/>
            </rPr>
            <t>Final level:</t>
          </r>
          <r>
            <rPr>
              <rFont val="Calibri"/>
              <sz val="10"/>
            </rPr>
            <t xml:space="preserve"> A3 · a rule applied: see the next column</t>
          </r>
        </is>
      </c>
      <c r="AV201" s="131" t="inlineStr">
        <is>
          <r>
            <rPr>
              <rFont val="Calibri"/>
              <sz val="10"/>
            </rPr>
            <t xml:space="preserve">•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AW20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Builds AI backends and APIs in Python; very little detail on the problems solved → matches the start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A2 = Standard work of the discipline</t>
          </r>
        </is>
      </c>
      <c r="AX201" s="134" t="inlineStr">
        <is>
          <r>
            <rPr>
              <rFont val="Calibri"/>
              <sz val="10"/>
            </rPr>
            <t xml:space="preserve">Rated 2 of 12
</t>
          </r>
          <r>
            <rPr>
              <rFont val="Calibri"/>
              <b val="1"/>
              <sz val="10"/>
            </rPr>
            <t>Start:</t>
          </r>
          <r>
            <rPr>
              <rFont val="Calibri"/>
              <sz val="10"/>
            </rPr>
            <t xml:space="preserve"> 2.5 · practitioner title; reporting lines show a bigger role: 1 direct report
</t>
          </r>
          <r>
            <rPr>
              <rFont val="Calibri"/>
              <b val="1"/>
              <sz val="10"/>
            </rPr>
            <t>Evidence reads like A2:</t>
          </r>
          <r>
            <rPr>
              <rFont val="Calibri"/>
              <sz val="10"/>
            </rPr>
            <t xml:space="preserve"> Only cites debugging as an independent decision → moved down 0.5
</t>
          </r>
          <r>
            <rPr>
              <rFont val="Calibri"/>
              <b val="1"/>
              <sz val="10"/>
            </rPr>
            <t>Market:</t>
          </r>
          <r>
            <rPr>
              <rFont val="Calibri"/>
              <sz val="10"/>
            </rPr>
            <t xml:space="preserve"> A2 = Chooses own approach within standards</t>
          </r>
        </is>
      </c>
      <c r="AY201" s="134" t="inlineStr">
        <is>
          <r>
            <rPr>
              <rFont val="Calibri"/>
              <sz val="10"/>
            </rPr>
            <t xml:space="preserve">Rated 3 of 12
</t>
          </r>
          <r>
            <rPr>
              <rFont val="Calibri"/>
              <b val="1"/>
              <sz val="10"/>
            </rPr>
            <t>Start:</t>
          </r>
          <r>
            <rPr>
              <rFont val="Calibri"/>
              <sz val="10"/>
            </rPr>
            <t xml:space="preserve"> 3.5 · practitioner title; 1 direct report
</t>
          </r>
          <r>
            <rPr>
              <rFont val="Calibri"/>
              <b val="1"/>
              <sz val="10"/>
            </rPr>
            <t>Evidence reads like A2:</t>
          </r>
          <r>
            <rPr>
              <rFont val="Calibri"/>
              <sz val="10"/>
            </rPr>
            <t xml:space="preserve"> Accountable for quality of AI-generated content; errors are root-caused and reworked → moved down 0.5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A3 = A module / process, or work with client or regulatory consequences</t>
          </r>
        </is>
      </c>
      <c r="AZ201" s="134" t="inlineStr">
        <is>
          <r>
            <rPr>
              <rFont val="Calibri"/>
              <sz val="10"/>
            </rPr>
            <t xml:space="preserve">Rated 3 of 12 — not counted: the weight is 0% at this level
</t>
          </r>
          <r>
            <rPr>
              <rFont val="Calibri"/>
              <b val="1"/>
              <sz val="10"/>
            </rPr>
            <t>Start:</t>
          </r>
          <r>
            <rPr>
              <rFont val="Calibri"/>
              <sz val="10"/>
            </rPr>
            <t xml:space="preserve"> 3.5
</t>
          </r>
          <r>
            <rPr>
              <rFont val="Calibri"/>
              <b val="1"/>
              <sz val="10"/>
            </rPr>
            <t>Evidence reads like A1:</t>
          </r>
          <r>
            <rPr>
              <rFont val="Calibri"/>
              <sz val="10"/>
            </rPr>
            <t xml:space="preserve"> No guiding or leading described, despite one direct report in HR data → moved down 0.5
</t>
          </r>
          <r>
            <rPr>
              <rFont val="Calibri"/>
              <b val="1"/>
              <sz val="10"/>
            </rPr>
            <t>Team:</t>
          </r>
          <r>
            <rPr>
              <rFont val="Calibri"/>
              <sz val="10"/>
            </rPr>
            <t xml:space="preserve"> 1 direct report · IC
</t>
          </r>
          <r>
            <rPr>
              <rFont val="Calibri"/>
              <b val="1"/>
              <sz val="10"/>
            </rPr>
            <t>Market:</t>
          </r>
          <r>
            <rPr>
              <rFont val="Calibri"/>
              <sz val="10"/>
            </rPr>
            <t xml:space="preserve"> A3 = Not scored in Band A</t>
          </r>
        </is>
      </c>
      <c r="BA201" s="134" t="inlineStr">
        <is>
          <r>
            <rPr>
              <rFont val="Calibri"/>
              <sz val="10"/>
            </rPr>
            <t xml:space="preserve">Rated 3.5 of 12 · between A3 and B1
</t>
          </r>
          <r>
            <rPr>
              <rFont val="Calibri"/>
              <b val="1"/>
              <sz val="10"/>
            </rPr>
            <t>Experience:</t>
          </r>
          <r>
            <rPr>
              <rFont val="Calibri"/>
              <sz val="10"/>
            </rPr>
            <t xml:space="preserve"> 4.4 yrs total · 4.0 before IRIS + 0.4 at IRIS = 3.6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01"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1" s="135" t="inlineStr">
        <is>
          <t>• Confirm the reporting line — Manager</t>
        </is>
      </c>
      <c r="BD201" s="136" t="inlineStr">
        <is>
          <t>✓ HRIS: 4.4 yrs, B.E, 1 direct report
✓ Survey: 20 of 20 questions answered
✓ KRAs: submitted
✓ Manager mapping: rating, 9-box — filled from talent-mapping files: 9-box · CARBON grid
✗ Job description: not on file</t>
        </is>
      </c>
      <c r="BE201"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1" s="136" t="inlineStr">
        <is>
          <t>Medium</t>
        </is>
      </c>
      <c r="BG201" s="136" t="inlineStr">
        <is>
          <t>• 1 formal report on record for an individual-contributor placement — confirm the reporting line</t>
        </is>
      </c>
      <c r="BH201" s="136" t="inlineStr"/>
      <c r="BI201" s="137" t="n"/>
      <c r="BJ201" s="138" t="n"/>
      <c r="BK201" s="138" t="n"/>
      <c r="BL201" s="138" t="n"/>
      <c r="BM201" s="138" t="n"/>
      <c r="BN201" s="139" t="n"/>
      <c r="BO201" s="121" t="n"/>
      <c r="BP201" s="121" t="n"/>
      <c r="BQ201" s="121" t="n"/>
      <c r="BR201" s="121" t="n"/>
      <c r="BS201" s="121" t="n"/>
      <c r="BT201" s="121" t="n"/>
      <c r="BU201" s="121" t="n"/>
      <c r="BV201" s="121" t="n">
        <v>3</v>
      </c>
    </row>
    <row r="202" ht="340" customHeight="1">
      <c r="A202" s="109" t="inlineStr">
        <is>
          <t>IRIS2445</t>
        </is>
      </c>
      <c r="B202" s="110" t="inlineStr">
        <is>
          <t>Mohammad Irfan</t>
        </is>
      </c>
      <c r="C202" s="111" t="inlineStr">
        <is>
          <t>Technology</t>
        </is>
      </c>
      <c r="D202" s="111" t="inlineStr">
        <is>
          <t>Ashish Singhvi</t>
        </is>
      </c>
      <c r="E202" s="112" t="n">
        <v>4.5</v>
      </c>
      <c r="F202" s="112" t="n">
        <v>0.8</v>
      </c>
      <c r="G202" s="111" t="inlineStr">
        <is>
          <t>M.Sc</t>
        </is>
      </c>
      <c r="H202" s="140" t="inlineStr">
        <is>
          <t>Senior Software Engineer - AI/ML</t>
        </is>
      </c>
      <c r="I202" s="115" t="inlineStr">
        <is>
          <t>Senior AI/ML Engineer</t>
        </is>
      </c>
      <c r="J202" s="114" t="inlineStr">
        <is>
          <t>Engineering &amp; Development</t>
        </is>
      </c>
      <c r="K202" s="114" t="inlineStr">
        <is>
          <t>AI / ML &amp; GenAI Engineering</t>
        </is>
      </c>
      <c r="L202" s="114" t="inlineStr">
        <is>
          <t>L4 – Senior</t>
        </is>
      </c>
      <c r="M202" s="148" t="inlineStr">
        <is>
          <t>A3</t>
        </is>
      </c>
      <c r="N202" s="147" t="inlineStr">
        <is>
          <t>Senior Associate</t>
        </is>
      </c>
      <c r="O202" s="26" t="inlineStr">
        <is>
          <t>A</t>
        </is>
      </c>
      <c r="P202" s="114" t="inlineStr">
        <is>
          <t>IC</t>
        </is>
      </c>
      <c r="Q202" s="149" t="inlineStr">
        <is>
          <t>• Same level</t>
        </is>
      </c>
      <c r="R202" s="119"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20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cause.
Manager talent mapping — Latest rating: Not rated · manager · 9-Box Grid placement: Future Leader.</t>
          </r>
        </is>
      </c>
      <c r="T202" s="121" t="n"/>
      <c r="U202" s="122" t="inlineStr">
        <is>
          <r>
            <rPr>
              <rFont val="Calibri"/>
              <sz val="10"/>
            </rPr>
            <t xml:space="preserve">Senior AI/ML Engineer in Technology · CARBON,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t>
          </r>
        </is>
      </c>
      <c r="V202"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2"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202"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2" s="124" t="inlineStr">
        <is>
          <t>CARBON · Technology · Band A · Early career</t>
        </is>
      </c>
      <c r="Z202" s="125" t="n">
        <v>3.5</v>
      </c>
      <c r="AA202" s="126">
        <f>IFERROR(INDEX(WM_C,MATCH($Y202,WM_KEY,0)),"")</f>
        <v>0.64</v>
      </c>
      <c r="AB202" s="127">
        <f>IF(Z202="","",Z202*AA202)</f>
        <v>2.24</v>
      </c>
      <c r="AC202" s="125" t="n">
        <v>3</v>
      </c>
      <c r="AD202" s="126">
        <f>IFERROR(INDEX(WM_AU,MATCH($Y202,WM_KEY,0)),"")</f>
        <v>0.16</v>
      </c>
      <c r="AE202" s="127">
        <f>IF(AC202="","",AC202*AD202)</f>
        <v>0.48</v>
      </c>
      <c r="AF202" s="125" t="n">
        <v>3</v>
      </c>
      <c r="AG202" s="126">
        <f>IFERROR(INDEX(WM_AC,MATCH($Y202,WM_KEY,0)),"")</f>
        <v>0.04</v>
      </c>
      <c r="AH202" s="127">
        <f>IF(AF202="","",AF202*AG202)</f>
        <v>0.12</v>
      </c>
      <c r="AI202" s="125" t="n">
        <v>1.5</v>
      </c>
      <c r="AJ202" s="126">
        <f>IFERROR(INDEX(WM_L,MATCH($Y202,WM_KEY,0)),"")</f>
        <v>0</v>
      </c>
      <c r="AK202" s="127">
        <f>IF(AI202="","",AI202*AJ202)</f>
        <v>0</v>
      </c>
      <c r="AL202" s="125" t="n">
        <v>4</v>
      </c>
      <c r="AM202" s="126">
        <f>IFERROR(INDEX(WM_E,MATCH($Y202,WM_KEY,0)),"")</f>
        <v>0.1</v>
      </c>
      <c r="AN202" s="127">
        <f>IF(AL202="","",AL202*AM202)</f>
        <v>0.4</v>
      </c>
      <c r="AO202" s="128" t="n">
        <v>3</v>
      </c>
      <c r="AP202" s="126">
        <f>IFERROR(INDEX(WM_BI,MATCH($Y202,WM_KEY,0)),"")</f>
        <v>0.06</v>
      </c>
      <c r="AQ202" s="127">
        <f>IF(AO202="","",AO202*AP202)</f>
        <v>0.18</v>
      </c>
      <c r="AR202" s="127">
        <f>IF(COUNT(AB202,AE202,AH202,AK202,AN202,AQ202)&lt;6,"",SUM(AB202,AE202,AH202,AK202,AN202,AQ202))</f>
        <v>3.42</v>
      </c>
      <c r="AS202" s="129" t="str">
        <f>IF(AR202="","",INDEX({"A1","A2","A3","B1","B2","B3","C1","C2","D1","D2","E1","E2"},MAX(1,MIN(12,ROUND(AR202,0)))))</f>
        <v>A3</v>
      </c>
      <c r="AT20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2" s="131" t="inlineStr">
        <is>
          <r>
            <rPr>
              <rFont val="Calibri"/>
              <b val="1"/>
              <sz val="10"/>
            </rPr>
            <t>At build:</t>
          </r>
          <r>
            <rPr>
              <rFont val="Calibri"/>
              <sz val="10"/>
            </rPr>
            <t xml:space="preserve"> Complexity 2.24 + Autonomy 0.48 + Accountability 0.12 + Leadership 0.00 + Experience 0.40 + Business impact 0.18
= 3.42 points → nearest level 3 = A3
</t>
          </r>
          <r>
            <rPr>
              <rFont val="Calibri"/>
              <b val="1"/>
              <sz val="10"/>
            </rPr>
            <t>Final level:</t>
          </r>
          <r>
            <rPr>
              <rFont val="Calibri"/>
              <sz val="10"/>
            </rPr>
            <t xml:space="preserve"> A3 · same as the score</t>
          </r>
        </is>
      </c>
      <c r="AV202" s="131" t="inlineStr">
        <is>
          <r>
            <rPr>
              <rFont val="Calibri"/>
              <b val="1"/>
              <sz val="10"/>
            </rPr>
            <t>No rule applied:</t>
          </r>
          <r>
            <rPr>
              <rFont val="Calibri"/>
              <sz val="10"/>
            </rPr>
            <t xml:space="preserve"> the score decides.</t>
          </r>
        </is>
      </c>
      <c r="AW202" s="144" t="inlineStr">
        <is>
          <r>
            <rPr>
              <rFont val="Calibri"/>
              <sz val="10"/>
            </rPr>
            <t xml:space="preserve">Rated 3.5 of 12 · between A3 and B1
</t>
          </r>
          <r>
            <rPr>
              <rFont val="Calibri"/>
              <b val="1"/>
              <sz val="10"/>
            </rPr>
            <t>Start:</t>
          </r>
          <r>
            <rPr>
              <rFont val="Calibri"/>
              <sz val="10"/>
            </rPr>
            <t xml:space="preserve"> 3.0 · senior practitioner title
</t>
          </r>
          <r>
            <rPr>
              <rFont val="Calibri"/>
              <b val="1"/>
              <sz val="10"/>
            </rPr>
            <t>Evidence reads like B1:</t>
          </r>
          <r>
            <rPr>
              <rFont val="Calibri"/>
              <sz val="10"/>
            </rPr>
            <t xml:space="preserve"> Designs and builds a multi-agent financial assistant combining agentic AI, RAG and document intelligence → moved up 0.5
</t>
          </r>
          <r>
            <rPr>
              <rFont val="Calibri"/>
              <b val="1"/>
              <sz val="10"/>
            </rPr>
            <t>KRA:</t>
          </r>
          <r>
            <rPr>
              <rFont val="Calibri"/>
              <sz val="10"/>
            </rPr>
            <t xml:space="preserve"> “1.Design and implement reusable IDP components/services by reusing current copilot capabilities, reducing duplicate development effort by ≥…”
</t>
          </r>
          <r>
            <rPr>
              <rFont val="Calibri"/>
              <b val="1"/>
              <sz val="10"/>
            </rPr>
            <t>Market:</t>
          </r>
          <r>
            <rPr>
              <rFont val="Calibri"/>
              <sz val="10"/>
            </rPr>
            <t xml:space="preserve"> A3 = Varied and non-standard work; handles exceptions · B1 = Domain specialist work</t>
          </r>
        </is>
      </c>
      <c r="AX202"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Decides research and experiments alone; sole owner of the assistant's design → matches the start
</t>
          </r>
          <r>
            <rPr>
              <rFont val="Calibri"/>
              <b val="1"/>
              <sz val="10"/>
            </rPr>
            <t>Market:</t>
          </r>
          <r>
            <rPr>
              <rFont val="Calibri"/>
              <sz val="10"/>
            </rPr>
            <t xml:space="preserve"> A3 = Technical / QC / client calls on own work</t>
          </r>
        </is>
      </c>
      <c r="AY202" s="13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Accuracy and reliability of the multi-agent assistant's responses; does RCA on tester-reported faults → matches the start
</t>
          </r>
          <r>
            <rPr>
              <rFont val="Calibri"/>
              <b val="1"/>
              <sz val="10"/>
            </rPr>
            <t>KRA:</t>
          </r>
          <r>
            <rPr>
              <rFont val="Calibri"/>
              <sz val="10"/>
            </rPr>
            <t xml:space="preserve"> “1.Design and implement reusable IDP components/services by reusing current copilot capabilities, reducing duplicate development effort by ≥…”
</t>
          </r>
          <r>
            <rPr>
              <rFont val="Calibri"/>
              <b val="1"/>
              <sz val="10"/>
            </rPr>
            <t>Market:</t>
          </r>
          <r>
            <rPr>
              <rFont val="Calibri"/>
              <sz val="10"/>
            </rPr>
            <t xml:space="preserve"> A3 = A module / process, or work with client or regulatory consequences</t>
          </r>
        </is>
      </c>
      <c r="AZ202"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2" s="134" t="inlineStr">
        <is>
          <r>
            <rPr>
              <rFont val="Calibri"/>
              <sz val="10"/>
            </rPr>
            <t xml:space="preserve">Rated 4 of 12
</t>
          </r>
          <r>
            <rPr>
              <rFont val="Calibri"/>
              <b val="1"/>
              <sz val="10"/>
            </rPr>
            <t>Experience:</t>
          </r>
          <r>
            <rPr>
              <rFont val="Calibri"/>
              <sz val="10"/>
            </rPr>
            <t xml:space="preserve"> 4.5 yrs total · 3.7 before IRIS + 0.8 at IRIS = 3.6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202"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2" s="145" t="inlineStr"/>
      <c r="BD202" s="136" t="inlineStr">
        <is>
          <t>✓ HRIS: 4.5 yrs, M.Sc, 0 direct reports
✓ Survey: 20 of 20 questions answered
✓ KRAs: submitted, reported deliverables
✓ Manager mapping: rating, 9-box — filled from talent-mapping files: 9-box · CARBON grid
✗ Job description: not on file</t>
        </is>
      </c>
      <c r="BE202"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2" s="136" t="inlineStr">
        <is>
          <t>Medium</t>
        </is>
      </c>
      <c r="BG202" s="136" t="inlineStr"/>
      <c r="BH202" s="136" t="inlineStr"/>
      <c r="BI202" s="137" t="n"/>
      <c r="BJ202" s="138" t="n"/>
      <c r="BK202" s="138" t="n"/>
      <c r="BL202" s="138" t="n"/>
      <c r="BM202" s="138" t="n"/>
      <c r="BN202" s="139" t="n"/>
      <c r="BO202" s="121" t="n"/>
      <c r="BP202" s="121" t="n"/>
      <c r="BQ202" s="121" t="n"/>
      <c r="BR202" s="121" t="n"/>
      <c r="BS202" s="121" t="n"/>
      <c r="BT202" s="121" t="n"/>
      <c r="BU202" s="121" t="n"/>
      <c r="BV202" s="121" t="n">
        <v>3</v>
      </c>
    </row>
    <row r="203" ht="340" customHeight="1">
      <c r="A203" s="109" t="inlineStr">
        <is>
          <t>IRIS2418</t>
        </is>
      </c>
      <c r="B203" s="110" t="inlineStr">
        <is>
          <t>Omkar Dhumal</t>
        </is>
      </c>
      <c r="C203" s="111" t="inlineStr">
        <is>
          <t>Technology</t>
        </is>
      </c>
      <c r="D203" s="111" t="inlineStr">
        <is>
          <t>Prachi Digambar Raut</t>
        </is>
      </c>
      <c r="E203" s="112" t="n">
        <v>3.3</v>
      </c>
      <c r="F203" s="112" t="n">
        <v>1.1</v>
      </c>
      <c r="G203" s="111" t="inlineStr">
        <is>
          <t>M.Sc</t>
        </is>
      </c>
      <c r="H203" s="140" t="inlineStr">
        <is>
          <t>Software Engineer</t>
        </is>
      </c>
      <c r="I203" s="115" t="inlineStr">
        <is>
          <t>Senior UI Developer</t>
        </is>
      </c>
      <c r="J203" s="114" t="inlineStr">
        <is>
          <t>Engineering &amp; Development</t>
        </is>
      </c>
      <c r="K203" s="114" t="inlineStr">
        <is>
          <t>Front-End / UI Development</t>
        </is>
      </c>
      <c r="L203" s="115" t="inlineStr">
        <is>
          <t>L3 – Professional / Associate</t>
        </is>
      </c>
      <c r="M203" s="116" t="inlineStr">
        <is>
          <t>A3</t>
        </is>
      </c>
      <c r="N203" s="147" t="inlineStr">
        <is>
          <t>Senior Associate</t>
        </is>
      </c>
      <c r="O203" s="26" t="inlineStr">
        <is>
          <t>A</t>
        </is>
      </c>
      <c r="P203" s="114" t="inlineStr">
        <is>
          <t>IC</t>
        </is>
      </c>
      <c r="Q203" s="146" t="inlineStr">
        <is>
          <t>▲ Up</t>
        </is>
      </c>
      <c r="R203" s="119"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20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Reliable Specialist.</t>
          </r>
        </is>
      </c>
      <c r="T203" s="121" t="n"/>
      <c r="U203" s="122" t="inlineStr">
        <is>
          <r>
            <rPr>
              <rFont val="Calibri"/>
              <sz val="10"/>
            </rPr>
            <t xml:space="preserve">Senior UI Developer in Technology · CARBON,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203"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20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3" s="124" t="inlineStr">
        <is>
          <t>CARBON · Technology · Band A · Early career</t>
        </is>
      </c>
      <c r="Z203" s="125" t="n">
        <v>2.5</v>
      </c>
      <c r="AA203" s="126">
        <f>IFERROR(INDEX(WM_C,MATCH($Y203,WM_KEY,0)),"")</f>
        <v>0.64</v>
      </c>
      <c r="AB203" s="127">
        <f>IF(Z203="","",Z203*AA203)</f>
        <v>1.6</v>
      </c>
      <c r="AC203" s="125" t="n">
        <v>2</v>
      </c>
      <c r="AD203" s="126">
        <f>IFERROR(INDEX(WM_AU,MATCH($Y203,WM_KEY,0)),"")</f>
        <v>0.16</v>
      </c>
      <c r="AE203" s="127">
        <f>IF(AC203="","",AC203*AD203)</f>
        <v>0.32</v>
      </c>
      <c r="AF203" s="125" t="n">
        <v>2</v>
      </c>
      <c r="AG203" s="126">
        <f>IFERROR(INDEX(WM_AC,MATCH($Y203,WM_KEY,0)),"")</f>
        <v>0.04</v>
      </c>
      <c r="AH203" s="127">
        <f>IF(AF203="","",AF203*AG203)</f>
        <v>0.08</v>
      </c>
      <c r="AI203" s="125" t="n">
        <v>1</v>
      </c>
      <c r="AJ203" s="126">
        <f>IFERROR(INDEX(WM_L,MATCH($Y203,WM_KEY,0)),"")</f>
        <v>0</v>
      </c>
      <c r="AK203" s="127">
        <f>IF(AI203="","",AI203*AJ203)</f>
        <v>0</v>
      </c>
      <c r="AL203" s="125" t="n">
        <v>3.5</v>
      </c>
      <c r="AM203" s="126">
        <f>IFERROR(INDEX(WM_E,MATCH($Y203,WM_KEY,0)),"")</f>
        <v>0.1</v>
      </c>
      <c r="AN203" s="127">
        <f>IF(AL203="","",AL203*AM203)</f>
        <v>0.35</v>
      </c>
      <c r="AO203" s="128" t="n">
        <v>2</v>
      </c>
      <c r="AP203" s="126">
        <f>IFERROR(INDEX(WM_BI,MATCH($Y203,WM_KEY,0)),"")</f>
        <v>0.06</v>
      </c>
      <c r="AQ203" s="127">
        <f>IF(AO203="","",AO203*AP203)</f>
        <v>0.12</v>
      </c>
      <c r="AR203" s="127">
        <f>IF(COUNT(AB203,AE203,AH203,AK203,AN203,AQ203)&lt;6,"",SUM(AB203,AE203,AH203,AK203,AN203,AQ203))</f>
        <v>2.47</v>
      </c>
      <c r="AS203" s="129" t="str">
        <f>IF(AR203="","",INDEX({"A1","A2","A3","B1","B2","B3","C1","C2","D1","D2","E1","E2"},MAX(1,MIN(12,ROUND(AR203,0)))))</f>
        <v>A2</v>
      </c>
      <c r="AT20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3" s="131" t="inlineStr">
        <is>
          <r>
            <rPr>
              <rFont val="Calibri"/>
              <b val="1"/>
              <sz val="10"/>
            </rPr>
            <t>At build:</t>
          </r>
          <r>
            <rPr>
              <rFont val="Calibri"/>
              <sz val="10"/>
            </rPr>
            <t xml:space="preserve"> Complexity 1.60 + Autonomy 0.32 + Accountability 0.08 + Leadership 0.00 + Experience 0.35 + Business impact 0.12
= 2.47 points → nearest level 2 = A2
</t>
          </r>
          <r>
            <rPr>
              <rFont val="Calibri"/>
              <b val="1"/>
              <sz val="10"/>
            </rPr>
            <t>Final level:</t>
          </r>
          <r>
            <rPr>
              <rFont val="Calibri"/>
              <sz val="10"/>
            </rPr>
            <t xml:space="preserve"> A3 · a rule applied: see the next column</t>
          </r>
        </is>
      </c>
      <c r="AV203" s="131" t="inlineStr">
        <is>
          <r>
            <rPr>
              <rFont val="Calibri"/>
              <sz val="10"/>
            </rPr>
            <t xml:space="preserve">• </t>
          </r>
          <r>
            <rPr>
              <rFont val="Calibri"/>
              <b val="1"/>
              <sz val="10"/>
            </rPr>
            <t>Raised to A3:</t>
          </r>
          <r>
            <rPr>
              <rFont val="Calibri"/>
              <sz val="10"/>
            </rPr>
            <t xml:space="preserve"> 3.3 years' experience is 2 years or more.
</t>
          </r>
          <r>
            <rPr>
              <rFont val="Calibri"/>
              <b val="1"/>
              <sz val="10"/>
            </rPr>
            <t>Final level:</t>
          </r>
          <r>
            <rPr>
              <rFont val="Calibri"/>
              <sz val="10"/>
            </rPr>
            <t xml:space="preserve"> A3.</t>
          </r>
        </is>
      </c>
      <c r="AW20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UI work across micro-frontends, module federation, multiple frameworks and backend integrations; performance focus → moved up 0.5
</t>
          </r>
          <r>
            <rPr>
              <rFont val="Calibri"/>
              <b val="1"/>
              <sz val="10"/>
            </rPr>
            <t>KRA:</t>
          </r>
          <r>
            <rPr>
              <rFont val="Calibri"/>
              <sz val="10"/>
            </rPr>
            <t xml:space="preserve"> “1. Achieve ≥ 90% sprint delivery adherence by completing committed tasks within agreed timelines with high-quality execution and minimal…”
</t>
          </r>
          <r>
            <rPr>
              <rFont val="Calibri"/>
              <b val="1"/>
              <sz val="10"/>
            </rPr>
            <t>Market:</t>
          </r>
          <r>
            <rPr>
              <rFont val="Calibri"/>
              <sz val="10"/>
            </rPr>
            <t xml:space="preserve"> A2 = Standard work of the discipline · A3 = Varied and non-standard work; handles exceptions</t>
          </r>
        </is>
      </c>
      <c r="AX20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user-experience aspects of own UI work only → matches the start
</t>
          </r>
          <r>
            <rPr>
              <rFont val="Calibri"/>
              <b val="1"/>
              <sz val="10"/>
            </rPr>
            <t>Market:</t>
          </r>
          <r>
            <rPr>
              <rFont val="Calibri"/>
              <sz val="10"/>
            </rPr>
            <t xml:space="preserve"> A2 = Chooses own approach within standards</t>
          </r>
        </is>
      </c>
      <c r="AY20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UI he develops, currently the Disclosure Management add-in interface → matches the start
</t>
          </r>
          <r>
            <rPr>
              <rFont val="Calibri"/>
              <b val="1"/>
              <sz val="10"/>
            </rPr>
            <t>KRA:</t>
          </r>
          <r>
            <rPr>
              <rFont val="Calibri"/>
              <sz val="10"/>
            </rPr>
            <t xml:space="preserve"> “1. Achieve ≥ 90% sprint delivery adherence by completing committed tasks within agreed timelines with high-quality execution and minimal…”
</t>
          </r>
          <r>
            <rPr>
              <rFont val="Calibri"/>
              <b val="1"/>
              <sz val="10"/>
            </rPr>
            <t>Market:</t>
          </r>
          <r>
            <rPr>
              <rFont val="Calibri"/>
              <sz val="10"/>
            </rPr>
            <t xml:space="preserve"> A2 = Own deliverables · accuracy, TAT</t>
          </r>
        </is>
      </c>
      <c r="AZ20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03" s="134" t="inlineStr">
        <is>
          <r>
            <rPr>
              <rFont val="Calibri"/>
              <sz val="10"/>
            </rPr>
            <t xml:space="preserve">Rated 3.5 of 12 · between A3 and B1
</t>
          </r>
          <r>
            <rPr>
              <rFont val="Calibri"/>
              <b val="1"/>
              <sz val="10"/>
            </rPr>
            <t>Experience:</t>
          </r>
          <r>
            <rPr>
              <rFont val="Calibri"/>
              <sz val="10"/>
            </rPr>
            <t xml:space="preserve"> 3.3 yrs total · 2.2 before IRIS + 1.1 at IRIS = 3.1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203"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03" s="145" t="inlineStr"/>
      <c r="BD203" s="136" t="inlineStr">
        <is>
          <t>✓ HRIS: 3.3 yrs, M.Sc, 0 direct reports
✓ Survey: 20 of 20 questions answered
✓ KRAs: submitted, reported deliverables
✓ Manager mapping: rating, 9-box — filled from talent-mapping files: 9-box · CARBON grid
✗ Job description: not on file</t>
        </is>
      </c>
      <c r="BE203"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3" s="136" t="inlineStr">
        <is>
          <t>Medium</t>
        </is>
      </c>
      <c r="BG203" s="136" t="inlineStr"/>
      <c r="BH203" s="136" t="inlineStr"/>
      <c r="BI203" s="137" t="n"/>
      <c r="BJ203" s="138" t="n"/>
      <c r="BK203" s="138" t="n"/>
      <c r="BL203" s="138" t="n"/>
      <c r="BM203" s="138" t="n"/>
      <c r="BN203" s="139" t="n"/>
      <c r="BO203" s="121" t="n"/>
      <c r="BP203" s="121" t="n"/>
      <c r="BQ203" s="121" t="n"/>
      <c r="BR203" s="121" t="n"/>
      <c r="BS203" s="121" t="n"/>
      <c r="BT203" s="121" t="n"/>
      <c r="BU203" s="121" t="n"/>
      <c r="BV203" s="121" t="n">
        <v>2</v>
      </c>
    </row>
    <row r="204" ht="340" customHeight="1">
      <c r="A204" s="109" t="inlineStr">
        <is>
          <t>IRIS2160</t>
        </is>
      </c>
      <c r="B204" s="110" t="inlineStr">
        <is>
          <t>Parth Jitendrabhai Parmar</t>
        </is>
      </c>
      <c r="C204" s="111" t="inlineStr">
        <is>
          <t>Technology</t>
        </is>
      </c>
      <c r="D204" s="111" t="inlineStr">
        <is>
          <t>Hetal Chauhan</t>
        </is>
      </c>
      <c r="E204" s="112" t="n">
        <v>4.4</v>
      </c>
      <c r="F204" s="112" t="n">
        <v>3.2</v>
      </c>
      <c r="G204" s="111" t="inlineStr">
        <is>
          <t>B.SC</t>
        </is>
      </c>
      <c r="H204" s="140" t="inlineStr">
        <is>
          <t>Software Engineer</t>
        </is>
      </c>
      <c r="I204" s="115" t="inlineStr">
        <is>
          <t>Senior Software Engineer</t>
        </is>
      </c>
      <c r="J204" s="114" t="inlineStr">
        <is>
          <t>Engineering &amp; Development</t>
        </is>
      </c>
      <c r="K204" s="114" t="inlineStr">
        <is>
          <t>Full-Stack Development</t>
        </is>
      </c>
      <c r="L204" s="115" t="inlineStr">
        <is>
          <t>L3 – Professional / Associate</t>
        </is>
      </c>
      <c r="M204" s="116" t="inlineStr">
        <is>
          <t>A3</t>
        </is>
      </c>
      <c r="N204" s="147" t="inlineStr">
        <is>
          <t>Senior Associate</t>
        </is>
      </c>
      <c r="O204" s="26" t="inlineStr">
        <is>
          <t>A</t>
        </is>
      </c>
      <c r="P204" s="114" t="inlineStr">
        <is>
          <t>IC</t>
        </is>
      </c>
      <c r="Q204" s="146" t="inlineStr">
        <is>
          <t>▲ Up</t>
        </is>
      </c>
      <c r="R204"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20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204" s="121" t="n"/>
      <c r="U204"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
Leads 2 direct reports.</t>
          </r>
        </is>
      </c>
      <c r="V204"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4"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204"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4" s="124" t="inlineStr">
        <is>
          <t>CARBON · Technology · Band A · Early career</t>
        </is>
      </c>
      <c r="Z204" s="125" t="n">
        <v>2.5</v>
      </c>
      <c r="AA204" s="126">
        <f>IFERROR(INDEX(WM_C,MATCH($Y204,WM_KEY,0)),"")</f>
        <v>0.64</v>
      </c>
      <c r="AB204" s="127">
        <f>IF(Z204="","",Z204*AA204)</f>
        <v>1.6</v>
      </c>
      <c r="AC204" s="125" t="n">
        <v>3</v>
      </c>
      <c r="AD204" s="126">
        <f>IFERROR(INDEX(WM_AU,MATCH($Y204,WM_KEY,0)),"")</f>
        <v>0.16</v>
      </c>
      <c r="AE204" s="127">
        <f>IF(AC204="","",AC204*AD204)</f>
        <v>0.48</v>
      </c>
      <c r="AF204" s="125" t="n">
        <v>3.5</v>
      </c>
      <c r="AG204" s="126">
        <f>IFERROR(INDEX(WM_AC,MATCH($Y204,WM_KEY,0)),"")</f>
        <v>0.04</v>
      </c>
      <c r="AH204" s="127">
        <f>IF(AF204="","",AF204*AG204)</f>
        <v>0.14</v>
      </c>
      <c r="AI204" s="125" t="n">
        <v>3</v>
      </c>
      <c r="AJ204" s="126">
        <f>IFERROR(INDEX(WM_L,MATCH($Y204,WM_KEY,0)),"")</f>
        <v>0</v>
      </c>
      <c r="AK204" s="127">
        <f>IF(AI204="","",AI204*AJ204)</f>
        <v>0</v>
      </c>
      <c r="AL204" s="125" t="n">
        <v>3.5</v>
      </c>
      <c r="AM204" s="126">
        <f>IFERROR(INDEX(WM_E,MATCH($Y204,WM_KEY,0)),"")</f>
        <v>0.1</v>
      </c>
      <c r="AN204" s="127">
        <f>IF(AL204="","",AL204*AM204)</f>
        <v>0.35</v>
      </c>
      <c r="AO204" s="128" t="n">
        <v>3.5</v>
      </c>
      <c r="AP204" s="126">
        <f>IFERROR(INDEX(WM_BI,MATCH($Y204,WM_KEY,0)),"")</f>
        <v>0.06</v>
      </c>
      <c r="AQ204" s="127">
        <f>IF(AO204="","",AO204*AP204)</f>
        <v>0.21</v>
      </c>
      <c r="AR204" s="127">
        <f>IF(COUNT(AB204,AE204,AH204,AK204,AN204,AQ204)&lt;6,"",SUM(AB204,AE204,AH204,AK204,AN204,AQ204))</f>
        <v>2.78</v>
      </c>
      <c r="AS204" s="129" t="str">
        <f>IF(AR204="","",INDEX({"A1","A2","A3","B1","B2","B3","C1","C2","D1","D2","E1","E2"},MAX(1,MIN(12,ROUND(AR204,0)))))</f>
        <v>A3</v>
      </c>
      <c r="AT20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4" s="131" t="inlineStr">
        <is>
          <r>
            <rPr>
              <rFont val="Calibri"/>
              <b val="1"/>
              <sz val="10"/>
            </rPr>
            <t>At build:</t>
          </r>
          <r>
            <rPr>
              <rFont val="Calibri"/>
              <sz val="10"/>
            </rPr>
            <t xml:space="preserve"> Complexity 1.60 + Autonomy 0.48 + Accountability 0.14 + Leadership 0.00 + Experience 0.35 + Business impact 0.21
= 2.78 points → nearest level 3 = A3
</t>
          </r>
          <r>
            <rPr>
              <rFont val="Calibri"/>
              <b val="1"/>
              <sz val="10"/>
            </rPr>
            <t>Final level:</t>
          </r>
          <r>
            <rPr>
              <rFont val="Calibri"/>
              <sz val="10"/>
            </rPr>
            <t xml:space="preserve"> A3 · same as the score</t>
          </r>
        </is>
      </c>
      <c r="AV204" s="131" t="inlineStr">
        <is>
          <r>
            <rPr>
              <rFont val="Calibri"/>
              <b val="1"/>
              <sz val="10"/>
            </rPr>
            <t>No rule applied:</t>
          </r>
          <r>
            <rPr>
              <rFont val="Calibri"/>
              <sz val="10"/>
            </rPr>
            <t xml:space="preserve"> the score decides.</t>
          </r>
        </is>
      </c>
      <c r="AW204"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Designs and builds full-stack features; deployment and DevOps automation; production deployment done by few → moved up 0.5
</t>
          </r>
          <r>
            <rPr>
              <rFont val="Calibri"/>
              <b val="1"/>
              <sz val="10"/>
            </rPr>
            <t>KRA:</t>
          </r>
          <r>
            <rPr>
              <rFont val="Calibri"/>
              <sz val="10"/>
            </rPr>
            <t xml:space="preserve"> “1.Deliver ≥ 95% committed full-stack and DevOps tasks within agreed timelines with high-quality execution. 2.Successfully manage and…”
</t>
          </r>
          <r>
            <rPr>
              <rFont val="Calibri"/>
              <b val="1"/>
              <sz val="10"/>
            </rPr>
            <t>Market:</t>
          </r>
          <r>
            <rPr>
              <rFont val="Calibri"/>
              <sz val="10"/>
            </rPr>
            <t xml:space="preserve"> A2 = Standard work of the discipline · A3 = Varied and non-standard work; handles exceptions</t>
          </r>
        </is>
      </c>
      <c r="AX204" s="134" t="inlineStr">
        <is>
          <r>
            <rPr>
              <rFont val="Calibri"/>
              <sz val="10"/>
            </rPr>
            <t xml:space="preserve">Rated 3 of 12
</t>
          </r>
          <r>
            <rPr>
              <rFont val="Calibri"/>
              <b val="1"/>
              <sz val="10"/>
            </rPr>
            <t>Start:</t>
          </r>
          <r>
            <rPr>
              <rFont val="Calibri"/>
              <sz val="10"/>
            </rPr>
            <t xml:space="preserve"> 3.0 · practitioner title; reporting lines show a bigger role: 2 direct reports
</t>
          </r>
          <r>
            <rPr>
              <rFont val="Calibri"/>
              <b val="1"/>
              <sz val="10"/>
            </rPr>
            <t>Evidence reads like A3:</t>
          </r>
          <r>
            <rPr>
              <rFont val="Calibri"/>
              <sz val="10"/>
            </rPr>
            <t xml:space="preserve"> Independently designs solution, optimises code and automates repeated tasks → matches the start
</t>
          </r>
          <r>
            <rPr>
              <rFont val="Calibri"/>
              <b val="1"/>
              <sz val="10"/>
            </rPr>
            <t>Market:</t>
          </r>
          <r>
            <rPr>
              <rFont val="Calibri"/>
              <sz val="10"/>
            </rPr>
            <t xml:space="preserve"> A3 = Technical / QC / client calls on own work</t>
          </r>
        </is>
      </c>
      <c r="AY204" s="134" t="inlineStr">
        <is>
          <r>
            <rPr>
              <rFont val="Calibri"/>
              <sz val="10"/>
            </rPr>
            <t xml:space="preserve">Rated 3.5 of 12 · between A3 and B1
</t>
          </r>
          <r>
            <rPr>
              <rFont val="Calibri"/>
              <b val="1"/>
              <sz val="10"/>
            </rPr>
            <t>Start:</t>
          </r>
          <r>
            <rPr>
              <rFont val="Calibri"/>
              <sz val="10"/>
            </rPr>
            <t xml:space="preserve"> 4.0 · practitioner title; 2 direct reports
</t>
          </r>
          <r>
            <rPr>
              <rFont val="Calibri"/>
              <b val="1"/>
              <sz val="10"/>
            </rPr>
            <t>Evidence reads like A3:</t>
          </r>
          <r>
            <rPr>
              <rFont val="Calibri"/>
              <sz val="10"/>
            </rPr>
            <t xml:space="preserve"> Feature end to end from design to production readiness → moved down 0.5
</t>
          </r>
          <r>
            <rPr>
              <rFont val="Calibri"/>
              <b val="1"/>
              <sz val="10"/>
            </rPr>
            <t>KRA:</t>
          </r>
          <r>
            <rPr>
              <rFont val="Calibri"/>
              <sz val="10"/>
            </rPr>
            <t xml:space="preserve"> “1.Deliver ≥ 95% committed full-stack and DevOps tasks within agreed timelines with high-quality execution. 2.Successfully manage and…”
</t>
          </r>
          <r>
            <rPr>
              <rFont val="Calibri"/>
              <b val="1"/>
              <sz val="10"/>
            </rPr>
            <t>Market:</t>
          </r>
          <r>
            <rPr>
              <rFont val="Calibri"/>
              <sz val="10"/>
            </rPr>
            <t xml:space="preserve"> A3 = A module / process, or work with client or regulatory consequences · B1 = A domain or a small team</t>
          </r>
        </is>
      </c>
      <c r="AZ204" s="134" t="inlineStr">
        <is>
          <r>
            <rPr>
              <rFont val="Calibri"/>
              <sz val="10"/>
            </rPr>
            <t xml:space="preserve">Rated 3 of 12 — not counted: the weight is 0% at this level
</t>
          </r>
          <r>
            <rPr>
              <rFont val="Calibri"/>
              <b val="1"/>
              <sz val="10"/>
            </rPr>
            <t>Start:</t>
          </r>
          <r>
            <rPr>
              <rFont val="Calibri"/>
              <sz val="10"/>
            </rPr>
            <t xml:space="preserve"> 4.0
</t>
          </r>
          <r>
            <rPr>
              <rFont val="Calibri"/>
              <b val="1"/>
              <sz val="10"/>
            </rPr>
            <t>Evidence reads like A1:</t>
          </r>
          <r>
            <rPr>
              <rFont val="Calibri"/>
              <sz val="10"/>
            </rPr>
            <t xml:space="preserve"> No guidance of others described despite 2 reports → moved down 1
</t>
          </r>
          <r>
            <rPr>
              <rFont val="Calibri"/>
              <b val="1"/>
              <sz val="10"/>
            </rPr>
            <t>Team:</t>
          </r>
          <r>
            <rPr>
              <rFont val="Calibri"/>
              <sz val="10"/>
            </rPr>
            <t xml:space="preserve"> 2 direct reports · IC
</t>
          </r>
          <r>
            <rPr>
              <rFont val="Calibri"/>
              <b val="1"/>
              <sz val="10"/>
            </rPr>
            <t>Market:</t>
          </r>
          <r>
            <rPr>
              <rFont val="Calibri"/>
              <sz val="10"/>
            </rPr>
            <t xml:space="preserve"> A3 = Not scored in Band A</t>
          </r>
        </is>
      </c>
      <c r="BA204" s="134" t="inlineStr">
        <is>
          <r>
            <rPr>
              <rFont val="Calibri"/>
              <sz val="10"/>
            </rPr>
            <t xml:space="preserve">Rated 3.5 of 12 · between A3 and B1
</t>
          </r>
          <r>
            <rPr>
              <rFont val="Calibri"/>
              <b val="1"/>
              <sz val="10"/>
            </rPr>
            <t>Experience:</t>
          </r>
          <r>
            <rPr>
              <rFont val="Calibri"/>
              <sz val="10"/>
            </rPr>
            <t xml:space="preserve"> 4.4 yrs total · 1.2 before IRIS + 3.2 at IRIS = 3.6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A3 roles typically have 2–5 yrs · IRIS guide 2–4</t>
          </r>
        </is>
      </c>
      <c r="BB204"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04" s="135" t="inlineStr">
        <is>
          <t>• Confirm the reporting line — Manager</t>
        </is>
      </c>
      <c r="BD204" s="136" t="inlineStr">
        <is>
          <t>✓ HRIS: 4.4 yrs, B.SC, 2 direct reports
✓ Survey: 20 of 20 questions answered
✓ KRAs: submitted, reported deliverables
✓ Manager mapping: rating, 9-box
✗ Job description: not on file</t>
        </is>
      </c>
      <c r="BE204"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4" s="136" t="inlineStr">
        <is>
          <t>Low</t>
        </is>
      </c>
      <c r="BG204" s="13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204" s="136" t="inlineStr"/>
      <c r="BI204" s="137" t="n"/>
      <c r="BJ204" s="138" t="n"/>
      <c r="BK204" s="138" t="n"/>
      <c r="BL204" s="138" t="n"/>
      <c r="BM204" s="138" t="n"/>
      <c r="BN204" s="139" t="n"/>
      <c r="BO204" s="121" t="n"/>
      <c r="BP204" s="121" t="n"/>
      <c r="BQ204" s="121" t="n"/>
      <c r="BR204" s="121" t="n"/>
      <c r="BS204" s="121" t="n"/>
      <c r="BT204" s="121" t="n"/>
      <c r="BU204" s="121" t="n"/>
      <c r="BV204" s="121" t="n">
        <v>3.5</v>
      </c>
    </row>
    <row r="205" ht="340" customHeight="1">
      <c r="A205" s="109" t="inlineStr">
        <is>
          <t>IRIS2146</t>
        </is>
      </c>
      <c r="B205" s="110" t="inlineStr">
        <is>
          <t>Parthviben Mistry</t>
        </is>
      </c>
      <c r="C205" s="111" t="inlineStr">
        <is>
          <t>Technology</t>
        </is>
      </c>
      <c r="D205" s="111" t="inlineStr">
        <is>
          <t>Siddhesh Kadam</t>
        </is>
      </c>
      <c r="E205" s="112" t="n">
        <v>4.3</v>
      </c>
      <c r="F205" s="112" t="n">
        <v>3.3</v>
      </c>
      <c r="G205" s="111" t="inlineStr">
        <is>
          <t>B.Tech</t>
        </is>
      </c>
      <c r="H205" s="140" t="inlineStr">
        <is>
          <t>Software Engineer</t>
        </is>
      </c>
      <c r="I205" s="115" t="inlineStr">
        <is>
          <t>Senior Software Engineer</t>
        </is>
      </c>
      <c r="J205" s="114" t="inlineStr">
        <is>
          <t>Engineering &amp; Development</t>
        </is>
      </c>
      <c r="K205" s="114" t="inlineStr">
        <is>
          <t>Full-Stack Development</t>
        </is>
      </c>
      <c r="L205" s="115" t="inlineStr">
        <is>
          <t>L3 – Professional / Associate</t>
        </is>
      </c>
      <c r="M205" s="116" t="inlineStr">
        <is>
          <t>A3</t>
        </is>
      </c>
      <c r="N205" s="147" t="inlineStr">
        <is>
          <t>Senior Associate</t>
        </is>
      </c>
      <c r="O205" s="26" t="inlineStr">
        <is>
          <t>A</t>
        </is>
      </c>
      <c r="P205" s="114" t="inlineStr">
        <is>
          <t>IC</t>
        </is>
      </c>
      <c r="Q205" s="146" t="inlineStr">
        <is>
          <t>▲ Up</t>
        </is>
      </c>
      <c r="R205"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205"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T205" s="121" t="n"/>
      <c r="U205"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205"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5"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205"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5" s="124" t="inlineStr">
        <is>
          <t>CARBON · Technology · Band A · Early career</t>
        </is>
      </c>
      <c r="Z205" s="125" t="n">
        <v>3</v>
      </c>
      <c r="AA205" s="126">
        <f>IFERROR(INDEX(WM_C,MATCH($Y205,WM_KEY,0)),"")</f>
        <v>0.64</v>
      </c>
      <c r="AB205" s="127">
        <f>IF(Z205="","",Z205*AA205)</f>
        <v>1.92</v>
      </c>
      <c r="AC205" s="125" t="n">
        <v>3</v>
      </c>
      <c r="AD205" s="126">
        <f>IFERROR(INDEX(WM_AU,MATCH($Y205,WM_KEY,0)),"")</f>
        <v>0.16</v>
      </c>
      <c r="AE205" s="127">
        <f>IF(AC205="","",AC205*AD205)</f>
        <v>0.48</v>
      </c>
      <c r="AF205" s="125" t="n">
        <v>3</v>
      </c>
      <c r="AG205" s="126">
        <f>IFERROR(INDEX(WM_AC,MATCH($Y205,WM_KEY,0)),"")</f>
        <v>0.04</v>
      </c>
      <c r="AH205" s="127">
        <f>IF(AF205="","",AF205*AG205)</f>
        <v>0.12</v>
      </c>
      <c r="AI205" s="125" t="n">
        <v>2</v>
      </c>
      <c r="AJ205" s="126">
        <f>IFERROR(INDEX(WM_L,MATCH($Y205,WM_KEY,0)),"")</f>
        <v>0</v>
      </c>
      <c r="AK205" s="127">
        <f>IF(AI205="","",AI205*AJ205)</f>
        <v>0</v>
      </c>
      <c r="AL205" s="125" t="n">
        <v>3.5</v>
      </c>
      <c r="AM205" s="126">
        <f>IFERROR(INDEX(WM_E,MATCH($Y205,WM_KEY,0)),"")</f>
        <v>0.1</v>
      </c>
      <c r="AN205" s="127">
        <f>IF(AL205="","",AL205*AM205)</f>
        <v>0.35</v>
      </c>
      <c r="AO205" s="128" t="n">
        <v>3</v>
      </c>
      <c r="AP205" s="126">
        <f>IFERROR(INDEX(WM_BI,MATCH($Y205,WM_KEY,0)),"")</f>
        <v>0.06</v>
      </c>
      <c r="AQ205" s="127">
        <f>IF(AO205="","",AO205*AP205)</f>
        <v>0.18</v>
      </c>
      <c r="AR205" s="127">
        <f>IF(COUNT(AB205,AE205,AH205,AK205,AN205,AQ205)&lt;6,"",SUM(AB205,AE205,AH205,AK205,AN205,AQ205))</f>
        <v>3.05</v>
      </c>
      <c r="AS205" s="129" t="str">
        <f>IF(AR205="","",INDEX({"A1","A2","A3","B1","B2","B3","C1","C2","D1","D2","E1","E2"},MAX(1,MIN(12,ROUND(AR205,0)))))</f>
        <v>A3</v>
      </c>
      <c r="AT20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5" s="131" t="inlineStr">
        <is>
          <r>
            <rPr>
              <rFont val="Calibri"/>
              <b val="1"/>
              <sz val="10"/>
            </rPr>
            <t>At build:</t>
          </r>
          <r>
            <rPr>
              <rFont val="Calibri"/>
              <sz val="10"/>
            </rPr>
            <t xml:space="preserve"> Complexity 1.92 + Autonomy 0.48 + Accountability 0.12 + Leadership 0.00 + Experience 0.35 + Business impact 0.18
= 3.05 points → nearest level 3 = A3
</t>
          </r>
          <r>
            <rPr>
              <rFont val="Calibri"/>
              <b val="1"/>
              <sz val="10"/>
            </rPr>
            <t>Final level:</t>
          </r>
          <r>
            <rPr>
              <rFont val="Calibri"/>
              <sz val="10"/>
            </rPr>
            <t xml:space="preserve"> A3 · same as the score</t>
          </r>
        </is>
      </c>
      <c r="AV205" s="131" t="inlineStr">
        <is>
          <r>
            <rPr>
              <rFont val="Calibri"/>
              <b val="1"/>
              <sz val="10"/>
            </rPr>
            <t>No rule applied:</t>
          </r>
          <r>
            <rPr>
              <rFont val="Calibri"/>
              <sz val="10"/>
            </rPr>
            <t xml:space="preserve"> the score decides.</t>
          </r>
        </is>
      </c>
      <c r="AW205" s="14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Micro-frontend architecture, Module Federation, shared libraries, CDNs and common components for the product → moved up 1
</t>
          </r>
          <r>
            <rPr>
              <rFont val="Calibri"/>
              <b val="1"/>
              <sz val="10"/>
            </rPr>
            <t>KRA:</t>
          </r>
          <r>
            <rPr>
              <rFont val="Calibri"/>
              <sz val="10"/>
            </rPr>
            <t xml:space="preserve"> “1.Maintain and enhance CARBON 3.0 frontend architecture to ensure ≥ 95% adherence to UI framework standards and reusable component design.…”
</t>
          </r>
          <r>
            <rPr>
              <rFont val="Calibri"/>
              <b val="1"/>
              <sz val="10"/>
            </rPr>
            <t>Market:</t>
          </r>
          <r>
            <rPr>
              <rFont val="Calibri"/>
              <sz val="10"/>
            </rPr>
            <t xml:space="preserve"> A3 = Varied and non-standard work; handles exceptions</t>
          </r>
        </is>
      </c>
      <c r="AX205"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own survey / KRA answers · summarised by the rater; not quoted → moved up 1
</t>
          </r>
          <r>
            <rPr>
              <rFont val="Calibri"/>
              <b val="1"/>
              <sz val="10"/>
            </rPr>
            <t>Market:</t>
          </r>
          <r>
            <rPr>
              <rFont val="Calibri"/>
              <sz val="10"/>
            </rPr>
            <t xml:space="preserve"> A3 = Technical / QC / client calls on own work</t>
          </r>
        </is>
      </c>
      <c r="AY205"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own survey / KRA answers · summarised by the rater; not quoted → moved up 1
</t>
          </r>
          <r>
            <rPr>
              <rFont val="Calibri"/>
              <b val="1"/>
              <sz val="10"/>
            </rPr>
            <t>KRA:</t>
          </r>
          <r>
            <rPr>
              <rFont val="Calibri"/>
              <sz val="10"/>
            </rPr>
            <t xml:space="preserve"> “1.Maintain and enhance CARBON 3.0 frontend architecture to ensure ≥ 95% adherence to UI framework standards and reusable component design.…”
</t>
          </r>
          <r>
            <rPr>
              <rFont val="Calibri"/>
              <b val="1"/>
              <sz val="10"/>
            </rPr>
            <t>Market:</t>
          </r>
          <r>
            <rPr>
              <rFont val="Calibri"/>
              <sz val="10"/>
            </rPr>
            <t xml:space="preserve"> A3 = A module / process, or work with client or regulatory consequences</t>
          </r>
        </is>
      </c>
      <c r="AZ205"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Supports and guides the team; writes reusable skill doc for product team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05" s="134" t="inlineStr">
        <is>
          <r>
            <rPr>
              <rFont val="Calibri"/>
              <sz val="10"/>
            </rPr>
            <t xml:space="preserve">Rated 3.5 of 12 · between A3 and B1
</t>
          </r>
          <r>
            <rPr>
              <rFont val="Calibri"/>
              <b val="1"/>
              <sz val="10"/>
            </rPr>
            <t>Experience:</t>
          </r>
          <r>
            <rPr>
              <rFont val="Calibri"/>
              <sz val="10"/>
            </rPr>
            <t xml:space="preserve"> 4.3 yrs total · 1.0 before IRIS + 3.3 at IRIS = 3.5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A3 roles typically have 2–5 yrs · IRIS guide 2–4</t>
          </r>
        </is>
      </c>
      <c r="BB205" s="134" t="inlineStr">
        <is>
          <r>
            <rPr>
              <rFont val="Calibri"/>
              <sz val="10"/>
            </rPr>
            <t xml:space="preserve">Rated 3 of 12 — a starting estimate.
</t>
          </r>
          <r>
            <rPr>
              <rFont val="Calibri"/>
              <b val="1"/>
              <sz val="10"/>
            </rPr>
            <t>Start:</t>
          </r>
          <r>
            <rPr>
              <rFont val="Calibri"/>
              <sz val="10"/>
            </rPr>
            <t xml:space="preserve"> 3,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t>
          </r>
        </is>
      </c>
      <c r="BC205" s="145" t="inlineStr"/>
      <c r="BD205" s="136" t="inlineStr">
        <is>
          <t>✓ HRIS: 4.3 yrs, B.Tech, 0 direct reports
✓ Survey: 20 of 20 questions answered
✓ KRAs: submitted, reported deliverables
✓ Manager mapping: rating, 9-box — filled from talent-mapping files: 9-box · CARBON grid
✗ Job description: not on file</t>
        </is>
      </c>
      <c r="BE205"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5" s="136" t="inlineStr">
        <is>
          <t>High</t>
        </is>
      </c>
      <c r="BG205" s="136" t="inlineStr">
        <is>
          <t>• Work described is bigger than the current designation suggests — manager to confirm the actual role</t>
        </is>
      </c>
      <c r="BH205" s="136" t="inlineStr"/>
      <c r="BI205" s="137" t="n"/>
      <c r="BJ205" s="138" t="n"/>
      <c r="BK205" s="138" t="n"/>
      <c r="BL205" s="138" t="n"/>
      <c r="BM205" s="138" t="n"/>
      <c r="BN205" s="139" t="n"/>
      <c r="BO205" s="121" t="n"/>
      <c r="BP205" s="121" t="n"/>
      <c r="BQ205" s="121" t="n"/>
      <c r="BR205" s="121" t="n"/>
      <c r="BS205" s="121" t="n"/>
      <c r="BT205" s="121" t="n"/>
      <c r="BU205" s="121" t="n"/>
      <c r="BV205" s="121" t="n">
        <v>3</v>
      </c>
    </row>
    <row r="206" ht="340" customHeight="1">
      <c r="A206" s="109" t="inlineStr">
        <is>
          <t>IRIS2434</t>
        </is>
      </c>
      <c r="B206" s="110" t="inlineStr">
        <is>
          <t>Prachi Digambar Raut</t>
        </is>
      </c>
      <c r="C206" s="111" t="inlineStr">
        <is>
          <t>Technology</t>
        </is>
      </c>
      <c r="D206" s="111" t="inlineStr">
        <is>
          <t>Sarfaraz Badi</t>
        </is>
      </c>
      <c r="E206" s="112" t="n">
        <v>4.2</v>
      </c>
      <c r="F206" s="112" t="n">
        <v>1</v>
      </c>
      <c r="G206" s="111" t="inlineStr">
        <is>
          <t>BCA</t>
        </is>
      </c>
      <c r="H206" s="140" t="inlineStr">
        <is>
          <t>Software Engineer</t>
        </is>
      </c>
      <c r="I206" s="115" t="inlineStr">
        <is>
          <t>Senior Software Engineer</t>
        </is>
      </c>
      <c r="J206" s="114" t="inlineStr">
        <is>
          <t>Engineering &amp; Development</t>
        </is>
      </c>
      <c r="K206" s="114" t="inlineStr">
        <is>
          <t>Full-Stack Development</t>
        </is>
      </c>
      <c r="L206" s="115" t="inlineStr">
        <is>
          <t>L3 – Professional / Associate</t>
        </is>
      </c>
      <c r="M206" s="116" t="inlineStr">
        <is>
          <t>A3</t>
        </is>
      </c>
      <c r="N206" s="147" t="inlineStr">
        <is>
          <t>Senior Associate</t>
        </is>
      </c>
      <c r="O206" s="26" t="inlineStr">
        <is>
          <t>A</t>
        </is>
      </c>
      <c r="P206" s="114" t="inlineStr">
        <is>
          <t>IC</t>
        </is>
      </c>
      <c r="Q206" s="146" t="inlineStr">
        <is>
          <t>▲ Up</t>
        </is>
      </c>
      <c r="R206"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206"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4 direct reports.
From the survey and manager mapping — work only this person does: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206" s="121" t="n"/>
      <c r="U206"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
Leads 4 direct reports.</t>
          </r>
        </is>
      </c>
      <c r="V206"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6"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206"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6" s="124" t="inlineStr">
        <is>
          <t>CARBON · Technology · Band A · Early career</t>
        </is>
      </c>
      <c r="Z206" s="125" t="n">
        <v>2</v>
      </c>
      <c r="AA206" s="126">
        <f>IFERROR(INDEX(WM_C,MATCH($Y206,WM_KEY,0)),"")</f>
        <v>0.64</v>
      </c>
      <c r="AB206" s="127">
        <f>IF(Z206="","",Z206*AA206)</f>
        <v>1.28</v>
      </c>
      <c r="AC206" s="125" t="n">
        <v>2.5</v>
      </c>
      <c r="AD206" s="126">
        <f>IFERROR(INDEX(WM_AU,MATCH($Y206,WM_KEY,0)),"")</f>
        <v>0.16</v>
      </c>
      <c r="AE206" s="127">
        <f>IF(AC206="","",AC206*AD206)</f>
        <v>0.4</v>
      </c>
      <c r="AF206" s="125" t="n">
        <v>3.5</v>
      </c>
      <c r="AG206" s="126">
        <f>IFERROR(INDEX(WM_AC,MATCH($Y206,WM_KEY,0)),"")</f>
        <v>0.04</v>
      </c>
      <c r="AH206" s="127">
        <f>IF(AF206="","",AF206*AG206)</f>
        <v>0.14</v>
      </c>
      <c r="AI206" s="125" t="n">
        <v>3.5</v>
      </c>
      <c r="AJ206" s="126">
        <f>IFERROR(INDEX(WM_L,MATCH($Y206,WM_KEY,0)),"")</f>
        <v>0</v>
      </c>
      <c r="AK206" s="127">
        <f>IF(AI206="","",AI206*AJ206)</f>
        <v>0</v>
      </c>
      <c r="AL206" s="125" t="n">
        <v>3.5</v>
      </c>
      <c r="AM206" s="126">
        <f>IFERROR(INDEX(WM_E,MATCH($Y206,WM_KEY,0)),"")</f>
        <v>0.1</v>
      </c>
      <c r="AN206" s="127">
        <f>IF(AL206="","",AL206*AM206)</f>
        <v>0.35</v>
      </c>
      <c r="AO206" s="128" t="n">
        <v>4</v>
      </c>
      <c r="AP206" s="126">
        <f>IFERROR(INDEX(WM_BI,MATCH($Y206,WM_KEY,0)),"")</f>
        <v>0.06</v>
      </c>
      <c r="AQ206" s="127">
        <f>IF(AO206="","",AO206*AP206)</f>
        <v>0.24</v>
      </c>
      <c r="AR206" s="127">
        <f>IF(COUNT(AB206,AE206,AH206,AK206,AN206,AQ206)&lt;6,"",SUM(AB206,AE206,AH206,AK206,AN206,AQ206))</f>
        <v>2.41</v>
      </c>
      <c r="AS206" s="129" t="str">
        <f>IF(AR206="","",INDEX({"A1","A2","A3","B1","B2","B3","C1","C2","D1","D2","E1","E2"},MAX(1,MIN(12,ROUND(AR206,0)))))</f>
        <v>A2</v>
      </c>
      <c r="AT20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6" s="131" t="inlineStr">
        <is>
          <r>
            <rPr>
              <rFont val="Calibri"/>
              <b val="1"/>
              <sz val="10"/>
            </rPr>
            <t>At build:</t>
          </r>
          <r>
            <rPr>
              <rFont val="Calibri"/>
              <sz val="10"/>
            </rPr>
            <t xml:space="preserve"> Complexity 1.28 + Autonomy 0.40 + Accountability 0.14 + Leadership 0.00 + Experience 0.35 + Business impact 0.24
= 2.41 points → nearest level 2 = A2
</t>
          </r>
          <r>
            <rPr>
              <rFont val="Calibri"/>
              <b val="1"/>
              <sz val="10"/>
            </rPr>
            <t>Final level:</t>
          </r>
          <r>
            <rPr>
              <rFont val="Calibri"/>
              <sz val="10"/>
            </rPr>
            <t xml:space="preserve"> A3 · a rule applied: see the next column</t>
          </r>
        </is>
      </c>
      <c r="AV206" s="131" t="inlineStr">
        <is>
          <r>
            <rPr>
              <rFont val="Calibri"/>
              <sz val="10"/>
            </rPr>
            <t xml:space="preserve">•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AW206"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Feature development and report generation; OOP and database design; no specifics beyond that → matches the start
</t>
          </r>
          <r>
            <rPr>
              <rFont val="Calibri"/>
              <b val="1"/>
              <sz val="10"/>
            </rPr>
            <t>KRA:</t>
          </r>
          <r>
            <rPr>
              <rFont val="Calibri"/>
              <sz val="10"/>
            </rPr>
            <t xml:space="preserve"> “1.Deliver ≥ 95% committed sprint and release tasks within agreed timelines with high-quality execution. 2.Improve solution quality by…”
</t>
          </r>
          <r>
            <rPr>
              <rFont val="Calibri"/>
              <b val="1"/>
              <sz val="10"/>
            </rPr>
            <t>Market:</t>
          </r>
          <r>
            <rPr>
              <rFont val="Calibri"/>
              <sz val="10"/>
            </rPr>
            <t xml:space="preserve"> A2 = Standard work of the discipline</t>
          </r>
        </is>
      </c>
      <c r="AX206" s="134" t="inlineStr">
        <is>
          <r>
            <rPr>
              <rFont val="Calibri"/>
              <sz val="10"/>
            </rPr>
            <t xml:space="preserve">Rated 2.5 of 12 · between A2 and A3
</t>
          </r>
          <r>
            <rPr>
              <rFont val="Calibri"/>
              <b val="1"/>
              <sz val="10"/>
            </rPr>
            <t>Start:</t>
          </r>
          <r>
            <rPr>
              <rFont val="Calibri"/>
              <sz val="10"/>
            </rPr>
            <t xml:space="preserve"> 3.0 · practitioner title; reporting lines show a bigger role: 4 direct reports
</t>
          </r>
          <r>
            <rPr>
              <rFont val="Calibri"/>
              <b val="1"/>
              <sz val="10"/>
            </rPr>
            <t>Evidence reads like A2:</t>
          </r>
          <r>
            <rPr>
              <rFont val="Calibri"/>
              <sz val="10"/>
            </rPr>
            <t xml:space="preserve"> Only 'brainstorming' listed; discusses with team and informs higher authorities on issues → moved down 0.5
</t>
          </r>
          <r>
            <rPr>
              <rFont val="Calibri"/>
              <b val="1"/>
              <sz val="10"/>
            </rPr>
            <t>Market:</t>
          </r>
          <r>
            <rPr>
              <rFont val="Calibri"/>
              <sz val="10"/>
            </rPr>
            <t xml:space="preserve"> A2 = Chooses own approach within standards · A3 = Technical / QC / client calls on own work</t>
          </r>
        </is>
      </c>
      <c r="AY206" s="134" t="inlineStr">
        <is>
          <r>
            <rPr>
              <rFont val="Calibri"/>
              <sz val="10"/>
            </rPr>
            <t xml:space="preserve">Rated 3.5 of 12 · between A3 and B1
</t>
          </r>
          <r>
            <rPr>
              <rFont val="Calibri"/>
              <b val="1"/>
              <sz val="10"/>
            </rPr>
            <t>Start:</t>
          </r>
          <r>
            <rPr>
              <rFont val="Calibri"/>
              <sz val="10"/>
            </rPr>
            <t xml:space="preserve"> 4.0 · practitioner title; 4 direct reports
</t>
          </r>
          <r>
            <rPr>
              <rFont val="Calibri"/>
              <b val="1"/>
              <sz val="10"/>
            </rPr>
            <t>Evidence reads like A2:</t>
          </r>
          <r>
            <rPr>
              <rFont val="Calibri"/>
              <sz val="10"/>
            </rPr>
            <t xml:space="preserve"> Describes accountability as shared by the team, not personal → moved down 0.5
</t>
          </r>
          <r>
            <rPr>
              <rFont val="Calibri"/>
              <b val="1"/>
              <sz val="10"/>
            </rPr>
            <t>KRA:</t>
          </r>
          <r>
            <rPr>
              <rFont val="Calibri"/>
              <sz val="10"/>
            </rPr>
            <t xml:space="preserve"> “1.Deliver ≥ 95% committed sprint and release tasks within agreed timelines with high-quality execution. 2.Improve solution quality by…”
</t>
          </r>
          <r>
            <rPr>
              <rFont val="Calibri"/>
              <b val="1"/>
              <sz val="10"/>
            </rPr>
            <t>Market:</t>
          </r>
          <r>
            <rPr>
              <rFont val="Calibri"/>
              <sz val="10"/>
            </rPr>
            <t xml:space="preserve"> A3 = A module / process, or work with client or regulatory consequences · B1 = A domain or a small team</t>
          </r>
        </is>
      </c>
      <c r="AZ206"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Guides team members and brainstorms with them; 4 reports, no allocation described → moved down 0.5
</t>
          </r>
          <r>
            <rPr>
              <rFont val="Calibri"/>
              <b val="1"/>
              <sz val="10"/>
            </rPr>
            <t>Team:</t>
          </r>
          <r>
            <rPr>
              <rFont val="Calibri"/>
              <sz val="10"/>
            </rPr>
            <t xml:space="preserve"> 4 direct reports · IC
</t>
          </r>
          <r>
            <rPr>
              <rFont val="Calibri"/>
              <b val="1"/>
              <sz val="10"/>
            </rPr>
            <t>Market:</t>
          </r>
          <r>
            <rPr>
              <rFont val="Calibri"/>
              <sz val="10"/>
            </rPr>
            <t xml:space="preserve"> A3 = Not scored in Band A · B1 = IC: mentors and reviews · People: hands-on team lead of 3–5</t>
          </r>
        </is>
      </c>
      <c r="BA206" s="134" t="inlineStr">
        <is>
          <r>
            <rPr>
              <rFont val="Calibri"/>
              <sz val="10"/>
            </rPr>
            <t xml:space="preserve">Rated 3.5 of 12 · between A3 and B1
</t>
          </r>
          <r>
            <rPr>
              <rFont val="Calibri"/>
              <b val="1"/>
              <sz val="10"/>
            </rPr>
            <t>Experience:</t>
          </r>
          <r>
            <rPr>
              <rFont val="Calibri"/>
              <sz val="10"/>
            </rPr>
            <t xml:space="preserve"> 4.2 yrs total · 3.2 before IRIS + 1.0 at IRIS = 3.5 on the experience scale
</t>
          </r>
          <r>
            <rPr>
              <rFont val="Calibri"/>
              <b val="1"/>
              <sz val="10"/>
            </rPr>
            <t>Qualification:</t>
          </r>
          <r>
            <rPr>
              <rFont val="Calibri"/>
              <sz val="10"/>
            </rPr>
            <t xml:space="preserve"> BCA · graduate, relevant to the work → no change
</t>
          </r>
          <r>
            <rPr>
              <rFont val="Calibri"/>
              <b val="1"/>
              <sz val="10"/>
            </rPr>
            <t>Market:</t>
          </r>
          <r>
            <rPr>
              <rFont val="Calibri"/>
              <sz val="10"/>
            </rPr>
            <t xml:space="preserve"> A3 roles typically have 2–5 yrs · IRIS guide 2–4</t>
          </r>
        </is>
      </c>
      <c r="BB206" s="134" t="inlineStr">
        <is>
          <r>
            <rPr>
              <rFont val="Calibri"/>
              <sz val="10"/>
            </rPr>
            <t xml:space="preserve">Rated 4 of 12 — a starting estimate.
</t>
          </r>
          <r>
            <rPr>
              <rFont val="Calibri"/>
              <b val="1"/>
              <sz val="10"/>
            </rPr>
            <t>Start:</t>
          </r>
          <r>
            <rPr>
              <rFont val="Calibri"/>
              <sz val="10"/>
            </rPr>
            <t xml:space="preserve"> 3.5, the role's accountability scope — what it answers for.
Moved +0.5: it does work no one else does.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B1 = Moves a module's, product area's or client account's results</t>
          </r>
        </is>
      </c>
      <c r="BC206" s="135" t="inlineStr">
        <is>
          <t>• Confirm the reporting line — Manager</t>
        </is>
      </c>
      <c r="BD206" s="136" t="inlineStr">
        <is>
          <t>✓ HRIS: 4.2 yrs, BCA, 4 direct reports
✓ Survey: 20 of 20 questions answered
✓ KRAs: submitted, reported deliverables
✓ Manager mapping: rating, 9-box
✗ Job description: not on file</t>
        </is>
      </c>
      <c r="BE206"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6" s="136" t="inlineStr">
        <is>
          <t>Low</t>
        </is>
      </c>
      <c r="BG206" s="136" t="inlineStr">
        <is>
          <t>• 4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206" s="136" t="inlineStr"/>
      <c r="BI206" s="137" t="n"/>
      <c r="BJ206" s="138" t="n"/>
      <c r="BK206" s="138" t="n"/>
      <c r="BL206" s="138" t="n"/>
      <c r="BM206" s="138" t="n"/>
      <c r="BN206" s="139" t="n"/>
      <c r="BO206" s="121" t="n"/>
      <c r="BP206" s="121" t="n"/>
      <c r="BQ206" s="121" t="n"/>
      <c r="BR206" s="121" t="n"/>
      <c r="BS206" s="121" t="n"/>
      <c r="BT206" s="121" t="n"/>
      <c r="BU206" s="121" t="n"/>
      <c r="BV206" s="121" t="n">
        <v>4</v>
      </c>
    </row>
    <row r="207" ht="340" customHeight="1">
      <c r="A207" s="109" t="inlineStr">
        <is>
          <t>IRIS1920</t>
        </is>
      </c>
      <c r="B207" s="110" t="inlineStr">
        <is>
          <t>Pritesh Wani</t>
        </is>
      </c>
      <c r="C207" s="111" t="inlineStr">
        <is>
          <t>Technology</t>
        </is>
      </c>
      <c r="D207" s="111" t="inlineStr">
        <is>
          <t>Dhiraj Suryawanshi</t>
        </is>
      </c>
      <c r="E207" s="112" t="n">
        <v>5.3</v>
      </c>
      <c r="F207" s="112" t="n">
        <v>5.3</v>
      </c>
      <c r="G207" s="111" t="inlineStr">
        <is>
          <t>MCA</t>
        </is>
      </c>
      <c r="H207" s="140" t="inlineStr">
        <is>
          <t>Software Engineer</t>
        </is>
      </c>
      <c r="I207" s="115" t="inlineStr">
        <is>
          <t>Senior Software Engineer</t>
        </is>
      </c>
      <c r="J207" s="114" t="inlineStr">
        <is>
          <t>Engineering &amp; Development</t>
        </is>
      </c>
      <c r="K207" s="114" t="inlineStr">
        <is>
          <t>Backend Development</t>
        </is>
      </c>
      <c r="L207" s="115" t="inlineStr">
        <is>
          <t>L3 – Professional / Associate</t>
        </is>
      </c>
      <c r="M207" s="116" t="inlineStr">
        <is>
          <t>A3</t>
        </is>
      </c>
      <c r="N207" s="147" t="inlineStr">
        <is>
          <t>Senior Associate</t>
        </is>
      </c>
      <c r="O207" s="26" t="inlineStr">
        <is>
          <t>A</t>
        </is>
      </c>
      <c r="P207" s="114" t="inlineStr">
        <is>
          <t>IC</t>
        </is>
      </c>
      <c r="Q207" s="146" t="inlineStr">
        <is>
          <t>▲ Up</t>
        </is>
      </c>
      <c r="R207"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207"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T207" s="121" t="n"/>
      <c r="U207"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t>
          </r>
        </is>
      </c>
      <c r="V207"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7"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207"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7" s="124" t="inlineStr">
        <is>
          <t>CARBON · Technology · Band A · Early career</t>
        </is>
      </c>
      <c r="Z207" s="125" t="n">
        <v>2.5</v>
      </c>
      <c r="AA207" s="126">
        <f>IFERROR(INDEX(WM_C,MATCH($Y207,WM_KEY,0)),"")</f>
        <v>0.64</v>
      </c>
      <c r="AB207" s="127">
        <f>IF(Z207="","",Z207*AA207)</f>
        <v>1.6</v>
      </c>
      <c r="AC207" s="125" t="n">
        <v>3</v>
      </c>
      <c r="AD207" s="126">
        <f>IFERROR(INDEX(WM_AU,MATCH($Y207,WM_KEY,0)),"")</f>
        <v>0.16</v>
      </c>
      <c r="AE207" s="127">
        <f>IF(AC207="","",AC207*AD207)</f>
        <v>0.48</v>
      </c>
      <c r="AF207" s="125" t="n">
        <v>2.5</v>
      </c>
      <c r="AG207" s="126">
        <f>IFERROR(INDEX(WM_AC,MATCH($Y207,WM_KEY,0)),"")</f>
        <v>0.04</v>
      </c>
      <c r="AH207" s="127">
        <f>IF(AF207="","",AF207*AG207)</f>
        <v>0.1</v>
      </c>
      <c r="AI207" s="125" t="n">
        <v>2</v>
      </c>
      <c r="AJ207" s="126">
        <f>IFERROR(INDEX(WM_L,MATCH($Y207,WM_KEY,0)),"")</f>
        <v>0</v>
      </c>
      <c r="AK207" s="127">
        <f>IF(AI207="","",AI207*AJ207)</f>
        <v>0</v>
      </c>
      <c r="AL207" s="125" t="n">
        <v>4.5</v>
      </c>
      <c r="AM207" s="126">
        <f>IFERROR(INDEX(WM_E,MATCH($Y207,WM_KEY,0)),"")</f>
        <v>0.1</v>
      </c>
      <c r="AN207" s="127">
        <f>IF(AL207="","",AL207*AM207)</f>
        <v>0.45</v>
      </c>
      <c r="AO207" s="128" t="n">
        <v>2.5</v>
      </c>
      <c r="AP207" s="126">
        <f>IFERROR(INDEX(WM_BI,MATCH($Y207,WM_KEY,0)),"")</f>
        <v>0.06</v>
      </c>
      <c r="AQ207" s="127">
        <f>IF(AO207="","",AO207*AP207)</f>
        <v>0.15</v>
      </c>
      <c r="AR207" s="127">
        <f>IF(COUNT(AB207,AE207,AH207,AK207,AN207,AQ207)&lt;6,"",SUM(AB207,AE207,AH207,AK207,AN207,AQ207))</f>
        <v>2.78</v>
      </c>
      <c r="AS207" s="129" t="str">
        <f>IF(AR207="","",INDEX({"A1","A2","A3","B1","B2","B3","C1","C2","D1","D2","E1","E2"},MAX(1,MIN(12,ROUND(AR207,0)))))</f>
        <v>A3</v>
      </c>
      <c r="AT20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7" s="131" t="inlineStr">
        <is>
          <r>
            <rPr>
              <rFont val="Calibri"/>
              <b val="1"/>
              <sz val="10"/>
            </rPr>
            <t>At build:</t>
          </r>
          <r>
            <rPr>
              <rFont val="Calibri"/>
              <sz val="10"/>
            </rPr>
            <t xml:space="preserve"> Complexity 1.60 + Autonomy 0.48 + Accountability 0.10 + Leadership 0.00 + Experience 0.45 + Business impact 0.15
= 2.78 points → nearest level 3 = A3
</t>
          </r>
          <r>
            <rPr>
              <rFont val="Calibri"/>
              <b val="1"/>
              <sz val="10"/>
            </rPr>
            <t>Final level:</t>
          </r>
          <r>
            <rPr>
              <rFont val="Calibri"/>
              <sz val="10"/>
            </rPr>
            <t xml:space="preserve"> A3 · same as the score</t>
          </r>
        </is>
      </c>
      <c r="AV207" s="131" t="inlineStr">
        <is>
          <r>
            <rPr>
              <rFont val="Calibri"/>
              <b val="1"/>
              <sz val="10"/>
            </rPr>
            <t>No rule applied:</t>
          </r>
          <r>
            <rPr>
              <rFont val="Calibri"/>
              <sz val="10"/>
            </rPr>
            <t xml:space="preserve"> the score decides.</t>
          </r>
        </is>
      </c>
      <c r="AW207"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Complex tasks, automation, optimisation, ad-hoc and live issues handled by few → moved up 0.5
</t>
          </r>
          <r>
            <rPr>
              <rFont val="Calibri"/>
              <b val="1"/>
              <sz val="10"/>
            </rPr>
            <t>KRA:</t>
          </r>
          <r>
            <rPr>
              <rFont val="Calibri"/>
              <sz val="10"/>
            </rPr>
            <t xml:space="preserve"> “1.Deliver ≥ 95% committed backend and frontend tasks within agreed timelines with high-quality implementation. 2.Improve technical…”
</t>
          </r>
          <r>
            <rPr>
              <rFont val="Calibri"/>
              <b val="1"/>
              <sz val="10"/>
            </rPr>
            <t>Market:</t>
          </r>
          <r>
            <rPr>
              <rFont val="Calibri"/>
              <sz val="10"/>
            </rPr>
            <t xml:space="preserve"> A2 = Standard work of the discipline · A3 = Varied and non-standard work; handles exceptions</t>
          </r>
        </is>
      </c>
      <c r="AX207" s="134" t="inlineStr">
        <is>
          <r>
            <rPr>
              <rFont val="Calibri"/>
              <sz val="10"/>
            </rPr>
            <t xml:space="preserve">Rated 3 of 12
</t>
          </r>
          <r>
            <rPr>
              <rFont val="Calibri"/>
              <b val="1"/>
              <sz val="10"/>
            </rPr>
            <t>Start:</t>
          </r>
          <r>
            <rPr>
              <rFont val="Calibri"/>
              <sz val="10"/>
            </rPr>
            <t xml:space="preserve"> 2.0 · practitioner title
</t>
          </r>
          <r>
            <rPr>
              <rFont val="Calibri"/>
              <b val="1"/>
              <sz val="10"/>
            </rPr>
            <t>Evidence reads like B1:</t>
          </r>
          <r>
            <rPr>
              <rFont val="Calibri"/>
              <sz val="10"/>
            </rPr>
            <t xml:space="preserve"> Plans the team's work and breaks down bigger problems; decides optimisation and R&amp;D → moved up 1
</t>
          </r>
          <r>
            <rPr>
              <rFont val="Calibri"/>
              <b val="1"/>
              <sz val="10"/>
            </rPr>
            <t>Market:</t>
          </r>
          <r>
            <rPr>
              <rFont val="Calibri"/>
              <sz val="10"/>
            </rPr>
            <t xml:space="preserve"> A3 = Technical / QC / client calls on own work</t>
          </r>
        </is>
      </c>
      <c r="AY207"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Features and automation that cut effort for internal CEM/OCR document preparation → moved up 0.5
</t>
          </r>
          <r>
            <rPr>
              <rFont val="Calibri"/>
              <b val="1"/>
              <sz val="10"/>
            </rPr>
            <t>KRA:</t>
          </r>
          <r>
            <rPr>
              <rFont val="Calibri"/>
              <sz val="10"/>
            </rPr>
            <t xml:space="preserve"> “1.Deliver ≥ 95% committed backend and frontend tasks within agreed timelines with high-quality implementation. 2.Improve technical…”
</t>
          </r>
          <r>
            <rPr>
              <rFont val="Calibri"/>
              <b val="1"/>
              <sz val="10"/>
            </rPr>
            <t>Market:</t>
          </r>
          <r>
            <rPr>
              <rFont val="Calibri"/>
              <sz val="10"/>
            </rPr>
            <t xml:space="preserve"> A2 = Own deliverables · accuracy, TAT · A3 = A module / process, or work with client or regulatory consequences</t>
          </r>
        </is>
      </c>
      <c r="AZ207" s="134" t="inlineStr">
        <is>
          <r>
            <rPr>
              <rFont val="Calibri"/>
              <sz val="10"/>
            </rPr>
            <t xml:space="preserve">Rated 2 of 12 — not counted: the weight is 0% at this level
</t>
          </r>
          <r>
            <rPr>
              <rFont val="Calibri"/>
              <b val="1"/>
              <sz val="10"/>
            </rPr>
            <t>Start:</t>
          </r>
          <r>
            <rPr>
              <rFont val="Calibri"/>
              <sz val="10"/>
            </rPr>
            <t xml:space="preserve"> 1.0 · individual contributor, so influence only
</t>
          </r>
          <r>
            <rPr>
              <rFont val="Calibri"/>
              <b val="1"/>
              <sz val="10"/>
            </rPr>
            <t>Evidence reads like A3:</t>
          </r>
          <r>
            <rPr>
              <rFont val="Calibri"/>
              <sz val="10"/>
            </rPr>
            <t xml:space="preserve"> Says he plans work for and guides his team; team size not stated → moved up 1
</t>
          </r>
          <r>
            <rPr>
              <rFont val="Calibri"/>
              <b val="1"/>
              <sz val="10"/>
            </rPr>
            <t>Team:</t>
          </r>
          <r>
            <rPr>
              <rFont val="Calibri"/>
              <sz val="10"/>
            </rPr>
            <t xml:space="preserve"> 0 direct reports · IC
</t>
          </r>
          <r>
            <rPr>
              <rFont val="Calibri"/>
              <b val="1"/>
              <sz val="10"/>
            </rPr>
            <t>Market:</t>
          </r>
          <r>
            <rPr>
              <rFont val="Calibri"/>
              <sz val="10"/>
            </rPr>
            <t xml:space="preserve"> A2 = Not scored in Band A</t>
          </r>
        </is>
      </c>
      <c r="BA207" s="134" t="inlineStr">
        <is>
          <r>
            <rPr>
              <rFont val="Calibri"/>
              <sz val="10"/>
            </rPr>
            <t xml:space="preserve">Rated 4.5 of 12 · between B1 and B2
</t>
          </r>
          <r>
            <rPr>
              <rFont val="Calibri"/>
              <b val="1"/>
              <sz val="10"/>
            </rPr>
            <t>Experience:</t>
          </r>
          <r>
            <rPr>
              <rFont val="Calibri"/>
              <sz val="10"/>
            </rPr>
            <t xml:space="preserve"> 5.3 yrs total · 5.3 at IRIS; none recorded before IRIS = 3.9 on the experience scale
</t>
          </r>
          <r>
            <rPr>
              <rFont val="Calibri"/>
              <b val="1"/>
              <sz val="10"/>
            </rPr>
            <t>Qualification:</t>
          </r>
          <r>
            <rPr>
              <rFont val="Calibri"/>
              <sz val="10"/>
            </rPr>
            <t xml:space="preserve"> MCA · postgraduate, relevant to the work → +0.5
</t>
          </r>
          <r>
            <rPr>
              <rFont val="Calibri"/>
              <b val="1"/>
              <sz val="10"/>
            </rPr>
            <t>Market:</t>
          </r>
          <r>
            <rPr>
              <rFont val="Calibri"/>
              <sz val="10"/>
            </rPr>
            <t xml:space="preserve"> A3 roles typically have 2–5 yrs · IRIS guide 2–4</t>
          </r>
        </is>
      </c>
      <c r="BB207"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7" s="135" t="inlineStr">
        <is>
          <t>• Confirm the reporting line — Manager</t>
        </is>
      </c>
      <c r="BD207" s="136" t="inlineStr">
        <is>
          <t>✓ HRIS: 5.3 yrs, MCA, 0 direct reports
✓ Survey: 20 of 20 questions answered
✓ KRAs: submitted, reported deliverables
✓ Manager mapping: rating, 9-box
✗ Job description: not on file</t>
        </is>
      </c>
      <c r="BE207"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7" s="136" t="inlineStr">
        <is>
          <t>High</t>
        </is>
      </c>
      <c r="BG207" s="136" t="inlineStr">
        <is>
          <t>• Describes leading or allocating work to a team but has no formal reports in the Employee Master — confirm; may be a POD Lead / Team Lead</t>
        </is>
      </c>
      <c r="BH207" s="136" t="inlineStr"/>
      <c r="BI207" s="137" t="n"/>
      <c r="BJ207" s="138" t="n"/>
      <c r="BK207" s="138" t="n"/>
      <c r="BL207" s="138" t="n"/>
      <c r="BM207" s="138" t="n"/>
      <c r="BN207" s="139" t="n"/>
      <c r="BO207" s="121" t="n"/>
      <c r="BP207" s="121" t="n"/>
      <c r="BQ207" s="121" t="n"/>
      <c r="BR207" s="121" t="n"/>
      <c r="BS207" s="121" t="n"/>
      <c r="BT207" s="121" t="n"/>
      <c r="BU207" s="121" t="n"/>
      <c r="BV207" s="121" t="n">
        <v>2.5</v>
      </c>
    </row>
    <row r="208" ht="340" customHeight="1">
      <c r="A208" s="109" t="inlineStr">
        <is>
          <t>IRIS1797</t>
        </is>
      </c>
      <c r="B208" s="110" t="inlineStr">
        <is>
          <t>Rahul Mejari</t>
        </is>
      </c>
      <c r="C208" s="111" t="inlineStr">
        <is>
          <t>Technology</t>
        </is>
      </c>
      <c r="D208" s="111" t="inlineStr">
        <is>
          <t>Sarfaraz Badi</t>
        </is>
      </c>
      <c r="E208" s="112" t="n">
        <v>14</v>
      </c>
      <c r="F208" s="112" t="n">
        <v>7.2</v>
      </c>
      <c r="G208" s="111" t="inlineStr">
        <is>
          <t>B.E</t>
        </is>
      </c>
      <c r="H208" s="113" t="inlineStr">
        <is>
          <t>Senior UI Developer</t>
        </is>
      </c>
      <c r="I208" s="114" t="inlineStr">
        <is>
          <t>Senior UI Developer</t>
        </is>
      </c>
      <c r="J208" s="114" t="inlineStr">
        <is>
          <t>Engineering &amp; Development</t>
        </is>
      </c>
      <c r="K208" s="114" t="inlineStr">
        <is>
          <t>Front-End / UI Development</t>
        </is>
      </c>
      <c r="L208" s="114" t="inlineStr">
        <is>
          <t>L4 – Senior</t>
        </is>
      </c>
      <c r="M208" s="148" t="inlineStr">
        <is>
          <t>A3</t>
        </is>
      </c>
      <c r="N208" s="147" t="inlineStr">
        <is>
          <t>Senior Associate</t>
        </is>
      </c>
      <c r="O208" s="26" t="inlineStr">
        <is>
          <t>A</t>
        </is>
      </c>
      <c r="P208" s="114" t="inlineStr">
        <is>
          <t>IC</t>
        </is>
      </c>
      <c r="Q208" s="149" t="inlineStr">
        <is>
          <t>• Same level</t>
        </is>
      </c>
      <c r="R208" s="119"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208"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Underperformer / Exit Risk.</t>
          </r>
        </is>
      </c>
      <c r="T208" s="121" t="n"/>
      <c r="U208" s="122" t="inlineStr">
        <is>
          <r>
            <rPr>
              <rFont val="Calibri"/>
              <sz val="10"/>
            </rPr>
            <t xml:space="preserve">Senior UI Developer in Technology · CARBON,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208"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8"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208"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8" s="124" t="inlineStr">
        <is>
          <t>CARBON · Technology · Band A · Early career</t>
        </is>
      </c>
      <c r="Z208" s="125" t="n">
        <v>2.5</v>
      </c>
      <c r="AA208" s="126">
        <f>IFERROR(INDEX(WM_C,MATCH($Y208,WM_KEY,0)),"")</f>
        <v>0.64</v>
      </c>
      <c r="AB208" s="127">
        <f>IF(Z208="","",Z208*AA208)</f>
        <v>1.6</v>
      </c>
      <c r="AC208" s="125" t="n">
        <v>2.5</v>
      </c>
      <c r="AD208" s="126">
        <f>IFERROR(INDEX(WM_AU,MATCH($Y208,WM_KEY,0)),"")</f>
        <v>0.16</v>
      </c>
      <c r="AE208" s="127">
        <f>IF(AC208="","",AC208*AD208)</f>
        <v>0.4</v>
      </c>
      <c r="AF208" s="125" t="n">
        <v>2.5</v>
      </c>
      <c r="AG208" s="126">
        <f>IFERROR(INDEX(WM_AC,MATCH($Y208,WM_KEY,0)),"")</f>
        <v>0.04</v>
      </c>
      <c r="AH208" s="127">
        <f>IF(AF208="","",AF208*AG208)</f>
        <v>0.1</v>
      </c>
      <c r="AI208" s="125" t="n">
        <v>1.5</v>
      </c>
      <c r="AJ208" s="126">
        <f>IFERROR(INDEX(WM_L,MATCH($Y208,WM_KEY,0)),"")</f>
        <v>0</v>
      </c>
      <c r="AK208" s="127">
        <f>IF(AI208="","",AI208*AJ208)</f>
        <v>0</v>
      </c>
      <c r="AL208" s="125" t="n">
        <v>8</v>
      </c>
      <c r="AM208" s="126">
        <f>IFERROR(INDEX(WM_E,MATCH($Y208,WM_KEY,0)),"")</f>
        <v>0.1</v>
      </c>
      <c r="AN208" s="127">
        <f>IF(AL208="","",AL208*AM208)</f>
        <v>0.8</v>
      </c>
      <c r="AO208" s="128" t="n">
        <v>2.5</v>
      </c>
      <c r="AP208" s="126">
        <f>IFERROR(INDEX(WM_BI,MATCH($Y208,WM_KEY,0)),"")</f>
        <v>0.06</v>
      </c>
      <c r="AQ208" s="127">
        <f>IF(AO208="","",AO208*AP208)</f>
        <v>0.15</v>
      </c>
      <c r="AR208" s="127">
        <f>IF(COUNT(AB208,AE208,AH208,AK208,AN208,AQ208)&lt;6,"",SUM(AB208,AE208,AH208,AK208,AN208,AQ208))</f>
        <v>3.05</v>
      </c>
      <c r="AS208" s="129" t="str">
        <f>IF(AR208="","",INDEX({"A1","A2","A3","B1","B2","B3","C1","C2","D1","D2","E1","E2"},MAX(1,MIN(12,ROUND(AR208,0)))))</f>
        <v>A3</v>
      </c>
      <c r="AT20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8" s="131" t="inlineStr">
        <is>
          <r>
            <rPr>
              <rFont val="Calibri"/>
              <b val="1"/>
              <sz val="10"/>
            </rPr>
            <t>At build:</t>
          </r>
          <r>
            <rPr>
              <rFont val="Calibri"/>
              <sz val="10"/>
            </rPr>
            <t xml:space="preserve"> Complexity 1.60 + Autonomy 0.40 + Accountability 0.10 + Leadership 0.00 + Experience 0.80 + Business impact 0.15
= 3.05 points → nearest level 3 = A3
</t>
          </r>
          <r>
            <rPr>
              <rFont val="Calibri"/>
              <b val="1"/>
              <sz val="10"/>
            </rPr>
            <t>Final level:</t>
          </r>
          <r>
            <rPr>
              <rFont val="Calibri"/>
              <sz val="10"/>
            </rPr>
            <t xml:space="preserve"> A3 · same as the score</t>
          </r>
        </is>
      </c>
      <c r="AV208" s="131" t="inlineStr">
        <is>
          <r>
            <rPr>
              <rFont val="Calibri"/>
              <b val="1"/>
              <sz val="10"/>
            </rPr>
            <t>No rule applied:</t>
          </r>
          <r>
            <rPr>
              <rFont val="Calibri"/>
              <sz val="10"/>
            </rPr>
            <t xml:space="preserve"> the score decides.</t>
          </r>
        </is>
      </c>
      <c r="AW208" s="14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React/HTML/CSS front-end coding; 'UI architecture' named without any concrete example → moved down 0.5
</t>
          </r>
          <r>
            <rPr>
              <rFont val="Calibri"/>
              <b val="1"/>
              <sz val="10"/>
            </rPr>
            <t>KRA:</t>
          </r>
          <r>
            <rPr>
              <rFont val="Calibri"/>
              <sz val="10"/>
            </rPr>
            <t xml:space="preserve"> “1. Ensure consistent sprint and release delivery by achieving ≥ 92% committed task completion within agreed timelines while maintaining…”
</t>
          </r>
          <r>
            <rPr>
              <rFont val="Calibri"/>
              <b val="1"/>
              <sz val="10"/>
            </rPr>
            <t>Market:</t>
          </r>
          <r>
            <rPr>
              <rFont val="Calibri"/>
              <sz val="10"/>
            </rPr>
            <t xml:space="preserve"> A2 = Standard work of the discipline · A3 = Varied and non-standard work; handles exceptions</t>
          </r>
        </is>
      </c>
      <c r="AX208"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the code approach → moved down 0.5
</t>
          </r>
          <r>
            <rPr>
              <rFont val="Calibri"/>
              <b val="1"/>
              <sz val="10"/>
            </rPr>
            <t>Market:</t>
          </r>
          <r>
            <rPr>
              <rFont val="Calibri"/>
              <sz val="10"/>
            </rPr>
            <t xml:space="preserve"> A2 = Chooses own approach within standards · A3 = Technical / QC / client calls on own work</t>
          </r>
        </is>
      </c>
      <c r="AY208"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survey / KRA answers · summarised by the rater; not quoted → moved down 0.5
</t>
          </r>
          <r>
            <rPr>
              <rFont val="Calibri"/>
              <b val="1"/>
              <sz val="10"/>
            </rPr>
            <t>KRA:</t>
          </r>
          <r>
            <rPr>
              <rFont val="Calibri"/>
              <sz val="10"/>
            </rPr>
            <t xml:space="preserve"> “1. Ensure consistent sprint and release delivery by achieving ≥ 92% committed task completion within agreed timelines while maintaining…”
</t>
          </r>
          <r>
            <rPr>
              <rFont val="Calibri"/>
              <b val="1"/>
              <sz val="10"/>
            </rPr>
            <t>Market:</t>
          </r>
          <r>
            <rPr>
              <rFont val="Calibri"/>
              <sz val="10"/>
            </rPr>
            <t xml:space="preserve"> A2 = Own deliverables · accuracy, TAT · A3 = A module / process, or work with client or regulatory consequences</t>
          </r>
        </is>
      </c>
      <c r="AZ208"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No guiding or reviewing of others described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08" s="134" t="inlineStr">
        <is>
          <r>
            <rPr>
              <rFont val="Calibri"/>
              <sz val="10"/>
            </rPr>
            <t xml:space="preserve">Rated 8 of 12
</t>
          </r>
          <r>
            <rPr>
              <rFont val="Calibri"/>
              <b val="1"/>
              <sz val="10"/>
            </rPr>
            <t>Experience:</t>
          </r>
          <r>
            <rPr>
              <rFont val="Calibri"/>
              <sz val="10"/>
            </rPr>
            <t xml:space="preserve"> 14.0 yrs total · 6.8 before IRIS + 7.2 at IRIS = 7.8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08"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08" s="145" t="inlineStr"/>
      <c r="BD208" s="136" t="inlineStr">
        <is>
          <t>✓ HRIS: 14.0 yrs, B.E, 0 direct reports
✓ Survey: 20 of 20 questions answered
✓ KRAs: submitted, reported deliverables
✓ Manager mapping: rating, 9-box — filled from talent-mapping files: 9-box · CARBON grid
✗ Job description: not on file</t>
        </is>
      </c>
      <c r="BE208"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8" s="136" t="inlineStr">
        <is>
          <t>Medium</t>
        </is>
      </c>
      <c r="BG208" s="136" t="inlineStr">
        <is>
          <t>• 14.0 yrs of experience in a role that reads as Band A work — a career-path question for the manager: can the role be widened · Specialist, B1 or is it correctly sized?</t>
        </is>
      </c>
      <c r="BH208" s="136" t="inlineStr"/>
      <c r="BI208" s="137" t="n"/>
      <c r="BJ208" s="138" t="n"/>
      <c r="BK208" s="138" t="n"/>
      <c r="BL208" s="138" t="n"/>
      <c r="BM208" s="138" t="n"/>
      <c r="BN208" s="139" t="n"/>
      <c r="BO208" s="121" t="n"/>
      <c r="BP208" s="121" t="n"/>
      <c r="BQ208" s="121" t="n"/>
      <c r="BR208" s="121" t="n"/>
      <c r="BS208" s="121" t="n"/>
      <c r="BT208" s="121" t="n"/>
      <c r="BU208" s="121" t="n"/>
      <c r="BV208" s="121" t="n">
        <v>2.5</v>
      </c>
    </row>
    <row r="209" ht="340" customHeight="1">
      <c r="A209" s="109" t="inlineStr">
        <is>
          <t>IRIS2054</t>
        </is>
      </c>
      <c r="B209" s="110" t="inlineStr">
        <is>
          <t>Raj Chauhan</t>
        </is>
      </c>
      <c r="C209" s="111" t="inlineStr">
        <is>
          <t>Technology</t>
        </is>
      </c>
      <c r="D209" s="111" t="inlineStr">
        <is>
          <t>Chetan Kotwal</t>
        </is>
      </c>
      <c r="E209" s="112" t="n">
        <v>4.6</v>
      </c>
      <c r="F209" s="112" t="n">
        <v>4.1</v>
      </c>
      <c r="G209" s="111" t="inlineStr">
        <is>
          <t>MSc</t>
        </is>
      </c>
      <c r="H209" s="140" t="inlineStr">
        <is>
          <t>Software Engineer</t>
        </is>
      </c>
      <c r="I209" s="115" t="inlineStr">
        <is>
          <t>Senior Software Engineer</t>
        </is>
      </c>
      <c r="J209" s="114" t="inlineStr">
        <is>
          <t>Engineering &amp; Development</t>
        </is>
      </c>
      <c r="K209" s="114" t="inlineStr">
        <is>
          <t>Backend Development</t>
        </is>
      </c>
      <c r="L209" s="115" t="inlineStr">
        <is>
          <t>L3 – Professional / Associate</t>
        </is>
      </c>
      <c r="M209" s="116" t="inlineStr">
        <is>
          <t>A3</t>
        </is>
      </c>
      <c r="N209" s="147" t="inlineStr">
        <is>
          <t>Senior Associate</t>
        </is>
      </c>
      <c r="O209" s="26" t="inlineStr">
        <is>
          <t>A</t>
        </is>
      </c>
      <c r="P209" s="114" t="inlineStr">
        <is>
          <t>IC</t>
        </is>
      </c>
      <c r="Q209" s="146" t="inlineStr">
        <is>
          <t>▲ Up</t>
        </is>
      </c>
      <c r="R209" s="119" t="inlineStr">
        <is>
          <r>
            <rPr>
              <rFont val="Calibri"/>
              <b val="1"/>
              <sz val="10"/>
            </rPr>
            <t>WHAT THE ROLE DOES:</t>
          </r>
          <r>
            <rPr>
              <rFont val="Calibri"/>
              <sz val="10"/>
            </rPr>
            <t xml:space="preserve"> 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product · application · software · support · deliver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accountable · delivery · features · am · timely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technical · implementation · bug · approach · decisions
</t>
          </r>
          <r>
            <rPr>
              <rFont val="Calibri"/>
              <b val="1"/>
              <sz val="10"/>
            </rPr>
            <t>SKILLS &amp; KNOWLEDGE · role-holders:</t>
          </r>
          <r>
            <rPr>
              <rFont val="Calibri"/>
              <sz val="10"/>
            </rPr>
            <t xml:space="preserve"> Java · NET MVC · debugging · AI · Technical knowledge · Software development · Devops · Spring Boot
</t>
          </r>
          <r>
            <rPr>
              <rFont val="Calibri"/>
              <b val="1"/>
              <sz val="10"/>
            </rPr>
            <t>TOOLS &amp; SYSTEMS:</t>
          </r>
          <r>
            <rPr>
              <rFont val="Calibri"/>
              <sz val="10"/>
            </rPr>
            <t xml:space="preserve"> VS Code · Visual studio · Claude · Copilot · Git · Excel · Co-pilot · AWS
</t>
          </r>
          <r>
            <rPr>
              <rFont val="Calibri"/>
              <b val="1"/>
              <sz val="10"/>
            </rPr>
            <t>MANAGER-SET KRAs:</t>
          </r>
          <r>
            <rPr>
              <rFont val="Calibri"/>
              <sz val="10"/>
            </rPr>
            <t xml:space="preserve"> Common themes in manager-set KRAs: year · coverage · code · quality · deliver · assigned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49 holders, 48 answered the survey; sub-family 79 answered; catalogue RC-067</t>
          </r>
        </is>
      </c>
      <c r="S209"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T209" s="121" t="n"/>
      <c r="U209" s="122" t="inlineStr">
        <is>
          <r>
            <rPr>
              <rFont val="Calibri"/>
              <sz val="10"/>
            </rPr>
            <t xml:space="preserve">Senior Software Engineer in Technology · CARBON, A3 — IC.
</t>
          </r>
          <r>
            <rPr>
              <rFont val="Calibri"/>
              <b val="1"/>
              <sz val="10"/>
            </rPr>
            <t>The work:</t>
          </r>
          <r>
            <rPr>
              <rFont val="Calibri"/>
              <sz val="10"/>
            </rPr>
            <t xml:space="preserve"> Builds back-end services, APIs, processing/validation logic and DB code; fixes defects and delivers change requests.
At this level the role owns varied work; reviews juniors; go-to for a process.
</t>
          </r>
          <r>
            <rPr>
              <rFont val="Calibri"/>
              <b val="1"/>
              <sz val="10"/>
            </rPr>
            <t>Key responsibilities:</t>
          </r>
          <r>
            <rPr>
              <rFont val="Calibri"/>
              <sz val="10"/>
            </rPr>
            <t xml:space="preserve"> Builds back-end services, APIs, processing/validation logic and DB code; fixes defects and delivers change requests; Varied and non-standard work; handles exceptions; A module / process, or work with client or regulatory consequences.
</t>
          </r>
          <r>
            <rPr>
              <rFont val="Calibri"/>
              <b val="1"/>
              <sz val="10"/>
            </rPr>
            <t>Holders describe it with:</t>
          </r>
          <r>
            <rPr>
              <rFont val="Calibri"/>
              <sz val="10"/>
            </rPr>
            <t xml:space="preserve"> development · code · support · technical · quality · issue.
Leads 2 direct reports.</t>
          </r>
        </is>
      </c>
      <c r="V209"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09"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
★ = must-have for the family. Scale: 1 Awareness · 2 Working · 3 Practitioner · 4 Advanced · 5 Expert.</t>
          </r>
        </is>
      </c>
      <c r="X209"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09" s="124" t="inlineStr">
        <is>
          <t>CARBON · Technology · Band A · Early career</t>
        </is>
      </c>
      <c r="Z209" s="125" t="n">
        <v>2.5</v>
      </c>
      <c r="AA209" s="126">
        <f>IFERROR(INDEX(WM_C,MATCH($Y209,WM_KEY,0)),"")</f>
        <v>0.64</v>
      </c>
      <c r="AB209" s="127">
        <f>IF(Z209="","",Z209*AA209)</f>
        <v>1.6</v>
      </c>
      <c r="AC209" s="125" t="n">
        <v>3</v>
      </c>
      <c r="AD209" s="126">
        <f>IFERROR(INDEX(WM_AU,MATCH($Y209,WM_KEY,0)),"")</f>
        <v>0.16</v>
      </c>
      <c r="AE209" s="127">
        <f>IF(AC209="","",AC209*AD209)</f>
        <v>0.48</v>
      </c>
      <c r="AF209" s="125" t="n">
        <v>3.5</v>
      </c>
      <c r="AG209" s="126">
        <f>IFERROR(INDEX(WM_AC,MATCH($Y209,WM_KEY,0)),"")</f>
        <v>0.04</v>
      </c>
      <c r="AH209" s="127">
        <f>IF(AF209="","",AF209*AG209)</f>
        <v>0.14</v>
      </c>
      <c r="AI209" s="125" t="n">
        <v>3.5</v>
      </c>
      <c r="AJ209" s="126">
        <f>IFERROR(INDEX(WM_L,MATCH($Y209,WM_KEY,0)),"")</f>
        <v>0</v>
      </c>
      <c r="AK209" s="127">
        <f>IF(AI209="","",AI209*AJ209)</f>
        <v>0</v>
      </c>
      <c r="AL209" s="125" t="n">
        <v>4</v>
      </c>
      <c r="AM209" s="126">
        <f>IFERROR(INDEX(WM_E,MATCH($Y209,WM_KEY,0)),"")</f>
        <v>0.1</v>
      </c>
      <c r="AN209" s="127">
        <f>IF(AL209="","",AL209*AM209)</f>
        <v>0.4</v>
      </c>
      <c r="AO209" s="128" t="n">
        <v>3.5</v>
      </c>
      <c r="AP209" s="126">
        <f>IFERROR(INDEX(WM_BI,MATCH($Y209,WM_KEY,0)),"")</f>
        <v>0.06</v>
      </c>
      <c r="AQ209" s="127">
        <f>IF(AO209="","",AO209*AP209)</f>
        <v>0.21</v>
      </c>
      <c r="AR209" s="127">
        <f>IF(COUNT(AB209,AE209,AH209,AK209,AN209,AQ209)&lt;6,"",SUM(AB209,AE209,AH209,AK209,AN209,AQ209))</f>
        <v>2.83</v>
      </c>
      <c r="AS209" s="129" t="str">
        <f>IF(AR209="","",INDEX({"A1","A2","A3","B1","B2","B3","C1","C2","D1","D2","E1","E2"},MAX(1,MIN(12,ROUND(AR209,0)))))</f>
        <v>A3</v>
      </c>
      <c r="AT20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09" s="131" t="inlineStr">
        <is>
          <r>
            <rPr>
              <rFont val="Calibri"/>
              <b val="1"/>
              <sz val="10"/>
            </rPr>
            <t>At build:</t>
          </r>
          <r>
            <rPr>
              <rFont val="Calibri"/>
              <sz val="10"/>
            </rPr>
            <t xml:space="preserve"> Complexity 1.60 + Autonomy 0.48 + Accountability 0.14 + Leadership 0.00 + Experience 0.40 + Business impact 0.21
= 2.83 points → nearest level 3 = A3
</t>
          </r>
          <r>
            <rPr>
              <rFont val="Calibri"/>
              <b val="1"/>
              <sz val="10"/>
            </rPr>
            <t>Final level:</t>
          </r>
          <r>
            <rPr>
              <rFont val="Calibri"/>
              <sz val="10"/>
            </rPr>
            <t xml:space="preserve"> A3 · same as the score</t>
          </r>
        </is>
      </c>
      <c r="AV209" s="131" t="inlineStr">
        <is>
          <r>
            <rPr>
              <rFont val="Calibri"/>
              <b val="1"/>
              <sz val="10"/>
            </rPr>
            <t>No rule applied:</t>
          </r>
          <r>
            <rPr>
              <rFont val="Calibri"/>
              <sz val="10"/>
            </rPr>
            <t xml:space="preserve"> the score decides.</t>
          </r>
        </is>
      </c>
      <c r="AW209"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Office JS features, ad-hoc features, live issues, sprint delivery planning; resolves edge cases upfront → moved up 0.5
</t>
          </r>
          <r>
            <rPr>
              <rFont val="Calibri"/>
              <b val="1"/>
              <sz val="10"/>
            </rPr>
            <t>KRA:</t>
          </r>
          <r>
            <rPr>
              <rFont val="Calibri"/>
              <sz val="10"/>
            </rPr>
            <t xml:space="preserve"> “1.Deliver ≥ 95% committed MS 365 / Office Add-in tasks within agreed timelines with high-quality implementation. 2.Improve platform…”
</t>
          </r>
          <r>
            <rPr>
              <rFont val="Calibri"/>
              <b val="1"/>
              <sz val="10"/>
            </rPr>
            <t>Market:</t>
          </r>
          <r>
            <rPr>
              <rFont val="Calibri"/>
              <sz val="10"/>
            </rPr>
            <t xml:space="preserve"> A2 = Standard work of the discipline · A3 = Varied and non-standard work; handles exceptions</t>
          </r>
        </is>
      </c>
      <c r="AX209" s="134" t="inlineStr">
        <is>
          <r>
            <rPr>
              <rFont val="Calibri"/>
              <sz val="10"/>
            </rPr>
            <t xml:space="preserve">Rated 3 of 12
</t>
          </r>
          <r>
            <rPr>
              <rFont val="Calibri"/>
              <b val="1"/>
              <sz val="10"/>
            </rPr>
            <t>Start:</t>
          </r>
          <r>
            <rPr>
              <rFont val="Calibri"/>
              <sz val="10"/>
            </rPr>
            <t xml:space="preserve"> 3.0 · practitioner title; reporting lines show a bigger role: 2 direct reports
</t>
          </r>
          <r>
            <rPr>
              <rFont val="Calibri"/>
              <b val="1"/>
              <sz val="10"/>
            </rPr>
            <t>Evidence reads like A3:</t>
          </r>
          <r>
            <rPr>
              <rFont val="Calibri"/>
              <sz val="10"/>
            </rPr>
            <t xml:space="preserve"> Decides technical R&amp;D and product optimisation independently → matches the start
</t>
          </r>
          <r>
            <rPr>
              <rFont val="Calibri"/>
              <b val="1"/>
              <sz val="10"/>
            </rPr>
            <t>Market:</t>
          </r>
          <r>
            <rPr>
              <rFont val="Calibri"/>
              <sz val="10"/>
            </rPr>
            <t xml:space="preserve"> A3 = Technical / QC / client calls on own work</t>
          </r>
        </is>
      </c>
      <c r="AY209" s="134" t="inlineStr">
        <is>
          <r>
            <rPr>
              <rFont val="Calibri"/>
              <sz val="10"/>
            </rPr>
            <t xml:space="preserve">Rated 3.5 of 12 · between A3 and B1
</t>
          </r>
          <r>
            <rPr>
              <rFont val="Calibri"/>
              <b val="1"/>
              <sz val="10"/>
            </rPr>
            <t>Start:</t>
          </r>
          <r>
            <rPr>
              <rFont val="Calibri"/>
              <sz val="10"/>
            </rPr>
            <t xml:space="preserve"> 4.0 · practitioner title; 2 direct reports
</t>
          </r>
          <r>
            <rPr>
              <rFont val="Calibri"/>
              <b val="1"/>
              <sz val="10"/>
            </rPr>
            <t>Evidence reads like A3:</t>
          </r>
          <r>
            <rPr>
              <rFont val="Calibri"/>
              <sz val="10"/>
            </rPr>
            <t xml:space="preserve"> Production-ready features end to end, delivered on time → moved down 0.5
</t>
          </r>
          <r>
            <rPr>
              <rFont val="Calibri"/>
              <b val="1"/>
              <sz val="10"/>
            </rPr>
            <t>KRA:</t>
          </r>
          <r>
            <rPr>
              <rFont val="Calibri"/>
              <sz val="10"/>
            </rPr>
            <t xml:space="preserve"> “1.Deliver ≥ 95% committed MS 365 / Office Add-in tasks within agreed timelines with high-quality implementation. 2.Improve platform…”
</t>
          </r>
          <r>
            <rPr>
              <rFont val="Calibri"/>
              <b val="1"/>
              <sz val="10"/>
            </rPr>
            <t>Market:</t>
          </r>
          <r>
            <rPr>
              <rFont val="Calibri"/>
              <sz val="10"/>
            </rPr>
            <t xml:space="preserve"> A3 = A module / process, or work with client or regulatory consequences · B1 = A domain or a small team</t>
          </r>
        </is>
      </c>
      <c r="AZ209" s="134" t="inlineStr">
        <is>
          <r>
            <rPr>
              <rFont val="Calibri"/>
              <sz val="10"/>
            </rPr>
            <t xml:space="preserve">Rated 3.5 of 12 · between A3 and B1 — not counted: the weight is 0% at this level
</t>
          </r>
          <r>
            <rPr>
              <rFont val="Calibri"/>
              <b val="1"/>
              <sz val="10"/>
            </rPr>
            <t>Start:</t>
          </r>
          <r>
            <rPr>
              <rFont val="Calibri"/>
              <sz val="10"/>
            </rPr>
            <t xml:space="preserve"> 4.0
</t>
          </r>
          <r>
            <rPr>
              <rFont val="Calibri"/>
              <b val="1"/>
              <sz val="10"/>
            </rPr>
            <t>Evidence reads like A3:</t>
          </r>
          <r>
            <rPr>
              <rFont val="Calibri"/>
              <sz val="10"/>
            </rPr>
            <t xml:space="preserve"> Lists sprint delivery planning, team management and cross-team work; 2 reports → moved down 0.5
</t>
          </r>
          <r>
            <rPr>
              <rFont val="Calibri"/>
              <b val="1"/>
              <sz val="10"/>
            </rPr>
            <t>Team:</t>
          </r>
          <r>
            <rPr>
              <rFont val="Calibri"/>
              <sz val="10"/>
            </rPr>
            <t xml:space="preserve"> 2 direct reports · IC
</t>
          </r>
          <r>
            <rPr>
              <rFont val="Calibri"/>
              <b val="1"/>
              <sz val="10"/>
            </rPr>
            <t>Market:</t>
          </r>
          <r>
            <rPr>
              <rFont val="Calibri"/>
              <sz val="10"/>
            </rPr>
            <t xml:space="preserve"> A3 = Not scored in Band A · B1 = IC: mentors and reviews · People: hands-on team lead of 3–5</t>
          </r>
        </is>
      </c>
      <c r="BA209" s="134" t="inlineStr">
        <is>
          <r>
            <rPr>
              <rFont val="Calibri"/>
              <sz val="10"/>
            </rPr>
            <t xml:space="preserve">Rated 4 of 12
</t>
          </r>
          <r>
            <rPr>
              <rFont val="Calibri"/>
              <b val="1"/>
              <sz val="10"/>
            </rPr>
            <t>Experience:</t>
          </r>
          <r>
            <rPr>
              <rFont val="Calibri"/>
              <sz val="10"/>
            </rPr>
            <t xml:space="preserve"> 4.6 yrs total · 0.5 before IRIS + 4.1 at IRIS = 3.6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209" s="134" t="inlineStr">
        <is>
          <r>
            <rPr>
              <rFont val="Calibri"/>
              <sz val="10"/>
            </rPr>
            <t xml:space="preserve">Rated 3.5 of 12 — a starting estimate.
</t>
          </r>
          <r>
            <rPr>
              <rFont val="Calibri"/>
              <b val="1"/>
              <sz val="10"/>
            </rPr>
            <t>Start:</t>
          </r>
          <r>
            <rPr>
              <rFont val="Calibri"/>
              <sz val="10"/>
            </rPr>
            <t xml:space="preserve"> 3.5,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A3 = A process or client deliverable depends on this work · B1 = Moves a module's, product area's or client account's results</t>
          </r>
        </is>
      </c>
      <c r="BC209" s="135" t="inlineStr">
        <is>
          <t>• Confirm the reporting line — Manager</t>
        </is>
      </c>
      <c r="BD209" s="136" t="inlineStr">
        <is>
          <t>✓ HRIS: 4.6 yrs, MSc, 2 direct reports
✓ Survey: 20 of 20 questions answered
✓ KRAs: submitted, reported deliverables
✓ Manager mapping: rating, 9-box
✗ Job description: not on file</t>
        </is>
      </c>
      <c r="BE209"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09" s="136" t="inlineStr">
        <is>
          <t>Low</t>
        </is>
      </c>
      <c r="BG209" s="13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H209" s="136" t="inlineStr"/>
      <c r="BI209" s="137" t="n"/>
      <c r="BJ209" s="138" t="n"/>
      <c r="BK209" s="138" t="n"/>
      <c r="BL209" s="138" t="n"/>
      <c r="BM209" s="138" t="n"/>
      <c r="BN209" s="139" t="n"/>
      <c r="BO209" s="121" t="n"/>
      <c r="BP209" s="121" t="n"/>
      <c r="BQ209" s="121" t="n"/>
      <c r="BR209" s="121" t="n"/>
      <c r="BS209" s="121" t="n"/>
      <c r="BT209" s="121" t="n"/>
      <c r="BU209" s="121" t="n"/>
      <c r="BV209" s="121" t="n">
        <v>3.5</v>
      </c>
    </row>
    <row r="210" ht="340" customHeight="1">
      <c r="A210" s="109" t="inlineStr">
        <is>
          <t>IRIS2281</t>
        </is>
      </c>
      <c r="B210" s="110" t="inlineStr">
        <is>
          <t>Riya Parekh</t>
        </is>
      </c>
      <c r="C210" s="111" t="inlineStr">
        <is>
          <t>Technology</t>
        </is>
      </c>
      <c r="D210" s="111" t="inlineStr">
        <is>
          <t>Hetal Chauhan</t>
        </is>
      </c>
      <c r="E210" s="112" t="n">
        <v>2.2</v>
      </c>
      <c r="F210" s="112" t="n">
        <v>2.2</v>
      </c>
      <c r="G210" s="111" t="inlineStr">
        <is>
          <t>Bachelor of Science</t>
        </is>
      </c>
      <c r="H210" s="140" t="inlineStr">
        <is>
          <t>Software Engineer</t>
        </is>
      </c>
      <c r="I210" s="115" t="inlineStr">
        <is>
          <t>Senior Software Engineer</t>
        </is>
      </c>
      <c r="J210" s="114" t="inlineStr">
        <is>
          <t>Engineering &amp; Development</t>
        </is>
      </c>
      <c r="K210" s="114" t="inlineStr">
        <is>
          <t>Full-Stack Development</t>
        </is>
      </c>
      <c r="L210" s="115" t="inlineStr">
        <is>
          <t>L3 – Professional / Associate</t>
        </is>
      </c>
      <c r="M210" s="116" t="inlineStr">
        <is>
          <t>A3</t>
        </is>
      </c>
      <c r="N210" s="147" t="inlineStr">
        <is>
          <t>Senior Associate</t>
        </is>
      </c>
      <c r="O210" s="26" t="inlineStr">
        <is>
          <t>A</t>
        </is>
      </c>
      <c r="P210" s="114" t="inlineStr">
        <is>
          <t>IC</t>
        </is>
      </c>
      <c r="Q210" s="146" t="inlineStr">
        <is>
          <t>▲ Up</t>
        </is>
      </c>
      <c r="R210" s="119" t="inlineStr">
        <is>
          <r>
            <rPr>
              <rFont val="Calibri"/>
              <b val="1"/>
              <sz val="10"/>
            </rPr>
            <t>WHAT THE ROLE DOES:</t>
          </r>
          <r>
            <rPr>
              <rFont val="Calibri"/>
              <sz val="10"/>
            </rPr>
            <t xml:space="preserve"> 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features · solutions · product · apis · software · performance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accountable · feature · production · delivery · quality · bug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implementation · design · feature · optimization · structure
</t>
          </r>
          <r>
            <rPr>
              <rFont val="Calibri"/>
              <b val="1"/>
              <sz val="10"/>
            </rPr>
            <t>SKILLS &amp; KNOWLEDGE · role-holders:</t>
          </r>
          <r>
            <rPr>
              <rFont val="Calibri"/>
              <sz val="10"/>
            </rPr>
            <t xml:space="preserve"> Java · Debugging · Angular · NET MVC + React · NET MVC + Angular · Spring Boot · NET MVC · Java + Angular
</t>
          </r>
          <r>
            <rPr>
              <rFont val="Calibri"/>
              <b val="1"/>
              <sz val="10"/>
            </rPr>
            <t>TOOLS &amp; SYSTEMS:</t>
          </r>
          <r>
            <rPr>
              <rFont val="Calibri"/>
              <sz val="10"/>
            </rPr>
            <t xml:space="preserve"> VS Code · Visual Studio · Postman · Git · Copilot · Github Copilot · Mongo compass · AI
</t>
          </r>
          <r>
            <rPr>
              <rFont val="Calibri"/>
              <b val="1"/>
              <sz val="10"/>
            </rPr>
            <t>MANAGER-SET KRAs:</t>
          </r>
          <r>
            <rPr>
              <rFont val="Calibri"/>
              <sz val="10"/>
            </rPr>
            <t xml:space="preserve"> Common themes in manager-set KRAs: complete · improve · code quality · assigned · year · deliver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19 holders, 19 answered the survey; sub-family 35 answered; catalogue RC-085</t>
          </r>
        </is>
      </c>
      <c r="S210"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T210" s="121" t="n"/>
      <c r="U210" s="122" t="inlineStr">
        <is>
          <r>
            <rPr>
              <rFont val="Calibri"/>
              <sz val="10"/>
            </rPr>
            <t xml:space="preserve">Senior Software Engineer in Technology · CARBON, A3 — IC.
</t>
          </r>
          <r>
            <rPr>
              <rFont val="Calibri"/>
              <b val="1"/>
              <sz val="10"/>
            </rPr>
            <t>The work:</t>
          </r>
          <r>
            <rPr>
              <rFont val="Calibri"/>
              <sz val="10"/>
            </rPr>
            <t xml:space="preserve"> Builds features end to end — back-end services/APIs plus UI screens.
At this level the role owns varied work; reviews juniors; go-to for a process.
</t>
          </r>
          <r>
            <rPr>
              <rFont val="Calibri"/>
              <b val="1"/>
              <sz val="10"/>
            </rPr>
            <t>Key responsibilities:</t>
          </r>
          <r>
            <rPr>
              <rFont val="Calibri"/>
              <sz val="10"/>
            </rPr>
            <t xml:space="preserve"> Builds features end to end — back-end services/APIs plus UI screens; Varied and non-standard work; handles exceptions; A module / process, or work with client or regulatory consequences.
</t>
          </r>
          <r>
            <rPr>
              <rFont val="Calibri"/>
              <b val="1"/>
              <sz val="10"/>
            </rPr>
            <t>Holders describe it with:</t>
          </r>
          <r>
            <rPr>
              <rFont val="Calibri"/>
              <sz val="10"/>
            </rPr>
            <t xml:space="preserve"> development · bug · support · feature · deployment · fixing.</t>
          </r>
        </is>
      </c>
      <c r="V210"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0"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
★ = must-have for the family. Scale: 1 Awareness · 2 Working · 3 Practitioner · 4 Advanced · 5 Expert.</t>
          </r>
        </is>
      </c>
      <c r="X210"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0" s="124" t="inlineStr">
        <is>
          <t>CARBON · Technology · Band A · Early career</t>
        </is>
      </c>
      <c r="Z210" s="125" t="n">
        <v>2.5</v>
      </c>
      <c r="AA210" s="126">
        <f>IFERROR(INDEX(WM_C,MATCH($Y210,WM_KEY,0)),"")</f>
        <v>0.64</v>
      </c>
      <c r="AB210" s="127">
        <f>IF(Z210="","",Z210*AA210)</f>
        <v>1.6</v>
      </c>
      <c r="AC210" s="125" t="n">
        <v>2</v>
      </c>
      <c r="AD210" s="126">
        <f>IFERROR(INDEX(WM_AU,MATCH($Y210,WM_KEY,0)),"")</f>
        <v>0.16</v>
      </c>
      <c r="AE210" s="127">
        <f>IF(AC210="","",AC210*AD210)</f>
        <v>0.32</v>
      </c>
      <c r="AF210" s="125" t="n">
        <v>2.5</v>
      </c>
      <c r="AG210" s="126">
        <f>IFERROR(INDEX(WM_AC,MATCH($Y210,WM_KEY,0)),"")</f>
        <v>0.04</v>
      </c>
      <c r="AH210" s="127">
        <f>IF(AF210="","",AF210*AG210)</f>
        <v>0.1</v>
      </c>
      <c r="AI210" s="125" t="n">
        <v>1</v>
      </c>
      <c r="AJ210" s="126">
        <f>IFERROR(INDEX(WM_L,MATCH($Y210,WM_KEY,0)),"")</f>
        <v>0</v>
      </c>
      <c r="AK210" s="127">
        <f>IF(AI210="","",AI210*AJ210)</f>
        <v>0</v>
      </c>
      <c r="AL210" s="125" t="n">
        <v>2.5</v>
      </c>
      <c r="AM210" s="126">
        <f>IFERROR(INDEX(WM_E,MATCH($Y210,WM_KEY,0)),"")</f>
        <v>0.1</v>
      </c>
      <c r="AN210" s="127">
        <f>IF(AL210="","",AL210*AM210)</f>
        <v>0.25</v>
      </c>
      <c r="AO210" s="128" t="n">
        <v>2.5</v>
      </c>
      <c r="AP210" s="126">
        <f>IFERROR(INDEX(WM_BI,MATCH($Y210,WM_KEY,0)),"")</f>
        <v>0.06</v>
      </c>
      <c r="AQ210" s="127">
        <f>IF(AO210="","",AO210*AP210)</f>
        <v>0.15</v>
      </c>
      <c r="AR210" s="127">
        <f>IF(COUNT(AB210,AE210,AH210,AK210,AN210,AQ210)&lt;6,"",SUM(AB210,AE210,AH210,AK210,AN210,AQ210))</f>
        <v>2.42</v>
      </c>
      <c r="AS210" s="129" t="str">
        <f>IF(AR210="","",INDEX({"A1","A2","A3","B1","B2","B3","C1","C2","D1","D2","E1","E2"},MAX(1,MIN(12,ROUND(AR210,0)))))</f>
        <v>A2</v>
      </c>
      <c r="AT210"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0" s="131" t="inlineStr">
        <is>
          <r>
            <rPr>
              <rFont val="Calibri"/>
              <b val="1"/>
              <sz val="10"/>
            </rPr>
            <t>At build:</t>
          </r>
          <r>
            <rPr>
              <rFont val="Calibri"/>
              <sz val="10"/>
            </rPr>
            <t xml:space="preserve"> Complexity 1.60 + Autonomy 0.32 + Accountability 0.10 + Leadership 0.00 + Experience 0.25 + Business impact 0.15
= 2.42 points → nearest level 2 = A2
</t>
          </r>
          <r>
            <rPr>
              <rFont val="Calibri"/>
              <b val="1"/>
              <sz val="10"/>
            </rPr>
            <t>Final level:</t>
          </r>
          <r>
            <rPr>
              <rFont val="Calibri"/>
              <sz val="10"/>
            </rPr>
            <t xml:space="preserve"> A3 · a rule applied: see the next column</t>
          </r>
        </is>
      </c>
      <c r="AV210" s="131" t="inlineStr">
        <is>
          <r>
            <rPr>
              <rFont val="Calibri"/>
              <sz val="10"/>
            </rPr>
            <t xml:space="preserve">• </t>
          </r>
          <r>
            <rPr>
              <rFont val="Calibri"/>
              <b val="1"/>
              <sz val="10"/>
            </rPr>
            <t>Raised to A3:</t>
          </r>
          <r>
            <rPr>
              <rFont val="Calibri"/>
              <sz val="10"/>
            </rPr>
            <t xml:space="preserve"> 2.2 years' experience is 2 years or more.
</t>
          </r>
          <r>
            <rPr>
              <rFont val="Calibri"/>
              <b val="1"/>
              <sz val="10"/>
            </rPr>
            <t>Final level:</t>
          </r>
          <r>
            <rPr>
              <rFont val="Calibri"/>
              <sz val="10"/>
            </rPr>
            <t xml:space="preserve"> A3.</t>
          </r>
        </is>
      </c>
      <c r="AW210"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Backend APIs, data models and API performance optimisation patterns; one of few doing optimisation → moved up 0.5
</t>
          </r>
          <r>
            <rPr>
              <rFont val="Calibri"/>
              <b val="1"/>
              <sz val="10"/>
            </rPr>
            <t>KRA:</t>
          </r>
          <r>
            <rPr>
              <rFont val="Calibri"/>
              <sz val="10"/>
            </rPr>
            <t xml:space="preserve"> “1.Deliver ≥ 95% committed backend/API tasks within agreed timelines with high-quality implementation. 2.Strengthen backend engineering…”
</t>
          </r>
          <r>
            <rPr>
              <rFont val="Calibri"/>
              <b val="1"/>
              <sz val="10"/>
            </rPr>
            <t>Market:</t>
          </r>
          <r>
            <rPr>
              <rFont val="Calibri"/>
              <sz val="10"/>
            </rPr>
            <t xml:space="preserve"> A2 = Standard work of the discipline · A3 = Varied and non-standard work; handles exceptions</t>
          </r>
        </is>
      </c>
      <c r="AX210"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Decides API optimisation within own backend work → matches the start
</t>
          </r>
          <r>
            <rPr>
              <rFont val="Calibri"/>
              <b val="1"/>
              <sz val="10"/>
            </rPr>
            <t>Market:</t>
          </r>
          <r>
            <rPr>
              <rFont val="Calibri"/>
              <sz val="10"/>
            </rPr>
            <t xml:space="preserve"> A2 = Chooses own approach within standards</t>
          </r>
        </is>
      </c>
      <c r="AY210"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API performance under multiple users and backend structure; slowness reaches clients → moved up 0.5
</t>
          </r>
          <r>
            <rPr>
              <rFont val="Calibri"/>
              <b val="1"/>
              <sz val="10"/>
            </rPr>
            <t>KRA:</t>
          </r>
          <r>
            <rPr>
              <rFont val="Calibri"/>
              <sz val="10"/>
            </rPr>
            <t xml:space="preserve"> “1.Deliver ≥ 95% committed backend/API tasks within agreed timelines with high-quality implementation. 2.Strengthen backend engineering…”
</t>
          </r>
          <r>
            <rPr>
              <rFont val="Calibri"/>
              <b val="1"/>
              <sz val="10"/>
            </rPr>
            <t>Market:</t>
          </r>
          <r>
            <rPr>
              <rFont val="Calibri"/>
              <sz val="10"/>
            </rPr>
            <t xml:space="preserve"> A2 = Own deliverables · accuracy, TAT · A3 = A module / process, or work with client or regulatory consequences</t>
          </r>
        </is>
      </c>
      <c r="AZ210"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0" s="134" t="inlineStr">
        <is>
          <r>
            <rPr>
              <rFont val="Calibri"/>
              <sz val="10"/>
            </rPr>
            <t xml:space="preserve">Rated 2.5 of 12 · between A2 and A3
</t>
          </r>
          <r>
            <rPr>
              <rFont val="Calibri"/>
              <b val="1"/>
              <sz val="10"/>
            </rPr>
            <t>Experience:</t>
          </r>
          <r>
            <rPr>
              <rFont val="Calibri"/>
              <sz val="10"/>
            </rPr>
            <t xml:space="preserve"> 2.2 yrs total · 2.2 at IRIS; none recorded before IRIS = 2.6 on the experience scale
</t>
          </r>
          <r>
            <rPr>
              <rFont val="Calibri"/>
              <b val="1"/>
              <sz val="10"/>
            </rPr>
            <t>Qualification:</t>
          </r>
          <r>
            <rPr>
              <rFont val="Calibri"/>
              <sz val="10"/>
            </rPr>
            <t xml:space="preserve"> Bachelor of Science · graduate, relevant to the work → no change
</t>
          </r>
          <r>
            <rPr>
              <rFont val="Calibri"/>
              <b val="1"/>
              <sz val="10"/>
            </rPr>
            <t>Market:</t>
          </r>
          <r>
            <rPr>
              <rFont val="Calibri"/>
              <sz val="10"/>
            </rPr>
            <t xml:space="preserve"> A3 roles typically have 2–5 yrs · IRIS guide 2–4</t>
          </r>
        </is>
      </c>
      <c r="BB210"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0" s="145" t="inlineStr"/>
      <c r="BD210" s="136" t="inlineStr">
        <is>
          <t>✓ HRIS: 2.2 yrs, Bachelor of Science, 0 direct reports
✓ Survey: 20 of 20 questions answered
✓ KRAs: submitted, reported deliverables
✓ Manager mapping: rating, 9-box
✗ Job description: not on file</t>
        </is>
      </c>
      <c r="BE210"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10" s="136" t="inlineStr">
        <is>
          <t>Medium</t>
        </is>
      </c>
      <c r="BG210" s="136" t="inlineStr">
        <is>
          <r>
            <rPr>
              <rFont val="Calibri"/>
              <sz val="10"/>
            </rPr>
            <t xml:space="preserve">• </t>
          </r>
          <r>
            <rPr>
              <rFont val="Calibri"/>
              <b val="1"/>
              <sz val="10"/>
            </rPr>
            <t>Near a gate:</t>
          </r>
          <r>
            <rPr>
              <rFont val="Calibri"/>
              <sz val="10"/>
            </rPr>
            <t xml:space="preserve"> Band A experience rule: 2.2 yrs is within three months of the 1- or 2-year threshold — calibrate before confirming</t>
          </r>
        </is>
      </c>
      <c r="BH210" s="143" t="inlineStr">
        <is>
          <t>Near a gate: Band A experience rule: 2.2 yrs is within three months of the 1- or 2-year threshold</t>
        </is>
      </c>
      <c r="BI210" s="137" t="n"/>
      <c r="BJ210" s="138" t="n"/>
      <c r="BK210" s="138" t="n"/>
      <c r="BL210" s="138" t="n"/>
      <c r="BM210" s="138" t="n"/>
      <c r="BN210" s="139" t="n"/>
      <c r="BO210" s="121" t="n"/>
      <c r="BP210" s="121" t="n"/>
      <c r="BQ210" s="121" t="n"/>
      <c r="BR210" s="121" t="n"/>
      <c r="BS210" s="121" t="n"/>
      <c r="BT210" s="121" t="n"/>
      <c r="BU210" s="121" t="n"/>
      <c r="BV210" s="121" t="n">
        <v>2.5</v>
      </c>
    </row>
    <row r="211" ht="340" customHeight="1">
      <c r="A211" s="109" t="inlineStr">
        <is>
          <t>IRIS2159</t>
        </is>
      </c>
      <c r="B211" s="110" t="inlineStr">
        <is>
          <t>Rushali Patel</t>
        </is>
      </c>
      <c r="C211" s="111" t="inlineStr">
        <is>
          <t>Technology</t>
        </is>
      </c>
      <c r="D211" s="111" t="inlineStr">
        <is>
          <t>Parth Jitendrabhai Parmar</t>
        </is>
      </c>
      <c r="E211" s="112" t="n">
        <v>3.2</v>
      </c>
      <c r="F211" s="112" t="n">
        <v>3.2</v>
      </c>
      <c r="G211" s="111" t="inlineStr">
        <is>
          <t>MSc</t>
        </is>
      </c>
      <c r="H211" s="140" t="inlineStr">
        <is>
          <t>Software Engineer</t>
        </is>
      </c>
      <c r="I211" s="115" t="inlineStr">
        <is>
          <t>Senior UI Developer</t>
        </is>
      </c>
      <c r="J211" s="114" t="inlineStr">
        <is>
          <t>Engineering &amp; Development</t>
        </is>
      </c>
      <c r="K211" s="114" t="inlineStr">
        <is>
          <t>Front-End / UI Development</t>
        </is>
      </c>
      <c r="L211" s="115" t="inlineStr">
        <is>
          <t>L3 – Professional / Associate</t>
        </is>
      </c>
      <c r="M211" s="116" t="inlineStr">
        <is>
          <t>A3</t>
        </is>
      </c>
      <c r="N211" s="147" t="inlineStr">
        <is>
          <t>Senior Associate</t>
        </is>
      </c>
      <c r="O211" s="26" t="inlineStr">
        <is>
          <t>A</t>
        </is>
      </c>
      <c r="P211" s="114" t="inlineStr">
        <is>
          <t>IC</t>
        </is>
      </c>
      <c r="Q211" s="146" t="inlineStr">
        <is>
          <t>▲ Up</t>
        </is>
      </c>
      <c r="R211" s="119"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211"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Future Leader.</t>
          </r>
        </is>
      </c>
      <c r="T211" s="121" t="n"/>
      <c r="U211" s="122" t="inlineStr">
        <is>
          <r>
            <rPr>
              <rFont val="Calibri"/>
              <sz val="10"/>
            </rPr>
            <t xml:space="preserve">Senior UI Developer in Technology · CARBON,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211"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1"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211"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1" s="124" t="inlineStr">
        <is>
          <t>CARBON · Technology · Band A · Early career</t>
        </is>
      </c>
      <c r="Z211" s="125" t="n">
        <v>2</v>
      </c>
      <c r="AA211" s="126">
        <f>IFERROR(INDEX(WM_C,MATCH($Y211,WM_KEY,0)),"")</f>
        <v>0.64</v>
      </c>
      <c r="AB211" s="127">
        <f>IF(Z211="","",Z211*AA211)</f>
        <v>1.28</v>
      </c>
      <c r="AC211" s="125" t="n">
        <v>2</v>
      </c>
      <c r="AD211" s="126">
        <f>IFERROR(INDEX(WM_AU,MATCH($Y211,WM_KEY,0)),"")</f>
        <v>0.16</v>
      </c>
      <c r="AE211" s="127">
        <f>IF(AC211="","",AC211*AD211)</f>
        <v>0.32</v>
      </c>
      <c r="AF211" s="125" t="n">
        <v>2</v>
      </c>
      <c r="AG211" s="126">
        <f>IFERROR(INDEX(WM_AC,MATCH($Y211,WM_KEY,0)),"")</f>
        <v>0.04</v>
      </c>
      <c r="AH211" s="127">
        <f>IF(AF211="","",AF211*AG211)</f>
        <v>0.08</v>
      </c>
      <c r="AI211" s="125" t="n">
        <v>1</v>
      </c>
      <c r="AJ211" s="126">
        <f>IFERROR(INDEX(WM_L,MATCH($Y211,WM_KEY,0)),"")</f>
        <v>0</v>
      </c>
      <c r="AK211" s="127">
        <f>IF(AI211="","",AI211*AJ211)</f>
        <v>0</v>
      </c>
      <c r="AL211" s="125" t="n">
        <v>3.5</v>
      </c>
      <c r="AM211" s="126">
        <f>IFERROR(INDEX(WM_E,MATCH($Y211,WM_KEY,0)),"")</f>
        <v>0.1</v>
      </c>
      <c r="AN211" s="127">
        <f>IF(AL211="","",AL211*AM211)</f>
        <v>0.35</v>
      </c>
      <c r="AO211" s="128" t="n">
        <v>2</v>
      </c>
      <c r="AP211" s="126">
        <f>IFERROR(INDEX(WM_BI,MATCH($Y211,WM_KEY,0)),"")</f>
        <v>0.06</v>
      </c>
      <c r="AQ211" s="127">
        <f>IF(AO211="","",AO211*AP211)</f>
        <v>0.12</v>
      </c>
      <c r="AR211" s="127">
        <f>IF(COUNT(AB211,AE211,AH211,AK211,AN211,AQ211)&lt;6,"",SUM(AB211,AE211,AH211,AK211,AN211,AQ211))</f>
        <v>2.15</v>
      </c>
      <c r="AS211" s="129" t="str">
        <f>IF(AR211="","",INDEX({"A1","A2","A3","B1","B2","B3","C1","C2","D1","D2","E1","E2"},MAX(1,MIN(12,ROUND(AR211,0)))))</f>
        <v>A2</v>
      </c>
      <c r="AT211"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1"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211" s="131" t="inlineStr">
        <is>
          <r>
            <rPr>
              <rFont val="Calibri"/>
              <sz val="10"/>
            </rPr>
            <t xml:space="preserve">•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AW211" s="14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Develops user stories and bug fixes in React; still learning backend → matches the start
</t>
          </r>
          <r>
            <rPr>
              <rFont val="Calibri"/>
              <b val="1"/>
              <sz val="10"/>
            </rPr>
            <t>KRA:</t>
          </r>
          <r>
            <rPr>
              <rFont val="Calibri"/>
              <sz val="10"/>
            </rPr>
            <t xml:space="preserve"> “1.Deliver ≥ 95% committed frontend/full-stack tasks within agreed timelines with high-quality implementation. 2.Strengthen frontend…”
</t>
          </r>
          <r>
            <rPr>
              <rFont val="Calibri"/>
              <b val="1"/>
              <sz val="10"/>
            </rPr>
            <t>Market:</t>
          </r>
          <r>
            <rPr>
              <rFont val="Calibri"/>
              <sz val="10"/>
            </rPr>
            <t xml:space="preserve"> A2 = Standard work of the discipline</t>
          </r>
        </is>
      </c>
      <c r="AX21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'understand the problem' given as independent decision → matches the start
</t>
          </r>
          <r>
            <rPr>
              <rFont val="Calibri"/>
              <b val="1"/>
              <sz val="10"/>
            </rPr>
            <t>Market:</t>
          </r>
          <r>
            <rPr>
              <rFont val="Calibri"/>
              <sz val="10"/>
            </rPr>
            <t xml:space="preserve"> A2 = Chooses own approach within standards</t>
          </r>
        </is>
      </c>
      <c r="AY211"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User story development and bug fixes; errors cause delay and rework → matches the start
</t>
          </r>
          <r>
            <rPr>
              <rFont val="Calibri"/>
              <b val="1"/>
              <sz val="10"/>
            </rPr>
            <t>KRA:</t>
          </r>
          <r>
            <rPr>
              <rFont val="Calibri"/>
              <sz val="10"/>
            </rPr>
            <t xml:space="preserve"> “1.Deliver ≥ 95% committed frontend/full-stack tasks within agreed timelines with high-quality implementation. 2.Strengthen frontend…”
</t>
          </r>
          <r>
            <rPr>
              <rFont val="Calibri"/>
              <b val="1"/>
              <sz val="10"/>
            </rPr>
            <t>Market:</t>
          </r>
          <r>
            <rPr>
              <rFont val="Calibri"/>
              <sz val="10"/>
            </rPr>
            <t xml:space="preserve"> A2 = Own deliverables · accuracy, TAT</t>
          </r>
        </is>
      </c>
      <c r="AZ211"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guidance of others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1" s="134" t="inlineStr">
        <is>
          <r>
            <rPr>
              <rFont val="Calibri"/>
              <sz val="10"/>
            </rPr>
            <t xml:space="preserve">Rated 3.5 of 12 · between A3 and B1
</t>
          </r>
          <r>
            <rPr>
              <rFont val="Calibri"/>
              <b val="1"/>
              <sz val="10"/>
            </rPr>
            <t>Experience:</t>
          </r>
          <r>
            <rPr>
              <rFont val="Calibri"/>
              <sz val="10"/>
            </rPr>
            <t xml:space="preserve"> 3.2 yrs total · 3.2 at IRIS; none recorded before IRIS = 3.1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211"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1" s="145" t="inlineStr"/>
      <c r="BD211" s="136" t="inlineStr">
        <is>
          <t>✓ HRIS: 3.2 yrs, MSc, 0 direct reports
✓ Survey: 20 of 20 questions answered
✓ KRAs: submitted, reported deliverables
✓ Manager mapping: rating, 9-box — filled from talent-mapping files: 9-box · CARBON grid
✗ Job description: not on file</t>
        </is>
      </c>
      <c r="BE211"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11" s="136" t="inlineStr">
        <is>
          <t>Medium</t>
        </is>
      </c>
      <c r="BG211" s="136" t="inlineStr"/>
      <c r="BH211" s="136" t="inlineStr"/>
      <c r="BI211" s="137" t="n"/>
      <c r="BJ211" s="138" t="n"/>
      <c r="BK211" s="138" t="n"/>
      <c r="BL211" s="138" t="n"/>
      <c r="BM211" s="138" t="n"/>
      <c r="BN211" s="139" t="n"/>
      <c r="BO211" s="121" t="n"/>
      <c r="BP211" s="121" t="n"/>
      <c r="BQ211" s="121" t="n"/>
      <c r="BR211" s="121" t="n"/>
      <c r="BS211" s="121" t="n"/>
      <c r="BT211" s="121" t="n"/>
      <c r="BU211" s="121" t="n"/>
      <c r="BV211" s="121" t="n">
        <v>2</v>
      </c>
    </row>
    <row r="212" ht="340" customHeight="1">
      <c r="A212" s="109" t="inlineStr">
        <is>
          <t>IRIS2406</t>
        </is>
      </c>
      <c r="B212" s="110" t="inlineStr">
        <is>
          <t>Saurabh Kadam</t>
        </is>
      </c>
      <c r="C212" s="111" t="inlineStr">
        <is>
          <t>Technology</t>
        </is>
      </c>
      <c r="D212" s="111" t="inlineStr">
        <is>
          <t>Mandar Ukrulkar</t>
        </is>
      </c>
      <c r="E212" s="112" t="n">
        <v>3.2</v>
      </c>
      <c r="F212" s="112" t="n">
        <v>1.2</v>
      </c>
      <c r="G212" s="111" t="inlineStr">
        <is>
          <t>M.Sc</t>
        </is>
      </c>
      <c r="H212" s="140" t="inlineStr">
        <is>
          <t>Software Engineer - AI/ML</t>
        </is>
      </c>
      <c r="I212" s="115" t="inlineStr">
        <is>
          <t>Senior AI/ML Engineer</t>
        </is>
      </c>
      <c r="J212" s="114" t="inlineStr">
        <is>
          <t>Engineering &amp; Development</t>
        </is>
      </c>
      <c r="K212" s="114" t="inlineStr">
        <is>
          <t>AI / ML &amp; GenAI Engineering</t>
        </is>
      </c>
      <c r="L212" s="115" t="inlineStr">
        <is>
          <t>L3 – Professional / Associate</t>
        </is>
      </c>
      <c r="M212" s="116" t="inlineStr">
        <is>
          <t>A3</t>
        </is>
      </c>
      <c r="N212" s="147" t="inlineStr">
        <is>
          <t>Senior Associate</t>
        </is>
      </c>
      <c r="O212" s="26" t="inlineStr">
        <is>
          <t>A</t>
        </is>
      </c>
      <c r="P212" s="114" t="inlineStr">
        <is>
          <t>IC</t>
        </is>
      </c>
      <c r="Q212" s="146" t="inlineStr">
        <is>
          <t>▲ Up</t>
        </is>
      </c>
      <c r="R212" s="119"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212"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cause.
Manager talent mapping — Latest rating: 4 · Potential: High · 9-Box Grid placement: Trusted Professional.</t>
          </r>
        </is>
      </c>
      <c r="T212" s="121" t="n"/>
      <c r="U212" s="122" t="inlineStr">
        <is>
          <r>
            <rPr>
              <rFont val="Calibri"/>
              <sz val="10"/>
            </rPr>
            <t xml:space="preserve">Senior AI/ML Engineer in Technology · CARBON,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t>
          </r>
        </is>
      </c>
      <c r="V212"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2"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212"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2" s="124" t="inlineStr">
        <is>
          <t>CARBON · Technology · Band A · Early career</t>
        </is>
      </c>
      <c r="Z212" s="125" t="n">
        <v>2</v>
      </c>
      <c r="AA212" s="126">
        <f>IFERROR(INDEX(WM_C,MATCH($Y212,WM_KEY,0)),"")</f>
        <v>0.64</v>
      </c>
      <c r="AB212" s="127">
        <f>IF(Z212="","",Z212*AA212)</f>
        <v>1.28</v>
      </c>
      <c r="AC212" s="125" t="n">
        <v>2</v>
      </c>
      <c r="AD212" s="126">
        <f>IFERROR(INDEX(WM_AU,MATCH($Y212,WM_KEY,0)),"")</f>
        <v>0.16</v>
      </c>
      <c r="AE212" s="127">
        <f>IF(AC212="","",AC212*AD212)</f>
        <v>0.32</v>
      </c>
      <c r="AF212" s="125" t="n">
        <v>2</v>
      </c>
      <c r="AG212" s="126">
        <f>IFERROR(INDEX(WM_AC,MATCH($Y212,WM_KEY,0)),"")</f>
        <v>0.04</v>
      </c>
      <c r="AH212" s="127">
        <f>IF(AF212="","",AF212*AG212)</f>
        <v>0.08</v>
      </c>
      <c r="AI212" s="125" t="n">
        <v>1</v>
      </c>
      <c r="AJ212" s="126">
        <f>IFERROR(INDEX(WM_L,MATCH($Y212,WM_KEY,0)),"")</f>
        <v>0</v>
      </c>
      <c r="AK212" s="127">
        <f>IF(AI212="","",AI212*AJ212)</f>
        <v>0</v>
      </c>
      <c r="AL212" s="125" t="n">
        <v>3.5</v>
      </c>
      <c r="AM212" s="126">
        <f>IFERROR(INDEX(WM_E,MATCH($Y212,WM_KEY,0)),"")</f>
        <v>0.1</v>
      </c>
      <c r="AN212" s="127">
        <f>IF(AL212="","",AL212*AM212)</f>
        <v>0.35</v>
      </c>
      <c r="AO212" s="128" t="n">
        <v>2</v>
      </c>
      <c r="AP212" s="126">
        <f>IFERROR(INDEX(WM_BI,MATCH($Y212,WM_KEY,0)),"")</f>
        <v>0.06</v>
      </c>
      <c r="AQ212" s="127">
        <f>IF(AO212="","",AO212*AP212)</f>
        <v>0.12</v>
      </c>
      <c r="AR212" s="127">
        <f>IF(COUNT(AB212,AE212,AH212,AK212,AN212,AQ212)&lt;6,"",SUM(AB212,AE212,AH212,AK212,AN212,AQ212))</f>
        <v>2.15</v>
      </c>
      <c r="AS212" s="129" t="str">
        <f>IF(AR212="","",INDEX({"A1","A2","A3","B1","B2","B3","C1","C2","D1","D2","E1","E2"},MAX(1,MIN(12,ROUND(AR212,0)))))</f>
        <v>A2</v>
      </c>
      <c r="AT212"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2" s="131" t="inlineStr">
        <is>
          <r>
            <rPr>
              <rFont val="Calibri"/>
              <b val="1"/>
              <sz val="10"/>
            </rPr>
            <t>At build:</t>
          </r>
          <r>
            <rPr>
              <rFont val="Calibri"/>
              <sz val="10"/>
            </rPr>
            <t xml:space="preserve"> Complexity 1.28 + Autonomy 0.32 + Accountability 0.08 + Leadership 0.00 + Experience 0.35 + Business impact 0.12
= 2.15 points → nearest level 2 = A2
</t>
          </r>
          <r>
            <rPr>
              <rFont val="Calibri"/>
              <b val="1"/>
              <sz val="10"/>
            </rPr>
            <t>Final level:</t>
          </r>
          <r>
            <rPr>
              <rFont val="Calibri"/>
              <sz val="10"/>
            </rPr>
            <t xml:space="preserve"> A3 · a rule applied: see the next column</t>
          </r>
        </is>
      </c>
      <c r="AV212" s="131" t="inlineStr">
        <is>
          <r>
            <rPr>
              <rFont val="Calibri"/>
              <sz val="10"/>
            </rPr>
            <t xml:space="preserve">•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AW212" s="132"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“1.Improve AI/ML fundamentals by successfully completing training in machine learning, deep learning, model evaluation, and fine-tuning…”
</t>
          </r>
          <r>
            <rPr>
              <rFont val="Calibri"/>
              <b val="1"/>
              <color rgb="009C0006"/>
              <sz val="10"/>
            </rPr>
            <t>Market:</t>
          </r>
          <r>
            <rPr>
              <rFont val="Calibri"/>
              <color rgb="009C0006"/>
              <sz val="10"/>
            </rPr>
            <t xml:space="preserve"> A2 = Standard work of the discipline</t>
          </r>
        </is>
      </c>
      <c r="AX212" s="133"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Market:</t>
          </r>
          <r>
            <rPr>
              <rFont val="Calibri"/>
              <color rgb="009C0006"/>
              <sz val="10"/>
            </rPr>
            <t xml:space="preserve"> A2 = Chooses own approach within standards</t>
          </r>
        </is>
      </c>
      <c r="AY212" s="133" t="inlineStr">
        <is>
          <r>
            <rPr>
              <rFont val="Calibri"/>
              <color rgb="009C0006"/>
              <sz val="10"/>
            </rPr>
            <t xml:space="preserve">Rated 2 of 12
</t>
          </r>
          <r>
            <rPr>
              <rFont val="Calibri"/>
              <b val="1"/>
              <color rgb="009C0006"/>
              <sz val="10"/>
            </rPr>
            <t>Start:</t>
          </r>
          <r>
            <rPr>
              <rFont val="Calibri"/>
              <color rgb="009C0006"/>
              <sz val="10"/>
            </rPr>
            <t xml:space="preserve"> 2.0 · practitioner title
</t>
          </r>
          <r>
            <rPr>
              <rFont val="Calibri"/>
              <b val="1"/>
              <color rgb="009C0006"/>
              <sz val="10"/>
            </rPr>
            <t>Evidence:</t>
          </r>
          <r>
            <rPr>
              <rFont val="Calibri"/>
              <color rgb="009C0006"/>
              <sz val="10"/>
            </rPr>
            <t xml:space="preserve"> no survey answers or KRAs on file → rating stays at the start
</t>
          </r>
          <r>
            <rPr>
              <rFont val="Calibri"/>
              <b val="1"/>
              <color rgb="009C0006"/>
              <sz val="10"/>
            </rPr>
            <t>KRA:</t>
          </r>
          <r>
            <rPr>
              <rFont val="Calibri"/>
              <color rgb="009C0006"/>
              <sz val="10"/>
            </rPr>
            <t xml:space="preserve"> “1.Improve AI/ML fundamentals by successfully completing training in machine learning, deep learning, model evaluation, and fine-tuning…”
</t>
          </r>
          <r>
            <rPr>
              <rFont val="Calibri"/>
              <b val="1"/>
              <color rgb="009C0006"/>
              <sz val="10"/>
            </rPr>
            <t>Market:</t>
          </r>
          <r>
            <rPr>
              <rFont val="Calibri"/>
              <color rgb="009C0006"/>
              <sz val="10"/>
            </rPr>
            <t xml:space="preserve"> A2 = Own deliverables · accuracy, TAT</t>
          </r>
        </is>
      </c>
      <c r="AZ212" s="133" t="inlineStr">
        <is>
          <r>
            <rPr>
              <rFont val="Calibri"/>
              <color rgb="009C0006"/>
              <sz val="10"/>
            </rPr>
            <t xml:space="preserve">Rated 1 of 12 — not counted: the weight is 0% at this level
</t>
          </r>
          <r>
            <rPr>
              <rFont val="Calibri"/>
              <b val="1"/>
              <color rgb="009C0006"/>
              <sz val="10"/>
            </rPr>
            <t>Start:</t>
          </r>
          <r>
            <rPr>
              <rFont val="Calibri"/>
              <color rgb="009C0006"/>
              <sz val="10"/>
            </rPr>
            <t xml:space="preserve"> 1.0 · individual contributor, so influence only
</t>
          </r>
          <r>
            <rPr>
              <rFont val="Calibri"/>
              <b val="1"/>
              <color rgb="009C0006"/>
              <sz val="10"/>
            </rPr>
            <t>Evidence:</t>
          </r>
          <r>
            <rPr>
              <rFont val="Calibri"/>
              <color rgb="009C0006"/>
              <sz val="10"/>
            </rPr>
            <t xml:space="preserve"> no survey answers or KRAs on file → rating stays at the start
</t>
          </r>
          <r>
            <rPr>
              <rFont val="Calibri"/>
              <b val="1"/>
              <color rgb="009C0006"/>
              <sz val="10"/>
            </rPr>
            <t>Team:</t>
          </r>
          <r>
            <rPr>
              <rFont val="Calibri"/>
              <color rgb="009C0006"/>
              <sz val="10"/>
            </rPr>
            <t xml:space="preserve"> 0 direct reports · IC
</t>
          </r>
          <r>
            <rPr>
              <rFont val="Calibri"/>
              <b val="1"/>
              <color rgb="009C0006"/>
              <sz val="10"/>
            </rPr>
            <t>Market:</t>
          </r>
          <r>
            <rPr>
              <rFont val="Calibri"/>
              <color rgb="009C0006"/>
              <sz val="10"/>
            </rPr>
            <t xml:space="preserve"> A1 = Not scored in Band A</t>
          </r>
        </is>
      </c>
      <c r="BA212" s="134" t="inlineStr">
        <is>
          <r>
            <rPr>
              <rFont val="Calibri"/>
              <sz val="10"/>
            </rPr>
            <t xml:space="preserve">Rated 3.5 of 12 · between A3 and B1
</t>
          </r>
          <r>
            <rPr>
              <rFont val="Calibri"/>
              <b val="1"/>
              <sz val="10"/>
            </rPr>
            <t>Experience:</t>
          </r>
          <r>
            <rPr>
              <rFont val="Calibri"/>
              <sz val="10"/>
            </rPr>
            <t xml:space="preserve"> 3.2 yrs total · 2.0 before IRIS + 1.2 at IRIS = 3.1 on the experience scale
</t>
          </r>
          <r>
            <rPr>
              <rFont val="Calibri"/>
              <b val="1"/>
              <sz val="10"/>
            </rPr>
            <t>Qualification:</t>
          </r>
          <r>
            <rPr>
              <rFont val="Calibri"/>
              <sz val="10"/>
            </rPr>
            <t xml:space="preserve"> M.Sc · postgraduate, relevant to the work → +0.5
</t>
          </r>
          <r>
            <rPr>
              <rFont val="Calibri"/>
              <b val="1"/>
              <sz val="10"/>
            </rPr>
            <t>Market:</t>
          </r>
          <r>
            <rPr>
              <rFont val="Calibri"/>
              <sz val="10"/>
            </rPr>
            <t xml:space="preserve"> A3 roles typically have 2–5 yrs · IRIS guide 2–4</t>
          </r>
        </is>
      </c>
      <c r="BB212"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2" s="145" t="inlineStr"/>
      <c r="BD212" s="136" t="inlineStr">
        <is>
          <t>✓ HRIS: 3.2 yrs, M.Sc, 0 direct reports
✗ Survey: no response
✓ KRAs: submitted
✓ Manager mapping: rating, potential, 9-box
✗ Job description: not on file</t>
        </is>
      </c>
      <c r="BE212"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12" s="136" t="inlineStr">
        <is>
          <t>Low</t>
        </is>
      </c>
      <c r="BG212" s="136" t="inlineStr">
        <is>
          <t>• The manager KRA note filed under this name describes the other Saurabh Kadam · IRIS2176, Program Manager — excluded here; a KRA for this person is needed
• Work described is bigger than the current designation suggests — manager to confirm the actual role
• Survey answers are generic or do not match the role — not used as evidence; manager input needed
• No survey answers or KRA — the role factors rest on designation and reporting lines only</t>
        </is>
      </c>
      <c r="BH212" s="136" t="inlineStr"/>
      <c r="BI212" s="137" t="n"/>
      <c r="BJ212" s="138" t="n"/>
      <c r="BK212" s="138" t="n"/>
      <c r="BL212" s="138" t="n"/>
      <c r="BM212" s="138" t="n"/>
      <c r="BN212" s="139" t="n"/>
      <c r="BO212" s="121" t="n"/>
      <c r="BP212" s="121" t="n"/>
      <c r="BQ212" s="121" t="n"/>
      <c r="BR212" s="121" t="n"/>
      <c r="BS212" s="121" t="n"/>
      <c r="BT212" s="121" t="n"/>
      <c r="BU212" s="121" t="n"/>
      <c r="BV212" s="121" t="n">
        <v>2</v>
      </c>
    </row>
    <row r="213" ht="340" customHeight="1">
      <c r="A213" s="109" t="inlineStr">
        <is>
          <t>IRIS2375</t>
        </is>
      </c>
      <c r="B213" s="110" t="inlineStr">
        <is>
          <t>Shubham Baban Jagtap</t>
        </is>
      </c>
      <c r="C213" s="111" t="inlineStr">
        <is>
          <t>Technology</t>
        </is>
      </c>
      <c r="D213" s="111" t="inlineStr">
        <is>
          <t>Prachi Digambar Raut</t>
        </is>
      </c>
      <c r="E213" s="112" t="n">
        <v>5.1</v>
      </c>
      <c r="F213" s="112" t="n">
        <v>1.4</v>
      </c>
      <c r="G213" s="111" t="inlineStr">
        <is>
          <t>B.E</t>
        </is>
      </c>
      <c r="H213" s="140" t="inlineStr">
        <is>
          <t>Software Engineer</t>
        </is>
      </c>
      <c r="I213" s="115" t="inlineStr">
        <is>
          <t>Senior UI Developer</t>
        </is>
      </c>
      <c r="J213" s="114" t="inlineStr">
        <is>
          <t>Engineering &amp; Development</t>
        </is>
      </c>
      <c r="K213" s="114" t="inlineStr">
        <is>
          <t>Front-End / UI Development</t>
        </is>
      </c>
      <c r="L213" s="115" t="inlineStr">
        <is>
          <t>L3 – Professional / Associate</t>
        </is>
      </c>
      <c r="M213" s="116" t="inlineStr">
        <is>
          <t>A3</t>
        </is>
      </c>
      <c r="N213" s="147" t="inlineStr">
        <is>
          <t>Senior Associate</t>
        </is>
      </c>
      <c r="O213" s="26" t="inlineStr">
        <is>
          <t>A</t>
        </is>
      </c>
      <c r="P213" s="114" t="inlineStr">
        <is>
          <t>IC</t>
        </is>
      </c>
      <c r="Q213" s="146" t="inlineStr">
        <is>
          <t>▲ Up</t>
        </is>
      </c>
      <c r="R213" s="119" t="inlineStr">
        <is>
          <r>
            <rPr>
              <rFont val="Calibri"/>
              <b val="1"/>
              <sz val="10"/>
            </rPr>
            <t>WHAT THE ROLE DOES:</t>
          </r>
          <r>
            <rPr>
              <rFont val="Calibri"/>
              <sz val="10"/>
            </rPr>
            <t xml:space="preserve"> 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user · app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development · am · accountable · quality · ui · responsive user-friendly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code · ui
</t>
          </r>
          <r>
            <rPr>
              <rFont val="Calibri"/>
              <b val="1"/>
              <sz val="10"/>
            </rPr>
            <t>SKILLS &amp; KNOWLEDGE · role-holders:</t>
          </r>
          <r>
            <rPr>
              <rFont val="Calibri"/>
              <sz val="10"/>
            </rPr>
            <t xml:space="preserve"> UI · Angular
</t>
          </r>
          <r>
            <rPr>
              <rFont val="Calibri"/>
              <b val="1"/>
              <sz val="10"/>
            </rPr>
            <t>TOOLS &amp; SYSTEMS:</t>
          </r>
          <r>
            <rPr>
              <rFont val="Calibri"/>
              <sz val="10"/>
            </rPr>
            <t xml:space="preserve"> Vs code
</t>
          </r>
          <r>
            <rPr>
              <rFont val="Calibri"/>
              <b val="1"/>
              <sz val="10"/>
            </rPr>
            <t>MANAGER-SET KRAs:</t>
          </r>
          <r>
            <rPr>
              <rFont val="Calibri"/>
              <sz val="10"/>
            </rPr>
            <t xml:space="preserve"> Common themes in manager-set KRAs: components · sprint · code · coverage · quality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10 holders, 9 answered the survey; sub-family 17 answered; catalogue RC-081</t>
          </r>
        </is>
      </c>
      <c r="S213"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Future Leader.</t>
          </r>
        </is>
      </c>
      <c r="T213" s="121" t="n"/>
      <c r="U213" s="122" t="inlineStr">
        <is>
          <r>
            <rPr>
              <rFont val="Calibri"/>
              <sz val="10"/>
            </rPr>
            <t xml:space="preserve">Senior UI Developer in Technology · CARBON, A3 — IC.
</t>
          </r>
          <r>
            <rPr>
              <rFont val="Calibri"/>
              <b val="1"/>
              <sz val="10"/>
            </rPr>
            <t>The work:</t>
          </r>
          <r>
            <rPr>
              <rFont val="Calibri"/>
              <sz val="10"/>
            </rPr>
            <t xml:space="preserve"> Builds user interfaces and reusable UI components.
At this level the role owns varied work; reviews juniors; go-to for a process.
</t>
          </r>
          <r>
            <rPr>
              <rFont val="Calibri"/>
              <b val="1"/>
              <sz val="10"/>
            </rPr>
            <t>Key responsibilities:</t>
          </r>
          <r>
            <rPr>
              <rFont val="Calibri"/>
              <sz val="10"/>
            </rPr>
            <t xml:space="preserve"> Builds user interfaces and reusable UI components; Varied and non-standard work; handles exceptions; A module / process, or work with client or regulatory consequences.
</t>
          </r>
          <r>
            <rPr>
              <rFont val="Calibri"/>
              <b val="1"/>
              <sz val="10"/>
            </rPr>
            <t>Holders describe it with:</t>
          </r>
          <r>
            <rPr>
              <rFont val="Calibri"/>
              <sz val="10"/>
            </rPr>
            <t xml:space="preserve"> ui · user · performance · design · development · testing.</t>
          </r>
        </is>
      </c>
      <c r="V213"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3"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UI · Angular
</t>
          </r>
          <r>
            <rPr>
              <rFont val="Calibri"/>
              <b val="1"/>
              <sz val="10"/>
            </rPr>
            <t>TOOLS:</t>
          </r>
          <r>
            <rPr>
              <rFont val="Calibri"/>
              <sz val="10"/>
            </rPr>
            <t xml:space="preserve"> Vs code
★ = must-have for the family. Scale: 1 Awareness · 2 Working · 3 Practitioner · 4 Advanced · 5 Expert.</t>
          </r>
        </is>
      </c>
      <c r="X213"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3" s="124" t="inlineStr">
        <is>
          <t>CARBON · Technology · Band A · Early career</t>
        </is>
      </c>
      <c r="Z213" s="125" t="n">
        <v>2.5</v>
      </c>
      <c r="AA213" s="126">
        <f>IFERROR(INDEX(WM_C,MATCH($Y213,WM_KEY,0)),"")</f>
        <v>0.64</v>
      </c>
      <c r="AB213" s="127">
        <f>IF(Z213="","",Z213*AA213)</f>
        <v>1.6</v>
      </c>
      <c r="AC213" s="125" t="n">
        <v>2</v>
      </c>
      <c r="AD213" s="126">
        <f>IFERROR(INDEX(WM_AU,MATCH($Y213,WM_KEY,0)),"")</f>
        <v>0.16</v>
      </c>
      <c r="AE213" s="127">
        <f>IF(AC213="","",AC213*AD213)</f>
        <v>0.32</v>
      </c>
      <c r="AF213" s="125" t="n">
        <v>2.5</v>
      </c>
      <c r="AG213" s="126">
        <f>IFERROR(INDEX(WM_AC,MATCH($Y213,WM_KEY,0)),"")</f>
        <v>0.04</v>
      </c>
      <c r="AH213" s="127">
        <f>IF(AF213="","",AF213*AG213)</f>
        <v>0.1</v>
      </c>
      <c r="AI213" s="125" t="n">
        <v>1</v>
      </c>
      <c r="AJ213" s="126">
        <f>IFERROR(INDEX(WM_L,MATCH($Y213,WM_KEY,0)),"")</f>
        <v>0</v>
      </c>
      <c r="AK213" s="127">
        <f>IF(AI213="","",AI213*AJ213)</f>
        <v>0</v>
      </c>
      <c r="AL213" s="125" t="n">
        <v>4</v>
      </c>
      <c r="AM213" s="126">
        <f>IFERROR(INDEX(WM_E,MATCH($Y213,WM_KEY,0)),"")</f>
        <v>0.1</v>
      </c>
      <c r="AN213" s="127">
        <f>IF(AL213="","",AL213*AM213)</f>
        <v>0.4</v>
      </c>
      <c r="AO213" s="128" t="n">
        <v>2.5</v>
      </c>
      <c r="AP213" s="126">
        <f>IFERROR(INDEX(WM_BI,MATCH($Y213,WM_KEY,0)),"")</f>
        <v>0.06</v>
      </c>
      <c r="AQ213" s="127">
        <f>IF(AO213="","",AO213*AP213)</f>
        <v>0.15</v>
      </c>
      <c r="AR213" s="127">
        <f>IF(COUNT(AB213,AE213,AH213,AK213,AN213,AQ213)&lt;6,"",SUM(AB213,AE213,AH213,AK213,AN213,AQ213))</f>
        <v>2.57</v>
      </c>
      <c r="AS213" s="129" t="str">
        <f>IF(AR213="","",INDEX({"A1","A2","A3","B1","B2","B3","C1","C2","D1","D2","E1","E2"},MAX(1,MIN(12,ROUND(AR213,0)))))</f>
        <v>A3</v>
      </c>
      <c r="AT213"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3" s="131" t="inlineStr">
        <is>
          <r>
            <rPr>
              <rFont val="Calibri"/>
              <b val="1"/>
              <sz val="10"/>
            </rPr>
            <t>At build:</t>
          </r>
          <r>
            <rPr>
              <rFont val="Calibri"/>
              <sz val="10"/>
            </rPr>
            <t xml:space="preserve"> Complexity 1.60 + Autonomy 0.32 + Accountability 0.10 + Leadership 0.00 + Experience 0.40 + Business impact 0.15
= 2.57 points → nearest level 3 = A3
</t>
          </r>
          <r>
            <rPr>
              <rFont val="Calibri"/>
              <b val="1"/>
              <sz val="10"/>
            </rPr>
            <t>Final level:</t>
          </r>
          <r>
            <rPr>
              <rFont val="Calibri"/>
              <sz val="10"/>
            </rPr>
            <t xml:space="preserve"> A3 · same as the score</t>
          </r>
        </is>
      </c>
      <c r="AV213" s="131" t="inlineStr">
        <is>
          <r>
            <rPr>
              <rFont val="Calibri"/>
              <b val="1"/>
              <sz val="10"/>
            </rPr>
            <t>No rule applied:</t>
          </r>
          <r>
            <rPr>
              <rFont val="Calibri"/>
              <sz val="10"/>
            </rPr>
            <t xml:space="preserve"> the score decides.</t>
          </r>
        </is>
      </c>
      <c r="AW213"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 90% committed sprint tasks within agreed timelines with high-quality execution and minimal dependency. 2. Build strong…”
</t>
          </r>
          <r>
            <rPr>
              <rFont val="Calibri"/>
              <b val="1"/>
              <sz val="10"/>
            </rPr>
            <t>Market:</t>
          </r>
          <r>
            <rPr>
              <rFont val="Calibri"/>
              <sz val="10"/>
            </rPr>
            <t xml:space="preserve"> A2 = Standard work of the discipline · A3 = Varied and non-standard work; handles exceptions</t>
          </r>
        </is>
      </c>
      <c r="AX213" s="134" t="inlineStr">
        <is>
          <r>
            <rPr>
              <rFont val="Calibri"/>
              <sz val="10"/>
            </rPr>
            <t xml:space="preserve">Rated 2 of 12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no change
</t>
          </r>
          <r>
            <rPr>
              <rFont val="Calibri"/>
              <b val="1"/>
              <sz val="10"/>
            </rPr>
            <t>Market:</t>
          </r>
          <r>
            <rPr>
              <rFont val="Calibri"/>
              <sz val="10"/>
            </rPr>
            <t xml:space="preserve"> A2 = Chooses own approach within standards</t>
          </r>
        </is>
      </c>
      <c r="AY213"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t>
          </r>
          <r>
            <rPr>
              <rFont val="Calibri"/>
              <sz val="10"/>
            </rPr>
            <t xml:space="preserve"> rated like 36 colleagues in the same role and department · own answers too general to rate → moved +0.5
</t>
          </r>
          <r>
            <rPr>
              <rFont val="Calibri"/>
              <b val="1"/>
              <sz val="10"/>
            </rPr>
            <t>KRA:</t>
          </r>
          <r>
            <rPr>
              <rFont val="Calibri"/>
              <sz val="10"/>
            </rPr>
            <t xml:space="preserve"> “1. Deliver ≥ 90% committed sprint tasks within agreed timelines with high-quality execution and minimal dependency. 2. Build strong…”
</t>
          </r>
          <r>
            <rPr>
              <rFont val="Calibri"/>
              <b val="1"/>
              <sz val="10"/>
            </rPr>
            <t>Market:</t>
          </r>
          <r>
            <rPr>
              <rFont val="Calibri"/>
              <sz val="10"/>
            </rPr>
            <t xml:space="preserve"> A2 = Own deliverables · accuracy, TAT · A3 = A module / process, or work with client or regulatory consequences</t>
          </r>
        </is>
      </c>
      <c r="AZ213"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t>
          </r>
          <r>
            <rPr>
              <rFont val="Calibri"/>
              <sz val="10"/>
            </rPr>
            <t xml:space="preserve"> rated like 36 colleagues in the same role and department · own answers too general to rate → no change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3" s="134" t="inlineStr">
        <is>
          <r>
            <rPr>
              <rFont val="Calibri"/>
              <sz val="10"/>
            </rPr>
            <t xml:space="preserve">Rated 4 of 12
</t>
          </r>
          <r>
            <rPr>
              <rFont val="Calibri"/>
              <b val="1"/>
              <sz val="10"/>
            </rPr>
            <t>Experience:</t>
          </r>
          <r>
            <rPr>
              <rFont val="Calibri"/>
              <sz val="10"/>
            </rPr>
            <t xml:space="preserve"> 5.1 yrs total · 3.7 before IRIS + 1.4 at IRIS = 3.8 on the experience scale
</t>
          </r>
          <r>
            <rPr>
              <rFont val="Calibri"/>
              <b val="1"/>
              <sz val="10"/>
            </rPr>
            <t>Qualification:</t>
          </r>
          <r>
            <rPr>
              <rFont val="Calibri"/>
              <sz val="10"/>
            </rPr>
            <t xml:space="preserve"> B.E · graduate, relevant to the work → no change
</t>
          </r>
          <r>
            <rPr>
              <rFont val="Calibri"/>
              <b val="1"/>
              <sz val="10"/>
            </rPr>
            <t>Market:</t>
          </r>
          <r>
            <rPr>
              <rFont val="Calibri"/>
              <sz val="10"/>
            </rPr>
            <t xml:space="preserve"> A3 roles typically have 2–5 yrs · IRIS guide 2–4</t>
          </r>
        </is>
      </c>
      <c r="BB213"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3" s="145" t="inlineStr"/>
      <c r="BD213" s="136" t="inlineStr">
        <is>
          <t>✓ HRIS: 5.1 yrs, B.E, 0 direct reports
✓ Survey: 19 of 20 questions answered
✓ KRAs: submitted, reported deliverables
✓ Manager mapping: rating, 9-box — filled from talent-mapping files: 9-box · CARBON grid
✗ Job description: not on file</t>
        </is>
      </c>
      <c r="BE213"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13" s="136" t="inlineStr">
        <is>
          <t>Low</t>
        </is>
      </c>
      <c r="BG213" s="136" t="inlineStr">
        <is>
          <t>• Survey answers are generic or do not match the role — not used as evidence; manager input needed</t>
        </is>
      </c>
      <c r="BH213" s="136" t="inlineStr"/>
      <c r="BI213" s="137" t="n"/>
      <c r="BJ213" s="138" t="n"/>
      <c r="BK213" s="138" t="n"/>
      <c r="BL213" s="138" t="n"/>
      <c r="BM213" s="138" t="n"/>
      <c r="BN213" s="139" t="n"/>
      <c r="BO213" s="121" t="n"/>
      <c r="BP213" s="121" t="n"/>
      <c r="BQ213" s="121" t="n"/>
      <c r="BR213" s="121" t="n"/>
      <c r="BS213" s="121" t="n"/>
      <c r="BT213" s="121" t="n"/>
      <c r="BU213" s="121" t="n"/>
      <c r="BV213" s="121" t="n">
        <v>2.5</v>
      </c>
    </row>
    <row r="214" ht="340" customHeight="1">
      <c r="A214" s="109" t="inlineStr">
        <is>
          <t>IRIS2500</t>
        </is>
      </c>
      <c r="B214" s="110" t="inlineStr">
        <is>
          <t>Vishal Nanaware</t>
        </is>
      </c>
      <c r="C214" s="111" t="inlineStr">
        <is>
          <t>Technology</t>
        </is>
      </c>
      <c r="D214" s="111" t="inlineStr">
        <is>
          <t>Ashish Singhvi</t>
        </is>
      </c>
      <c r="E214" s="112" t="n">
        <v>4.5</v>
      </c>
      <c r="F214" s="112" t="n">
        <v>0.5</v>
      </c>
      <c r="G214" s="111" t="inlineStr">
        <is>
          <t>M.Tech</t>
        </is>
      </c>
      <c r="H214" s="140" t="inlineStr">
        <is>
          <t>Senior Software Engineer - AI/ML</t>
        </is>
      </c>
      <c r="I214" s="115" t="inlineStr">
        <is>
          <t>Senior AI/ML Engineer</t>
        </is>
      </c>
      <c r="J214" s="114" t="inlineStr">
        <is>
          <t>Engineering &amp; Development</t>
        </is>
      </c>
      <c r="K214" s="114" t="inlineStr">
        <is>
          <t>AI / ML &amp; GenAI Engineering</t>
        </is>
      </c>
      <c r="L214" s="114" t="inlineStr">
        <is>
          <t>L4 – Senior</t>
        </is>
      </c>
      <c r="M214" s="148" t="inlineStr">
        <is>
          <t>A3</t>
        </is>
      </c>
      <c r="N214" s="147" t="inlineStr">
        <is>
          <t>Senior Associate</t>
        </is>
      </c>
      <c r="O214" s="26" t="inlineStr">
        <is>
          <t>A</t>
        </is>
      </c>
      <c r="P214" s="114" t="inlineStr">
        <is>
          <t>IC</t>
        </is>
      </c>
      <c r="Q214" s="149" t="inlineStr">
        <is>
          <t>• Same level</t>
        </is>
      </c>
      <c r="R214" s="119" t="inlineStr">
        <is>
          <r>
            <rPr>
              <rFont val="Calibri"/>
              <b val="1"/>
              <sz val="10"/>
            </rPr>
            <t>WHAT THE ROLE DOES:</t>
          </r>
          <r>
            <rPr>
              <rFont val="Calibri"/>
              <sz val="10"/>
            </rPr>
            <t xml:space="preserve"> 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
</t>
          </r>
          <r>
            <rPr>
              <rFont val="Calibri"/>
              <b val="1"/>
              <sz val="10"/>
            </rPr>
            <t>DELIVERS:</t>
          </r>
          <r>
            <rPr>
              <rFont val="Calibri"/>
              <sz val="10"/>
            </rPr>
            <t xml:space="preserve"> A module / process, or work with client or regulatory consequences
</t>
          </r>
          <r>
            <rPr>
              <rFont val="Calibri"/>
              <b val="1"/>
              <sz val="10"/>
            </rPr>
            <t>Common themes in role-holders' answers:</t>
          </r>
          <r>
            <rPr>
              <rFont val="Calibri"/>
              <sz val="10"/>
            </rPr>
            <t xml:space="preserve"> ai · features
</t>
          </r>
          <r>
            <rPr>
              <rFont val="Calibri"/>
              <b val="1"/>
              <sz val="10"/>
            </rPr>
            <t>ACCOUNTABLE FOR:</t>
          </r>
          <r>
            <rPr>
              <rFont val="Calibri"/>
              <sz val="10"/>
            </rPr>
            <t xml:space="preserve"> A module / process, or work with client or regulatory consequences
</t>
          </r>
          <r>
            <rPr>
              <rFont val="Calibri"/>
              <b val="1"/>
              <sz val="10"/>
            </rPr>
            <t>Common themes in role-holders' answers:</t>
          </r>
          <r>
            <rPr>
              <rFont val="Calibri"/>
              <sz val="10"/>
            </rPr>
            <t xml:space="preserve"> quality · features · ai · code
</t>
          </r>
          <r>
            <rPr>
              <rFont val="Calibri"/>
              <b val="1"/>
              <sz val="10"/>
            </rPr>
            <t>DECIDES ALONE:</t>
          </r>
          <r>
            <rPr>
              <rFont val="Calibri"/>
              <sz val="10"/>
            </rPr>
            <t xml:space="preserve"> Technical / QC / client calls on own work
</t>
          </r>
          <r>
            <rPr>
              <rFont val="Calibri"/>
              <b val="1"/>
              <sz val="10"/>
            </rPr>
            <t>Common themes in role-holders' answers:</t>
          </r>
          <r>
            <rPr>
              <rFont val="Calibri"/>
              <sz val="10"/>
            </rPr>
            <t xml:space="preserve"> approach
</t>
          </r>
          <r>
            <rPr>
              <rFont val="Calibri"/>
              <b val="1"/>
              <sz val="10"/>
            </rPr>
            <t>SKILLS &amp; KNOWLEDGE · role-holders:</t>
          </r>
          <r>
            <rPr>
              <rFont val="Calibri"/>
              <sz val="10"/>
            </rPr>
            <t xml:space="preserve"> AI/ML · Python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3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5 answered the survey; sub-family 11 answered; catalogue RC-060</t>
          </r>
        </is>
      </c>
      <c r="S214" s="120"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cause.
Manager talent mapping — Latest rating: Not rated · manager · 9-Box Grid placement: Future Leader.</t>
          </r>
        </is>
      </c>
      <c r="T214" s="121" t="n"/>
      <c r="U214" s="122" t="inlineStr">
        <is>
          <r>
            <rPr>
              <rFont val="Calibri"/>
              <sz val="10"/>
            </rPr>
            <t xml:space="preserve">Senior AI/ML Engineer in Technology · CARBON, A3 — IC.
</t>
          </r>
          <r>
            <rPr>
              <rFont val="Calibri"/>
              <b val="1"/>
              <sz val="10"/>
            </rPr>
            <t>The work:</t>
          </r>
          <r>
            <rPr>
              <rFont val="Calibri"/>
              <sz val="10"/>
            </rPr>
            <t xml:space="preserve"> Builds AI/ML and LLM features — auto-tagging, classification, agentic workflows, anomaly detection.
At this level the role owns varied work; reviews juniors; go-to for a process.
</t>
          </r>
          <r>
            <rPr>
              <rFont val="Calibri"/>
              <b val="1"/>
              <sz val="10"/>
            </rPr>
            <t>Key responsibilities:</t>
          </r>
          <r>
            <rPr>
              <rFont val="Calibri"/>
              <sz val="10"/>
            </rPr>
            <t xml:space="preserve"> Builds AI/ML and LLM features — auto-tagging, classification, agentic workflows, anomaly detection; Varied and non-standard work; handles exceptions; A module / process, or work with client or regulatory consequences.
</t>
          </r>
          <r>
            <rPr>
              <rFont val="Calibri"/>
              <b val="1"/>
              <sz val="10"/>
            </rPr>
            <t>Holders describe it with:</t>
          </r>
          <r>
            <rPr>
              <rFont val="Calibri"/>
              <sz val="10"/>
            </rPr>
            <t xml:space="preserve"> technical.</t>
          </r>
        </is>
      </c>
      <c r="V214" s="123" t="inlineStr">
        <is>
          <r>
            <rPr>
              <rFont val="Calibri"/>
              <b val="1"/>
              <sz val="10"/>
            </rPr>
            <t>Hire as:</t>
          </r>
          <r>
            <rPr>
              <rFont val="Calibri"/>
              <sz val="10"/>
            </rPr>
            <t xml:space="preserve"> Software Engineer — IRIS A3 Senior Associate · IC
</t>
          </r>
          <r>
            <rPr>
              <rFont val="Calibri"/>
              <b val="1"/>
              <sz val="10"/>
            </rPr>
            <t>Market level:</t>
          </r>
          <r>
            <rPr>
              <rFont val="Calibri"/>
              <sz val="10"/>
            </rPr>
            <t xml:space="preserve"> P2 · SFIA 3 Apply
</t>
          </r>
          <r>
            <rPr>
              <rFont val="Calibri"/>
              <b val="1"/>
              <sz val="10"/>
            </rPr>
            <t>Experience:</t>
          </r>
          <r>
            <rPr>
              <rFont val="Calibri"/>
              <sz val="10"/>
            </rPr>
            <t xml:space="preserve"> 2–4 yrs · Education: BE / B.Tech / MCA / M.Tech / B.Sc · CS
</t>
          </r>
          <r>
            <rPr>
              <rFont val="Calibri"/>
              <b val="1"/>
              <sz val="10"/>
            </rPr>
            <t>Equivalent titles at peers:</t>
          </r>
          <r>
            <rPr>
              <rFont val="Calibri"/>
              <sz val="10"/>
            </rPr>
            <t xml:space="preserve"> Workiva – SE · Broadridge India – SE · Nasdaq / AxiomSL – SE · Salesforce – 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4" s="123" t="inlineStr">
        <is>
          <r>
            <rPr>
              <rFont val="Calibri"/>
              <sz val="10"/>
            </rPr>
            <t xml:space="preserve">FUNCTIONAL — skill level 3 of 5 · Practitioner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 Python
★ = must-have for the family. Scale: 1 Awareness · 2 Working · 3 Practitioner · 4 Advanced · 5 Expert.</t>
          </r>
        </is>
      </c>
      <c r="X214" s="123" t="inlineStr">
        <is>
          <r>
            <rPr>
              <rFont val="Calibri"/>
              <sz val="10"/>
            </rPr>
            <t xml:space="preserve">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4" s="124" t="inlineStr">
        <is>
          <t>CARBON · Technology · Band A · Early career</t>
        </is>
      </c>
      <c r="Z214" s="125" t="n">
        <v>3</v>
      </c>
      <c r="AA214" s="126">
        <f>IFERROR(INDEX(WM_C,MATCH($Y214,WM_KEY,0)),"")</f>
        <v>0.64</v>
      </c>
      <c r="AB214" s="127">
        <f>IF(Z214="","",Z214*AA214)</f>
        <v>1.92</v>
      </c>
      <c r="AC214" s="125" t="n">
        <v>2.5</v>
      </c>
      <c r="AD214" s="126">
        <f>IFERROR(INDEX(WM_AU,MATCH($Y214,WM_KEY,0)),"")</f>
        <v>0.16</v>
      </c>
      <c r="AE214" s="127">
        <f>IF(AC214="","",AC214*AD214)</f>
        <v>0.4</v>
      </c>
      <c r="AF214" s="125" t="n">
        <v>2.5</v>
      </c>
      <c r="AG214" s="126">
        <f>IFERROR(INDEX(WM_AC,MATCH($Y214,WM_KEY,0)),"")</f>
        <v>0.04</v>
      </c>
      <c r="AH214" s="127">
        <f>IF(AF214="","",AF214*AG214)</f>
        <v>0.1</v>
      </c>
      <c r="AI214" s="125" t="n">
        <v>1.5</v>
      </c>
      <c r="AJ214" s="126">
        <f>IFERROR(INDEX(WM_L,MATCH($Y214,WM_KEY,0)),"")</f>
        <v>0</v>
      </c>
      <c r="AK214" s="127">
        <f>IF(AI214="","",AI214*AJ214)</f>
        <v>0</v>
      </c>
      <c r="AL214" s="125" t="n">
        <v>4</v>
      </c>
      <c r="AM214" s="126">
        <f>IFERROR(INDEX(WM_E,MATCH($Y214,WM_KEY,0)),"")</f>
        <v>0.1</v>
      </c>
      <c r="AN214" s="127">
        <f>IF(AL214="","",AL214*AM214)</f>
        <v>0.4</v>
      </c>
      <c r="AO214" s="128" t="n">
        <v>2.5</v>
      </c>
      <c r="AP214" s="126">
        <f>IFERROR(INDEX(WM_BI,MATCH($Y214,WM_KEY,0)),"")</f>
        <v>0.06</v>
      </c>
      <c r="AQ214" s="127">
        <f>IF(AO214="","",AO214*AP214)</f>
        <v>0.15</v>
      </c>
      <c r="AR214" s="127">
        <f>IF(COUNT(AB214,AE214,AH214,AK214,AN214,AQ214)&lt;6,"",SUM(AB214,AE214,AH214,AK214,AN214,AQ214))</f>
        <v>2.97</v>
      </c>
      <c r="AS214" s="129" t="str">
        <f>IF(AR214="","",INDEX({"A1","A2","A3","B1","B2","B3","C1","C2","D1","D2","E1","E2"},MAX(1,MIN(12,ROUND(AR214,0)))))</f>
        <v>A3</v>
      </c>
      <c r="AT214"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4" s="131" t="inlineStr">
        <is>
          <r>
            <rPr>
              <rFont val="Calibri"/>
              <b val="1"/>
              <sz val="10"/>
            </rPr>
            <t>At build:</t>
          </r>
          <r>
            <rPr>
              <rFont val="Calibri"/>
              <sz val="10"/>
            </rPr>
            <t xml:space="preserve"> Complexity 1.92 + Autonomy 0.40 + Accountability 0.10 + Leadership 0.00 + Experience 0.40 + Business impact 0.15
= 2.97 points → nearest level 3 = A3
</t>
          </r>
          <r>
            <rPr>
              <rFont val="Calibri"/>
              <b val="1"/>
              <sz val="10"/>
            </rPr>
            <t>Final level:</t>
          </r>
          <r>
            <rPr>
              <rFont val="Calibri"/>
              <sz val="10"/>
            </rPr>
            <t xml:space="preserve"> A3 · same as the score</t>
          </r>
        </is>
      </c>
      <c r="AV214" s="131" t="inlineStr">
        <is>
          <r>
            <rPr>
              <rFont val="Calibri"/>
              <b val="1"/>
              <sz val="10"/>
            </rPr>
            <t>No rule applied:</t>
          </r>
          <r>
            <rPr>
              <rFont val="Calibri"/>
              <sz val="10"/>
            </rPr>
            <t xml:space="preserve"> the score decides.</t>
          </r>
        </is>
      </c>
      <c r="AW214" s="144" t="inlineStr">
        <is>
          <r>
            <rPr>
              <rFont val="Calibri"/>
              <sz val="10"/>
            </rPr>
            <t xml:space="preserve">Rated 3 of 12
</t>
          </r>
          <r>
            <rPr>
              <rFont val="Calibri"/>
              <b val="1"/>
              <sz val="10"/>
            </rPr>
            <t>Start:</t>
          </r>
          <r>
            <rPr>
              <rFont val="Calibri"/>
              <sz val="10"/>
            </rPr>
            <t xml:space="preserve"> 3.0 · senior practitioner title
</t>
          </r>
          <r>
            <rPr>
              <rFont val="Calibri"/>
              <b val="1"/>
              <sz val="10"/>
            </rPr>
            <t>Evidence reads like A3:</t>
          </r>
          <r>
            <rPr>
              <rFont val="Calibri"/>
              <sz val="10"/>
            </rPr>
            <t xml:space="preserve"> Enhances and adds AI features, evaluates LLMs, works to replace commercial LLMs with trained open models → matches the start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A3 = Varied and non-standard work; handles exceptions</t>
          </r>
        </is>
      </c>
      <c r="AX214"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Decides own approach and tests own development → moved down 0.5
</t>
          </r>
          <r>
            <rPr>
              <rFont val="Calibri"/>
              <b val="1"/>
              <sz val="10"/>
            </rPr>
            <t>Market:</t>
          </r>
          <r>
            <rPr>
              <rFont val="Calibri"/>
              <sz val="10"/>
            </rPr>
            <t xml:space="preserve"> A2 = Chooses own approach within standards · A3 = Technical / QC / client calls on own work</t>
          </r>
        </is>
      </c>
      <c r="AY214" s="134" t="inlineStr">
        <is>
          <r>
            <rPr>
              <rFont val="Calibri"/>
              <sz val="10"/>
            </rPr>
            <t xml:space="preserve">Rated 2.5 of 12 · between A2 and A3
</t>
          </r>
          <r>
            <rPr>
              <rFont val="Calibri"/>
              <b val="1"/>
              <sz val="10"/>
            </rPr>
            <t>Start:</t>
          </r>
          <r>
            <rPr>
              <rFont val="Calibri"/>
              <sz val="10"/>
            </rPr>
            <t xml:space="preserve"> 3.0 · senior practitioner title
</t>
          </r>
          <r>
            <rPr>
              <rFont val="Calibri"/>
              <b val="1"/>
              <sz val="10"/>
            </rPr>
            <t>Evidence reads like A2:</t>
          </r>
          <r>
            <rPr>
              <rFont val="Calibri"/>
              <sz val="10"/>
            </rPr>
            <t xml:space="preserve"> Own AI feature enhancements and new use cases → moved down 0.5
</t>
          </r>
          <r>
            <rPr>
              <rFont val="Calibri"/>
              <b val="1"/>
              <sz val="10"/>
            </rPr>
            <t>KRA:</t>
          </r>
          <r>
            <rPr>
              <rFont val="Calibri"/>
              <sz val="10"/>
            </rPr>
            <t xml:space="preserve"> “1.Benchmark and evaluate minimum 5 open-source LLMs / SLMs against commercial models for IRIS AI use cases. 2.Reduce dependency on…”
</t>
          </r>
          <r>
            <rPr>
              <rFont val="Calibri"/>
              <b val="1"/>
              <sz val="10"/>
            </rPr>
            <t>Market:</t>
          </r>
          <r>
            <rPr>
              <rFont val="Calibri"/>
              <sz val="10"/>
            </rPr>
            <t xml:space="preserve"> A2 = Own deliverables · accuracy, TAT · A3 = A module / process, or work with client or regulatory consequences</t>
          </r>
        </is>
      </c>
      <c r="AZ214" s="134" t="inlineStr">
        <is>
          <r>
            <rPr>
              <rFont val="Calibri"/>
              <sz val="10"/>
            </rPr>
            <t xml:space="preserve">Rated 1.5 of 12 · between A1 and A2 — not counted: the weight is 0% at this level
</t>
          </r>
          <r>
            <rPr>
              <rFont val="Calibri"/>
              <b val="1"/>
              <sz val="10"/>
            </rPr>
            <t>Start:</t>
          </r>
          <r>
            <rPr>
              <rFont val="Calibri"/>
              <sz val="10"/>
            </rPr>
            <t xml:space="preserve"> 2.0 · individual contributor, so influence only
</t>
          </r>
          <r>
            <rPr>
              <rFont val="Calibri"/>
              <b val="1"/>
              <sz val="10"/>
            </rPr>
            <t>Evidence reads like A1:</t>
          </r>
          <r>
            <rPr>
              <rFont val="Calibri"/>
              <sz val="10"/>
            </rPr>
            <t xml:space="preserve"> 'Technical leadership' listed with no team, object or example → moved down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4" s="134" t="inlineStr">
        <is>
          <r>
            <rPr>
              <rFont val="Calibri"/>
              <sz val="10"/>
            </rPr>
            <t xml:space="preserve">Rated 4 of 12
</t>
          </r>
          <r>
            <rPr>
              <rFont val="Calibri"/>
              <b val="1"/>
              <sz val="10"/>
            </rPr>
            <t>Experience:</t>
          </r>
          <r>
            <rPr>
              <rFont val="Calibri"/>
              <sz val="10"/>
            </rPr>
            <t xml:space="preserve"> 4.5 yrs total · 4.0 before IRIS + 0.5 at IRIS = 3.6 on the experience scale
</t>
          </r>
          <r>
            <rPr>
              <rFont val="Calibri"/>
              <b val="1"/>
              <sz val="10"/>
            </rPr>
            <t>Qualification:</t>
          </r>
          <r>
            <rPr>
              <rFont val="Calibri"/>
              <sz val="10"/>
            </rPr>
            <t xml:space="preserve"> M.Tech · postgraduate, relevant to the work → +0.5
</t>
          </r>
          <r>
            <rPr>
              <rFont val="Calibri"/>
              <b val="1"/>
              <sz val="10"/>
            </rPr>
            <t>Market:</t>
          </r>
          <r>
            <rPr>
              <rFont val="Calibri"/>
              <sz val="10"/>
            </rPr>
            <t xml:space="preserve"> A3 roles typically have 2–5 yrs · IRIS guide 2–4</t>
          </r>
        </is>
      </c>
      <c r="BB214"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4" s="145" t="inlineStr"/>
      <c r="BD214" s="136" t="inlineStr">
        <is>
          <t>✓ HRIS: 4.5 yrs, M.Tech, 0 direct reports
✓ Survey: 20 of 20 questions answered
✓ KRAs: submitted, reported deliverables
✓ Manager mapping: rating, 9-box — filled from talent-mapping files: 9-box · CARBON grid
✗ Job description: not on file</t>
        </is>
      </c>
      <c r="BE214" s="136"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BF214" s="136" t="inlineStr">
        <is>
          <t>Medium</t>
        </is>
      </c>
      <c r="BG214" s="136" t="inlineStr"/>
      <c r="BH214" s="136" t="inlineStr"/>
      <c r="BI214" s="137" t="n"/>
      <c r="BJ214" s="138" t="n"/>
      <c r="BK214" s="138" t="n"/>
      <c r="BL214" s="138" t="n"/>
      <c r="BM214" s="138" t="n"/>
      <c r="BN214" s="139" t="n"/>
      <c r="BO214" s="121" t="n"/>
      <c r="BP214" s="121" t="n"/>
      <c r="BQ214" s="121" t="n"/>
      <c r="BR214" s="121" t="n"/>
      <c r="BS214" s="121" t="n"/>
      <c r="BT214" s="121" t="n"/>
      <c r="BU214" s="121" t="n"/>
      <c r="BV214" s="121" t="n">
        <v>2.5</v>
      </c>
    </row>
    <row r="215" ht="340" customHeight="1">
      <c r="A215" s="109" t="inlineStr">
        <is>
          <t>IRIS2284</t>
        </is>
      </c>
      <c r="B215" s="110" t="inlineStr">
        <is>
          <t>Saniya Baxi</t>
        </is>
      </c>
      <c r="C215" s="111" t="inlineStr">
        <is>
          <t>Technology</t>
        </is>
      </c>
      <c r="D215" s="111" t="inlineStr">
        <is>
          <t>Prasad Shirke</t>
        </is>
      </c>
      <c r="E215" s="112" t="n">
        <v>2.2</v>
      </c>
      <c r="F215" s="112" t="n">
        <v>2.2</v>
      </c>
      <c r="G215" s="111" t="inlineStr">
        <is>
          <t>Bachelor of Science</t>
        </is>
      </c>
      <c r="H215" s="140" t="inlineStr">
        <is>
          <t>Trainee Business Analyst</t>
        </is>
      </c>
      <c r="I215" s="115" t="inlineStr">
        <is>
          <t>Business Analyst</t>
        </is>
      </c>
      <c r="J215" s="114" t="inlineStr">
        <is>
          <t>Business Analysis</t>
        </is>
      </c>
      <c r="K215" s="114" t="inlineStr">
        <is>
          <t>Business Analysis</t>
        </is>
      </c>
      <c r="L215" s="115" t="inlineStr">
        <is>
          <t>L2 – Trainee</t>
        </is>
      </c>
      <c r="M215" s="116" t="inlineStr">
        <is>
          <t>A2</t>
        </is>
      </c>
      <c r="N215" s="147" t="inlineStr">
        <is>
          <t>Associate</t>
        </is>
      </c>
      <c r="O215" s="26" t="inlineStr">
        <is>
          <t>A</t>
        </is>
      </c>
      <c r="P215" s="114" t="inlineStr">
        <is>
          <t>IC</t>
        </is>
      </c>
      <c r="Q215" s="146" t="inlineStr">
        <is>
          <t>▲ Up</t>
        </is>
      </c>
      <c r="R215" s="119" t="inlineStr">
        <is>
          <r>
            <rPr>
              <rFont val="Calibri"/>
              <b val="1"/>
              <sz val="10"/>
            </rPr>
            <t>WHAT THE ROLE DOES:</t>
          </r>
          <r>
            <rPr>
              <rFont val="Calibri"/>
              <sz val="10"/>
            </rPr>
            <t xml:space="preserve"> 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
</t>
          </r>
          <r>
            <rPr>
              <rFont val="Calibri"/>
              <b val="1"/>
              <sz val="10"/>
            </rPr>
            <t>KEY RESPONSIBILITIES:</t>
          </r>
          <r>
            <rPr>
              <rFont val="Calibri"/>
              <sz val="10"/>
            </rPr>
            <t xml:space="preserve"> 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
</t>
          </r>
          <r>
            <rPr>
              <rFont val="Calibri"/>
              <b val="1"/>
              <sz val="10"/>
            </rPr>
            <t>DELIVERS:</t>
          </r>
          <r>
            <rPr>
              <rFont val="Calibri"/>
              <sz val="10"/>
            </rPr>
            <t xml:space="preserve"> Own deliverables · accuracy, TAT
</t>
          </r>
          <r>
            <rPr>
              <rFont val="Calibri"/>
              <b val="1"/>
              <sz val="10"/>
            </rPr>
            <t>Common themes in sub-family holders, all levels' answers:</t>
          </r>
          <r>
            <rPr>
              <rFont val="Calibri"/>
              <sz val="10"/>
            </rPr>
            <t xml:space="preserve"> product · user stories · requirements · process · client · deliver
</t>
          </r>
          <r>
            <rPr>
              <rFont val="Calibri"/>
              <b val="1"/>
              <sz val="10"/>
            </rPr>
            <t>ACCOUNTABLE FOR:</t>
          </r>
          <r>
            <rPr>
              <rFont val="Calibri"/>
              <sz val="10"/>
            </rPr>
            <t xml:space="preserve"> Own deliverables · accuracy, TAT
</t>
          </r>
          <r>
            <rPr>
              <rFont val="Calibri"/>
              <b val="1"/>
              <sz val="10"/>
            </rPr>
            <t>Common themes in sub-family holders, all levels' answers:</t>
          </r>
          <r>
            <rPr>
              <rFont val="Calibri"/>
              <sz val="10"/>
            </rPr>
            <t xml:space="preserve"> requirements · accountable · documentation · delivery · am · business
</t>
          </r>
          <r>
            <rPr>
              <rFont val="Calibri"/>
              <b val="1"/>
              <sz val="10"/>
            </rPr>
            <t>DECIDES ALONE:</t>
          </r>
          <r>
            <rPr>
              <rFont val="Calibri"/>
              <sz val="10"/>
            </rPr>
            <t xml:space="preserve"> Chooses own approach within standards
</t>
          </r>
          <r>
            <rPr>
              <rFont val="Calibri"/>
              <b val="1"/>
              <sz val="10"/>
            </rPr>
            <t>Common themes in sub-family holders, all levels' answers:</t>
          </r>
          <r>
            <rPr>
              <rFont val="Calibri"/>
              <sz val="10"/>
            </rPr>
            <t xml:space="preserve"> requirements · user · documentation · process · stories · assign
</t>
          </r>
          <r>
            <rPr>
              <rFont val="Calibri"/>
              <b val="1"/>
              <sz val="10"/>
            </rPr>
            <t>SKILLS &amp; KNOWLEDGE · role-holders:</t>
          </r>
          <r>
            <rPr>
              <rFont val="Calibri"/>
              <sz val="10"/>
            </rPr>
            <t xml:space="preserve"> Business Analysis · Documentation · Requirement analysis · Stakeholder Management · communication · XBRL · Requirement Elicitation · generative AI
</t>
          </r>
          <r>
            <rPr>
              <rFont val="Calibri"/>
              <b val="1"/>
              <sz val="10"/>
            </rPr>
            <t>TOOLS &amp; SYSTEMS:</t>
          </r>
          <r>
            <rPr>
              <rFont val="Calibri"/>
              <sz val="10"/>
            </rPr>
            <t xml:space="preserve"> Excel · Figma · Quickscrum · Word · Jira · Claude · XBRL · Copilot
COMPETENCIES REQUIRED — must-have ★: Business Analysis &amp; Requirements Engineering · Regulatory &amp; BFSI Domain
</t>
          </r>
          <r>
            <rPr>
              <rFont val="Calibri"/>
              <b val="1"/>
              <sz val="10"/>
            </rPr>
            <t>OTHER FUNCTIONAL COMPETENCIES:</t>
          </r>
          <r>
            <rPr>
              <rFont val="Calibri"/>
              <sz val="10"/>
            </rPr>
            <t xml:space="preserve"> Product, Platform &amp; Domain Knowledge · Database, SQL &amp; Data Engineering · Stakeholder &amp; Client Management · Communication &amp; Presentation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CBAP / CCBA · optional; Domain certifications · optional
</t>
          </r>
          <r>
            <rPr>
              <rFont val="Calibri"/>
              <b val="1"/>
              <sz val="10"/>
            </rPr>
            <t>SOURCE:</t>
          </r>
          <r>
            <rPr>
              <rFont val="Calibri"/>
              <sz val="10"/>
            </rPr>
            <t xml:space="preserve"> Framework + sub-family themes · 3+ answered — 2 holders, 2 answered the survey; sub-family 27 answered; catalogue RC-008</t>
          </r>
        </is>
      </c>
      <c r="S215"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client · rework · delays.
Manager talent mapping — Latest rating: Not rated · manager · 9-Box Grid placement: Future Leader.</t>
          </r>
        </is>
      </c>
      <c r="T215" s="121" t="n"/>
      <c r="U215" s="122" t="inlineStr">
        <is>
          <r>
            <rPr>
              <rFont val="Calibri"/>
              <sz val="10"/>
            </rPr>
            <t xml:space="preserve">Business Analyst in Technology · CARBON, A2 — IC.
</t>
          </r>
          <r>
            <rPr>
              <rFont val="Calibri"/>
              <b val="1"/>
              <sz val="10"/>
            </rPr>
            <t>The work:</t>
          </r>
          <r>
            <rPr>
              <rFont val="Calibri"/>
              <sz val="10"/>
            </rPr>
            <t xml:space="preserve"> Gathers and documents requirements · BRD/FRD/SRS/user stories, configures solutions and supports UAT and releases.
At this level the role owns standard work delivered independently.
</t>
          </r>
          <r>
            <rPr>
              <rFont val="Calibri"/>
              <b val="1"/>
              <sz val="10"/>
            </rPr>
            <t>Key responsibilities:</t>
          </r>
          <r>
            <rPr>
              <rFont val="Calibri"/>
              <sz val="10"/>
            </rPr>
            <t xml:space="preserve"> Gathers and documents requirements · BRD/FRD/SRS/user stories, configures solutions and supports UAT and releases; Standard work of the discipline; Own deliverables · accuracy, TAT.
</t>
          </r>
          <r>
            <rPr>
              <rFont val="Calibri"/>
              <b val="1"/>
              <sz val="10"/>
            </rPr>
            <t>Holders describe it with:</t>
          </r>
          <r>
            <rPr>
              <rFont val="Calibri"/>
              <sz val="10"/>
            </rPr>
            <t xml:space="preserve"> requirement · documentation · stakeholder · client · gathering · analysis.</t>
          </r>
        </is>
      </c>
      <c r="V215" s="123" t="inlineStr">
        <is>
          <r>
            <rPr>
              <rFont val="Calibri"/>
              <b val="1"/>
              <sz val="10"/>
            </rPr>
            <t>Hire as:</t>
          </r>
          <r>
            <rPr>
              <rFont val="Calibri"/>
              <sz val="10"/>
            </rPr>
            <t xml:space="preserve"> Associate Business Analyst / Business Analyst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Commerce or engineering graduate; MBA a plus
</t>
          </r>
          <r>
            <rPr>
              <rFont val="Calibri"/>
              <b val="1"/>
              <sz val="10"/>
            </rPr>
            <t>Equivalent titles at peers:</t>
          </r>
          <r>
            <rPr>
              <rFont val="Calibri"/>
              <sz val="10"/>
            </rPr>
            <t xml:space="preserve"> Big Four consulting – Analyst · IRIS Vs Market Benchmark — IIBA certification pathway – ECBA · Infosys / Accenture – JL3B · L11 Analyst
</t>
          </r>
          <r>
            <rPr>
              <rFont val="Calibri"/>
              <b val="1"/>
              <sz val="10"/>
            </rPr>
            <t>Credentials:</t>
          </r>
          <r>
            <rPr>
              <rFont val="Calibri"/>
              <sz val="10"/>
            </rPr>
            <t xml:space="preserve"> CBAP / CCBA · optional; Domain certifications · optional
</t>
          </r>
          <r>
            <rPr>
              <rFont val="Calibri"/>
              <b val="1"/>
              <sz val="10"/>
            </rPr>
            <t>Must already know:</t>
          </r>
          <r>
            <rPr>
              <rFont val="Calibri"/>
              <sz val="10"/>
            </rPr>
            <t xml:space="preserve"> Regulatory reporting domain · RBI / SEBI / IRDAI / SEC</t>
          </r>
        </is>
      </c>
      <c r="W215" s="123" t="inlineStr">
        <is>
          <r>
            <rPr>
              <rFont val="Calibri"/>
              <sz val="10"/>
            </rPr>
            <t xml:space="preserve">FUNCTIONAL — skill level 2 of 5 · Working
 ★ Business Analysis &amp; Requirements Engineering: Writes BRD / FSD / user stories and validates them
 ★ Regulatory &amp; BFSI Domain: Knows the relevant regulators, returns and rules
 •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
★ = must-have for the family. Scale: 1 Awareness · 2 Working · 3 Practitioner · 4 Advanced · 5 Expert.</t>
          </r>
        </is>
      </c>
      <c r="X215" s="123" t="inlineStr">
        <is>
          <r>
            <rPr>
              <rFont val="Calibri"/>
              <sz val="10"/>
            </rPr>
            <t xml:space="preserve">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5" s="124" t="inlineStr">
        <is>
          <t>CARBON · Technology · Band A · Early career</t>
        </is>
      </c>
      <c r="Z215" s="125" t="n">
        <v>2</v>
      </c>
      <c r="AA215" s="126">
        <f>IFERROR(INDEX(WM_C,MATCH($Y215,WM_KEY,0)),"")</f>
        <v>0.64</v>
      </c>
      <c r="AB215" s="127">
        <f>IF(Z215="","",Z215*AA215)</f>
        <v>1.28</v>
      </c>
      <c r="AC215" s="125" t="n">
        <v>1.5</v>
      </c>
      <c r="AD215" s="126">
        <f>IFERROR(INDEX(WM_AU,MATCH($Y215,WM_KEY,0)),"")</f>
        <v>0.16</v>
      </c>
      <c r="AE215" s="127">
        <f>IF(AC215="","",AC215*AD215)</f>
        <v>0.24</v>
      </c>
      <c r="AF215" s="125" t="n">
        <v>1.5</v>
      </c>
      <c r="AG215" s="126">
        <f>IFERROR(INDEX(WM_AC,MATCH($Y215,WM_KEY,0)),"")</f>
        <v>0.04</v>
      </c>
      <c r="AH215" s="127">
        <f>IF(AF215="","",AF215*AG215)</f>
        <v>0.06</v>
      </c>
      <c r="AI215" s="125" t="n">
        <v>1</v>
      </c>
      <c r="AJ215" s="126">
        <f>IFERROR(INDEX(WM_L,MATCH($Y215,WM_KEY,0)),"")</f>
        <v>0</v>
      </c>
      <c r="AK215" s="127">
        <f>IF(AI215="","",AI215*AJ215)</f>
        <v>0</v>
      </c>
      <c r="AL215" s="125" t="n">
        <v>2.5</v>
      </c>
      <c r="AM215" s="126">
        <f>IFERROR(INDEX(WM_E,MATCH($Y215,WM_KEY,0)),"")</f>
        <v>0.1</v>
      </c>
      <c r="AN215" s="127">
        <f>IF(AL215="","",AL215*AM215)</f>
        <v>0.25</v>
      </c>
      <c r="AO215" s="128" t="n">
        <v>1.5</v>
      </c>
      <c r="AP215" s="126">
        <f>IFERROR(INDEX(WM_BI,MATCH($Y215,WM_KEY,0)),"")</f>
        <v>0.06</v>
      </c>
      <c r="AQ215" s="127">
        <f>IF(AO215="","",AO215*AP215)</f>
        <v>0.09</v>
      </c>
      <c r="AR215" s="127">
        <f>IF(COUNT(AB215,AE215,AH215,AK215,AN215,AQ215)&lt;6,"",SUM(AB215,AE215,AH215,AK215,AN215,AQ215))</f>
        <v>1.92</v>
      </c>
      <c r="AS215" s="129" t="str">
        <f>IF(AR215="","",INDEX({"A1","A2","A3","B1","B2","B3","C1","C2","D1","D2","E1","E2"},MAX(1,MIN(12,ROUND(AR215,0)))))</f>
        <v>A2</v>
      </c>
      <c r="AT215"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5" s="131" t="inlineStr">
        <is>
          <r>
            <rPr>
              <rFont val="Calibri"/>
              <b val="1"/>
              <sz val="10"/>
            </rPr>
            <t>At build:</t>
          </r>
          <r>
            <rPr>
              <rFont val="Calibri"/>
              <sz val="10"/>
            </rPr>
            <t xml:space="preserve"> Complexity 1.28 + Autonomy 0.24 + Accountability 0.06 + Leadership 0.00 + Experience 0.25 + Business impact 0.09
= 1.92 points → nearest level 2 = A2
</t>
          </r>
          <r>
            <rPr>
              <rFont val="Calibri"/>
              <b val="1"/>
              <sz val="10"/>
            </rPr>
            <t>Final level:</t>
          </r>
          <r>
            <rPr>
              <rFont val="Calibri"/>
              <sz val="10"/>
            </rPr>
            <t xml:space="preserve"> A2 · same as the score</t>
          </r>
        </is>
      </c>
      <c r="AV215" s="131" t="inlineStr">
        <is>
          <r>
            <rPr>
              <rFont val="Calibri"/>
              <sz val="10"/>
            </rPr>
            <t xml:space="preserve">• </t>
          </r>
          <r>
            <rPr>
              <rFont val="Calibri"/>
              <b val="1"/>
              <sz val="10"/>
            </rPr>
            <t>Raised to A3:</t>
          </r>
          <r>
            <rPr>
              <rFont val="Calibri"/>
              <sz val="10"/>
            </rPr>
            <t xml:space="preserve"> 2.2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AW215" s="144"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BRDs, user stories, Figma prototypes and UAT through delivery; handles escalations raised to them → moved up 1
</t>
          </r>
          <r>
            <rPr>
              <rFont val="Calibri"/>
              <b val="1"/>
              <sz val="10"/>
            </rPr>
            <t>KRA:</t>
          </r>
          <r>
            <rPr>
              <rFont val="Calibri"/>
              <sz val="10"/>
            </rPr>
            <t xml:space="preserve"> “1.Ensure ≥ 95% user stories for ESG module are documented with complete business rules, acceptance criteria, dependencies, and edge cases…”
</t>
          </r>
          <r>
            <rPr>
              <rFont val="Calibri"/>
              <b val="1"/>
              <sz val="10"/>
            </rPr>
            <t>Market:</t>
          </r>
          <r>
            <rPr>
              <rFont val="Calibri"/>
              <sz val="10"/>
            </rPr>
            <t xml:space="preserve"> A2 = Standard work of the discipline</t>
          </r>
        </is>
      </c>
      <c r="AX215"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'brainstorming user flows' named as an independent decision → moved up 0.5
</t>
          </r>
          <r>
            <rPr>
              <rFont val="Calibri"/>
              <b val="1"/>
              <sz val="10"/>
            </rPr>
            <t>Market:</t>
          </r>
          <r>
            <rPr>
              <rFont val="Calibri"/>
              <sz val="10"/>
            </rPr>
            <t xml:space="preserve"> A1 = Needs approval / close guidance · A2 = Chooses own approach within standards</t>
          </r>
        </is>
      </c>
      <c r="AY215"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That business needs are correctly captured in the product requirements → moved up 0.5
</t>
          </r>
          <r>
            <rPr>
              <rFont val="Calibri"/>
              <b val="1"/>
              <sz val="10"/>
            </rPr>
            <t>KRA:</t>
          </r>
          <r>
            <rPr>
              <rFont val="Calibri"/>
              <sz val="10"/>
            </rPr>
            <t xml:space="preserve"> “1.Ensure ≥ 95% user stories for ESG module are documented with complete business rules, acceptance criteria, dependencies, and edge cases…”
</t>
          </r>
          <r>
            <rPr>
              <rFont val="Calibri"/>
              <b val="1"/>
              <sz val="10"/>
            </rPr>
            <t>Market:</t>
          </r>
          <r>
            <rPr>
              <rFont val="Calibri"/>
              <sz val="10"/>
            </rPr>
            <t xml:space="preserve"> A1 = Learning tasks · A2 = Own deliverables · accuracy, TAT</t>
          </r>
        </is>
      </c>
      <c r="AZ215"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5" s="134" t="inlineStr">
        <is>
          <r>
            <rPr>
              <rFont val="Calibri"/>
              <sz val="10"/>
            </rPr>
            <t xml:space="preserve">Rated 2.5 of 12 · between A2 and A3
</t>
          </r>
          <r>
            <rPr>
              <rFont val="Calibri"/>
              <b val="1"/>
              <sz val="10"/>
            </rPr>
            <t>Experience:</t>
          </r>
          <r>
            <rPr>
              <rFont val="Calibri"/>
              <sz val="10"/>
            </rPr>
            <t xml:space="preserve"> 2.2 yrs total · 2.2 at IRIS; none recorded before IRIS = 2.6 on the experience scale
</t>
          </r>
          <r>
            <rPr>
              <rFont val="Calibri"/>
              <b val="1"/>
              <sz val="10"/>
            </rPr>
            <t>Qualification:</t>
          </r>
          <r>
            <rPr>
              <rFont val="Calibri"/>
              <sz val="10"/>
            </rPr>
            <t xml:space="preserve"> Bachelor of Science · graduate, relevant to the work → no change
</t>
          </r>
          <r>
            <rPr>
              <rFont val="Calibri"/>
              <b val="1"/>
              <sz val="10"/>
            </rPr>
            <t>Market:</t>
          </r>
          <r>
            <rPr>
              <rFont val="Calibri"/>
              <sz val="10"/>
            </rPr>
            <t xml:space="preserve"> A2 roles typically have 0–3 yrs · IRIS guide 0–2</t>
          </r>
        </is>
      </c>
      <c r="BB215" s="134"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215" s="145" t="inlineStr"/>
      <c r="BD215" s="136" t="inlineStr">
        <is>
          <t>✓ HRIS: 2.2 yrs, Bachelor of Science, 0 direct reports
✓ Survey: 20 of 20 questions answered
✓ KRAs: submitted, reported deliverables
✓ Manager mapping: rating, 9-box — filled from talent-mapping files: 9-box · CARBON grid
✗ Job description: not on file</t>
        </is>
      </c>
      <c r="BE215"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Business Analyst / Business Analyst
</t>
          </r>
          <r>
            <rPr>
              <rFont val="Calibri"/>
              <b val="1"/>
              <sz val="10"/>
            </rPr>
            <t>At peers:</t>
          </r>
          <r>
            <rPr>
              <rFont val="Calibri"/>
              <sz val="10"/>
            </rPr>
            <t xml:space="preserve"> Big Four consulting – Analyst · IRIS Vs Market Benchmark — IIBA certification pathway: ECBA · Infosys / Accenture – JL3B · L11 Analyst
</t>
          </r>
          <r>
            <rPr>
              <rFont val="Calibri"/>
              <b val="1"/>
              <sz val="10"/>
            </rPr>
            <t>Typical experience:</t>
          </r>
          <r>
            <rPr>
              <rFont val="Calibri"/>
              <sz val="10"/>
            </rPr>
            <t xml:space="preserve"> 0–3 yrs · IRIS guide 0–2
</t>
          </r>
          <r>
            <rPr>
              <rFont val="Calibri"/>
              <b val="1"/>
              <sz val="10"/>
            </rPr>
            <t>Standard:</t>
          </r>
          <r>
            <rPr>
              <rFont val="Calibri"/>
              <sz val="10"/>
            </rPr>
            <t xml:space="preserve"> IIBA BABOK v3; certifications ECBA → CCBA → CBAP</t>
          </r>
        </is>
      </c>
      <c r="BF215" s="136" t="inlineStr">
        <is>
          <t>High</t>
        </is>
      </c>
      <c r="BG215" s="136" t="inlineStr">
        <is>
          <r>
            <rPr>
              <rFont val="Calibri"/>
              <sz val="10"/>
            </rPr>
            <t xml:space="preserve">• Designation still says Trainee though experience is past the first year — confirm confirmation status / title
• </t>
          </r>
          <r>
            <rPr>
              <rFont val="Calibri"/>
              <b val="1"/>
              <sz val="10"/>
            </rPr>
            <t>Near a gate:</t>
          </r>
          <r>
            <rPr>
              <rFont val="Calibri"/>
              <sz val="10"/>
            </rPr>
            <t xml:space="preserve"> role substance: complexity–accountability average 1.75 is 0.25 short of 2, which would lift the limit by one level; Band A experience rule: 2.2 yrs is within three months of the 1- or 2-year threshold — calibrate before confirming</t>
          </r>
        </is>
      </c>
      <c r="BH215" s="143" t="inlineStr">
        <is>
          <t>Near a gate: role substance: complexity–accountability average 1.75 is 0.25 short of 2, which would lift the limit by one level; Band A experience rule: 2.2 yrs is within three months of the 1- or 2-year threshold</t>
        </is>
      </c>
      <c r="BI215" s="137" t="n"/>
      <c r="BJ215" s="138" t="n"/>
      <c r="BK215" s="138" t="n"/>
      <c r="BL215" s="138" t="n"/>
      <c r="BM215" s="138" t="n"/>
      <c r="BN215" s="139" t="n"/>
      <c r="BO215" s="121" t="n"/>
      <c r="BP215" s="121" t="n"/>
      <c r="BQ215" s="121" t="n"/>
      <c r="BR215" s="121" t="n"/>
      <c r="BS215" s="121" t="n"/>
      <c r="BT215" s="121" t="n"/>
      <c r="BU215" s="121" t="n"/>
      <c r="BV215" s="121" t="n">
        <v>1.5</v>
      </c>
    </row>
    <row r="216" ht="340" customHeight="1">
      <c r="A216" s="109" t="inlineStr">
        <is>
          <t>IRIS2407</t>
        </is>
      </c>
      <c r="B216" s="110" t="inlineStr">
        <is>
          <t>Ayush Dattatraya Tikone</t>
        </is>
      </c>
      <c r="C216" s="111" t="inlineStr">
        <is>
          <t>Technology</t>
        </is>
      </c>
      <c r="D216" s="111" t="inlineStr">
        <is>
          <t>Manasvi Sharma</t>
        </is>
      </c>
      <c r="E216" s="112" t="n">
        <v>1.2</v>
      </c>
      <c r="F216" s="112" t="n">
        <v>1.2</v>
      </c>
      <c r="G216" s="111" t="inlineStr">
        <is>
          <t>B.Tech</t>
        </is>
      </c>
      <c r="H216" s="140" t="inlineStr">
        <is>
          <t>Software Engineer - AI/ML</t>
        </is>
      </c>
      <c r="I216" s="115" t="inlineStr">
        <is>
          <t>AI/ML Engineer</t>
        </is>
      </c>
      <c r="J216" s="114" t="inlineStr">
        <is>
          <t>Engineering &amp; Development</t>
        </is>
      </c>
      <c r="K216" s="114" t="inlineStr">
        <is>
          <t>AI / ML &amp; GenAI Engineering</t>
        </is>
      </c>
      <c r="L216" s="114" t="inlineStr">
        <is>
          <t>L3 – Professional / Associate</t>
        </is>
      </c>
      <c r="M216" s="148" t="inlineStr">
        <is>
          <t>A2</t>
        </is>
      </c>
      <c r="N216" s="147" t="inlineStr">
        <is>
          <t>Associate</t>
        </is>
      </c>
      <c r="O216" s="26" t="inlineStr">
        <is>
          <t>A</t>
        </is>
      </c>
      <c r="P216" s="114" t="inlineStr">
        <is>
          <t>IC</t>
        </is>
      </c>
      <c r="Q216" s="149" t="inlineStr">
        <is>
          <t>• Same level</t>
        </is>
      </c>
      <c r="R216" s="119" t="inlineStr">
        <is>
          <r>
            <rPr>
              <rFont val="Calibri"/>
              <b val="1"/>
              <sz val="10"/>
            </rPr>
            <t>WHAT THE ROLE DOES:</t>
          </r>
          <r>
            <rPr>
              <rFont val="Calibri"/>
              <sz val="10"/>
            </rPr>
            <t xml:space="preserve"> 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ai · solutions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testing · develop · quality · solutions · ai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AI/ML
</t>
          </r>
          <r>
            <rPr>
              <rFont val="Calibri"/>
              <b val="1"/>
              <sz val="10"/>
            </rPr>
            <t>TOOLS &amp; SYSTEMS:</t>
          </r>
          <r>
            <rPr>
              <rFont val="Calibri"/>
              <sz val="10"/>
            </rPr>
            <t xml:space="preserve"> FastAPI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3 holders, 3 answered the survey; sub-family 11 answered; catalogue RC-059</t>
          </r>
        </is>
      </c>
      <c r="S216"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Underperformer / Exit Risk.</t>
          </r>
        </is>
      </c>
      <c r="T216" s="121" t="n"/>
      <c r="U216" s="122" t="inlineStr">
        <is>
          <r>
            <rPr>
              <rFont val="Calibri"/>
              <sz val="10"/>
            </rPr>
            <t xml:space="preserve">AI/ML Engineer in Technology · CARBON, A2 — IC.
</t>
          </r>
          <r>
            <rPr>
              <rFont val="Calibri"/>
              <b val="1"/>
              <sz val="10"/>
            </rPr>
            <t>The work:</t>
          </r>
          <r>
            <rPr>
              <rFont val="Calibri"/>
              <sz val="10"/>
            </rPr>
            <t xml:space="preserve"> Builds AI/ML and LLM features — auto-tagging, classification, agentic workflows, anomaly detection.
At this level the role owns standard work delivered independently.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Holders describe it with:</t>
          </r>
          <r>
            <rPr>
              <rFont val="Calibri"/>
              <sz val="10"/>
            </rPr>
            <t xml:space="preserve"> ai · solution · testing · technical.</t>
          </r>
        </is>
      </c>
      <c r="V216"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6"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t>
          </r>
          <r>
            <rPr>
              <rFont val="Calibri"/>
              <b val="1"/>
              <sz val="10"/>
            </rPr>
            <t>TOOLS:</t>
          </r>
          <r>
            <rPr>
              <rFont val="Calibri"/>
              <sz val="10"/>
            </rPr>
            <t xml:space="preserve"> FastAPI
★ = must-have for the family. Scale: 1 Awareness · 2 Working · 3 Practitioner · 4 Advanced · 5 Expert.</t>
          </r>
        </is>
      </c>
      <c r="X216"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6" s="124" t="inlineStr">
        <is>
          <t>CARBON · Technology · Band A · Early career</t>
        </is>
      </c>
      <c r="Z216" s="125" t="n">
        <v>2.5</v>
      </c>
      <c r="AA216" s="126">
        <f>IFERROR(INDEX(WM_C,MATCH($Y216,WM_KEY,0)),"")</f>
        <v>0.64</v>
      </c>
      <c r="AB216" s="127">
        <f>IF(Z216="","",Z216*AA216)</f>
        <v>1.6</v>
      </c>
      <c r="AC216" s="125" t="n">
        <v>2</v>
      </c>
      <c r="AD216" s="126">
        <f>IFERROR(INDEX(WM_AU,MATCH($Y216,WM_KEY,0)),"")</f>
        <v>0.16</v>
      </c>
      <c r="AE216" s="127">
        <f>IF(AC216="","",AC216*AD216)</f>
        <v>0.32</v>
      </c>
      <c r="AF216" s="125" t="n">
        <v>2.5</v>
      </c>
      <c r="AG216" s="126">
        <f>IFERROR(INDEX(WM_AC,MATCH($Y216,WM_KEY,0)),"")</f>
        <v>0.04</v>
      </c>
      <c r="AH216" s="127">
        <f>IF(AF216="","",AF216*AG216)</f>
        <v>0.1</v>
      </c>
      <c r="AI216" s="125" t="n">
        <v>1</v>
      </c>
      <c r="AJ216" s="126">
        <f>IFERROR(INDEX(WM_L,MATCH($Y216,WM_KEY,0)),"")</f>
        <v>0</v>
      </c>
      <c r="AK216" s="127">
        <f>IF(AI216="","",AI216*AJ216)</f>
        <v>0</v>
      </c>
      <c r="AL216" s="125" t="n">
        <v>2</v>
      </c>
      <c r="AM216" s="126">
        <f>IFERROR(INDEX(WM_E,MATCH($Y216,WM_KEY,0)),"")</f>
        <v>0.1</v>
      </c>
      <c r="AN216" s="127">
        <f>IF(AL216="","",AL216*AM216)</f>
        <v>0.2</v>
      </c>
      <c r="AO216" s="128" t="n">
        <v>2.5</v>
      </c>
      <c r="AP216" s="126">
        <f>IFERROR(INDEX(WM_BI,MATCH($Y216,WM_KEY,0)),"")</f>
        <v>0.06</v>
      </c>
      <c r="AQ216" s="127">
        <f>IF(AO216="","",AO216*AP216)</f>
        <v>0.15</v>
      </c>
      <c r="AR216" s="127">
        <f>IF(COUNT(AB216,AE216,AH216,AK216,AN216,AQ216)&lt;6,"",SUM(AB216,AE216,AH216,AK216,AN216,AQ216))</f>
        <v>2.37</v>
      </c>
      <c r="AS216" s="129" t="str">
        <f>IF(AR216="","",INDEX({"A1","A2","A3","B1","B2","B3","C1","C2","D1","D2","E1","E2"},MAX(1,MIN(12,ROUND(AR216,0)))))</f>
        <v>A2</v>
      </c>
      <c r="AT216"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6" s="131" t="inlineStr">
        <is>
          <r>
            <rPr>
              <rFont val="Calibri"/>
              <b val="1"/>
              <sz val="10"/>
            </rPr>
            <t>At build:</t>
          </r>
          <r>
            <rPr>
              <rFont val="Calibri"/>
              <sz val="10"/>
            </rPr>
            <t xml:space="preserve"> Complexity 1.60 + Autonomy 0.32 + Accountability 0.10 + Leadership 0.00 + Experience 0.20 + Business impact 0.15
= 2.37 points → nearest level 2 = A2
</t>
          </r>
          <r>
            <rPr>
              <rFont val="Calibri"/>
              <b val="1"/>
              <sz val="10"/>
            </rPr>
            <t>Final level:</t>
          </r>
          <r>
            <rPr>
              <rFont val="Calibri"/>
              <sz val="10"/>
            </rPr>
            <t xml:space="preserve"> A2 · same as the score</t>
          </r>
        </is>
      </c>
      <c r="AV216" s="131" t="inlineStr">
        <is>
          <r>
            <rPr>
              <rFont val="Calibri"/>
              <b val="1"/>
              <sz val="10"/>
            </rPr>
            <t>No rule applied:</t>
          </r>
          <r>
            <rPr>
              <rFont val="Calibri"/>
              <sz val="10"/>
            </rPr>
            <t xml:space="preserve"> the score decides.</t>
          </r>
        </is>
      </c>
      <c r="AW216" s="14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Designs and builds AI applications end to end: LLM/RAG solutions, pipelines, model testing and evaluation → moved up 0.5
</t>
          </r>
          <r>
            <rPr>
              <rFont val="Calibri"/>
              <b val="1"/>
              <sz val="10"/>
            </rPr>
            <t>KRA:</t>
          </r>
          <r>
            <rPr>
              <rFont val="Calibri"/>
              <sz val="10"/>
            </rPr>
            <t xml:space="preserve"> “1.Build strong AI/ML fundamentals by completing training in machine learning, deep learning, LLM basics, embeddings, RAG, and model…”
</t>
          </r>
          <r>
            <rPr>
              <rFont val="Calibri"/>
              <b val="1"/>
              <sz val="10"/>
            </rPr>
            <t>Market:</t>
          </r>
          <r>
            <rPr>
              <rFont val="Calibri"/>
              <sz val="10"/>
            </rPr>
            <t xml:space="preserve"> A2 = Standard work of the discipline · A3 = Varied and non-standard work; handles exceptions</t>
          </r>
        </is>
      </c>
      <c r="AX216" s="134" t="inlineStr">
        <is>
          <r>
            <rPr>
              <rFont val="Calibri"/>
              <sz val="10"/>
            </rPr>
            <t xml:space="preserve">Rated 2 of 12
</t>
          </r>
          <r>
            <rPr>
              <rFont val="Calibri"/>
              <b val="1"/>
              <sz val="10"/>
            </rPr>
            <t>Start:</t>
          </r>
          <r>
            <rPr>
              <rFont val="Calibri"/>
              <sz val="10"/>
            </rPr>
            <t xml:space="preserve"> 2.0 · practitioner title
</t>
          </r>
          <r>
            <rPr>
              <rFont val="Calibri"/>
              <b val="1"/>
              <sz val="10"/>
            </rPr>
            <t>Evidence reads like A2:</t>
          </r>
          <r>
            <rPr>
              <rFont val="Calibri"/>
              <sz val="10"/>
            </rPr>
            <t xml:space="preserve"> Only cites prioritising own tasks → matches the start
</t>
          </r>
          <r>
            <rPr>
              <rFont val="Calibri"/>
              <b val="1"/>
              <sz val="10"/>
            </rPr>
            <t>Market:</t>
          </r>
          <r>
            <rPr>
              <rFont val="Calibri"/>
              <sz val="10"/>
            </rPr>
            <t xml:space="preserve"> A2 = Chooses own approach within standards</t>
          </r>
        </is>
      </c>
      <c r="AY216" s="134" t="inlineStr">
        <is>
          <r>
            <rPr>
              <rFont val="Calibri"/>
              <sz val="10"/>
            </rPr>
            <t xml:space="preserve">Rated 2.5 of 12 · between A2 and A3
</t>
          </r>
          <r>
            <rPr>
              <rFont val="Calibri"/>
              <b val="1"/>
              <sz val="10"/>
            </rPr>
            <t>Start:</t>
          </r>
          <r>
            <rPr>
              <rFont val="Calibri"/>
              <sz val="10"/>
            </rPr>
            <t xml:space="preserve"> 2.0 · practitioner title
</t>
          </r>
          <r>
            <rPr>
              <rFont val="Calibri"/>
              <b val="1"/>
              <sz val="10"/>
            </rPr>
            <t>Evidence reads like A3:</t>
          </r>
          <r>
            <rPr>
              <rFont val="Calibri"/>
              <sz val="10"/>
            </rPr>
            <t xml:space="preserve"> Accountable for AI/ML solutions built and maintained, including model reliability, pipelines and evaluation → moved up 0.5
</t>
          </r>
          <r>
            <rPr>
              <rFont val="Calibri"/>
              <b val="1"/>
              <sz val="10"/>
            </rPr>
            <t>KRA:</t>
          </r>
          <r>
            <rPr>
              <rFont val="Calibri"/>
              <sz val="10"/>
            </rPr>
            <t xml:space="preserve"> “1.Build strong AI/ML fundamentals by completing training in machine learning, deep learning, LLM basics, embeddings, RAG, and model…”
</t>
          </r>
          <r>
            <rPr>
              <rFont val="Calibri"/>
              <b val="1"/>
              <sz val="10"/>
            </rPr>
            <t>Market:</t>
          </r>
          <r>
            <rPr>
              <rFont val="Calibri"/>
              <sz val="10"/>
            </rPr>
            <t xml:space="preserve"> A2 = Own deliverables · accuracy, TAT · A3 = A module / process, or work with client or regulatory consequences</t>
          </r>
        </is>
      </c>
      <c r="AZ216"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 guiding or leading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6" s="134"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A2 roles typically have 0–3 yrs · IRIS guide 0–2</t>
          </r>
        </is>
      </c>
      <c r="BB216" s="134" t="inlineStr">
        <is>
          <r>
            <rPr>
              <rFont val="Calibri"/>
              <sz val="10"/>
            </rPr>
            <t xml:space="preserve">Rated 2.5 of 12 — a starting estimate.
</t>
          </r>
          <r>
            <rPr>
              <rFont val="Calibri"/>
              <b val="1"/>
              <sz val="10"/>
            </rPr>
            <t>Start:</t>
          </r>
          <r>
            <rPr>
              <rFont val="Calibri"/>
              <sz val="10"/>
            </rPr>
            <t xml:space="preserve"> 2.5,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 · A3 = A process or client deliverable depends on this work</t>
          </r>
        </is>
      </c>
      <c r="BC216" s="145" t="inlineStr"/>
      <c r="BD216" s="136" t="inlineStr">
        <is>
          <t>✓ HRIS: 1.2 yrs, B.Tech, 0 direct reports
✓ Survey: 20 of 20 questions answered
✓ KRAs: submitted
✓ Manager mapping: rating, 9-box — filled from talent-mapping files: 9-box · CARBON grid
✗ Job description: not on file</t>
        </is>
      </c>
      <c r="BE216"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216" s="136" t="inlineStr">
        <is>
          <t>High</t>
        </is>
      </c>
      <c r="BG216" s="136" t="inlineStr"/>
      <c r="BH216" s="136" t="inlineStr"/>
      <c r="BI216" s="137" t="n"/>
      <c r="BJ216" s="138" t="n"/>
      <c r="BK216" s="138" t="n"/>
      <c r="BL216" s="138" t="n"/>
      <c r="BM216" s="138" t="n"/>
      <c r="BN216" s="139" t="n"/>
      <c r="BO216" s="121" t="n"/>
      <c r="BP216" s="121" t="n"/>
      <c r="BQ216" s="121" t="n"/>
      <c r="BR216" s="121" t="n"/>
      <c r="BS216" s="121" t="n"/>
      <c r="BT216" s="121" t="n"/>
      <c r="BU216" s="121" t="n"/>
      <c r="BV216" s="121" t="n">
        <v>2.5</v>
      </c>
    </row>
    <row r="217" ht="340" customHeight="1">
      <c r="A217" s="109" t="inlineStr">
        <is>
          <t>IRIS2395</t>
        </is>
      </c>
      <c r="B217" s="110" t="inlineStr">
        <is>
          <t>Ayushi Prajapati</t>
        </is>
      </c>
      <c r="C217" s="111" t="inlineStr">
        <is>
          <t>Technology</t>
        </is>
      </c>
      <c r="D217" s="111" t="inlineStr">
        <is>
          <t>Kunal Jadhav</t>
        </is>
      </c>
      <c r="E217" s="112" t="n">
        <v>1.2</v>
      </c>
      <c r="F217" s="112" t="n">
        <v>1.2</v>
      </c>
      <c r="G217" s="111" t="inlineStr">
        <is>
          <t>B.Sc</t>
        </is>
      </c>
      <c r="H217" s="140" t="inlineStr">
        <is>
          <t>Trainee Software Engineer</t>
        </is>
      </c>
      <c r="I217" s="115" t="inlineStr">
        <is>
          <t>UI Developer</t>
        </is>
      </c>
      <c r="J217" s="114" t="inlineStr">
        <is>
          <t>Engineering &amp; Development</t>
        </is>
      </c>
      <c r="K217" s="114" t="inlineStr">
        <is>
          <t>Front-End / UI Development</t>
        </is>
      </c>
      <c r="L217" s="115" t="inlineStr">
        <is>
          <t>L2 – Trainee</t>
        </is>
      </c>
      <c r="M217" s="116" t="inlineStr">
        <is>
          <t>A2</t>
        </is>
      </c>
      <c r="N217" s="147" t="inlineStr">
        <is>
          <t>Associate</t>
        </is>
      </c>
      <c r="O217" s="26" t="inlineStr">
        <is>
          <t>A</t>
        </is>
      </c>
      <c r="P217" s="114" t="inlineStr">
        <is>
          <t>IC</t>
        </is>
      </c>
      <c r="Q217" s="146" t="inlineStr">
        <is>
          <t>▲ Up</t>
        </is>
      </c>
      <c r="R217" s="119" t="inlineStr">
        <is>
          <r>
            <rPr>
              <rFont val="Calibri"/>
              <b val="1"/>
              <sz val="10"/>
            </rPr>
            <t>WHAT THE ROLE DOES:</t>
          </r>
          <r>
            <rPr>
              <rFont val="Calibri"/>
              <sz val="10"/>
            </rPr>
            <t xml:space="preserve"> 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features · quality · software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accountable · reliability · deliver · features · code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decisions · implement
</t>
          </r>
          <r>
            <rPr>
              <rFont val="Calibri"/>
              <b val="1"/>
              <sz val="10"/>
            </rPr>
            <t>SKILLS &amp; KNOWLEDGE · role-holders:</t>
          </r>
          <r>
            <rPr>
              <rFont val="Calibri"/>
              <sz val="10"/>
            </rPr>
            <t xml:space="preserve"> Angular · React
</t>
          </r>
          <r>
            <rPr>
              <rFont val="Calibri"/>
              <b val="1"/>
              <sz val="10"/>
            </rPr>
            <t>MANAGER-SET KRAs:</t>
          </r>
          <r>
            <rPr>
              <rFont val="Calibri"/>
              <sz val="10"/>
            </rPr>
            <t xml:space="preserve"> Common themes in manager-set KRAs: complete · improve · assigned · resolve · code · leakage qa/uat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6 holders, 6 answered the survey; sub-family 17 answered; catalogue RC-080</t>
          </r>
        </is>
      </c>
      <c r="S217"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Not rated · manager · 9-Box Grid placement: Reliable Specialist.</t>
          </r>
        </is>
      </c>
      <c r="T217" s="121" t="n"/>
      <c r="U217" s="122" t="inlineStr">
        <is>
          <r>
            <rPr>
              <rFont val="Calibri"/>
              <sz val="10"/>
            </rPr>
            <t xml:space="preserve">UI Developer in Technology · CARBON, A2 — IC.
</t>
          </r>
          <r>
            <rPr>
              <rFont val="Calibri"/>
              <b val="1"/>
              <sz val="10"/>
            </rPr>
            <t>The work:</t>
          </r>
          <r>
            <rPr>
              <rFont val="Calibri"/>
              <sz val="10"/>
            </rPr>
            <t xml:space="preserve"> Builds user interfaces and reusable UI components.
At this level the role owns standard work delivered independently.
</t>
          </r>
          <r>
            <rPr>
              <rFont val="Calibri"/>
              <b val="1"/>
              <sz val="10"/>
            </rPr>
            <t>Key responsibilities:</t>
          </r>
          <r>
            <rPr>
              <rFont val="Calibri"/>
              <sz val="10"/>
            </rPr>
            <t xml:space="preserve"> Builds user interfaces and reusable UI components; Standard work of the discipline; Own deliverables · accuracy, TAT.
</t>
          </r>
          <r>
            <rPr>
              <rFont val="Calibri"/>
              <b val="1"/>
              <sz val="10"/>
            </rPr>
            <t>Holders describe it with:</t>
          </r>
          <r>
            <rPr>
              <rFont val="Calibri"/>
              <sz val="10"/>
            </rPr>
            <t xml:space="preserve"> feature · code · quality · development · delivery.</t>
          </r>
        </is>
      </c>
      <c r="V217"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7"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Angular · React
★ = must-have for the family. Scale: 1 Awareness · 2 Working · 3 Practitioner · 4 Advanced · 5 Expert.</t>
          </r>
        </is>
      </c>
      <c r="X217"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7" s="124" t="inlineStr">
        <is>
          <t>CARBON · Technology · Band A · Early career</t>
        </is>
      </c>
      <c r="Z217" s="125" t="n">
        <v>2</v>
      </c>
      <c r="AA217" s="126">
        <f>IFERROR(INDEX(WM_C,MATCH($Y217,WM_KEY,0)),"")</f>
        <v>0.64</v>
      </c>
      <c r="AB217" s="127">
        <f>IF(Z217="","",Z217*AA217)</f>
        <v>1.28</v>
      </c>
      <c r="AC217" s="125" t="n">
        <v>1.5</v>
      </c>
      <c r="AD217" s="126">
        <f>IFERROR(INDEX(WM_AU,MATCH($Y217,WM_KEY,0)),"")</f>
        <v>0.16</v>
      </c>
      <c r="AE217" s="127">
        <f>IF(AC217="","",AC217*AD217)</f>
        <v>0.24</v>
      </c>
      <c r="AF217" s="125" t="n">
        <v>2</v>
      </c>
      <c r="AG217" s="126">
        <f>IFERROR(INDEX(WM_AC,MATCH($Y217,WM_KEY,0)),"")</f>
        <v>0.04</v>
      </c>
      <c r="AH217" s="127">
        <f>IF(AF217="","",AF217*AG217)</f>
        <v>0.08</v>
      </c>
      <c r="AI217" s="125" t="n">
        <v>1</v>
      </c>
      <c r="AJ217" s="126">
        <f>IFERROR(INDEX(WM_L,MATCH($Y217,WM_KEY,0)),"")</f>
        <v>0</v>
      </c>
      <c r="AK217" s="127">
        <f>IF(AI217="","",AI217*AJ217)</f>
        <v>0</v>
      </c>
      <c r="AL217" s="125" t="n">
        <v>2</v>
      </c>
      <c r="AM217" s="126">
        <f>IFERROR(INDEX(WM_E,MATCH($Y217,WM_KEY,0)),"")</f>
        <v>0.1</v>
      </c>
      <c r="AN217" s="127">
        <f>IF(AL217="","",AL217*AM217)</f>
        <v>0.2</v>
      </c>
      <c r="AO217" s="128" t="n">
        <v>2</v>
      </c>
      <c r="AP217" s="126">
        <f>IFERROR(INDEX(WM_BI,MATCH($Y217,WM_KEY,0)),"")</f>
        <v>0.06</v>
      </c>
      <c r="AQ217" s="127">
        <f>IF(AO217="","",AO217*AP217)</f>
        <v>0.12</v>
      </c>
      <c r="AR217" s="127">
        <f>IF(COUNT(AB217,AE217,AH217,AK217,AN217,AQ217)&lt;6,"",SUM(AB217,AE217,AH217,AK217,AN217,AQ217))</f>
        <v>1.92</v>
      </c>
      <c r="AS217" s="129" t="str">
        <f>IF(AR217="","",INDEX({"A1","A2","A3","B1","B2","B3","C1","C2","D1","D2","E1","E2"},MAX(1,MIN(12,ROUND(AR217,0)))))</f>
        <v>A2</v>
      </c>
      <c r="AT217"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7" s="131" t="inlineStr">
        <is>
          <r>
            <rPr>
              <rFont val="Calibri"/>
              <b val="1"/>
              <sz val="10"/>
            </rPr>
            <t>At build:</t>
          </r>
          <r>
            <rPr>
              <rFont val="Calibri"/>
              <sz val="10"/>
            </rPr>
            <t xml:space="preserve"> Complexity 1.28 + Autonomy 0.24 + Accountability 0.08 + Leadership 0.00 + Experience 0.20 + Business impact 0.12
= 1.92 points → nearest level 2 = A2
</t>
          </r>
          <r>
            <rPr>
              <rFont val="Calibri"/>
              <b val="1"/>
              <sz val="10"/>
            </rPr>
            <t>Final level:</t>
          </r>
          <r>
            <rPr>
              <rFont val="Calibri"/>
              <sz val="10"/>
            </rPr>
            <t xml:space="preserve"> A2 · same as the score</t>
          </r>
        </is>
      </c>
      <c r="AV217" s="131" t="inlineStr">
        <is>
          <r>
            <rPr>
              <rFont val="Calibri"/>
              <b val="1"/>
              <sz val="10"/>
            </rPr>
            <t>No rule applied:</t>
          </r>
          <r>
            <rPr>
              <rFont val="Calibri"/>
              <sz val="10"/>
            </rPr>
            <t xml:space="preserve"> the score decides.</t>
          </r>
        </is>
      </c>
      <c r="AW217" s="144"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Owns common components and shared UI across applications; Module Federation and frontend architecture → moved up 1
</t>
          </r>
          <r>
            <rPr>
              <rFont val="Calibri"/>
              <b val="1"/>
              <sz val="10"/>
            </rPr>
            <t>KRA:</t>
          </r>
          <r>
            <rPr>
              <rFont val="Calibri"/>
              <sz val="10"/>
            </rPr>
            <t xml:space="preserve"> “1.Improve task execution speed and reduce average task completion turnaround time by ≥ 40% YoY. 2.Increase independent task execution…”
</t>
          </r>
          <r>
            <rPr>
              <rFont val="Calibri"/>
              <b val="1"/>
              <sz val="10"/>
            </rPr>
            <t>Market:</t>
          </r>
          <r>
            <rPr>
              <rFont val="Calibri"/>
              <sz val="10"/>
            </rPr>
            <t xml:space="preserve"> A2 = Standard work of the discipline</t>
          </r>
        </is>
      </c>
      <c r="AX217"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Only 'solution decisions' stated, with no detail → moved up 0.5
</t>
          </r>
          <r>
            <rPr>
              <rFont val="Calibri"/>
              <b val="1"/>
              <sz val="10"/>
            </rPr>
            <t>Market:</t>
          </r>
          <r>
            <rPr>
              <rFont val="Calibri"/>
              <sz val="10"/>
            </rPr>
            <t xml:space="preserve"> A1 = Needs approval / close guidance · A2 = Chooses own approach within standards</t>
          </r>
        </is>
      </c>
      <c r="AY217" s="134"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Stability of owned features and shared components used across applications → moved up 1
</t>
          </r>
          <r>
            <rPr>
              <rFont val="Calibri"/>
              <b val="1"/>
              <sz val="10"/>
            </rPr>
            <t>KRA:</t>
          </r>
          <r>
            <rPr>
              <rFont val="Calibri"/>
              <sz val="10"/>
            </rPr>
            <t xml:space="preserve"> “1.Improve task execution speed and reduce average task completion turnaround time by ≥ 40% YoY. 2.Increase independent task execution…”
</t>
          </r>
          <r>
            <rPr>
              <rFont val="Calibri"/>
              <b val="1"/>
              <sz val="10"/>
            </rPr>
            <t>Market:</t>
          </r>
          <r>
            <rPr>
              <rFont val="Calibri"/>
              <sz val="10"/>
            </rPr>
            <t xml:space="preserve"> A2 = Own deliverables · accuracy, TAT</t>
          </r>
        </is>
      </c>
      <c r="AZ217"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beyond team collaboration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7" s="134"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217" s="134" t="inlineStr">
        <is>
          <r>
            <rPr>
              <rFont val="Calibri"/>
              <sz val="10"/>
            </rPr>
            <t xml:space="preserve">Rated 2 of 12 — a starting estimate.
</t>
          </r>
          <r>
            <rPr>
              <rFont val="Calibri"/>
              <b val="1"/>
              <sz val="10"/>
            </rPr>
            <t>Start:</t>
          </r>
          <r>
            <rPr>
              <rFont val="Calibri"/>
              <sz val="10"/>
            </rPr>
            <t xml:space="preserve"> 2,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A2 = Own deliverables feed a team's output and turnaround</t>
          </r>
        </is>
      </c>
      <c r="BC217" s="145" t="inlineStr"/>
      <c r="BD217" s="136" t="inlineStr">
        <is>
          <t>✓ HRIS: 1.2 yrs, B.Sc, 0 direct reports
✓ Survey: 20 of 20 questions answered
✓ KRAs: submitted, reported deliverables
✓ Manager mapping: rating, 9-box — filled from talent-mapping files: 9-box · CARBON grid
✗ Job description: not on file</t>
        </is>
      </c>
      <c r="BE217"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217" s="136" t="inlineStr">
        <is>
          <t>High</t>
        </is>
      </c>
      <c r="BG217" s="136" t="inlineStr">
        <is>
          <t>• Designation still says Trainee though experience is past the first year — confirm confirmation status / title</t>
        </is>
      </c>
      <c r="BH217" s="136" t="inlineStr"/>
      <c r="BI217" s="137" t="n"/>
      <c r="BJ217" s="138" t="n"/>
      <c r="BK217" s="138" t="n"/>
      <c r="BL217" s="138" t="n"/>
      <c r="BM217" s="138" t="n"/>
      <c r="BN217" s="139" t="n"/>
      <c r="BO217" s="121" t="n"/>
      <c r="BP217" s="121" t="n"/>
      <c r="BQ217" s="121" t="n"/>
      <c r="BR217" s="121" t="n"/>
      <c r="BS217" s="121" t="n"/>
      <c r="BT217" s="121" t="n"/>
      <c r="BU217" s="121" t="n"/>
      <c r="BV217" s="121" t="n">
        <v>2</v>
      </c>
    </row>
    <row r="218" ht="340" customHeight="1">
      <c r="A218" s="109" t="inlineStr">
        <is>
          <t>IRIS2444</t>
        </is>
      </c>
      <c r="B218" s="110" t="inlineStr">
        <is>
          <t>Dev Hinged</t>
        </is>
      </c>
      <c r="C218" s="111" t="inlineStr">
        <is>
          <t>Technology</t>
        </is>
      </c>
      <c r="D218" s="111" t="inlineStr">
        <is>
          <t>Alpesh Chaudhari</t>
        </is>
      </c>
      <c r="E218" s="112" t="n">
        <v>1.5</v>
      </c>
      <c r="F218" s="112" t="n">
        <v>0.9</v>
      </c>
      <c r="G218" s="111" t="inlineStr">
        <is>
          <t>B.Tech</t>
        </is>
      </c>
      <c r="H218" s="140" t="inlineStr">
        <is>
          <t>Trainee AI Engineer</t>
        </is>
      </c>
      <c r="I218" s="115" t="inlineStr">
        <is>
          <t>AI/ML Engineer</t>
        </is>
      </c>
      <c r="J218" s="114" t="inlineStr">
        <is>
          <t>Engineering &amp; Development</t>
        </is>
      </c>
      <c r="K218" s="114" t="inlineStr">
        <is>
          <t>AI / ML &amp; GenAI Engineering</t>
        </is>
      </c>
      <c r="L218" s="115" t="inlineStr">
        <is>
          <t>L2 – Trainee</t>
        </is>
      </c>
      <c r="M218" s="116" t="inlineStr">
        <is>
          <t>A2</t>
        </is>
      </c>
      <c r="N218" s="147" t="inlineStr">
        <is>
          <t>Associate</t>
        </is>
      </c>
      <c r="O218" s="26" t="inlineStr">
        <is>
          <t>A</t>
        </is>
      </c>
      <c r="P218" s="114" t="inlineStr">
        <is>
          <t>IC</t>
        </is>
      </c>
      <c r="Q218" s="146" t="inlineStr">
        <is>
          <t>▲ Up</t>
        </is>
      </c>
      <c r="R218" s="119" t="inlineStr">
        <is>
          <r>
            <rPr>
              <rFont val="Calibri"/>
              <b val="1"/>
              <sz val="10"/>
            </rPr>
            <t>WHAT THE ROLE DOES:</t>
          </r>
          <r>
            <rPr>
              <rFont val="Calibri"/>
              <sz val="10"/>
            </rPr>
            <t xml:space="preserve"> 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ai · solutions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testing · develop · quality · solutions · ai · accountable
</t>
          </r>
          <r>
            <rPr>
              <rFont val="Calibri"/>
              <b val="1"/>
              <sz val="10"/>
            </rPr>
            <t>DECIDES ALONE:</t>
          </r>
          <r>
            <rPr>
              <rFont val="Calibri"/>
              <sz val="10"/>
            </rPr>
            <t xml:space="preserve"> Chooses own approach within standards
</t>
          </r>
          <r>
            <rPr>
              <rFont val="Calibri"/>
              <b val="1"/>
              <sz val="10"/>
            </rPr>
            <t>SKILLS &amp; KNOWLEDGE · role-holders:</t>
          </r>
          <r>
            <rPr>
              <rFont val="Calibri"/>
              <sz val="10"/>
            </rPr>
            <t xml:space="preserve"> AI/ML
</t>
          </r>
          <r>
            <rPr>
              <rFont val="Calibri"/>
              <b val="1"/>
              <sz val="10"/>
            </rPr>
            <t>TOOLS &amp; SYSTEMS:</t>
          </r>
          <r>
            <rPr>
              <rFont val="Calibri"/>
              <sz val="10"/>
            </rPr>
            <t xml:space="preserve"> FastAPI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3 holders, 3 answered the survey; sub-family 11 answered; catalogue RC-059</t>
          </r>
        </is>
      </c>
      <c r="S218"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Future Leader.</t>
          </r>
        </is>
      </c>
      <c r="T218" s="121" t="n"/>
      <c r="U218" s="122" t="inlineStr">
        <is>
          <r>
            <rPr>
              <rFont val="Calibri"/>
              <sz val="10"/>
            </rPr>
            <t xml:space="preserve">AI/ML Engineer in Technology · CARBON, A2 — IC.
</t>
          </r>
          <r>
            <rPr>
              <rFont val="Calibri"/>
              <b val="1"/>
              <sz val="10"/>
            </rPr>
            <t>The work:</t>
          </r>
          <r>
            <rPr>
              <rFont val="Calibri"/>
              <sz val="10"/>
            </rPr>
            <t xml:space="preserve"> Builds AI/ML and LLM features — auto-tagging, classification, agentic workflows, anomaly detection.
At this level the role owns standard work delivered independently.
</t>
          </r>
          <r>
            <rPr>
              <rFont val="Calibri"/>
              <b val="1"/>
              <sz val="10"/>
            </rPr>
            <t>Key responsibilities:</t>
          </r>
          <r>
            <rPr>
              <rFont val="Calibri"/>
              <sz val="10"/>
            </rPr>
            <t xml:space="preserve"> Builds AI/ML and LLM features — auto-tagging, classification, agentic workflows, anomaly detection; Standard work of the discipline; Own deliverables · accuracy, TAT.
</t>
          </r>
          <r>
            <rPr>
              <rFont val="Calibri"/>
              <b val="1"/>
              <sz val="10"/>
            </rPr>
            <t>Holders describe it with:</t>
          </r>
          <r>
            <rPr>
              <rFont val="Calibri"/>
              <sz val="10"/>
            </rPr>
            <t xml:space="preserve"> ai · solution · testing · technical.</t>
          </r>
        </is>
      </c>
      <c r="V218"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8"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AI/ML
</t>
          </r>
          <r>
            <rPr>
              <rFont val="Calibri"/>
              <b val="1"/>
              <sz val="10"/>
            </rPr>
            <t>TOOLS:</t>
          </r>
          <r>
            <rPr>
              <rFont val="Calibri"/>
              <sz val="10"/>
            </rPr>
            <t xml:space="preserve"> FastAPI
★ = must-have for the family. Scale: 1 Awareness · 2 Working · 3 Practitioner · 4 Advanced · 5 Expert.</t>
          </r>
        </is>
      </c>
      <c r="X218"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8" s="124" t="inlineStr">
        <is>
          <t>CARBON · Technology · Band A · Early career</t>
        </is>
      </c>
      <c r="Z218" s="125" t="n">
        <v>2</v>
      </c>
      <c r="AA218" s="126">
        <f>IFERROR(INDEX(WM_C,MATCH($Y218,WM_KEY,0)),"")</f>
        <v>0.64</v>
      </c>
      <c r="AB218" s="127">
        <f>IF(Z218="","",Z218*AA218)</f>
        <v>1.28</v>
      </c>
      <c r="AC218" s="125" t="n">
        <v>1.5</v>
      </c>
      <c r="AD218" s="126">
        <f>IFERROR(INDEX(WM_AU,MATCH($Y218,WM_KEY,0)),"")</f>
        <v>0.16</v>
      </c>
      <c r="AE218" s="127">
        <f>IF(AC218="","",AC218*AD218)</f>
        <v>0.24</v>
      </c>
      <c r="AF218" s="125" t="n">
        <v>1.5</v>
      </c>
      <c r="AG218" s="126">
        <f>IFERROR(INDEX(WM_AC,MATCH($Y218,WM_KEY,0)),"")</f>
        <v>0.04</v>
      </c>
      <c r="AH218" s="127">
        <f>IF(AF218="","",AF218*AG218)</f>
        <v>0.06</v>
      </c>
      <c r="AI218" s="125" t="n">
        <v>1</v>
      </c>
      <c r="AJ218" s="126">
        <f>IFERROR(INDEX(WM_L,MATCH($Y218,WM_KEY,0)),"")</f>
        <v>0</v>
      </c>
      <c r="AK218" s="127">
        <f>IF(AI218="","",AI218*AJ218)</f>
        <v>0</v>
      </c>
      <c r="AL218" s="125" t="n">
        <v>2</v>
      </c>
      <c r="AM218" s="126">
        <f>IFERROR(INDEX(WM_E,MATCH($Y218,WM_KEY,0)),"")</f>
        <v>0.1</v>
      </c>
      <c r="AN218" s="127">
        <f>IF(AL218="","",AL218*AM218)</f>
        <v>0.2</v>
      </c>
      <c r="AO218" s="128" t="n">
        <v>1.5</v>
      </c>
      <c r="AP218" s="126">
        <f>IFERROR(INDEX(WM_BI,MATCH($Y218,WM_KEY,0)),"")</f>
        <v>0.06</v>
      </c>
      <c r="AQ218" s="127">
        <f>IF(AO218="","",AO218*AP218)</f>
        <v>0.09</v>
      </c>
      <c r="AR218" s="127">
        <f>IF(COUNT(AB218,AE218,AH218,AK218,AN218,AQ218)&lt;6,"",SUM(AB218,AE218,AH218,AK218,AN218,AQ218))</f>
        <v>1.87</v>
      </c>
      <c r="AS218" s="129" t="str">
        <f>IF(AR218="","",INDEX({"A1","A2","A3","B1","B2","B3","C1","C2","D1","D2","E1","E2"},MAX(1,MIN(12,ROUND(AR218,0)))))</f>
        <v>A2</v>
      </c>
      <c r="AT218"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8" s="131" t="inlineStr">
        <is>
          <r>
            <rPr>
              <rFont val="Calibri"/>
              <b val="1"/>
              <sz val="10"/>
            </rPr>
            <t>At build:</t>
          </r>
          <r>
            <rPr>
              <rFont val="Calibri"/>
              <sz val="10"/>
            </rPr>
            <t xml:space="preserve"> Complexity 1.28 + Autonomy 0.24 + Accountability 0.06 + Leadership 0.00 + Experience 0.20 + Business impact 0.09
= 1.87 points → nearest level 2 = A2
</t>
          </r>
          <r>
            <rPr>
              <rFont val="Calibri"/>
              <b val="1"/>
              <sz val="10"/>
            </rPr>
            <t>Final level:</t>
          </r>
          <r>
            <rPr>
              <rFont val="Calibri"/>
              <sz val="10"/>
            </rPr>
            <t xml:space="preserve"> A2 · same as the score</t>
          </r>
        </is>
      </c>
      <c r="AV218" s="131" t="inlineStr">
        <is>
          <r>
            <rPr>
              <rFont val="Calibri"/>
              <b val="1"/>
              <sz val="10"/>
            </rPr>
            <t>No rule applied:</t>
          </r>
          <r>
            <rPr>
              <rFont val="Calibri"/>
              <sz val="10"/>
            </rPr>
            <t xml:space="preserve"> the score decides.</t>
          </r>
        </is>
      </c>
      <c r="AW218" s="144" t="inlineStr">
        <is>
          <r>
            <rPr>
              <rFont val="Calibri"/>
              <sz val="10"/>
            </rPr>
            <t xml:space="preserve">Rated 2 of 12
</t>
          </r>
          <r>
            <rPr>
              <rFont val="Calibri"/>
              <b val="1"/>
              <sz val="10"/>
            </rPr>
            <t>Start:</t>
          </r>
          <r>
            <rPr>
              <rFont val="Calibri"/>
              <sz val="10"/>
            </rPr>
            <t xml:space="preserve"> 1.0 · trainee / intern title
</t>
          </r>
          <r>
            <rPr>
              <rFont val="Calibri"/>
              <b val="1"/>
              <sz val="10"/>
            </rPr>
            <t>Evidence reads like A3:</t>
          </r>
          <r>
            <rPr>
              <rFont val="Calibri"/>
              <sz val="10"/>
            </rPr>
            <t xml:space="preserve"> Builds LLM solutions for automated tagging, table classification, anomaly detection using Azure Document Intelligence and FAISS → moved up 1
</t>
          </r>
          <r>
            <rPr>
              <rFont val="Calibri"/>
              <b val="1"/>
              <sz val="10"/>
            </rPr>
            <t>KRA:</t>
          </r>
          <r>
            <rPr>
              <rFont val="Calibri"/>
              <sz val="10"/>
            </rPr>
            <t xml:space="preserve"> “1.Build strong expertise in Agentic AI, LLM workflows, and document intelligence pipelines through structured learning and practical…”
</t>
          </r>
          <r>
            <rPr>
              <rFont val="Calibri"/>
              <b val="1"/>
              <sz val="10"/>
            </rPr>
            <t>Market:</t>
          </r>
          <r>
            <rPr>
              <rFont val="Calibri"/>
              <sz val="10"/>
            </rPr>
            <t xml:space="preserve"> A2 = Standard work of the discipline</t>
          </r>
        </is>
      </c>
      <c r="AX218"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Identifies best approach and researches new technologies; nothing beyond own approach → moved up 0.5
</t>
          </r>
          <r>
            <rPr>
              <rFont val="Calibri"/>
              <b val="1"/>
              <sz val="10"/>
            </rPr>
            <t>Market:</t>
          </r>
          <r>
            <rPr>
              <rFont val="Calibri"/>
              <sz val="10"/>
            </rPr>
            <t xml:space="preserve"> A1 = Needs approval / close guidance · A2 = Chooses own approach within standards</t>
          </r>
        </is>
      </c>
      <c r="AY218"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Accuracy and reliability of the LLM solutions and prompts personally developed → moved up 0.5
</t>
          </r>
          <r>
            <rPr>
              <rFont val="Calibri"/>
              <b val="1"/>
              <sz val="10"/>
            </rPr>
            <t>KRA:</t>
          </r>
          <r>
            <rPr>
              <rFont val="Calibri"/>
              <sz val="10"/>
            </rPr>
            <t xml:space="preserve"> “1.Build strong expertise in Agentic AI, LLM workflows, and document intelligence pipelines through structured learning and practical…”
</t>
          </r>
          <r>
            <rPr>
              <rFont val="Calibri"/>
              <b val="1"/>
              <sz val="10"/>
            </rPr>
            <t>Market:</t>
          </r>
          <r>
            <rPr>
              <rFont val="Calibri"/>
              <sz val="10"/>
            </rPr>
            <t xml:space="preserve"> A1 = Learning tasks · A2 = Own deliverables · accuracy, TAT</t>
          </r>
        </is>
      </c>
      <c r="AZ218" s="134" t="inlineStr">
        <is>
          <r>
            <rPr>
              <rFont val="Calibri"/>
              <sz val="10"/>
            </rPr>
            <t xml:space="preserve">Rated 1 of 12 — not counted: the weight is 0% at this level
</t>
          </r>
          <r>
            <rPr>
              <rFont val="Calibri"/>
              <b val="1"/>
              <sz val="10"/>
            </rPr>
            <t>Start:</t>
          </r>
          <r>
            <rPr>
              <rFont val="Calibri"/>
              <sz val="10"/>
            </rPr>
            <t xml:space="preserve"> 1.0 · individual contributor, so influence only
</t>
          </r>
          <r>
            <rPr>
              <rFont val="Calibri"/>
              <b val="1"/>
              <sz val="10"/>
            </rPr>
            <t>Evidence reads like A1:</t>
          </r>
          <r>
            <rPr>
              <rFont val="Calibri"/>
              <sz val="10"/>
            </rPr>
            <t xml:space="preserve"> None described → matches the start
</t>
          </r>
          <r>
            <rPr>
              <rFont val="Calibri"/>
              <b val="1"/>
              <sz val="10"/>
            </rPr>
            <t>Team:</t>
          </r>
          <r>
            <rPr>
              <rFont val="Calibri"/>
              <sz val="10"/>
            </rPr>
            <t xml:space="preserve"> 0 direct reports · IC
</t>
          </r>
          <r>
            <rPr>
              <rFont val="Calibri"/>
              <b val="1"/>
              <sz val="10"/>
            </rPr>
            <t>Market:</t>
          </r>
          <r>
            <rPr>
              <rFont val="Calibri"/>
              <sz val="10"/>
            </rPr>
            <t xml:space="preserve"> A1 = Not scored in Band A</t>
          </r>
        </is>
      </c>
      <c r="BA218" s="134" t="inlineStr">
        <is>
          <r>
            <rPr>
              <rFont val="Calibri"/>
              <sz val="10"/>
            </rPr>
            <t xml:space="preserve">Rated 2 of 12
</t>
          </r>
          <r>
            <rPr>
              <rFont val="Calibri"/>
              <b val="1"/>
              <sz val="10"/>
            </rPr>
            <t>Experience:</t>
          </r>
          <r>
            <rPr>
              <rFont val="Calibri"/>
              <sz val="10"/>
            </rPr>
            <t xml:space="preserve"> 1.5 yrs total · 0.6 before IRIS + 0.9 at IRIS = 2.2 on the experience scale
</t>
          </r>
          <r>
            <rPr>
              <rFont val="Calibri"/>
              <b val="1"/>
              <sz val="10"/>
            </rPr>
            <t>Qualification:</t>
          </r>
          <r>
            <rPr>
              <rFont val="Calibri"/>
              <sz val="10"/>
            </rPr>
            <t xml:space="preserve"> B.Tech · graduate, relevant to the work → no change
</t>
          </r>
          <r>
            <rPr>
              <rFont val="Calibri"/>
              <b val="1"/>
              <sz val="10"/>
            </rPr>
            <t>Market:</t>
          </r>
          <r>
            <rPr>
              <rFont val="Calibri"/>
              <sz val="10"/>
            </rPr>
            <t xml:space="preserve"> A2 roles typically have 0–3 yrs · IRIS guide 0–2</t>
          </r>
        </is>
      </c>
      <c r="BB218" s="134"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218" s="145" t="inlineStr"/>
      <c r="BD218" s="136" t="inlineStr">
        <is>
          <t>✓ HRIS: 1.5 yrs, B.Tech, 0 direct reports
✓ Survey: 20 of 20 questions answered
✓ KRAs: submitted, reported deliverables
✓ Manager mapping: rating, 9-box — filled from talent-mapping files: 9-box · CARBON grid
✗ Job description: not on file</t>
        </is>
      </c>
      <c r="BE218"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218" s="136" t="inlineStr">
        <is>
          <t>High</t>
        </is>
      </c>
      <c r="BG218" s="136" t="inlineStr">
        <is>
          <t>• Designation still says Trainee though experience is past the first year — confirm confirmation status / title</t>
        </is>
      </c>
      <c r="BH218" s="136" t="inlineStr"/>
      <c r="BI218" s="137" t="n"/>
      <c r="BJ218" s="138" t="n"/>
      <c r="BK218" s="138" t="n"/>
      <c r="BL218" s="138" t="n"/>
      <c r="BM218" s="138" t="n"/>
      <c r="BN218" s="139" t="n"/>
      <c r="BO218" s="121" t="n"/>
      <c r="BP218" s="121" t="n"/>
      <c r="BQ218" s="121" t="n"/>
      <c r="BR218" s="121" t="n"/>
      <c r="BS218" s="121" t="n"/>
      <c r="BT218" s="121" t="n"/>
      <c r="BU218" s="121" t="n"/>
      <c r="BV218" s="121" t="n">
        <v>1.5</v>
      </c>
    </row>
    <row r="219" ht="340" customHeight="1">
      <c r="A219" s="109" t="inlineStr">
        <is>
          <t>IRIS2394</t>
        </is>
      </c>
      <c r="B219" s="110" t="inlineStr">
        <is>
          <t>Meet Patel</t>
        </is>
      </c>
      <c r="C219" s="111" t="inlineStr">
        <is>
          <t>Technology</t>
        </is>
      </c>
      <c r="D219" s="111" t="inlineStr">
        <is>
          <t>Alpesh Chaudhari</t>
        </is>
      </c>
      <c r="E219" s="112" t="n">
        <v>1.2</v>
      </c>
      <c r="F219" s="112" t="n">
        <v>1.2</v>
      </c>
      <c r="G219" s="111" t="inlineStr">
        <is>
          <t>B.Sc</t>
        </is>
      </c>
      <c r="H219" s="140" t="inlineStr">
        <is>
          <t>Trainee Software Engineer</t>
        </is>
      </c>
      <c r="I219" s="115" t="inlineStr">
        <is>
          <t>Software Engineer</t>
        </is>
      </c>
      <c r="J219" s="114" t="inlineStr">
        <is>
          <t>Engineering &amp; Development</t>
        </is>
      </c>
      <c r="K219" s="114" t="inlineStr">
        <is>
          <t>Backend Development</t>
        </is>
      </c>
      <c r="L219" s="115" t="inlineStr">
        <is>
          <t>L2 – Trainee</t>
        </is>
      </c>
      <c r="M219" s="116" t="inlineStr">
        <is>
          <t>A2</t>
        </is>
      </c>
      <c r="N219" s="147" t="inlineStr">
        <is>
          <t>Associate</t>
        </is>
      </c>
      <c r="O219" s="26" t="inlineStr">
        <is>
          <t>A</t>
        </is>
      </c>
      <c r="P219" s="114" t="inlineStr">
        <is>
          <t>IC</t>
        </is>
      </c>
      <c r="Q219" s="146" t="inlineStr">
        <is>
          <t>▲ Up</t>
        </is>
      </c>
      <c r="R219" s="119" t="inlineStr">
        <is>
          <r>
            <rPr>
              <rFont val="Calibri"/>
              <b val="1"/>
              <sz val="10"/>
            </rPr>
            <t>WHAT THE ROLE DOES:</t>
          </r>
          <r>
            <rPr>
              <rFont val="Calibri"/>
              <sz val="10"/>
            </rPr>
            <t xml:space="preserve"> 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
</t>
          </r>
          <r>
            <rPr>
              <rFont val="Calibri"/>
              <b val="1"/>
              <sz val="10"/>
            </rPr>
            <t>DELIVERS:</t>
          </r>
          <r>
            <rPr>
              <rFont val="Calibri"/>
              <sz val="10"/>
            </rPr>
            <t xml:space="preserve"> Own deliverables · accuracy, TAT
</t>
          </r>
          <r>
            <rPr>
              <rFont val="Calibri"/>
              <b val="1"/>
              <sz val="10"/>
            </rPr>
            <t>Common themes in role-holders' answers:</t>
          </r>
          <r>
            <rPr>
              <rFont val="Calibri"/>
              <sz val="10"/>
            </rPr>
            <t xml:space="preserve"> solutions · bug · fixes · features
</t>
          </r>
          <r>
            <rPr>
              <rFont val="Calibri"/>
              <b val="1"/>
              <sz val="10"/>
            </rPr>
            <t>ACCOUNTABLE FOR:</t>
          </r>
          <r>
            <rPr>
              <rFont val="Calibri"/>
              <sz val="10"/>
            </rPr>
            <t xml:space="preserve"> Own deliverables · accuracy, TAT
</t>
          </r>
          <r>
            <rPr>
              <rFont val="Calibri"/>
              <b val="1"/>
              <sz val="10"/>
            </rPr>
            <t>Common themes in role-holders' answers:</t>
          </r>
          <r>
            <rPr>
              <rFont val="Calibri"/>
              <sz val="10"/>
            </rPr>
            <t xml:space="preserve"> quality · personally · reliable · delivering · am · accountable
</t>
          </r>
          <r>
            <rPr>
              <rFont val="Calibri"/>
              <b val="1"/>
              <sz val="10"/>
            </rPr>
            <t>DECIDES ALONE:</t>
          </r>
          <r>
            <rPr>
              <rFont val="Calibri"/>
              <sz val="10"/>
            </rPr>
            <t xml:space="preserve"> Chooses own approach within standards
</t>
          </r>
          <r>
            <rPr>
              <rFont val="Calibri"/>
              <b val="1"/>
              <sz val="10"/>
            </rPr>
            <t>Common themes in role-holders' answers:</t>
          </r>
          <r>
            <rPr>
              <rFont val="Calibri"/>
              <sz val="10"/>
            </rPr>
            <t xml:space="preserve"> implement · solutions · issues · structure · design
</t>
          </r>
          <r>
            <rPr>
              <rFont val="Calibri"/>
              <b val="1"/>
              <sz val="10"/>
            </rPr>
            <t>SKILLS &amp; KNOWLEDGE · role-holders:</t>
          </r>
          <r>
            <rPr>
              <rFont val="Calibri"/>
              <sz val="10"/>
            </rPr>
            <t xml:space="preserve"> NET MVC · Java
</t>
          </r>
          <r>
            <rPr>
              <rFont val="Calibri"/>
              <b val="1"/>
              <sz val="10"/>
            </rPr>
            <t>TOOLS &amp; SYSTEMS:</t>
          </r>
          <r>
            <rPr>
              <rFont val="Calibri"/>
              <sz val="10"/>
            </rPr>
            <t xml:space="preserve"> Postman · Oracle database
</t>
          </r>
          <r>
            <rPr>
              <rFont val="Calibri"/>
              <b val="1"/>
              <sz val="10"/>
            </rPr>
            <t>MANAGER-SET KRAs:</t>
          </r>
          <r>
            <rPr>
              <rFont val="Calibri"/>
              <sz val="10"/>
            </rPr>
            <t xml:space="preserve"> Common themes in manager-set KRAs: improve · deliver · modules · committed · coverage · automated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2 · Future-ready 2 · Functional 2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7 holders, 7 answered the survey; sub-family 79 answered; catalogue RC-066</t>
          </r>
        </is>
      </c>
      <c r="S219" s="120"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Not rated · manager · 9-Box Grid placement: Future Leader.</t>
          </r>
        </is>
      </c>
      <c r="T219" s="121" t="n"/>
      <c r="U219" s="122" t="inlineStr">
        <is>
          <r>
            <rPr>
              <rFont val="Calibri"/>
              <sz val="10"/>
            </rPr>
            <t xml:space="preserve">Software Engineer in Technology · CARBON, A2 — IC.
</t>
          </r>
          <r>
            <rPr>
              <rFont val="Calibri"/>
              <b val="1"/>
              <sz val="10"/>
            </rPr>
            <t>The work:</t>
          </r>
          <r>
            <rPr>
              <rFont val="Calibri"/>
              <sz val="10"/>
            </rPr>
            <t xml:space="preserve"> Builds back-end services, APIs, processing/validation logic and DB code; fixes defects and delivers change requests.
At this level the role owns standard work delivered independently.
</t>
          </r>
          <r>
            <rPr>
              <rFont val="Calibri"/>
              <b val="1"/>
              <sz val="10"/>
            </rPr>
            <t>Key responsibilities:</t>
          </r>
          <r>
            <rPr>
              <rFont val="Calibri"/>
              <sz val="10"/>
            </rPr>
            <t xml:space="preserve"> Builds back-end services, APIs, processing/validation logic and DB code; fixes defects and delivers change requests; Standard work of the discipline; Own deliverables · accuracy, TAT.
</t>
          </r>
          <r>
            <rPr>
              <rFont val="Calibri"/>
              <b val="1"/>
              <sz val="10"/>
            </rPr>
            <t>Holders describe it with:</t>
          </r>
          <r>
            <rPr>
              <rFont val="Calibri"/>
              <sz val="10"/>
            </rPr>
            <t xml:space="preserve"> fixing · quality · bug · development · client · code.</t>
          </r>
        </is>
      </c>
      <c r="V219" s="123" t="inlineStr">
        <is>
          <r>
            <rPr>
              <rFont val="Calibri"/>
              <b val="1"/>
              <sz val="10"/>
            </rPr>
            <t>Hire as:</t>
          </r>
          <r>
            <rPr>
              <rFont val="Calibri"/>
              <sz val="10"/>
            </rPr>
            <t xml:space="preserve"> Associate Software Engineer / Software Engineer — IRIS A2 Associate · IC
</t>
          </r>
          <r>
            <rPr>
              <rFont val="Calibri"/>
              <b val="1"/>
              <sz val="10"/>
            </rPr>
            <t>Market level:</t>
          </r>
          <r>
            <rPr>
              <rFont val="Calibri"/>
              <sz val="10"/>
            </rPr>
            <t xml:space="preserve"> P1–P2 · SFIA 2 Assist
</t>
          </r>
          <r>
            <rPr>
              <rFont val="Calibri"/>
              <b val="1"/>
              <sz val="10"/>
            </rPr>
            <t>Experience:</t>
          </r>
          <r>
            <rPr>
              <rFont val="Calibri"/>
              <sz val="10"/>
            </rPr>
            <t xml:space="preserve"> 0–2 yrs · Education: BE / B.Tech / MCA / M.Tech / B.Sc · CS
</t>
          </r>
          <r>
            <rPr>
              <rFont val="Calibri"/>
              <b val="1"/>
              <sz val="10"/>
            </rPr>
            <t>Equivalent titles at peers:</t>
          </r>
          <r>
            <rPr>
              <rFont val="Calibri"/>
              <sz val="10"/>
            </rPr>
            <t xml:space="preserve"> Workiva – Associate SE · Broadridge India – SE · Nasdaq / AxiomSL – SE · Salesforce – AMTS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19" s="123" t="inlineStr">
        <is>
          <r>
            <rPr>
              <rFont val="Calibri"/>
              <sz val="10"/>
            </rPr>
            <t xml:space="preserve">FUNCTIONAL — skill level 2 of 5 · Working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2 of 5 · Working
 •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
FUTURE-READY — skill level 2 of 5 · Working
 •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
</t>
          </r>
          <r>
            <rPr>
              <rFont val="Calibri"/>
              <b val="1"/>
              <sz val="10"/>
            </rPr>
            <t>SKILLS · from role-holders and HRIS:</t>
          </r>
          <r>
            <rPr>
              <rFont val="Calibri"/>
              <sz val="10"/>
            </rPr>
            <t xml:space="preserve"> NET MVC · Java
</t>
          </r>
          <r>
            <rPr>
              <rFont val="Calibri"/>
              <b val="1"/>
              <sz val="10"/>
            </rPr>
            <t>TOOLS:</t>
          </r>
          <r>
            <rPr>
              <rFont val="Calibri"/>
              <sz val="10"/>
            </rPr>
            <t xml:space="preserve"> Postman · Oracle database
★ = must-have for the family. Scale: 1 Awareness · 2 Working · 3 Practitioner · 4 Advanced · 5 Expert.</t>
          </r>
        </is>
      </c>
      <c r="X219" s="123" t="inlineStr">
        <is>
          <r>
            <rPr>
              <rFont val="Calibri"/>
              <sz val="10"/>
            </rPr>
            <t xml:space="preserve">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t>
          </r>
          <r>
            <rPr>
              <rFont val="Calibri"/>
              <b val="1"/>
              <sz val="10"/>
            </rPr>
            <t>Fit check:</t>
          </r>
          <r>
            <rPr>
              <rFont val="Calibri"/>
              <sz val="10"/>
            </rPr>
            <t xml:space="preserve"> Why this role, why IRIS · regulatory reporting / XBRL / regtech, and what would you change in your first 90 days?</t>
          </r>
        </is>
      </c>
      <c r="Y219" s="124" t="inlineStr">
        <is>
          <t>CARBON · Technology · Band A · Early career</t>
        </is>
      </c>
      <c r="Z219" s="125" t="n">
        <v>1.5</v>
      </c>
      <c r="AA219" s="126">
        <f>IFERROR(INDEX(WM_C,MATCH($Y219,WM_KEY,0)),"")</f>
        <v>0.64</v>
      </c>
      <c r="AB219" s="127">
        <f>IF(Z219="","",Z219*AA219)</f>
        <v>0.96</v>
      </c>
      <c r="AC219" s="125" t="n">
        <v>1.5</v>
      </c>
      <c r="AD219" s="126">
        <f>IFERROR(INDEX(WM_AU,MATCH($Y219,WM_KEY,0)),"")</f>
        <v>0.16</v>
      </c>
      <c r="AE219" s="127">
        <f>IF(AC219="","",AC219*AD219)</f>
        <v>0.24</v>
      </c>
      <c r="AF219" s="125" t="n">
        <v>1.5</v>
      </c>
      <c r="AG219" s="126">
        <f>IFERROR(INDEX(WM_AC,MATCH($Y219,WM_KEY,0)),"")</f>
        <v>0.04</v>
      </c>
      <c r="AH219" s="127">
        <f>IF(AF219="","",AF219*AG219)</f>
        <v>0.06</v>
      </c>
      <c r="AI219" s="125" t="n">
        <v>1.5</v>
      </c>
      <c r="AJ219" s="126">
        <f>IFERROR(INDEX(WM_L,MATCH($Y219,WM_KEY,0)),"")</f>
        <v>0</v>
      </c>
      <c r="AK219" s="127">
        <f>IF(AI219="","",AI219*AJ219)</f>
        <v>0</v>
      </c>
      <c r="AL219" s="125" t="n">
        <v>2</v>
      </c>
      <c r="AM219" s="126">
        <f>IFERROR(INDEX(WM_E,MATCH($Y219,WM_KEY,0)),"")</f>
        <v>0.1</v>
      </c>
      <c r="AN219" s="127">
        <f>IF(AL219="","",AL219*AM219)</f>
        <v>0.2</v>
      </c>
      <c r="AO219" s="128" t="n">
        <v>1.5</v>
      </c>
      <c r="AP219" s="126">
        <f>IFERROR(INDEX(WM_BI,MATCH($Y219,WM_KEY,0)),"")</f>
        <v>0.06</v>
      </c>
      <c r="AQ219" s="127">
        <f>IF(AO219="","",AO219*AP219)</f>
        <v>0.09</v>
      </c>
      <c r="AR219" s="127">
        <f>IF(COUNT(AB219,AE219,AH219,AK219,AN219,AQ219)&lt;6,"",SUM(AB219,AE219,AH219,AK219,AN219,AQ219))</f>
        <v>1.55</v>
      </c>
      <c r="AS219" s="129" t="str">
        <f>IF(AR219="","",INDEX({"A1","A2","A3","B1","B2","B3","C1","C2","D1","D2","E1","E2"},MAX(1,MIN(12,ROUND(AR219,0)))))</f>
        <v>A2</v>
      </c>
      <c r="AT219" s="130" t="inlineStr">
        <is>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t>
          </r>
        </is>
      </c>
      <c r="AU219" s="131" t="inlineStr">
        <is>
          <r>
            <rPr>
              <rFont val="Calibri"/>
              <b val="1"/>
              <sz val="10"/>
            </rPr>
            <t>At build:</t>
          </r>
          <r>
            <rPr>
              <rFont val="Calibri"/>
              <sz val="10"/>
            </rPr>
            <t xml:space="preserve"> Complexity 0.96 + Autonomy 0.24 + Accountability 0.06 + Leadership 0.00 + Experience 0.20 + Business impact 0.09
= 1.55 points → nearest level 2 = A2
</t>
          </r>
          <r>
            <rPr>
              <rFont val="Calibri"/>
              <b val="1"/>
              <sz val="10"/>
            </rPr>
            <t>Final level:</t>
          </r>
          <r>
            <rPr>
              <rFont val="Calibri"/>
              <sz val="10"/>
            </rPr>
            <t xml:space="preserve"> A2 · same as the score</t>
          </r>
        </is>
      </c>
      <c r="AV219" s="131" t="inlineStr">
        <is>
          <r>
            <rPr>
              <rFont val="Calibri"/>
              <b val="1"/>
              <sz val="10"/>
            </rPr>
            <t>No rule applied:</t>
          </r>
          <r>
            <rPr>
              <rFont val="Calibri"/>
              <sz val="10"/>
            </rPr>
            <t xml:space="preserve"> the score decides.</t>
          </r>
        </is>
      </c>
      <c r="AW219" s="14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own survey / KRA answers · summarised by the rater; not quoted → moved up 0.5
</t>
          </r>
          <r>
            <rPr>
              <rFont val="Calibri"/>
              <b val="1"/>
              <sz val="10"/>
            </rPr>
            <t>KRA:</t>
          </r>
          <r>
            <rPr>
              <rFont val="Calibri"/>
              <sz val="10"/>
            </rPr>
            <t xml:space="preserve"> “1.Deliver ≥ 90% committed development tasks within agreed timelines with high-quality implementation. 2.Strengthen technical capability in…”
</t>
          </r>
          <r>
            <rPr>
              <rFont val="Calibri"/>
              <b val="1"/>
              <sz val="10"/>
            </rPr>
            <t>Market:</t>
          </r>
          <r>
            <rPr>
              <rFont val="Calibri"/>
              <sz val="10"/>
            </rPr>
            <t xml:space="preserve"> A1 = Learning; follows worked examples · A2 = Standard work of the discipline</t>
          </r>
        </is>
      </c>
      <c r="AX219"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Decides how to implement technical solutions for own tasks → moved up 0.5
</t>
          </r>
          <r>
            <rPr>
              <rFont val="Calibri"/>
              <b val="1"/>
              <sz val="10"/>
            </rPr>
            <t>Market:</t>
          </r>
          <r>
            <rPr>
              <rFont val="Calibri"/>
              <sz val="10"/>
            </rPr>
            <t xml:space="preserve"> A1 = Needs approval / close guidance · A2 = Chooses own approach within standards</t>
          </r>
        </is>
      </c>
      <c r="AY219" s="134" t="inlineStr">
        <is>
          <r>
            <rPr>
              <rFont val="Calibri"/>
              <sz val="10"/>
            </rPr>
            <t xml:space="preserve">Rated 1.5 of 12 · between A1 and A2
</t>
          </r>
          <r>
            <rPr>
              <rFont val="Calibri"/>
              <b val="1"/>
              <sz val="10"/>
            </rPr>
            <t>Start:</t>
          </r>
          <r>
            <rPr>
              <rFont val="Calibri"/>
              <sz val="10"/>
            </rPr>
            <t xml:space="preserve"> 1.0 · trainee / intern title
</t>
          </r>
          <r>
            <rPr>
              <rFont val="Calibri"/>
              <b val="1"/>
              <sz val="10"/>
            </rPr>
            <t>Evidence reads like A2:</t>
          </r>
          <r>
            <rPr>
              <rFont val="Calibri"/>
              <sz val="10"/>
            </rPr>
            <t xml:space="preserve"> own survey / KRA answers · summarised by the rater; not quoted → moved up 0.5
</t>
          </r>
          <r>
            <rPr>
              <rFont val="Calibri"/>
              <b val="1"/>
              <sz val="10"/>
            </rPr>
            <t>KRA:</t>
          </r>
          <r>
            <rPr>
              <rFont val="Calibri"/>
              <sz val="10"/>
            </rPr>
            <t xml:space="preserve"> “1.Deliver ≥ 90% committed development tasks within agreed timelines with high-quality implementation. 2.Strengthen technical capability in…”
</t>
          </r>
          <r>
            <rPr>
              <rFont val="Calibri"/>
              <b val="1"/>
              <sz val="10"/>
            </rPr>
            <t>Market:</t>
          </r>
          <r>
            <rPr>
              <rFont val="Calibri"/>
              <sz val="10"/>
            </rPr>
            <t xml:space="preserve"> A1 = Learning tasks · A2 = Own deliverables · accuracy, TAT</t>
          </r>
        </is>
      </c>
      <c r="AZ219" s="134" t="inlineStr">
        <is>
          <r>
            <rPr>
              <rFont val="Calibri"/>
              <sz val="10"/>
            </rPr>
            <t xml:space="preserve">Rated 1.5 of 12 · between A1 and A2 — not counted: the weight is 0% at this level
</t>
          </r>
          <r>
            <rPr>
              <rFont val="Calibri"/>
              <b val="1"/>
              <sz val="10"/>
            </rPr>
            <t>Start:</t>
          </r>
          <r>
            <rPr>
              <rFont val="Calibri"/>
              <sz val="10"/>
            </rPr>
            <t xml:space="preserve"> 1.0 · individual contributor, so influence only
</t>
          </r>
          <r>
            <rPr>
              <rFont val="Calibri"/>
              <b val="1"/>
              <sz val="10"/>
            </rPr>
            <t>Evidence reads like A2:</t>
          </r>
          <r>
            <rPr>
              <rFont val="Calibri"/>
              <sz val="10"/>
            </rPr>
            <t xml:space="preserve"> Says helps others who need help → moved up 0.5
</t>
          </r>
          <r>
            <rPr>
              <rFont val="Calibri"/>
              <b val="1"/>
              <sz val="10"/>
            </rPr>
            <t>Team:</t>
          </r>
          <r>
            <rPr>
              <rFont val="Calibri"/>
              <sz val="10"/>
            </rPr>
            <t xml:space="preserve"> 0 direct reports · IC
</t>
          </r>
          <r>
            <rPr>
              <rFont val="Calibri"/>
              <b val="1"/>
              <sz val="10"/>
            </rPr>
            <t>Market:</t>
          </r>
          <r>
            <rPr>
              <rFont val="Calibri"/>
              <sz val="10"/>
            </rPr>
            <t xml:space="preserve"> A1–A2 = Not scored in Band A</t>
          </r>
        </is>
      </c>
      <c r="BA219" s="134" t="inlineStr">
        <is>
          <r>
            <rPr>
              <rFont val="Calibri"/>
              <sz val="10"/>
            </rPr>
            <t xml:space="preserve">Rated 2 of 12
</t>
          </r>
          <r>
            <rPr>
              <rFont val="Calibri"/>
              <b val="1"/>
              <sz val="10"/>
            </rPr>
            <t>Experience:</t>
          </r>
          <r>
            <rPr>
              <rFont val="Calibri"/>
              <sz val="10"/>
            </rPr>
            <t xml:space="preserve"> 1.2 yrs total · 1.2 at IRIS; none recorded before IRIS = 2.1 on the experience scale
</t>
          </r>
          <r>
            <rPr>
              <rFont val="Calibri"/>
              <b val="1"/>
              <sz val="10"/>
            </rPr>
            <t>Qualification:</t>
          </r>
          <r>
            <rPr>
              <rFont val="Calibri"/>
              <sz val="10"/>
            </rPr>
            <t xml:space="preserve"> B.Sc · graduate, relevant to the work → no change
</t>
          </r>
          <r>
            <rPr>
              <rFont val="Calibri"/>
              <b val="1"/>
              <sz val="10"/>
            </rPr>
            <t>Market:</t>
          </r>
          <r>
            <rPr>
              <rFont val="Calibri"/>
              <sz val="10"/>
            </rPr>
            <t xml:space="preserve"> A2 roles typically have 0–3 yrs · IRIS guide 0–2</t>
          </r>
        </is>
      </c>
      <c r="BB219" s="134" t="inlineStr">
        <is>
          <r>
            <rPr>
              <rFont val="Calibri"/>
              <sz val="10"/>
            </rPr>
            <t xml:space="preserve">Rated 1.5 of 12 — a starting estimate.
</t>
          </r>
          <r>
            <rPr>
              <rFont val="Calibri"/>
              <b val="1"/>
              <sz val="10"/>
            </rPr>
            <t>Start:</t>
          </r>
          <r>
            <rPr>
              <rFont val="Calibri"/>
              <sz val="10"/>
            </rPr>
            <t xml:space="preserve"> 1.5, the role's accountability scope — what it answers for.
</t>
          </r>
          <r>
            <rPr>
              <rFont val="Calibri"/>
              <b val="1"/>
              <sz val="10"/>
            </rPr>
            <t>No survey or manager-mapping signal on criticality:</t>
          </r>
          <r>
            <rPr>
              <rFont val="Calibri"/>
              <sz val="10"/>
            </rPr>
            <t xml:space="preserve"> kept at the start point.
</t>
          </r>
          <r>
            <rPr>
              <rFont val="Calibri"/>
              <b val="1"/>
              <sz val="10"/>
            </rPr>
            <t>Managers and heads:</t>
          </r>
          <r>
            <rPr>
              <rFont val="Calibri"/>
              <sz val="10"/>
            </rPr>
            <t xml:space="preserve"> overwrite this rating on the Weightage sheet with the business impact you see — the score updates at once.
</t>
          </r>
          <r>
            <rPr>
              <rFont val="Calibri"/>
              <b val="1"/>
              <sz val="10"/>
            </rPr>
            <t>Ladder:</t>
          </r>
          <r>
            <rPr>
              <rFont val="Calibri"/>
              <sz val="10"/>
            </rPr>
            <t xml:space="preserve"> A1 = Learning; little direct effect on business results yet · A2 = Own deliverables feed a team's output and turnaround</t>
          </r>
        </is>
      </c>
      <c r="BC219" s="145" t="inlineStr"/>
      <c r="BD219" s="136" t="inlineStr">
        <is>
          <t>✓ HRIS: 1.2 yrs, B.Sc, 0 direct reports
✓ Survey: 20 of 20 questions answered
✓ KRAs: submitted, reported deliverables
✓ Manager mapping: rating, 9-box — filled from talent-mapping files: 9-box · CARBON grid
✗ Job description: not on file</t>
        </is>
      </c>
      <c r="BE219" s="136"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BF219" s="136" t="inlineStr">
        <is>
          <t>Medium</t>
        </is>
      </c>
      <c r="BG219" s="136" t="inlineStr">
        <is>
          <t>• Designation still says Trainee though experience is past the first year — confirm confirmation status / title</t>
        </is>
      </c>
      <c r="BH219" s="136" t="inlineStr"/>
      <c r="BI219" s="137" t="n"/>
      <c r="BJ219" s="138" t="n"/>
      <c r="BK219" s="138" t="n"/>
      <c r="BL219" s="138" t="n"/>
      <c r="BM219" s="138" t="n"/>
      <c r="BN219" s="139" t="n"/>
      <c r="BO219" s="121" t="n"/>
      <c r="BP219" s="121" t="n"/>
      <c r="BQ219" s="121" t="n"/>
      <c r="BR219" s="121" t="n"/>
      <c r="BS219" s="121" t="n"/>
      <c r="BT219" s="121" t="n"/>
      <c r="BU219" s="121" t="n"/>
      <c r="BV219" s="121" t="n">
        <v>1.5</v>
      </c>
    </row>
    <row r="220" ht="340" customHeight="1">
      <c r="A220" s="109" t="inlineStr">
        <is>
          <t>IRIS2454</t>
        </is>
      </c>
      <c r="B220" s="110" t="inlineStr">
        <is>
          <t>Ayush Sharma</t>
        </is>
      </c>
      <c r="C220" s="111" t="inlineStr">
        <is>
          <t>Technology</t>
        </is>
      </c>
      <c r="D220" s="111" t="inlineStr">
        <is>
          <t>Alpesh Chaudhari</t>
        </is>
      </c>
      <c r="E220" s="112" t="n">
        <v>0.8</v>
      </c>
      <c r="F220" s="112" t="n">
        <v>0.8</v>
      </c>
      <c r="G220" s="111" t="inlineStr">
        <is>
          <t>B.Tech</t>
        </is>
      </c>
      <c r="H220" s="113" t="inlineStr">
        <is>
          <t>Trainee Software Engineer</t>
        </is>
      </c>
      <c r="I220" s="114" t="inlineStr">
        <is>
          <t>Trainee Software Engineer</t>
        </is>
      </c>
      <c r="J220" s="114" t="inlineStr">
        <is>
          <t>Engineering &amp; Development</t>
        </is>
      </c>
      <c r="K220" s="114" t="inlineStr">
        <is>
          <t>Backend Development</t>
        </is>
      </c>
      <c r="L220" s="114" t="inlineStr">
        <is>
          <t>L2 – Trainee</t>
        </is>
      </c>
      <c r="M220" s="148" t="inlineStr">
        <is>
          <t>A1</t>
        </is>
      </c>
      <c r="N220" s="147" t="inlineStr">
        <is>
          <t>Intern / Trainee</t>
        </is>
      </c>
      <c r="O220" s="26" t="inlineStr">
        <is>
          <t>A</t>
        </is>
      </c>
      <c r="P220" s="114" t="inlineStr">
        <is>
          <t>IC</t>
        </is>
      </c>
      <c r="Q220" s="149" t="inlineStr">
        <is>
          <t>• Same level</t>
        </is>
      </c>
      <c r="R220" s="119" t="inlineStr">
        <is>
          <r>
            <rPr>
              <rFont val="Calibri"/>
              <b val="1"/>
              <sz val="10"/>
            </rPr>
            <t>WHAT THE ROLE DOES:</t>
          </r>
          <r>
            <rPr>
              <rFont val="Calibri"/>
              <sz val="10"/>
            </rPr>
            <t xml:space="preserve"> 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
</t>
          </r>
          <r>
            <rPr>
              <rFont val="Calibri"/>
              <b val="1"/>
              <sz val="10"/>
            </rPr>
            <t>DELIVERS:</t>
          </r>
          <r>
            <rPr>
              <rFont val="Calibri"/>
              <sz val="10"/>
            </rPr>
            <t xml:space="preserve"> Learning tasks
</t>
          </r>
          <r>
            <rPr>
              <rFont val="Calibri"/>
              <b val="1"/>
              <sz val="10"/>
            </rPr>
            <t>Common themes in role-holders' answers:</t>
          </r>
          <r>
            <rPr>
              <rFont val="Calibri"/>
              <sz val="10"/>
            </rPr>
            <t xml:space="preserve"> software · code · features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quality · accountable · timely · if · data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decisions · technical
</t>
          </r>
          <r>
            <rPr>
              <rFont val="Calibri"/>
              <b val="1"/>
              <sz val="10"/>
            </rPr>
            <t>SKILLS &amp; KNOWLEDGE · role-holders:</t>
          </r>
          <r>
            <rPr>
              <rFont val="Calibri"/>
              <sz val="10"/>
            </rPr>
            <t xml:space="preserve"> Java · NET MVC
</t>
          </r>
          <r>
            <rPr>
              <rFont val="Calibri"/>
              <b val="1"/>
              <sz val="10"/>
            </rPr>
            <t>MANAGER-SET KRAs:</t>
          </r>
          <r>
            <rPr>
              <rFont val="Calibri"/>
              <sz val="10"/>
            </rPr>
            <t xml:space="preserve"> Common themes in manager-set KRAs: code · technical · agreed · deliver · application · maintain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79 answered; catalogue RC-065</t>
          </r>
        </is>
      </c>
      <c r="S220"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Not rated · manager · 9-Box Grid placement: Trusted Professional.</t>
          </r>
        </is>
      </c>
      <c r="T220" s="121" t="n"/>
      <c r="U220" s="122" t="inlineStr">
        <is>
          <r>
            <rPr>
              <rFont val="Calibri"/>
              <sz val="10"/>
            </rPr>
            <t xml:space="preserve">Trainee Software Engineer in Technology · CARBON, A1 — IC.
</t>
          </r>
          <r>
            <rPr>
              <rFont val="Calibri"/>
              <b val="1"/>
              <sz val="10"/>
            </rPr>
            <t>The work:</t>
          </r>
          <r>
            <rPr>
              <rFont val="Calibri"/>
              <sz val="10"/>
            </rPr>
            <t xml:space="preserve"> Builds back-end services, APIs, processing/validation logic and DB code; fixes defects and delivers change requests.
At this level the role owns learning the role; all work reviewed.
</t>
          </r>
          <r>
            <rPr>
              <rFont val="Calibri"/>
              <b val="1"/>
              <sz val="10"/>
            </rPr>
            <t>Key responsibilities:</t>
          </r>
          <r>
            <rPr>
              <rFont val="Calibri"/>
              <sz val="10"/>
            </rPr>
            <t xml:space="preserve"> Builds back-end services, APIs, processing/validation logic and DB code; fixes defects and delivers change requests; Learning; follows worked examples; Learning tasks.
</t>
          </r>
          <r>
            <rPr>
              <rFont val="Calibri"/>
              <b val="1"/>
              <sz val="10"/>
            </rPr>
            <t>Holders describe it with:</t>
          </r>
          <r>
            <rPr>
              <rFont val="Calibri"/>
              <sz val="10"/>
            </rPr>
            <t xml:space="preserve"> features · software · development · learning.</t>
          </r>
        </is>
      </c>
      <c r="V220" s="123"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20" s="123"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Java · NET MVC
★ = must-have for the family. Scale: 1 Awareness · 2 Working · 3 Practitioner · 4 Advanced · 5 Expert.</t>
          </r>
        </is>
      </c>
      <c r="X220" s="123"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220" s="124" t="inlineStr">
        <is>
          <t>—</t>
        </is>
      </c>
      <c r="Z220" s="125" t="n"/>
      <c r="AA220" s="126" t="n"/>
      <c r="AB220" s="127" t="n"/>
      <c r="AC220" s="125" t="n"/>
      <c r="AD220" s="126" t="n"/>
      <c r="AE220" s="127" t="n"/>
      <c r="AF220" s="125" t="n"/>
      <c r="AG220" s="126" t="n"/>
      <c r="AH220" s="127" t="n"/>
      <c r="AI220" s="125" t="n"/>
      <c r="AJ220" s="126" t="n"/>
      <c r="AK220" s="127" t="n"/>
      <c r="AL220" s="125" t="n"/>
      <c r="AM220" s="126" t="n"/>
      <c r="AN220" s="127" t="n"/>
      <c r="AO220" s="128" t="n"/>
      <c r="AP220" s="126" t="n"/>
      <c r="AQ220" s="127" t="n"/>
      <c r="AR220" s="127" t="inlineStr"/>
      <c r="AS220" s="129" t="inlineStr"/>
      <c r="AT220" s="130" t="inlineStr">
        <is>
          <r>
            <rPr>
              <rFont val="Calibri"/>
              <b val="1"/>
              <sz val="10"/>
            </rPr>
            <t>Not scored:</t>
          </r>
          <r>
            <rPr>
              <rFont val="Calibri"/>
              <sz val="10"/>
            </rPr>
            <t xml:space="preserve"> interns and first-year trainees start at A1.</t>
          </r>
        </is>
      </c>
      <c r="AU220" s="131" t="inlineStr">
        <is>
          <r>
            <rPr>
              <rFont val="Calibri"/>
              <b val="1"/>
              <sz val="10"/>
            </rPr>
            <t>Not scored:</t>
          </r>
          <r>
            <rPr>
              <rFont val="Calibri"/>
              <sz val="10"/>
            </rPr>
            <t xml:space="preserve"> interns and first-year trainees start at A1.</t>
          </r>
        </is>
      </c>
      <c r="AV220" s="131" t="inlineStr">
        <is>
          <t>Interns and first-year trainees start at A1.</t>
        </is>
      </c>
      <c r="AW220" s="144" t="inlineStr">
        <is>
          <r>
            <rPr>
              <rFont val="Calibri"/>
              <b val="1"/>
              <sz val="10"/>
            </rPr>
            <t>Not scored:</t>
          </r>
          <r>
            <rPr>
              <rFont val="Calibri"/>
              <sz val="10"/>
            </rPr>
            <t xml:space="preserve"> interns and first-year trainees start at A1.</t>
          </r>
        </is>
      </c>
      <c r="AX220" s="134" t="inlineStr">
        <is>
          <r>
            <rPr>
              <rFont val="Calibri"/>
              <b val="1"/>
              <sz val="10"/>
            </rPr>
            <t>Not scored:</t>
          </r>
          <r>
            <rPr>
              <rFont val="Calibri"/>
              <sz val="10"/>
            </rPr>
            <t xml:space="preserve"> interns and first-year trainees start at A1.</t>
          </r>
        </is>
      </c>
      <c r="AY220" s="134" t="inlineStr">
        <is>
          <r>
            <rPr>
              <rFont val="Calibri"/>
              <b val="1"/>
              <sz val="10"/>
            </rPr>
            <t>Not scored:</t>
          </r>
          <r>
            <rPr>
              <rFont val="Calibri"/>
              <sz val="10"/>
            </rPr>
            <t xml:space="preserve"> interns and first-year trainees start at A1.</t>
          </r>
        </is>
      </c>
      <c r="AZ220" s="134" t="inlineStr">
        <is>
          <r>
            <rPr>
              <rFont val="Calibri"/>
              <b val="1"/>
              <sz val="10"/>
            </rPr>
            <t>Not scored:</t>
          </r>
          <r>
            <rPr>
              <rFont val="Calibri"/>
              <sz val="10"/>
            </rPr>
            <t xml:space="preserve"> interns and first-year trainees start at A1.</t>
          </r>
        </is>
      </c>
      <c r="BA220" s="134" t="inlineStr">
        <is>
          <r>
            <rPr>
              <rFont val="Calibri"/>
              <b val="1"/>
              <sz val="10"/>
            </rPr>
            <t>Not scored:</t>
          </r>
          <r>
            <rPr>
              <rFont val="Calibri"/>
              <sz val="10"/>
            </rPr>
            <t xml:space="preserve"> interns and first-year trainees start at A1.</t>
          </r>
        </is>
      </c>
      <c r="BB220" s="134" t="inlineStr">
        <is>
          <r>
            <rPr>
              <rFont val="Calibri"/>
              <b val="1"/>
              <sz val="10"/>
            </rPr>
            <t>Not scored:</t>
          </r>
          <r>
            <rPr>
              <rFont val="Calibri"/>
              <sz val="10"/>
            </rPr>
            <t xml:space="preserve"> interns and first-year trainees start at A1.</t>
          </r>
        </is>
      </c>
      <c r="BC220" s="145" t="inlineStr"/>
      <c r="BD220" s="136" t="inlineStr">
        <is>
          <t>✓ HRIS: 0.8 yrs, B.Tech, 0 direct reports
✓ Survey: 20 of 20 questions answered
✓ KRAs: submitted, reported deliverables
✓ Manager mapping: rating, 9-box — filled from talent-mapping files: 9-box · CARBON grid
✗ Job description: not on file</t>
        </is>
      </c>
      <c r="BE220" s="136"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220" s="136" t="inlineStr">
        <is>
          <t>Low</t>
        </is>
      </c>
      <c r="BG220" s="136" t="inlineStr">
        <is>
          <t>• Survey answers are generic or do not match the role — not used as evidence; manager input needed</t>
        </is>
      </c>
      <c r="BH220" s="136" t="inlineStr"/>
      <c r="BI220" s="137" t="n"/>
      <c r="BJ220" s="138" t="n"/>
      <c r="BK220" s="138" t="n"/>
      <c r="BL220" s="138" t="n"/>
      <c r="BM220" s="138" t="n"/>
      <c r="BN220" s="139" t="n"/>
      <c r="BO220" s="121" t="n"/>
      <c r="BP220" s="121" t="n"/>
      <c r="BQ220" s="121" t="n"/>
      <c r="BR220" s="121" t="n"/>
      <c r="BS220" s="121" t="n"/>
      <c r="BT220" s="121" t="n"/>
      <c r="BU220" s="121" t="n"/>
      <c r="BV220" s="121" t="n"/>
    </row>
    <row r="221" ht="340" customHeight="1">
      <c r="A221" s="109" t="inlineStr">
        <is>
          <t>IRIS2455</t>
        </is>
      </c>
      <c r="B221" s="110" t="inlineStr">
        <is>
          <t>Soniya Paliwal</t>
        </is>
      </c>
      <c r="C221" s="111" t="inlineStr">
        <is>
          <t>Technology</t>
        </is>
      </c>
      <c r="D221" s="111" t="inlineStr">
        <is>
          <t>Raj Chauhan</t>
        </is>
      </c>
      <c r="E221" s="112" t="n">
        <v>0.8</v>
      </c>
      <c r="F221" s="112" t="n">
        <v>0.8</v>
      </c>
      <c r="G221" s="111" t="inlineStr">
        <is>
          <t>B.Com</t>
        </is>
      </c>
      <c r="H221" s="113" t="inlineStr">
        <is>
          <t>Trainee Software Engineer</t>
        </is>
      </c>
      <c r="I221" s="114" t="inlineStr">
        <is>
          <t>Trainee Software Engineer</t>
        </is>
      </c>
      <c r="J221" s="114" t="inlineStr">
        <is>
          <t>Engineering &amp; Development</t>
        </is>
      </c>
      <c r="K221" s="114" t="inlineStr">
        <is>
          <t>Full-Stack Development</t>
        </is>
      </c>
      <c r="L221" s="114" t="inlineStr">
        <is>
          <t>L2 – Trainee</t>
        </is>
      </c>
      <c r="M221" s="148" t="inlineStr">
        <is>
          <t>A1</t>
        </is>
      </c>
      <c r="N221" s="147" t="inlineStr">
        <is>
          <t>Intern / Trainee</t>
        </is>
      </c>
      <c r="O221" s="26" t="inlineStr">
        <is>
          <t>A</t>
        </is>
      </c>
      <c r="P221" s="114" t="inlineStr">
        <is>
          <t>IC</t>
        </is>
      </c>
      <c r="Q221" s="149" t="inlineStr">
        <is>
          <t>• Same level</t>
        </is>
      </c>
      <c r="R221" s="119" t="inlineStr">
        <is>
          <r>
            <rPr>
              <rFont val="Calibri"/>
              <b val="1"/>
              <sz val="10"/>
            </rPr>
            <t>WHAT THE ROLE DOES:</t>
          </r>
          <r>
            <rPr>
              <rFont val="Calibri"/>
              <sz val="10"/>
            </rPr>
            <t xml:space="preserve"> Builds features end to end — back-end services/APIs plus UI screens. At A1: learning the role; all work reviewed.
</t>
          </r>
          <r>
            <rPr>
              <rFont val="Calibri"/>
              <b val="1"/>
              <sz val="10"/>
            </rPr>
            <t>Common themes in role-holders' answers:</t>
          </r>
          <r>
            <rPr>
              <rFont val="Calibri"/>
              <sz val="10"/>
            </rPr>
            <t xml:space="preserve"> improving · software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
</t>
          </r>
          <r>
            <rPr>
              <rFont val="Calibri"/>
              <b val="1"/>
              <sz val="10"/>
            </rPr>
            <t>DELIVERS:</t>
          </r>
          <r>
            <rPr>
              <rFont val="Calibri"/>
              <sz val="10"/>
            </rPr>
            <t xml:space="preserve"> Learning tasks
</t>
          </r>
          <r>
            <rPr>
              <rFont val="Calibri"/>
              <b val="1"/>
              <sz val="10"/>
            </rPr>
            <t>Common themes in role-holders' answers:</t>
          </r>
          <r>
            <rPr>
              <rFont val="Calibri"/>
              <sz val="10"/>
            </rPr>
            <t xml:space="preserve"> features · bug fixes · technical · apis · software
</t>
          </r>
          <r>
            <rPr>
              <rFont val="Calibri"/>
              <b val="1"/>
              <sz val="10"/>
            </rPr>
            <t>ACCOUNTABLE FOR:</t>
          </r>
          <r>
            <rPr>
              <rFont val="Calibri"/>
              <sz val="10"/>
            </rPr>
            <t xml:space="preserve"> Learning tasks
</t>
          </r>
          <r>
            <rPr>
              <rFont val="Calibri"/>
              <b val="1"/>
              <sz val="10"/>
            </rPr>
            <t>Common themes in role-holders' answers:</t>
          </r>
          <r>
            <rPr>
              <rFont val="Calibri"/>
              <sz val="10"/>
            </rPr>
            <t xml:space="preserve"> development · am
</t>
          </r>
          <r>
            <rPr>
              <rFont val="Calibri"/>
              <b val="1"/>
              <sz val="10"/>
            </rPr>
            <t>DECIDES ALONE:</t>
          </r>
          <r>
            <rPr>
              <rFont val="Calibri"/>
              <sz val="10"/>
            </rPr>
            <t xml:space="preserve"> Needs approval / close guidance
</t>
          </r>
          <r>
            <rPr>
              <rFont val="Calibri"/>
              <b val="1"/>
              <sz val="10"/>
            </rPr>
            <t>Common themes in role-holders' answers:</t>
          </r>
          <r>
            <rPr>
              <rFont val="Calibri"/>
              <sz val="10"/>
            </rPr>
            <t xml:space="preserve"> approaches · implementation
</t>
          </r>
          <r>
            <rPr>
              <rFont val="Calibri"/>
              <b val="1"/>
              <sz val="10"/>
            </rPr>
            <t>SKILLS &amp; KNOWLEDGE · role-holders:</t>
          </r>
          <r>
            <rPr>
              <rFont val="Calibri"/>
              <sz val="10"/>
            </rPr>
            <t xml:space="preserve"> React · Java · Angular · NET MVC
</t>
          </r>
          <r>
            <rPr>
              <rFont val="Calibri"/>
              <b val="1"/>
              <sz val="10"/>
            </rPr>
            <t>TOOLS &amp; SYSTEMS:</t>
          </r>
          <r>
            <rPr>
              <rFont val="Calibri"/>
              <sz val="10"/>
            </rPr>
            <t xml:space="preserve"> Vs code · Postman
</t>
          </r>
          <r>
            <rPr>
              <rFont val="Calibri"/>
              <b val="1"/>
              <sz val="10"/>
            </rPr>
            <t>MANAGER-SET KRAs:</t>
          </r>
          <r>
            <rPr>
              <rFont val="Calibri"/>
              <sz val="10"/>
            </rPr>
            <t xml:space="preserve"> Common themes in manager-set KRAs: complete · assigned · improve · code · technical · quality
COMPETENCIES REQUIRED — must-have ★: Programming &amp; Tech-Stack Depth · System Design &amp; Architecture
</t>
          </r>
          <r>
            <rPr>
              <rFont val="Calibri"/>
              <b val="1"/>
              <sz val="10"/>
            </rPr>
            <t>OTHER FUNCTIONAL COMPETENCIES:</t>
          </r>
          <r>
            <rPr>
              <rFont val="Calibri"/>
              <sz val="10"/>
            </rPr>
            <t xml:space="preserve"> Database, SQL &amp; Data Engineering · Cloud, DevOps &amp; CI/CD · AI, GenAI &amp; Prompt Engineering · Product, Platform &amp; Domain Knowledge
</t>
          </r>
          <r>
            <rPr>
              <rFont val="Calibri"/>
              <b val="1"/>
              <sz val="10"/>
            </rPr>
            <t>PROFICIENCY NEEDED AT THIS LEVEL:</t>
          </r>
          <r>
            <rPr>
              <rFont val="Calibri"/>
              <sz val="10"/>
            </rPr>
            <t xml:space="preserve"> Core 1 · Future-ready 1 · Functional 1 · Leadership —
</t>
          </r>
          <r>
            <rPr>
              <rFont val="Calibri"/>
              <b val="1"/>
              <sz val="10"/>
            </rPr>
            <t>CREDENTIALS:</t>
          </r>
          <r>
            <rPr>
              <rFont val="Calibri"/>
              <sz val="10"/>
            </rPr>
            <t xml:space="preserve"> Cloud / language certifications · optional; AWS / Azure architect · optional
</t>
          </r>
          <r>
            <rPr>
              <rFont val="Calibri"/>
              <b val="1"/>
              <sz val="10"/>
            </rPr>
            <t>SOURCE:</t>
          </r>
          <r>
            <rPr>
              <rFont val="Calibri"/>
              <sz val="10"/>
            </rPr>
            <t xml:space="preserve"> Framework + role-holders' themes · 3+ answered — 4 holders, 4 answered the survey; sub-family 35 answered; catalogue RC-083</t>
          </r>
        </is>
      </c>
      <c r="S221" s="120"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Not rated · manager · 9-Box Grid placement: Future Leader.</t>
          </r>
        </is>
      </c>
      <c r="T221" s="121" t="n"/>
      <c r="U221" s="122" t="inlineStr">
        <is>
          <r>
            <rPr>
              <rFont val="Calibri"/>
              <sz val="10"/>
            </rPr>
            <t xml:space="preserve">Trainee Software Engineer in Technology · CARBON, A1 — IC.
</t>
          </r>
          <r>
            <rPr>
              <rFont val="Calibri"/>
              <b val="1"/>
              <sz val="10"/>
            </rPr>
            <t>The work:</t>
          </r>
          <r>
            <rPr>
              <rFont val="Calibri"/>
              <sz val="10"/>
            </rPr>
            <t xml:space="preserve"> Builds features end to end — back-end services/APIs plus UI screens.
At this level the role owns learning the role; all work reviewed.
</t>
          </r>
          <r>
            <rPr>
              <rFont val="Calibri"/>
              <b val="1"/>
              <sz val="10"/>
            </rPr>
            <t>Key responsibilities:</t>
          </r>
          <r>
            <rPr>
              <rFont val="Calibri"/>
              <sz val="10"/>
            </rPr>
            <t xml:space="preserve"> Builds features end to end — back-end services/APIs plus UI screens; Learning; follows worked examples; Learning tasks.
</t>
          </r>
          <r>
            <rPr>
              <rFont val="Calibri"/>
              <b val="1"/>
              <sz val="10"/>
            </rPr>
            <t>Holders describe it with:</t>
          </r>
          <r>
            <rPr>
              <rFont val="Calibri"/>
              <sz val="10"/>
            </rPr>
            <t xml:space="preserve"> bug fixing · development · feature.</t>
          </r>
        </is>
      </c>
      <c r="V221" s="123" t="inlineStr">
        <is>
          <r>
            <rPr>
              <rFont val="Calibri"/>
              <b val="1"/>
              <sz val="10"/>
            </rPr>
            <t>Hire as:</t>
          </r>
          <r>
            <rPr>
              <rFont val="Calibri"/>
              <sz val="10"/>
            </rPr>
            <t xml:space="preserve"> Associate Software Engineer — IRIS A1 Intern / Trainee · IC
</t>
          </r>
          <r>
            <rPr>
              <rFont val="Calibri"/>
              <b val="1"/>
              <sz val="10"/>
            </rPr>
            <t>Market level:</t>
          </r>
          <r>
            <rPr>
              <rFont val="Calibri"/>
              <sz val="10"/>
            </rPr>
            <t xml:space="preserve"> Entry / P1 · intern · SFIA 1 Follow
</t>
          </r>
          <r>
            <rPr>
              <rFont val="Calibri"/>
              <b val="1"/>
              <sz val="10"/>
            </rPr>
            <t>Experience:</t>
          </r>
          <r>
            <rPr>
              <rFont val="Calibri"/>
              <sz val="10"/>
            </rPr>
            <t xml:space="preserve"> 0 yrs · fresher / intern yrs · Education: BE / B.Tech / MCA / M.Tech / B.Sc · CS
</t>
          </r>
          <r>
            <rPr>
              <rFont val="Calibri"/>
              <b val="1"/>
              <sz val="10"/>
            </rPr>
            <t>Credentials:</t>
          </r>
          <r>
            <rPr>
              <rFont val="Calibri"/>
              <sz val="10"/>
            </rPr>
            <t xml:space="preserve"> Cloud / language certifications · optional; AWS / Azure architect · optional
</t>
          </r>
          <r>
            <rPr>
              <rFont val="Calibri"/>
              <b val="1"/>
              <sz val="10"/>
            </rPr>
            <t>Must already know:</t>
          </r>
          <r>
            <rPr>
              <rFont val="Calibri"/>
              <sz val="10"/>
            </rPr>
            <t xml:space="preserve"> Secure coding · OWASP, code review, unit testing</t>
          </r>
        </is>
      </c>
      <c r="W221" s="123" t="inlineStr">
        <is>
          <r>
            <rPr>
              <rFont val="Calibri"/>
              <sz val="10"/>
            </rPr>
            <t xml:space="preserve">FUNCTIONAL — skill level 1 of 5 · Awareness
 ★ Programming &amp; Tech-Stack Depth: Builds features with clean, tested code
 ★ System Design &amp; Architecture: Designs components and integrations for a module
 •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CORE — skill level 1 of 5 · Awareness
 •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
FUTURE-READY — skill level 1 of 5 · Awareness
 •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
</t>
          </r>
          <r>
            <rPr>
              <rFont val="Calibri"/>
              <b val="1"/>
              <sz val="10"/>
            </rPr>
            <t>SKILLS · from role-holders and HRIS:</t>
          </r>
          <r>
            <rPr>
              <rFont val="Calibri"/>
              <sz val="10"/>
            </rPr>
            <t xml:space="preserve"> React · Java · Angular · NET MVC
</t>
          </r>
          <r>
            <rPr>
              <rFont val="Calibri"/>
              <b val="1"/>
              <sz val="10"/>
            </rPr>
            <t>TOOLS:</t>
          </r>
          <r>
            <rPr>
              <rFont val="Calibri"/>
              <sz val="10"/>
            </rPr>
            <t xml:space="preserve"> Vs code · Postman
★ = must-have for the family. Scale: 1 Awareness · 2 Working · 3 Practitioner · 4 Advanced · 5 Expert.</t>
          </r>
        </is>
      </c>
      <c r="X221" s="123" t="inlineStr">
        <is>
          <r>
            <rPr>
              <rFont val="Calibri"/>
              <sz val="10"/>
            </rPr>
            <t xml:space="preserve">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t>
          </r>
          <r>
            <rPr>
              <rFont val="Calibri"/>
              <b val="1"/>
              <sz val="10"/>
            </rPr>
            <t>Fit check:</t>
          </r>
          <r>
            <rPr>
              <rFont val="Calibri"/>
              <sz val="10"/>
            </rPr>
            <t xml:space="preserve"> Why this role, why IRIS · regulatory reporting / XBRL / regtech, and what would you change in your first 90 days?</t>
          </r>
        </is>
      </c>
      <c r="Y221" s="124" t="inlineStr">
        <is>
          <t>—</t>
        </is>
      </c>
      <c r="Z221" s="125" t="n"/>
      <c r="AA221" s="126" t="n"/>
      <c r="AB221" s="127" t="n"/>
      <c r="AC221" s="125" t="n"/>
      <c r="AD221" s="126" t="n"/>
      <c r="AE221" s="127" t="n"/>
      <c r="AF221" s="125" t="n"/>
      <c r="AG221" s="126" t="n"/>
      <c r="AH221" s="127" t="n"/>
      <c r="AI221" s="125" t="n"/>
      <c r="AJ221" s="126" t="n"/>
      <c r="AK221" s="127" t="n"/>
      <c r="AL221" s="125" t="n"/>
      <c r="AM221" s="126" t="n"/>
      <c r="AN221" s="127" t="n"/>
      <c r="AO221" s="128" t="n"/>
      <c r="AP221" s="126" t="n"/>
      <c r="AQ221" s="127" t="n"/>
      <c r="AR221" s="127" t="inlineStr"/>
      <c r="AS221" s="129" t="inlineStr"/>
      <c r="AT221" s="130" t="inlineStr">
        <is>
          <r>
            <rPr>
              <rFont val="Calibri"/>
              <b val="1"/>
              <sz val="10"/>
            </rPr>
            <t>Not scored:</t>
          </r>
          <r>
            <rPr>
              <rFont val="Calibri"/>
              <sz val="10"/>
            </rPr>
            <t xml:space="preserve"> interns and first-year trainees start at A1.</t>
          </r>
        </is>
      </c>
      <c r="AU221" s="131" t="inlineStr">
        <is>
          <r>
            <rPr>
              <rFont val="Calibri"/>
              <b val="1"/>
              <sz val="10"/>
            </rPr>
            <t>Not scored:</t>
          </r>
          <r>
            <rPr>
              <rFont val="Calibri"/>
              <sz val="10"/>
            </rPr>
            <t xml:space="preserve"> interns and first-year trainees start at A1.</t>
          </r>
        </is>
      </c>
      <c r="AV221" s="131" t="inlineStr">
        <is>
          <t>Interns and first-year trainees start at A1.</t>
        </is>
      </c>
      <c r="AW221" s="144" t="inlineStr">
        <is>
          <r>
            <rPr>
              <rFont val="Calibri"/>
              <b val="1"/>
              <sz val="10"/>
            </rPr>
            <t>Not scored:</t>
          </r>
          <r>
            <rPr>
              <rFont val="Calibri"/>
              <sz val="10"/>
            </rPr>
            <t xml:space="preserve"> interns and first-year trainees start at A1.</t>
          </r>
        </is>
      </c>
      <c r="AX221" s="134" t="inlineStr">
        <is>
          <r>
            <rPr>
              <rFont val="Calibri"/>
              <b val="1"/>
              <sz val="10"/>
            </rPr>
            <t>Not scored:</t>
          </r>
          <r>
            <rPr>
              <rFont val="Calibri"/>
              <sz val="10"/>
            </rPr>
            <t xml:space="preserve"> interns and first-year trainees start at A1.</t>
          </r>
        </is>
      </c>
      <c r="AY221" s="134" t="inlineStr">
        <is>
          <r>
            <rPr>
              <rFont val="Calibri"/>
              <b val="1"/>
              <sz val="10"/>
            </rPr>
            <t>Not scored:</t>
          </r>
          <r>
            <rPr>
              <rFont val="Calibri"/>
              <sz val="10"/>
            </rPr>
            <t xml:space="preserve"> interns and first-year trainees start at A1.</t>
          </r>
        </is>
      </c>
      <c r="AZ221" s="134" t="inlineStr">
        <is>
          <r>
            <rPr>
              <rFont val="Calibri"/>
              <b val="1"/>
              <sz val="10"/>
            </rPr>
            <t>Not scored:</t>
          </r>
          <r>
            <rPr>
              <rFont val="Calibri"/>
              <sz val="10"/>
            </rPr>
            <t xml:space="preserve"> interns and first-year trainees start at A1.</t>
          </r>
        </is>
      </c>
      <c r="BA221" s="134" t="inlineStr">
        <is>
          <r>
            <rPr>
              <rFont val="Calibri"/>
              <b val="1"/>
              <sz val="10"/>
            </rPr>
            <t>Not scored:</t>
          </r>
          <r>
            <rPr>
              <rFont val="Calibri"/>
              <sz val="10"/>
            </rPr>
            <t xml:space="preserve"> interns and first-year trainees start at A1.</t>
          </r>
        </is>
      </c>
      <c r="BB221" s="134" t="inlineStr">
        <is>
          <r>
            <rPr>
              <rFont val="Calibri"/>
              <b val="1"/>
              <sz val="10"/>
            </rPr>
            <t>Not scored:</t>
          </r>
          <r>
            <rPr>
              <rFont val="Calibri"/>
              <sz val="10"/>
            </rPr>
            <t xml:space="preserve"> interns and first-year trainees start at A1.</t>
          </r>
        </is>
      </c>
      <c r="BC221" s="145" t="inlineStr"/>
      <c r="BD221" s="136" t="inlineStr">
        <is>
          <t>✓ HRIS: 0.8 yrs, B.Com, 0 direct reports
✓ Survey: 20 of 20 questions answered
✓ KRAs: submitted, reported deliverables
✓ Manager mapping: rating, 9-box — filled from talent-mapping files: 9-box · CARBON grid
✗ Job description: not on file</t>
        </is>
      </c>
      <c r="BE221" s="136"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BF221" s="136" t="inlineStr">
        <is>
          <t>Medium</t>
        </is>
      </c>
      <c r="BG221" s="136" t="inlineStr"/>
      <c r="BH221" s="136" t="inlineStr"/>
      <c r="BI221" s="137" t="n"/>
      <c r="BJ221" s="138" t="n"/>
      <c r="BK221" s="138" t="n"/>
      <c r="BL221" s="138" t="n"/>
      <c r="BM221" s="138" t="n"/>
      <c r="BN221" s="139" t="n"/>
      <c r="BO221" s="121" t="n"/>
      <c r="BP221" s="121" t="n"/>
      <c r="BQ221" s="121" t="n"/>
      <c r="BR221" s="121" t="n"/>
      <c r="BS221" s="121" t="n"/>
      <c r="BT221" s="121" t="n"/>
      <c r="BU221" s="121" t="n"/>
      <c r="BV221" s="121" t="n"/>
    </row>
  </sheetData>
  <mergeCells count="18">
    <mergeCell ref="R5"/>
    <mergeCell ref="H5:Q5"/>
    <mergeCell ref="AT5:AV5"/>
    <mergeCell ref="A1:Z1"/>
    <mergeCell ref="S5:T5"/>
    <mergeCell ref="A4:D4"/>
    <mergeCell ref="A3:Z3"/>
    <mergeCell ref="L4:O4"/>
    <mergeCell ref="BC5:BH5"/>
    <mergeCell ref="Y5:AS5"/>
    <mergeCell ref="E4:G4"/>
    <mergeCell ref="BN5:BV5"/>
    <mergeCell ref="A2:Z2"/>
    <mergeCell ref="P4:R4"/>
    <mergeCell ref="AW5:BB5"/>
    <mergeCell ref="U5:X5"/>
    <mergeCell ref="BI5:BM5"/>
    <mergeCell ref="A5:G5"/>
  </mergeCells>
  <conditionalFormatting sqref="Z7:Z221">
    <cfRule type="colorScale" priority="1">
      <colorScale>
        <cfvo type="num" val="1"/>
        <cfvo type="num" val="12"/>
        <color rgb="00FFFFFF"/>
        <color rgb="005B9BD5"/>
      </colorScale>
    </cfRule>
  </conditionalFormatting>
  <conditionalFormatting sqref="AC7:AC221">
    <cfRule type="colorScale" priority="2">
      <colorScale>
        <cfvo type="num" val="1"/>
        <cfvo type="num" val="12"/>
        <color rgb="00FFFFFF"/>
        <color rgb="005B9BD5"/>
      </colorScale>
    </cfRule>
  </conditionalFormatting>
  <conditionalFormatting sqref="AF7:AF221">
    <cfRule type="colorScale" priority="3">
      <colorScale>
        <cfvo type="num" val="1"/>
        <cfvo type="num" val="12"/>
        <color rgb="00FFFFFF"/>
        <color rgb="005B9BD5"/>
      </colorScale>
    </cfRule>
  </conditionalFormatting>
  <conditionalFormatting sqref="AI7:AI221">
    <cfRule type="colorScale" priority="4">
      <colorScale>
        <cfvo type="num" val="1"/>
        <cfvo type="num" val="12"/>
        <color rgb="00FFFFFF"/>
        <color rgb="005B9BD5"/>
      </colorScale>
    </cfRule>
  </conditionalFormatting>
  <conditionalFormatting sqref="AL7:AL221">
    <cfRule type="colorScale" priority="5">
      <colorScale>
        <cfvo type="num" val="1"/>
        <cfvo type="num" val="12"/>
        <color rgb="00FFFFFF"/>
        <color rgb="005B9BD5"/>
      </colorScale>
    </cfRule>
  </conditionalFormatting>
  <conditionalFormatting sqref="AO7:AO221">
    <cfRule type="colorScale" priority="6">
      <colorScale>
        <cfvo type="num" val="1"/>
        <cfvo type="num" val="12"/>
        <color rgb="00FFFFFF"/>
        <color rgb="005B9BD5"/>
      </colorScale>
    </cfRule>
  </conditionalFormatting>
  <conditionalFormatting sqref="AR7:AR221">
    <cfRule type="colorScale" priority="7">
      <colorScale>
        <cfvo type="num" val="1"/>
        <cfvo type="num" val="12"/>
        <color rgb="00FFFFFF"/>
        <color rgb="005B9BD5"/>
      </colorScale>
    </cfRule>
  </conditionalFormatting>
  <conditionalFormatting sqref="AA7:AA221">
    <cfRule type="colorScale" priority="8">
      <colorScale>
        <cfvo type="num" val="0"/>
        <cfvo type="num" val="0.4"/>
        <color rgb="00FFFFFF"/>
        <color rgb="00A9D08E"/>
      </colorScale>
    </cfRule>
  </conditionalFormatting>
  <conditionalFormatting sqref="AD7:AD221">
    <cfRule type="colorScale" priority="9">
      <colorScale>
        <cfvo type="num" val="0"/>
        <cfvo type="num" val="0.4"/>
        <color rgb="00FFFFFF"/>
        <color rgb="00A9D08E"/>
      </colorScale>
    </cfRule>
  </conditionalFormatting>
  <conditionalFormatting sqref="AG7:AG221">
    <cfRule type="colorScale" priority="10">
      <colorScale>
        <cfvo type="num" val="0"/>
        <cfvo type="num" val="0.4"/>
        <color rgb="00FFFFFF"/>
        <color rgb="00A9D08E"/>
      </colorScale>
    </cfRule>
  </conditionalFormatting>
  <conditionalFormatting sqref="AJ7:AJ221">
    <cfRule type="colorScale" priority="11">
      <colorScale>
        <cfvo type="num" val="0"/>
        <cfvo type="num" val="0.4"/>
        <color rgb="00FFFFFF"/>
        <color rgb="00A9D08E"/>
      </colorScale>
    </cfRule>
  </conditionalFormatting>
  <conditionalFormatting sqref="AM7:AM221">
    <cfRule type="colorScale" priority="12">
      <colorScale>
        <cfvo type="num" val="0"/>
        <cfvo type="num" val="0.4"/>
        <color rgb="00FFFFFF"/>
        <color rgb="00A9D08E"/>
      </colorScale>
    </cfRule>
  </conditionalFormatting>
  <conditionalFormatting sqref="AP7:AP221">
    <cfRule type="colorScale" priority="13">
      <colorScale>
        <cfvo type="num" val="0"/>
        <cfvo type="num" val="0.4"/>
        <color rgb="00FFFFFF"/>
        <color rgb="00A9D08E"/>
      </colorScale>
    </cfRule>
  </conditionalFormatting>
  <conditionalFormatting sqref="AB7:AB221">
    <cfRule type="colorScale" priority="14">
      <colorScale>
        <cfvo type="num" val="0"/>
        <cfvo type="num" val="4"/>
        <color rgb="00FFFFFF"/>
        <color rgb="00F4B183"/>
      </colorScale>
    </cfRule>
  </conditionalFormatting>
  <conditionalFormatting sqref="AE7:AE221">
    <cfRule type="colorScale" priority="15">
      <colorScale>
        <cfvo type="num" val="0"/>
        <cfvo type="num" val="4"/>
        <color rgb="00FFFFFF"/>
        <color rgb="00F4B183"/>
      </colorScale>
    </cfRule>
  </conditionalFormatting>
  <conditionalFormatting sqref="AH7:AH221">
    <cfRule type="colorScale" priority="16">
      <colorScale>
        <cfvo type="num" val="0"/>
        <cfvo type="num" val="4"/>
        <color rgb="00FFFFFF"/>
        <color rgb="00F4B183"/>
      </colorScale>
    </cfRule>
  </conditionalFormatting>
  <conditionalFormatting sqref="AK7:AK221">
    <cfRule type="colorScale" priority="17">
      <colorScale>
        <cfvo type="num" val="0"/>
        <cfvo type="num" val="4"/>
        <color rgb="00FFFFFF"/>
        <color rgb="00F4B183"/>
      </colorScale>
    </cfRule>
  </conditionalFormatting>
  <conditionalFormatting sqref="AN7:AN221">
    <cfRule type="colorScale" priority="18">
      <colorScale>
        <cfvo type="num" val="0"/>
        <cfvo type="num" val="4"/>
        <color rgb="00FFFFFF"/>
        <color rgb="00F4B183"/>
      </colorScale>
    </cfRule>
  </conditionalFormatting>
  <conditionalFormatting sqref="AQ7:AQ221">
    <cfRule type="colorScale" priority="19">
      <colorScale>
        <cfvo type="num" val="0"/>
        <cfvo type="num" val="4"/>
        <color rgb="00FFFFFF"/>
        <color rgb="00F4B183"/>
      </colorScale>
    </cfRule>
  </conditionalFormatting>
  <dataValidations count="5">
    <dataValidation sqref="BN7:BN221" showDropDown="0" showInputMessage="0" showErrorMessage="0" allowBlank="1" type="list">
      <formula1>"Agree,Change,Discuss"</formula1>
    </dataValidation>
    <dataValidation sqref="BP7:BP221" showDropDown="0" showInputMessage="0" showErrorMessage="0" allowBlank="1" type="list">
      <formula1>"Approved,Changed,On hold"</formula1>
    </dataValidation>
    <dataValidation sqref="BS7:BS221" showDropDown="0" showInputMessage="0" showErrorMessage="0" allowBlank="1" type="list">
      <formula1>"Y,N"</formula1>
    </dataValidation>
    <dataValidation sqref="BQ7:BQ221" showDropDown="0" showInputMessage="0" showErrorMessage="0" allowBlank="1" type="list">
      <formula1>"A1,A2,A3,B1,B2,B3,B+,C1,C2,C+,D1,D2,E1,E2,X1,X2,X3"</formula1>
    </dataValidation>
    <dataValidation sqref="AO7:AO221"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A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9.xml><?xml version="1.0" encoding="utf-8"?>
<worksheet xmlns="http://schemas.openxmlformats.org/spreadsheetml/2006/main">
  <sheetPr>
    <tabColor rgb="00595959"/>
    <outlinePr summaryBelow="1" summaryRight="1"/>
    <pageSetUpPr fitToPage="1"/>
  </sheetPr>
  <dimension ref="A1:CY221"/>
  <sheetViews>
    <sheetView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8" customWidth="1" min="9" max="9"/>
    <col width="22" customWidth="1" min="10" max="10"/>
    <col width="30" customWidth="1" min="11" max="11"/>
    <col width="10" customWidth="1" min="12" max="12"/>
    <col width="10" customWidth="1" min="13" max="13"/>
    <col width="12" customWidth="1" min="14" max="14"/>
    <col width="9" customWidth="1" min="15" max="15"/>
    <col width="10" customWidth="1" min="16" max="16"/>
    <col width="16" customWidth="1" min="17" max="17"/>
    <col width="20" customWidth="1" min="18" max="18"/>
    <col width="40" customWidth="1" min="19" max="19"/>
    <col width="30" customWidth="1" min="20" max="20"/>
    <col width="18"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 width="22" customWidth="1" min="75" max="75"/>
    <col width="22" customWidth="1" min="76" max="76"/>
    <col width="22" customWidth="1" min="77" max="77"/>
    <col width="22" customWidth="1" min="78" max="78"/>
    <col width="22" customWidth="1" min="79" max="79"/>
    <col width="22" customWidth="1" min="80" max="80"/>
    <col width="22" customWidth="1" min="81" max="81"/>
    <col width="22" customWidth="1" min="82" max="82"/>
    <col width="22" customWidth="1" min="83" max="83"/>
    <col width="22" customWidth="1" min="84" max="84"/>
    <col width="22" customWidth="1" min="85" max="85"/>
    <col width="22" customWidth="1" min="86" max="86"/>
    <col width="22" customWidth="1" min="87" max="87"/>
    <col width="22" customWidth="1" min="88" max="88"/>
    <col width="22" customWidth="1" min="89" max="89"/>
    <col width="22" customWidth="1" min="90" max="90"/>
    <col width="22" customWidth="1" min="91" max="91"/>
    <col width="22" customWidth="1" min="92" max="92"/>
    <col width="22" customWidth="1" min="93" max="93"/>
    <col width="22" customWidth="1" min="94" max="94"/>
    <col width="22" customWidth="1" min="95" max="95"/>
    <col width="22" customWidth="1" min="96" max="96"/>
    <col width="22" customWidth="1" min="97" max="97"/>
    <col width="22" customWidth="1" min="98" max="98"/>
    <col width="22" customWidth="1" min="99" max="99"/>
    <col width="22" customWidth="1" min="100" max="100"/>
    <col width="22" customWidth="1" min="101" max="101"/>
    <col width="22" customWidth="1" min="102" max="102"/>
    <col width="22" customWidth="1" min="103" max="103"/>
  </cols>
  <sheetData>
    <row r="1" ht="34" customHeight="1">
      <c r="A1" s="1" t="inlineStr">
        <is>
          <t>Raw Data &amp; Market Standards — every input per person, next to the market standard for the person's role</t>
        </is>
      </c>
      <c r="S1" s="243" t="inlineStr">
        <is>
          <t>◂ Contents</t>
        </is>
      </c>
    </row>
    <row r="2" ht="32" customHeight="1">
      <c r="A2" s="3" t="inlineStr">
        <is>
          <r>
            <rPr>
              <rFont val="Calibri"/>
              <b val="1"/>
              <i val="1"/>
              <color rgb="00404040"/>
              <sz val="10"/>
            </rPr>
            <t>Sheet 3 · Left:</t>
          </r>
          <r>
            <rPr>
              <rFont val="Calibri"/>
              <i val="1"/>
              <color rgb="00404040"/>
              <sz val="10"/>
            </rPr>
            <t xml:space="preserve"> the person and their final role. Middle: the market standard for that role and level. Right: the work-related raw fields as received — Employee Master, KRAs, CARBON / iFile / iDEAL / DataTech manager mapping. Personal data · gender, age, date of birth, e-mail, mobile, resignation dates and data-processing notes are excluded. Each person's How We Grow survey answers are used as evidence for the ratings but are not reproduced here: only the number of questions answered is shown.</t>
          </r>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K4" s="67" t="inlineStr">
        <is>
          <t>Newly mapped</t>
        </is>
      </c>
      <c r="L4" s="68" t="inlineStr">
        <is>
          <t>Player-Coach · B+ · C+</t>
        </is>
      </c>
      <c r="N4" s="69" t="inlineStr">
        <is>
          <t>RED = critical input needed · could change or confirm the level</t>
        </is>
      </c>
      <c r="R4" s="71" t="inlineStr">
        <is>
          <t>YELLOW = to complete in validation</t>
        </is>
      </c>
    </row>
    <row r="5" ht="32" customHeight="1">
      <c r="A5" s="73" t="inlineStr">
        <is>
          <t>PERSON &amp; ROLE — BEFORE → AFTER</t>
        </is>
      </c>
      <c r="M5" s="74" t="inlineStr">
        <is>
          <t>MARKET STANDARD FOR THIS ROLE &amp; LEVEL</t>
        </is>
      </c>
      <c r="V5" s="76" t="inlineStr">
        <is>
          <t>RAW DATA — as received · HRIS · KRAs · manager talent mapping; bracket = source file. Survey answers are counted, not quoted</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Job family</t>
        </is>
      </c>
      <c r="J6" s="92" t="inlineStr">
        <is>
          <t>Sub-family</t>
        </is>
      </c>
      <c r="K6" s="92" t="inlineStr">
        <is>
          <t>ADDITIONAL INPUTS NEEDED — what, and who provides it</t>
        </is>
      </c>
      <c r="L6" s="92" t="inlineStr">
        <is>
          <t>Survey questions answered · of 20</t>
        </is>
      </c>
      <c r="M6" s="93" t="inlineStr">
        <is>
          <t>Radford / Mercer code</t>
        </is>
      </c>
      <c r="N6" s="12" t="inlineStr">
        <is>
          <t>Pave level</t>
        </is>
      </c>
      <c r="O6" s="12" t="inlineStr">
        <is>
          <t>SFIA 9</t>
        </is>
      </c>
      <c r="P6" s="12" t="inlineStr">
        <is>
          <t>IRIS experience guide</t>
        </is>
      </c>
      <c r="Q6" s="12" t="inlineStr">
        <is>
          <t>Market experience · Accenture · Infosys</t>
        </is>
      </c>
      <c r="R6" s="12" t="inlineStr">
        <is>
          <t>Typical market title based on competitor/market benchmark</t>
        </is>
      </c>
      <c r="S6" s="12" t="inlineStr">
        <is>
          <t>Competitors, regtech &amp; SaaS leaders</t>
        </is>
      </c>
      <c r="T6" s="12" t="inlineStr">
        <is>
          <t>Professional standard</t>
        </is>
      </c>
      <c r="U6" s="12" t="inlineStr">
        <is>
          <t>Required capability · Core · Future · Functional · Leadership</t>
        </is>
      </c>
      <c r="V6" s="94" t="inlineStr">
        <is>
          <t>Sr No</t>
        </is>
      </c>
      <c r="W6" s="156" t="inlineStr">
        <is>
          <t>Emp Id · 2</t>
        </is>
      </c>
      <c r="X6" s="156" t="inlineStr">
        <is>
          <t>Employee Category</t>
        </is>
      </c>
      <c r="Y6" s="156" t="inlineStr">
        <is>
          <t>Employee Status</t>
        </is>
      </c>
      <c r="Z6" s="156" t="inlineStr">
        <is>
          <t>Employee Name · 2</t>
        </is>
      </c>
      <c r="AA6" s="156" t="inlineStr">
        <is>
          <t>DoJ</t>
        </is>
      </c>
      <c r="AB6" s="156" t="inlineStr">
        <is>
          <t>Designation</t>
        </is>
      </c>
      <c r="AC6" s="156" t="inlineStr">
        <is>
          <t>Highest Qualifications</t>
        </is>
      </c>
      <c r="AD6" s="156" t="inlineStr">
        <is>
          <t>Reporting Manager</t>
        </is>
      </c>
      <c r="AE6" s="156" t="inlineStr">
        <is>
          <t>N levels</t>
        </is>
      </c>
      <c r="AF6" s="156" t="inlineStr">
        <is>
          <t>Manager or Individual Contributor</t>
        </is>
      </c>
      <c r="AG6" s="156" t="inlineStr">
        <is>
          <t>EXP Outside IRIS</t>
        </is>
      </c>
      <c r="AH6" s="156" t="inlineStr">
        <is>
          <t>EXP Current IRIS</t>
        </is>
      </c>
      <c r="AI6" s="156" t="inlineStr">
        <is>
          <t>Business Line</t>
        </is>
      </c>
      <c r="AJ6" s="156" t="inlineStr">
        <is>
          <t>Product/Others</t>
        </is>
      </c>
      <c r="AK6" s="156" t="inlineStr">
        <is>
          <t>Department · 2</t>
        </is>
      </c>
      <c r="AL6" s="156" t="inlineStr">
        <is>
          <t>Sub Functional Categorization</t>
        </is>
      </c>
      <c r="AM6" s="156" t="inlineStr">
        <is>
          <t>Core Development</t>
        </is>
      </c>
      <c r="AN6" s="156" t="inlineStr">
        <is>
          <t>Functional Categorization</t>
        </is>
      </c>
      <c r="AO6" s="156" t="inlineStr">
        <is>
          <t>Skill Sets</t>
        </is>
      </c>
      <c r="AP6" s="156" t="inlineStr">
        <is>
          <t>Technical/Non-technical</t>
        </is>
      </c>
      <c r="AQ6" s="156" t="inlineStr">
        <is>
          <t>Total Question Answered</t>
        </is>
      </c>
      <c r="AR6" s="156" t="inlineStr">
        <is>
          <t>Status</t>
        </is>
      </c>
      <c r="AS6" s="156" t="inlineStr">
        <is>
          <t>[CARBON Mapping Master] Emp Id</t>
        </is>
      </c>
      <c r="AT6" s="156" t="inlineStr">
        <is>
          <t>[CARBON Mapping Master] Employee Name</t>
        </is>
      </c>
      <c r="AU6" s="156" t="inlineStr">
        <is>
          <t>[CARBON Mapping Master] Department</t>
        </is>
      </c>
      <c r="AV6" s="156" t="inlineStr">
        <is>
          <t>[CARBON Mapping Master] Role Family</t>
        </is>
      </c>
      <c r="AW6" s="156" t="inlineStr">
        <is>
          <t>[CARBON Mapping Master] Sub-Family</t>
        </is>
      </c>
      <c r="AX6" s="156" t="inlineStr">
        <is>
          <t>[CARBON Mapping Master] Recommended Role Family</t>
        </is>
      </c>
      <c r="AY6" s="156" t="inlineStr">
        <is>
          <t>[CARBON Mapping Master] Recommended Sub-Family</t>
        </is>
      </c>
      <c r="AZ6" s="156" t="inlineStr">
        <is>
          <t>[CARBON Mapping Master] Category</t>
        </is>
      </c>
      <c r="BA6" s="156" t="inlineStr">
        <is>
          <t>[CARBON Mapping Master] Current Reporting Manager</t>
        </is>
      </c>
      <c r="BB6" s="156" t="inlineStr">
        <is>
          <t>[CARBON Mapping Master] New Reporting Manager</t>
        </is>
      </c>
      <c r="BC6" s="156" t="inlineStr">
        <is>
          <t>[CARBON Mapping Master] Change in RM?</t>
        </is>
      </c>
      <c r="BD6" s="156" t="inlineStr">
        <is>
          <t>[CARBON Mapping Master] Current Designation</t>
        </is>
      </c>
      <c r="BE6" s="156" t="inlineStr">
        <is>
          <t>[CARBON Mapping Master] New Designation</t>
        </is>
      </c>
      <c r="BF6" s="156" t="inlineStr">
        <is>
          <t>[CARBON Mapping Master] Change in Designation?</t>
        </is>
      </c>
      <c r="BG6" s="156" t="inlineStr">
        <is>
          <t>[CARBON Mapping Master] Current Span · Mgrs only</t>
        </is>
      </c>
      <c r="BH6" s="156" t="inlineStr">
        <is>
          <t>[CARBON Mapping Master] Current Span — FTE</t>
        </is>
      </c>
      <c r="BI6" s="156" t="inlineStr">
        <is>
          <t>[CARBON Mapping Master] Current Span — Consult/Intern</t>
        </is>
      </c>
      <c r="BJ6" s="156" t="inlineStr">
        <is>
          <t>[CARBON Mapping Master] Current Span Flag</t>
        </is>
      </c>
      <c r="BK6" s="156" t="inlineStr">
        <is>
          <t>[CARBON Mapping Master] New Span · Mgrs only</t>
        </is>
      </c>
      <c r="BL6" s="156" t="inlineStr">
        <is>
          <t>[CARBON Mapping Master] New Span — FTE</t>
        </is>
      </c>
      <c r="BM6" s="156" t="inlineStr">
        <is>
          <t>[CARBON Mapping Master] New Span — Consult/Intern</t>
        </is>
      </c>
      <c r="BN6" s="156" t="inlineStr">
        <is>
          <t>[CARBON Mapping Master] New Span Flag</t>
        </is>
      </c>
      <c r="BO6" s="156" t="inlineStr">
        <is>
          <t>[CARBON Mapping Master] Change in Span?</t>
        </is>
      </c>
      <c r="BP6" s="156" t="inlineStr">
        <is>
          <t>[CARBON Mapping Master] Career Level — Current</t>
        </is>
      </c>
      <c r="BQ6" s="156" t="inlineStr">
        <is>
          <t>[CARBON Mapping Master] Career Level — New</t>
        </is>
      </c>
      <c r="BR6" s="156" t="inlineStr">
        <is>
          <t>[CARBON Mapping Master] Career Level Source</t>
        </is>
      </c>
      <c r="BS6" s="156" t="inlineStr">
        <is>
          <t>[CARBON Mapping Master] KRAs Submitted</t>
        </is>
      </c>
      <c r="BT6" s="156" t="inlineStr">
        <is>
          <t>[CARBON Mapping Master] Acual Work</t>
        </is>
      </c>
      <c r="BU6" s="156" t="inlineStr">
        <is>
          <t>[CARBON Mapping Master] Region / Operating Area</t>
        </is>
      </c>
      <c r="BV6" s="156" t="inlineStr">
        <is>
          <t>[CARBON Talent Mapping · Raw] Rating Manager</t>
        </is>
      </c>
      <c r="BW6" s="156" t="inlineStr">
        <is>
          <t>[CARBON Talent Mapping · Raw] Emp Id</t>
        </is>
      </c>
      <c r="BX6" s="156" t="inlineStr">
        <is>
          <t>[CARBON Talent Mapping · Raw] Employee Category</t>
        </is>
      </c>
      <c r="BY6" s="156" t="inlineStr">
        <is>
          <t>[CARBON Talent Mapping · Raw] Employee Status</t>
        </is>
      </c>
      <c r="BZ6" s="156" t="inlineStr">
        <is>
          <t>[CARBON Talent Mapping · Raw] Employee Name</t>
        </is>
      </c>
      <c r="CA6" s="156" t="inlineStr">
        <is>
          <t>[CARBON Talent Mapping · Raw] DoJ</t>
        </is>
      </c>
      <c r="CB6" s="156" t="inlineStr">
        <is>
          <t>[CARBON Talent Mapping · Raw] Designation</t>
        </is>
      </c>
      <c r="CC6" s="156" t="inlineStr">
        <is>
          <t>[CARBON Talent Mapping · Raw] Actual JD</t>
        </is>
      </c>
      <c r="CD6" s="156" t="inlineStr">
        <is>
          <t>[CARBON Talent Mapping · Raw] Role Family</t>
        </is>
      </c>
      <c r="CE6" s="156" t="inlineStr">
        <is>
          <t>[CARBON Talent Mapping · Raw] Sub-Family</t>
        </is>
      </c>
      <c r="CF6" s="156" t="inlineStr">
        <is>
          <t>[CARBON Talent Mapping · Raw] Job Title</t>
        </is>
      </c>
      <c r="CG6" s="156" t="inlineStr">
        <is>
          <t>[CARBON Talent Mapping · Raw] Career Level</t>
        </is>
      </c>
      <c r="CH6" s="156" t="inlineStr">
        <is>
          <t>[CARBON Talent Mapping · Raw] Reporting Manager</t>
        </is>
      </c>
      <c r="CI6" s="156" t="inlineStr">
        <is>
          <t>[CARBON Talent Mapping · Raw] N levels</t>
        </is>
      </c>
      <c r="CJ6" s="156" t="inlineStr">
        <is>
          <t>[CARBON Talent Mapping · Raw] Manager or Individual Contributor or Player cum Coach</t>
        </is>
      </c>
      <c r="CK6" s="156" t="inlineStr">
        <is>
          <t>[CARBON Talent Mapping · Raw] Business Line</t>
        </is>
      </c>
      <c r="CL6" s="156" t="inlineStr">
        <is>
          <t>[CARBON Talent Mapping · Raw] Department</t>
        </is>
      </c>
      <c r="CM6" s="156" t="inlineStr">
        <is>
          <t>[CARBON Talent Mapping · Raw] Total Experience</t>
        </is>
      </c>
      <c r="CN6" s="156" t="inlineStr">
        <is>
          <t>[CARBON Talent Mapping · Raw] Correct Designation Based on Work</t>
        </is>
      </c>
      <c r="CO6" s="156" t="inlineStr">
        <is>
          <t>[CARBON Talent Mapping · Raw] Is a structural Change needed for better future · If yes, What changes</t>
        </is>
      </c>
      <c r="CP6" s="156" t="inlineStr">
        <is>
          <t>[CARBON Talent Mapping · Raw] Quarterly Performance Rating</t>
        </is>
      </c>
      <c r="CQ6" s="156" t="inlineStr">
        <is>
          <t>[CARBON Talent Mapping · Raw] Potential Rating · High/Med/Low</t>
        </is>
      </c>
      <c r="CR6" s="156" t="inlineStr">
        <is>
          <t>[CARBON Talent Mapping · Raw] 9-Box Placement</t>
        </is>
      </c>
      <c r="CS6" s="156" t="inlineStr">
        <is>
          <t>[CARBON Talent Mapping · Raw] Ready for Promotion</t>
        </is>
      </c>
      <c r="CT6" s="156" t="inlineStr">
        <is>
          <t>[CARBON Talent Mapping · Raw] Fast Tracker · Y/N</t>
        </is>
      </c>
      <c r="CU6" s="156" t="inlineStr">
        <is>
          <t>[CARBON Talent Mapping · Raw] Critical Role · Y/N</t>
        </is>
      </c>
      <c r="CV6" s="156" t="inlineStr">
        <is>
          <t>[CARBON Talent Mapping · Raw] Name of Successor Identified</t>
        </is>
      </c>
      <c r="CW6" s="156" t="inlineStr">
        <is>
          <t>[CARBON Talent Mapping · Raw] Training Needs identified for current Role</t>
        </is>
      </c>
      <c r="CX6" s="156" t="inlineStr">
        <is>
          <t>[CARBON Talent Mapping · Raw] Training Needs identified if · If promotion Ready</t>
        </is>
      </c>
      <c r="CY6" s="156" t="inlineStr">
        <is>
          <t>[CARBON Talent Mapping · Raw] Comments</t>
        </is>
      </c>
    </row>
    <row r="7" ht="64" customHeight="1">
      <c r="A7" s="109" t="inlineStr">
        <is>
          <t>IRIS0391</t>
        </is>
      </c>
      <c r="B7" s="111" t="inlineStr">
        <is>
          <t>Anuradha RK</t>
        </is>
      </c>
      <c r="C7" s="111" t="inlineStr">
        <is>
          <t>CARBON Business Head</t>
        </is>
      </c>
      <c r="D7" s="111" t="inlineStr">
        <is>
          <t>Business Head</t>
        </is>
      </c>
      <c r="E7" s="111" t="inlineStr">
        <is>
          <t>Business Head</t>
        </is>
      </c>
      <c r="F7" s="115" t="inlineStr">
        <is>
          <t>Not in current mapping files</t>
        </is>
      </c>
      <c r="G7" s="115" t="inlineStr">
        <is>
          <t>D2</t>
        </is>
      </c>
      <c r="H7" s="118" t="inlineStr">
        <is>
          <t>● Newly mapped</t>
        </is>
      </c>
      <c r="I7" s="111" t="inlineStr">
        <is>
          <t>Executive Leadership</t>
        </is>
      </c>
      <c r="J7" s="111" t="inlineStr">
        <is>
          <t>Business &amp; Functional Leadership</t>
        </is>
      </c>
      <c r="K7" s="133" t="inlineStr">
        <is>
          <t>• Survey response or KRAs describing the work · nothing on file — Employee + manager
• Resolve conflicting role records — Business head</t>
        </is>
      </c>
      <c r="L7" s="111" t="n">
        <v>0</v>
      </c>
      <c r="M7" s="113" t="inlineStr">
        <is>
          <t>E3–E4</t>
        </is>
      </c>
      <c r="N7" s="114" t="inlineStr">
        <is>
          <t>SVP</t>
        </is>
      </c>
      <c r="O7" s="114" t="inlineStr">
        <is>
          <t>7 Set strategy</t>
        </is>
      </c>
      <c r="P7" s="114" t="inlineStr">
        <is>
          <t>18–24 yrs</t>
        </is>
      </c>
      <c r="Q7" s="114" t="inlineStr">
        <is>
          <t>—</t>
        </is>
      </c>
      <c r="R7" s="114" t="inlineStr">
        <is>
          <t>Associate Vice President / Business Head</t>
        </is>
      </c>
      <c r="S7" s="114" t="inlineStr">
        <is>
          <t>IRIS Vs Market Benchmark — Aon Radford / Mercer executive codes: E3–E4 SVP · IRIS Vs Competitor Benchmark — regtech / SaaS executive titles: SVP</t>
        </is>
      </c>
      <c r="T7" s="114" t="inlineStr">
        <is>
          <t>Aon Radford executive levels E1–E6; Mercer ET1–ET3; Korn Ferry Leadership Architect</t>
        </is>
      </c>
      <c r="U7" s="114" t="inlineStr">
        <is>
          <t>Core 5 · Future 4 · Functional 4 · Leadership 5</t>
        </is>
      </c>
      <c r="V7" s="157" t="n">
        <v>53</v>
      </c>
      <c r="W7" s="158" t="inlineStr">
        <is>
          <t>IRIS0391</t>
        </is>
      </c>
      <c r="X7" s="158" t="inlineStr">
        <is>
          <t>Employee</t>
        </is>
      </c>
      <c r="Y7" s="158" t="inlineStr">
        <is>
          <t>Active</t>
        </is>
      </c>
      <c r="Z7" s="158" t="inlineStr">
        <is>
          <t>Anuradha RK</t>
        </is>
      </c>
      <c r="AA7" s="246" t="n">
        <v>40304</v>
      </c>
      <c r="AB7" s="158" t="inlineStr">
        <is>
          <t>Business Head</t>
        </is>
      </c>
      <c r="AC7" s="158" t="inlineStr">
        <is>
          <t>MBA</t>
        </is>
      </c>
      <c r="AD7" s="158" t="inlineStr">
        <is>
          <t>Dixit Jasani</t>
        </is>
      </c>
      <c r="AE7" s="158" t="inlineStr">
        <is>
          <t>N-2</t>
        </is>
      </c>
      <c r="AF7" s="158" t="inlineStr">
        <is>
          <t>Manager</t>
        </is>
      </c>
      <c r="AG7" s="158" t="inlineStr">
        <is>
          <t>0 years, 8 months, 0 days</t>
        </is>
      </c>
      <c r="AH7" s="158" t="inlineStr">
        <is>
          <t>16 years, 3 months, 19 days</t>
        </is>
      </c>
      <c r="AI7" s="158" t="inlineStr">
        <is>
          <t>Regtech</t>
        </is>
      </c>
      <c r="AJ7" s="158" t="inlineStr">
        <is>
          <t>CARBON</t>
        </is>
      </c>
      <c r="AK7" s="158" t="inlineStr">
        <is>
          <t>CARBON Business Head</t>
        </is>
      </c>
      <c r="AL7" s="158" t="inlineStr">
        <is>
          <t>Client Engagement</t>
        </is>
      </c>
      <c r="AM7" s="158" t="inlineStr">
        <is>
          <t>No</t>
        </is>
      </c>
      <c r="AN7" s="158" t="inlineStr">
        <is>
          <t>Client Engagement</t>
        </is>
      </c>
      <c r="AO7" s="158" t="inlineStr">
        <is>
          <t>Product Management</t>
        </is>
      </c>
      <c r="AP7" s="158" t="inlineStr">
        <is>
          <t>Technical · BA, PM and QA</t>
        </is>
      </c>
      <c r="AQ7" s="158" t="n">
        <v>0</v>
      </c>
      <c r="AR7" s="158" t="inlineStr">
        <is>
          <t>E-Top management</t>
        </is>
      </c>
      <c r="AS7" s="158" t="inlineStr">
        <is>
          <t>IRIS0391</t>
        </is>
      </c>
      <c r="AT7" s="158" t="inlineStr">
        <is>
          <t>Anuradha RK</t>
        </is>
      </c>
      <c r="AU7" s="158" t="inlineStr">
        <is>
          <t>Sales</t>
        </is>
      </c>
      <c r="AV7" s="158" t="inlineStr">
        <is>
          <t>Executive Leadership</t>
        </is>
      </c>
      <c r="AW7" s="158" t="inlineStr">
        <is>
          <t>Revenue</t>
        </is>
      </c>
      <c r="AX7" s="158" t="inlineStr">
        <is>
          <t>Business &amp; Functional Leadership</t>
        </is>
      </c>
      <c r="AY7" s="158" t="inlineStr">
        <is>
          <t>Business Head</t>
        </is>
      </c>
      <c r="AZ7" s="158" t="inlineStr">
        <is>
          <t>Employee</t>
        </is>
      </c>
      <c r="BA7" s="158" t="inlineStr">
        <is>
          <t>Dixit Jasani</t>
        </is>
      </c>
      <c r="BB7" s="158" t="inlineStr">
        <is>
          <t>Dixit Jasani</t>
        </is>
      </c>
      <c r="BC7" s="158" t="inlineStr">
        <is>
          <t>New entry</t>
        </is>
      </c>
      <c r="BD7" s="158" t="inlineStr">
        <is>
          <t>Business Head</t>
        </is>
      </c>
      <c r="BE7" s="158" t="inlineStr">
        <is>
          <t>Sales + Implementation · per Recommended Structure</t>
        </is>
      </c>
      <c r="BF7" s="158" t="inlineStr">
        <is>
          <t>N/A · new entry</t>
        </is>
      </c>
      <c r="BG7" s="158" t="n">
        <v>11</v>
      </c>
      <c r="BH7" s="158" t="n">
        <v>10</v>
      </c>
      <c r="BI7" s="158" t="n">
        <v>1</v>
      </c>
      <c r="BJ7" s="158" t="inlineStr">
        <is>
          <t>Healthy</t>
        </is>
      </c>
      <c r="BK7" s="158" t="n">
        <v>13</v>
      </c>
      <c r="BL7" s="158" t="n">
        <v>12</v>
      </c>
      <c r="BM7" s="158" t="n">
        <v>1</v>
      </c>
      <c r="BN7" s="158" t="inlineStr">
        <is>
          <t>Healthy</t>
        </is>
      </c>
      <c r="BO7" s="158" t="inlineStr">
        <is>
          <t>Yes</t>
        </is>
      </c>
      <c r="BP7" s="158" t="n"/>
      <c r="BQ7" s="158" t="n"/>
      <c r="BR7" s="158" t="inlineStr">
        <is>
          <t>Backfilled from Carbon_List.xlsx · current state</t>
        </is>
      </c>
      <c r="BS7" s="158" t="n"/>
      <c r="BT7" s="158" t="n"/>
      <c r="BU7" s="158" t="n"/>
      <c r="BV7" s="158" t="n"/>
      <c r="BW7" s="158" t="n"/>
      <c r="BX7" s="158" t="n"/>
      <c r="BY7" s="158" t="n"/>
      <c r="BZ7" s="158" t="n"/>
      <c r="CA7" s="158" t="n"/>
      <c r="CB7" s="158" t="n"/>
      <c r="CC7" s="158" t="n"/>
      <c r="CD7" s="158" t="n"/>
      <c r="CE7" s="158" t="n"/>
      <c r="CF7" s="158" t="n"/>
      <c r="CG7" s="158" t="n"/>
      <c r="CH7" s="158" t="n"/>
      <c r="CI7" s="158" t="n"/>
      <c r="CJ7" s="158" t="n"/>
      <c r="CK7" s="158" t="n"/>
      <c r="CL7" s="158" t="n"/>
      <c r="CM7" s="158" t="n"/>
      <c r="CN7" s="158" t="n"/>
      <c r="CO7" s="158" t="n"/>
      <c r="CP7" s="158" t="n"/>
      <c r="CQ7" s="158" t="n"/>
      <c r="CR7" s="158" t="n"/>
      <c r="CS7" s="158" t="n"/>
      <c r="CT7" s="158" t="n"/>
      <c r="CU7" s="158" t="n"/>
      <c r="CV7" s="158" t="n"/>
      <c r="CW7" s="158" t="n"/>
      <c r="CX7" s="158" t="n"/>
      <c r="CY7" s="158" t="n"/>
    </row>
    <row r="8" ht="64" customHeight="1">
      <c r="A8" s="109" t="inlineStr">
        <is>
          <t>IRIS2478</t>
        </is>
      </c>
      <c r="B8" s="111" t="inlineStr">
        <is>
          <t>Dixit Jasani</t>
        </is>
      </c>
      <c r="C8" s="111" t="inlineStr">
        <is>
          <t>CRO - Carbon</t>
        </is>
      </c>
      <c r="D8" s="115" t="inlineStr">
        <is>
          <t>Chief Revenue Officer- Enterprise Division</t>
        </is>
      </c>
      <c r="E8" s="115" t="inlineStr">
        <is>
          <t>Chief Revenue Officer</t>
        </is>
      </c>
      <c r="F8" s="115" t="inlineStr">
        <is>
          <t>Not in current mapping files</t>
        </is>
      </c>
      <c r="G8" s="115" t="inlineStr">
        <is>
          <t>E1</t>
        </is>
      </c>
      <c r="H8" s="118" t="inlineStr">
        <is>
          <t>● Newly mapped</t>
        </is>
      </c>
      <c r="I8" s="111" t="inlineStr">
        <is>
          <t>Executive Leadership</t>
        </is>
      </c>
      <c r="J8" s="111" t="inlineStr">
        <is>
          <t>Enterprise Leadership</t>
        </is>
      </c>
      <c r="K8" s="133" t="inlineStr">
        <is>
          <t>• Survey response or KRAs describing the work · nothing on file — Employee + manager
• Resolve conflicting role records — Business head</t>
        </is>
      </c>
      <c r="L8" s="111" t="n">
        <v>0</v>
      </c>
      <c r="M8" s="113" t="inlineStr">
        <is>
          <t>E5</t>
        </is>
      </c>
      <c r="N8" s="114" t="inlineStr">
        <is>
          <t>C-Level</t>
        </is>
      </c>
      <c r="O8" s="114" t="inlineStr">
        <is>
          <t>7</t>
        </is>
      </c>
      <c r="P8" s="114" t="inlineStr">
        <is>
          <t>20+ yrs</t>
        </is>
      </c>
      <c r="Q8" s="114" t="inlineStr">
        <is>
          <t>—</t>
        </is>
      </c>
      <c r="R8" s="114" t="inlineStr">
        <is>
          <t>CXO · functional chief</t>
        </is>
      </c>
      <c r="S8" s="114" t="inlineStr">
        <is>
          <t>IRIS Vs Market Benchmark — Aon Radford / Mercer executive codes: E5 C-level · functional · IRIS Vs Competitor Benchmark — regtech / SaaS executive titles: CTO · CFO · CRO · CCO · COO</t>
        </is>
      </c>
      <c r="T8" s="114" t="inlineStr">
        <is>
          <t>Aon Radford executive levels E1–E6; Mercer ET1–ET3; Korn Ferry Leadership Architect</t>
        </is>
      </c>
      <c r="U8" s="114" t="inlineStr">
        <is>
          <t>Core 5 · Future 5 · Functional 4 · Leadership 5</t>
        </is>
      </c>
      <c r="V8" s="157" t="n">
        <v>453</v>
      </c>
      <c r="W8" s="158" t="inlineStr">
        <is>
          <t>IRIS2478</t>
        </is>
      </c>
      <c r="X8" s="158" t="inlineStr">
        <is>
          <t>Employee</t>
        </is>
      </c>
      <c r="Y8" s="158" t="inlineStr">
        <is>
          <t>Active</t>
        </is>
      </c>
      <c r="Z8" s="158" t="inlineStr">
        <is>
          <t>Dixit Jasani</t>
        </is>
      </c>
      <c r="AA8" s="246" t="n">
        <v>46071</v>
      </c>
      <c r="AB8" s="158" t="inlineStr">
        <is>
          <t>Chief Revenue Officer- Enterprise Division</t>
        </is>
      </c>
      <c r="AC8" s="158" t="inlineStr">
        <is>
          <t>PGDM</t>
        </is>
      </c>
      <c r="AD8" s="158" t="inlineStr">
        <is>
          <t>Balachandran K</t>
        </is>
      </c>
      <c r="AE8" s="158" t="inlineStr">
        <is>
          <t>N-1</t>
        </is>
      </c>
      <c r="AF8" s="158" t="inlineStr">
        <is>
          <t>Manager</t>
        </is>
      </c>
      <c r="AG8" s="158" t="inlineStr">
        <is>
          <t>27 years, 4 months, 0 days</t>
        </is>
      </c>
      <c r="AH8" s="158" t="inlineStr">
        <is>
          <t>0 years, 6 months, 7 days</t>
        </is>
      </c>
      <c r="AI8" s="158" t="inlineStr">
        <is>
          <t>Regtech</t>
        </is>
      </c>
      <c r="AJ8" s="158" t="inlineStr">
        <is>
          <t>CARBON</t>
        </is>
      </c>
      <c r="AK8" s="158" t="inlineStr">
        <is>
          <t>CRO - Carbon</t>
        </is>
      </c>
      <c r="AL8" s="158" t="inlineStr">
        <is>
          <t>Sales</t>
        </is>
      </c>
      <c r="AM8" s="158" t="inlineStr">
        <is>
          <t>No</t>
        </is>
      </c>
      <c r="AN8" s="158" t="inlineStr">
        <is>
          <t>Sales, Marketing &amp; Support</t>
        </is>
      </c>
      <c r="AO8" s="158" t="inlineStr">
        <is>
          <t>Sales</t>
        </is>
      </c>
      <c r="AP8" s="158" t="inlineStr">
        <is>
          <t>Non-technical</t>
        </is>
      </c>
      <c r="AQ8" s="158" t="n">
        <v>0</v>
      </c>
      <c r="AR8" s="158" t="inlineStr">
        <is>
          <t>E-Top management</t>
        </is>
      </c>
      <c r="AS8" s="158" t="inlineStr">
        <is>
          <t>IRIS2478</t>
        </is>
      </c>
      <c r="AT8" s="158" t="inlineStr">
        <is>
          <t>Dixit Jasani</t>
        </is>
      </c>
      <c r="AU8" s="158" t="inlineStr">
        <is>
          <t>Sales</t>
        </is>
      </c>
      <c r="AV8" s="158" t="inlineStr">
        <is>
          <t>Executive Leadership</t>
        </is>
      </c>
      <c r="AW8" s="158" t="inlineStr">
        <is>
          <t>Revenue</t>
        </is>
      </c>
      <c r="AX8" s="158" t="inlineStr">
        <is>
          <t>Business &amp; Functional Leadership</t>
        </is>
      </c>
      <c r="AY8" s="158" t="inlineStr">
        <is>
          <t>Revenue</t>
        </is>
      </c>
      <c r="AZ8" s="158" t="inlineStr">
        <is>
          <t>Employee</t>
        </is>
      </c>
      <c r="BA8" s="158" t="inlineStr">
        <is>
          <t>Balachandran K</t>
        </is>
      </c>
      <c r="BB8" s="158" t="inlineStr">
        <is>
          <t>K. Balachandran · CEO — per Recommended Structure tab</t>
        </is>
      </c>
      <c r="BC8" s="158" t="inlineStr">
        <is>
          <t>New entry</t>
        </is>
      </c>
      <c r="BD8" s="158" t="inlineStr">
        <is>
          <t>Chief Revenue Officer - Enterprise Division</t>
        </is>
      </c>
      <c r="BE8" s="158" t="inlineStr">
        <is>
          <t>CRO — Marketing + Partnerships &amp; Alliances · per Recommended Structure</t>
        </is>
      </c>
      <c r="BF8" s="158" t="inlineStr">
        <is>
          <t>N/A · new entry</t>
        </is>
      </c>
      <c r="BG8" s="158" t="n">
        <v>1</v>
      </c>
      <c r="BH8" s="158" t="n">
        <v>1</v>
      </c>
      <c r="BI8" s="158" t="n">
        <v>0</v>
      </c>
      <c r="BJ8" s="158" t="inlineStr">
        <is>
          <t>Consolidate / flatten</t>
        </is>
      </c>
      <c r="BK8" s="158" t="n">
        <v>2</v>
      </c>
      <c r="BL8" s="158" t="n">
        <v>2</v>
      </c>
      <c r="BM8" s="158" t="n">
        <v>0</v>
      </c>
      <c r="BN8" s="158" t="inlineStr">
        <is>
          <t>Consolidate / flatten</t>
        </is>
      </c>
      <c r="BO8" s="158" t="inlineStr">
        <is>
          <t>Yes</t>
        </is>
      </c>
      <c r="BP8" s="158" t="n"/>
      <c r="BQ8" s="158" t="n"/>
      <c r="BR8" s="158" t="inlineStr">
        <is>
          <t>Backfilled from Carbon_List.xlsx · current state</t>
        </is>
      </c>
      <c r="BS8" s="158" t="n"/>
      <c r="BT8" s="158" t="n"/>
      <c r="BU8" s="158" t="n"/>
      <c r="BV8" s="158" t="n"/>
      <c r="BW8" s="158" t="n"/>
      <c r="BX8" s="158" t="n"/>
      <c r="BY8" s="158" t="n"/>
      <c r="BZ8" s="158" t="n"/>
      <c r="CA8" s="158" t="n"/>
      <c r="CB8" s="158" t="n"/>
      <c r="CC8" s="158" t="n"/>
      <c r="CD8" s="158" t="n"/>
      <c r="CE8" s="158" t="n"/>
      <c r="CF8" s="158" t="n"/>
      <c r="CG8" s="158" t="n"/>
      <c r="CH8" s="158" t="n"/>
      <c r="CI8" s="158" t="n"/>
      <c r="CJ8" s="158" t="n"/>
      <c r="CK8" s="158" t="n"/>
      <c r="CL8" s="158" t="n"/>
      <c r="CM8" s="158" t="n"/>
      <c r="CN8" s="158" t="n"/>
      <c r="CO8" s="158" t="n"/>
      <c r="CP8" s="158" t="n"/>
      <c r="CQ8" s="158" t="n"/>
      <c r="CR8" s="158" t="n"/>
      <c r="CS8" s="158" t="n"/>
      <c r="CT8" s="158" t="n"/>
      <c r="CU8" s="158" t="n"/>
      <c r="CV8" s="158" t="n"/>
      <c r="CW8" s="158" t="n"/>
      <c r="CX8" s="158" t="n"/>
      <c r="CY8" s="158" t="n"/>
    </row>
    <row r="9" ht="64" customHeight="1">
      <c r="A9" s="109" t="inlineStr">
        <is>
          <t>IRIS2359</t>
        </is>
      </c>
      <c r="B9" s="111" t="inlineStr">
        <is>
          <t>Suman Adhikary</t>
        </is>
      </c>
      <c r="C9" s="111" t="inlineStr">
        <is>
          <t>Customer Experience</t>
        </is>
      </c>
      <c r="D9" s="111" t="inlineStr">
        <is>
          <t>Senior Vice President - Customer Experience</t>
        </is>
      </c>
      <c r="E9" s="111" t="inlineStr">
        <is>
          <t>Senior Vice President – Customer Experience</t>
        </is>
      </c>
      <c r="F9" s="115" t="inlineStr">
        <is>
          <t>Not in current mapping files</t>
        </is>
      </c>
      <c r="G9" s="115" t="inlineStr">
        <is>
          <t>D1</t>
        </is>
      </c>
      <c r="H9" s="118" t="inlineStr">
        <is>
          <t>● Newly mapped</t>
        </is>
      </c>
      <c r="I9" s="111" t="inlineStr">
        <is>
          <t>Executive Leadership</t>
        </is>
      </c>
      <c r="J9" s="111" t="inlineStr">
        <is>
          <t>Business &amp; Functional Leadership</t>
        </is>
      </c>
      <c r="K9" s="133" t="inlineStr">
        <is>
          <t>• Survey response or KRAs describing the work · nothing on file — Employee + manager
• Resolve conflicting role records — Business head</t>
        </is>
      </c>
      <c r="L9" s="111" t="n">
        <v>0</v>
      </c>
      <c r="M9" s="113" t="inlineStr">
        <is>
          <t>E1–E2</t>
        </is>
      </c>
      <c r="N9" s="114" t="inlineStr">
        <is>
          <t>VP</t>
        </is>
      </c>
      <c r="O9" s="114" t="inlineStr">
        <is>
          <t>6–7</t>
        </is>
      </c>
      <c r="P9" s="114" t="inlineStr">
        <is>
          <t>15–20 yrs</t>
        </is>
      </c>
      <c r="Q9" s="114" t="inlineStr">
        <is>
          <t>—</t>
        </is>
      </c>
      <c r="R9" s="114" t="inlineStr">
        <is>
          <t>Vice President / Senior Vice President / Senior Vice President</t>
        </is>
      </c>
      <c r="S9" s="114" t="inlineStr">
        <is>
          <t>IRIS Vs Market Benchmark — Aon Radford / Mercer executive codes: E1–E2 VP / Business Head · IRIS Vs Competitor Benchmark — regtech / SaaS executive titles: General Manager / VP</t>
        </is>
      </c>
      <c r="T9" s="114" t="inlineStr">
        <is>
          <t>Aon Radford executive levels E1–E6; Mercer ET1–ET3; Korn Ferry Leadership Architect</t>
        </is>
      </c>
      <c r="U9" s="114" t="inlineStr">
        <is>
          <t>Core 5 · Future 4 · Functional 4 · Leadership 5</t>
        </is>
      </c>
      <c r="V9" s="157" t="n">
        <v>365</v>
      </c>
      <c r="W9" s="158" t="inlineStr">
        <is>
          <t>IRIS2359</t>
        </is>
      </c>
      <c r="X9" s="158" t="inlineStr">
        <is>
          <t>Employee</t>
        </is>
      </c>
      <c r="Y9" s="158" t="inlineStr">
        <is>
          <t>Active</t>
        </is>
      </c>
      <c r="Z9" s="158" t="inlineStr">
        <is>
          <t>Suman Adhikary</t>
        </is>
      </c>
      <c r="AA9" s="246" t="n">
        <v>45748</v>
      </c>
      <c r="AB9" s="158" t="inlineStr">
        <is>
          <t>Senior Vice President - Customer Experience</t>
        </is>
      </c>
      <c r="AC9" s="158" t="inlineStr">
        <is>
          <t>B.E</t>
        </is>
      </c>
      <c r="AD9" s="158" t="inlineStr">
        <is>
          <t>Anuradha RK</t>
        </is>
      </c>
      <c r="AE9" s="158" t="inlineStr">
        <is>
          <t>N-3</t>
        </is>
      </c>
      <c r="AF9" s="158" t="inlineStr">
        <is>
          <t>Manager</t>
        </is>
      </c>
      <c r="AG9" s="158" t="inlineStr">
        <is>
          <t>27 years, 2 months, 0 days</t>
        </is>
      </c>
      <c r="AH9" s="158" t="inlineStr">
        <is>
          <t>1 years, 4 months, 24 days</t>
        </is>
      </c>
      <c r="AI9" s="158" t="inlineStr">
        <is>
          <t>Regtech</t>
        </is>
      </c>
      <c r="AJ9" s="158" t="inlineStr">
        <is>
          <t>CARBON</t>
        </is>
      </c>
      <c r="AK9" s="158" t="inlineStr">
        <is>
          <t>Customer Experience</t>
        </is>
      </c>
      <c r="AL9" s="158" t="inlineStr">
        <is>
          <t>Client Engagement</t>
        </is>
      </c>
      <c r="AM9" s="158" t="inlineStr">
        <is>
          <t>No</t>
        </is>
      </c>
      <c r="AN9" s="158" t="inlineStr">
        <is>
          <t>Client Engagement</t>
        </is>
      </c>
      <c r="AO9" s="158" t="inlineStr">
        <is>
          <t>Customer Experience</t>
        </is>
      </c>
      <c r="AP9" s="158" t="inlineStr">
        <is>
          <t>Non-technical</t>
        </is>
      </c>
      <c r="AQ9" s="158" t="n">
        <v>0</v>
      </c>
      <c r="AR9" s="158" t="inlineStr">
        <is>
          <t>E-Top management</t>
        </is>
      </c>
      <c r="AS9" s="158" t="inlineStr">
        <is>
          <t>IRIS2359</t>
        </is>
      </c>
      <c r="AT9" s="158" t="inlineStr">
        <is>
          <t>Suman Adhikary</t>
        </is>
      </c>
      <c r="AU9" s="158" t="inlineStr">
        <is>
          <t>Services</t>
        </is>
      </c>
      <c r="AV9" s="158" t="inlineStr">
        <is>
          <t>Executive Leadership</t>
        </is>
      </c>
      <c r="AW9" s="158" t="inlineStr">
        <is>
          <t>Customer Experience</t>
        </is>
      </c>
      <c r="AX9" s="158" t="inlineStr">
        <is>
          <t>Business &amp; Functional Leadership</t>
        </is>
      </c>
      <c r="AY9" s="158" t="inlineStr">
        <is>
          <t>Customer Experience</t>
        </is>
      </c>
      <c r="AZ9" s="158" t="inlineStr">
        <is>
          <t>Employee</t>
        </is>
      </c>
      <c r="BA9" s="158" t="inlineStr">
        <is>
          <t>Anuradha RK</t>
        </is>
      </c>
      <c r="BB9" s="158" t="inlineStr">
        <is>
          <t>Dixit Jasani</t>
        </is>
      </c>
      <c r="BC9" s="158" t="inlineStr">
        <is>
          <t>Yes</t>
        </is>
      </c>
      <c r="BD9" s="158" t="inlineStr">
        <is>
          <t>Senior Vice President - Customer Experience</t>
        </is>
      </c>
      <c r="BE9" s="158" t="inlineStr">
        <is>
          <t>Senior Vice President - Customer Experience</t>
        </is>
      </c>
      <c r="BF9" s="158" t="inlineStr">
        <is>
          <t>N/A · new entry</t>
        </is>
      </c>
      <c r="BG9" s="158" t="n">
        <v>10</v>
      </c>
      <c r="BH9" s="158" t="n">
        <v>10</v>
      </c>
      <c r="BI9" s="158" t="n">
        <v>0</v>
      </c>
      <c r="BJ9" s="158" t="inlineStr">
        <is>
          <t>Healthy</t>
        </is>
      </c>
      <c r="BK9" s="158" t="n">
        <v>3</v>
      </c>
      <c r="BL9" s="158" t="n">
        <v>3</v>
      </c>
      <c r="BM9" s="158" t="n">
        <v>0</v>
      </c>
      <c r="BN9" s="158" t="inlineStr">
        <is>
          <t>Review</t>
        </is>
      </c>
      <c r="BO9" s="158" t="inlineStr">
        <is>
          <t>Yes</t>
        </is>
      </c>
      <c r="BP9" s="158" t="n"/>
      <c r="BQ9" s="158" t="n"/>
      <c r="BR9" s="158" t="inlineStr">
        <is>
          <t>No designation change — current record value carried forward</t>
        </is>
      </c>
      <c r="BS9" s="158" t="n"/>
      <c r="BT9" s="158" t="n"/>
      <c r="BU9" s="158" t="n"/>
      <c r="BV9" s="158" t="n"/>
      <c r="BW9" s="158" t="inlineStr">
        <is>
          <t>IRIS2359</t>
        </is>
      </c>
      <c r="BX9" s="158" t="inlineStr">
        <is>
          <t>Employee</t>
        </is>
      </c>
      <c r="BY9" s="158" t="inlineStr">
        <is>
          <t>Active</t>
        </is>
      </c>
      <c r="BZ9" s="158" t="inlineStr">
        <is>
          <t>Suman Adhikary</t>
        </is>
      </c>
      <c r="CA9" s="159" t="n">
        <v>28110</v>
      </c>
      <c r="CB9" s="158" t="inlineStr">
        <is>
          <t>Senior Vice President - Customer Experience</t>
        </is>
      </c>
      <c r="CC9" s="158" t="n"/>
      <c r="CD9" s="158" t="inlineStr">
        <is>
          <t>Executive Leadership</t>
        </is>
      </c>
      <c r="CE9" s="158" t="inlineStr">
        <is>
          <t>Business / Functional Leadership</t>
        </is>
      </c>
      <c r="CF9" s="158" t="inlineStr">
        <is>
          <t>Senior Vice President - Customer Experience</t>
        </is>
      </c>
      <c r="CG9" s="158" t="inlineStr">
        <is>
          <t>L8 – Vice President</t>
        </is>
      </c>
      <c r="CH9" s="158" t="inlineStr">
        <is>
          <t>Anuradha RK</t>
        </is>
      </c>
      <c r="CI9" s="158" t="inlineStr">
        <is>
          <t>N-3</t>
        </is>
      </c>
      <c r="CJ9" s="158" t="n"/>
      <c r="CK9" s="158" t="inlineStr">
        <is>
          <t>Manager</t>
        </is>
      </c>
      <c r="CL9" s="158" t="inlineStr">
        <is>
          <t>Customer Experience</t>
        </is>
      </c>
      <c r="CM9" s="158" t="inlineStr">
        <is>
          <t>27 years, 2 months, 0 days</t>
        </is>
      </c>
      <c r="CN9" s="158" t="n"/>
      <c r="CO9" s="158" t="inlineStr">
        <is>
          <t>1 years, 2 months, 19 days</t>
        </is>
      </c>
      <c r="CP9" s="158" t="inlineStr">
        <is>
          <t>28 years, 4 months, 19 days</t>
        </is>
      </c>
      <c r="CQ9" s="158" t="n">
        <v>1.218721461</v>
      </c>
      <c r="CR9" s="158" t="n"/>
      <c r="CS9" s="158" t="n"/>
      <c r="CT9" s="158" t="inlineStr">
        <is>
          <t>Regtech</t>
        </is>
      </c>
      <c r="CU9" s="158" t="inlineStr">
        <is>
          <t>CARBON</t>
        </is>
      </c>
      <c r="CV9" s="158" t="inlineStr">
        <is>
          <t>Customer Experience</t>
        </is>
      </c>
      <c r="CW9" s="158" t="inlineStr">
        <is>
          <t>Client Engagement</t>
        </is>
      </c>
      <c r="CX9" s="158" t="inlineStr">
        <is>
          <t>No</t>
        </is>
      </c>
      <c r="CY9" s="158" t="inlineStr">
        <is>
          <t>Client Engagement</t>
        </is>
      </c>
    </row>
    <row r="10" ht="64" customHeight="1">
      <c r="A10" s="109" t="inlineStr">
        <is>
          <t>IRIS0055</t>
        </is>
      </c>
      <c r="B10" s="111" t="inlineStr">
        <is>
          <t>Vijay Parulekar</t>
        </is>
      </c>
      <c r="C10" s="111" t="inlineStr">
        <is>
          <t>Digitizing</t>
        </is>
      </c>
      <c r="D10" s="115" t="inlineStr">
        <is>
          <t>Head Image Processing</t>
        </is>
      </c>
      <c r="E10" s="115" t="inlineStr">
        <is>
          <t>Associate Head – Digitization</t>
        </is>
      </c>
      <c r="F10" s="115" t="inlineStr">
        <is>
          <t>L7 – Head / Sr Director</t>
        </is>
      </c>
      <c r="G10" s="115" t="inlineStr">
        <is>
          <t>C1</t>
        </is>
      </c>
      <c r="H10" s="143" t="inlineStr">
        <is>
          <t>▼ Down · protected</t>
        </is>
      </c>
      <c r="I10" s="111" t="inlineStr">
        <is>
          <t>Data Operations &amp; Digitization</t>
        </is>
      </c>
      <c r="J10" s="111" t="inlineStr">
        <is>
          <t>Digitization Leadership</t>
        </is>
      </c>
      <c r="K10" s="111" t="inlineStr"/>
      <c r="L10" s="111" t="n">
        <v>20</v>
      </c>
      <c r="M10" s="113" t="inlineStr">
        <is>
          <t>P6 / M5</t>
        </is>
      </c>
      <c r="N10" s="114" t="inlineStr">
        <is>
          <t>Principal / Director</t>
        </is>
      </c>
      <c r="O10" s="114" t="inlineStr">
        <is>
          <t>5–6</t>
        </is>
      </c>
      <c r="P10" s="114" t="inlineStr">
        <is>
          <t>10–14 yrs</t>
        </is>
      </c>
      <c r="Q10" s="114" t="inlineStr">
        <is>
          <t>12–16 · 12–18</t>
        </is>
      </c>
      <c r="R10" s="114" t="inlineStr">
        <is>
          <t>Head of Function / AGM</t>
        </is>
      </c>
      <c r="S10" s="114" t="inlineStr">
        <is>
          <r>
            <rPr>
              <rFont val="Calibri"/>
              <b val="1"/>
              <sz val="10"/>
            </rPr>
            <t>Accenture Operations:</t>
          </r>
          <r>
            <rPr>
              <rFont val="Calibri"/>
              <sz val="10"/>
            </rPr>
            <t xml:space="preserve"> L6 Senior Manager · IRIS Vs Competitor Benchmark — operations roles: Head of Delivery</t>
          </r>
        </is>
      </c>
      <c r="T10" s="114" t="inlineStr">
        <is>
          <t>COPC CX Standard · leadership &amp; planning, people, processes, performance; ISO 9001; Lean / Six Sigma</t>
        </is>
      </c>
      <c r="U10" s="114" t="inlineStr">
        <is>
          <t>Core 4 · Future 4 · Functional 4 · Leadership 4</t>
        </is>
      </c>
      <c r="V10" s="157" t="n">
        <v>19</v>
      </c>
      <c r="W10" s="158" t="inlineStr">
        <is>
          <t>IRIS0055</t>
        </is>
      </c>
      <c r="X10" s="158" t="inlineStr">
        <is>
          <t>Employee</t>
        </is>
      </c>
      <c r="Y10" s="158" t="inlineStr">
        <is>
          <t>Active</t>
        </is>
      </c>
      <c r="Z10" s="158" t="inlineStr">
        <is>
          <t>Vijay Parulekar</t>
        </is>
      </c>
      <c r="AA10" s="246" t="n">
        <v>39038</v>
      </c>
      <c r="AB10" s="158" t="inlineStr">
        <is>
          <t>Head Image Processing</t>
        </is>
      </c>
      <c r="AC10" s="158" t="inlineStr">
        <is>
          <t>B.Com</t>
        </is>
      </c>
      <c r="AD10" s="158" t="inlineStr">
        <is>
          <t>K Ashok Kumar</t>
        </is>
      </c>
      <c r="AE10" s="158" t="inlineStr">
        <is>
          <t>N-5</t>
        </is>
      </c>
      <c r="AF10" s="158" t="inlineStr">
        <is>
          <t>Manager</t>
        </is>
      </c>
      <c r="AG10" s="158" t="inlineStr">
        <is>
          <t>6 years, 6 months, 0 days</t>
        </is>
      </c>
      <c r="AH10" s="158" t="inlineStr">
        <is>
          <t>19 years, 9 months, 8 days</t>
        </is>
      </c>
      <c r="AI10" s="158" t="inlineStr">
        <is>
          <t>Regtech</t>
        </is>
      </c>
      <c r="AJ10" s="158" t="inlineStr">
        <is>
          <t>CARBON</t>
        </is>
      </c>
      <c r="AK10" s="158" t="inlineStr">
        <is>
          <t>Digitizing</t>
        </is>
      </c>
      <c r="AL10" s="158" t="inlineStr">
        <is>
          <t>Digitizing Assisted services</t>
        </is>
      </c>
      <c r="AM10" s="158" t="inlineStr">
        <is>
          <t>No</t>
        </is>
      </c>
      <c r="AN10" s="158" t="inlineStr">
        <is>
          <t>Professional Services</t>
        </is>
      </c>
      <c r="AO10" s="158" t="inlineStr">
        <is>
          <t>OCR/Image procesing</t>
        </is>
      </c>
      <c r="AP10" s="158" t="inlineStr">
        <is>
          <t>Non-technical</t>
        </is>
      </c>
      <c r="AQ10" s="158" t="n">
        <v>20</v>
      </c>
      <c r="AR10" s="158" t="inlineStr">
        <is>
          <t>Covered</t>
        </is>
      </c>
      <c r="AS10" s="158" t="inlineStr">
        <is>
          <t>IRIS0055</t>
        </is>
      </c>
      <c r="AT10" s="158" t="inlineStr">
        <is>
          <t>Vijay Parulekar</t>
        </is>
      </c>
      <c r="AU10" s="158" t="inlineStr">
        <is>
          <t>Digitizing</t>
        </is>
      </c>
      <c r="AV10" s="158" t="inlineStr">
        <is>
          <t>Professional Services</t>
        </is>
      </c>
      <c r="AW10" s="158" t="inlineStr">
        <is>
          <t>Digitization &amp; Image Processing</t>
        </is>
      </c>
      <c r="AX10" s="158" t="n"/>
      <c r="AY10" s="158" t="n"/>
      <c r="AZ10" s="158" t="inlineStr">
        <is>
          <t>Employee</t>
        </is>
      </c>
      <c r="BA10" s="158" t="inlineStr">
        <is>
          <t>K Ashok Kumar</t>
        </is>
      </c>
      <c r="BB10" s="158" t="inlineStr">
        <is>
          <t>Shashikant Mudaliar</t>
        </is>
      </c>
      <c r="BC10" s="158" t="inlineStr">
        <is>
          <t>No</t>
        </is>
      </c>
      <c r="BD10" s="158" t="inlineStr">
        <is>
          <t>Head Image Processing</t>
        </is>
      </c>
      <c r="BE10" s="158" t="inlineStr">
        <is>
          <t>Head Image Processing</t>
        </is>
      </c>
      <c r="BF10" s="158" t="inlineStr">
        <is>
          <t>No</t>
        </is>
      </c>
      <c r="BG10" s="158" t="n">
        <v>5</v>
      </c>
      <c r="BH10" s="158" t="n">
        <v>5</v>
      </c>
      <c r="BI10" s="158" t="n">
        <v>0</v>
      </c>
      <c r="BJ10" s="158" t="inlineStr">
        <is>
          <t>Healthy</t>
        </is>
      </c>
      <c r="BK10" s="158" t="n">
        <v>5</v>
      </c>
      <c r="BL10" s="158" t="n">
        <v>5</v>
      </c>
      <c r="BM10" s="158" t="n">
        <v>0</v>
      </c>
      <c r="BN10" s="158" t="inlineStr">
        <is>
          <t>Healthy</t>
        </is>
      </c>
      <c r="BO10" s="158" t="inlineStr">
        <is>
          <t>No</t>
        </is>
      </c>
      <c r="BP10" s="158" t="inlineStr">
        <is>
          <t>L7 – Head / Sr Director</t>
        </is>
      </c>
      <c r="BQ10" s="158" t="inlineStr">
        <is>
          <t>L7 – Head / Sr Director</t>
        </is>
      </c>
      <c r="BR10" s="158" t="inlineStr">
        <is>
          <t>No designation change — current record value carried forward</t>
        </is>
      </c>
      <c r="BS10" s="15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T10" s="158" t="n"/>
      <c r="BU10" s="158" t="inlineStr">
        <is>
          <t>Italy - Infocamere; Netherland - KVK; South Africa - CIPC; India - MCA; USA - SEC; Europe - ESEF; UK - HMRC; Nigeria - CBN.</t>
        </is>
      </c>
      <c r="BV10" s="158" t="n"/>
      <c r="BW10" s="158" t="inlineStr">
        <is>
          <t>IRIS0055</t>
        </is>
      </c>
      <c r="BX10" s="158" t="inlineStr">
        <is>
          <t>Employee</t>
        </is>
      </c>
      <c r="BY10" s="158" t="inlineStr">
        <is>
          <t>Active</t>
        </is>
      </c>
      <c r="BZ10" s="158" t="inlineStr">
        <is>
          <t>Vijay Parulekar</t>
        </is>
      </c>
      <c r="CA10" s="159" t="n">
        <v>39038</v>
      </c>
      <c r="CB10" s="158" t="inlineStr">
        <is>
          <t>Head Image Processing</t>
        </is>
      </c>
      <c r="CC10" s="158" t="n"/>
      <c r="CD10" s="158" t="inlineStr">
        <is>
          <t>Professional Services</t>
        </is>
      </c>
      <c r="CE10" s="158" t="inlineStr">
        <is>
          <t>Digitization &amp; Image Processing</t>
        </is>
      </c>
      <c r="CF10" s="158" t="inlineStr">
        <is>
          <t>Head Image Processing</t>
        </is>
      </c>
      <c r="CG10" s="158" t="inlineStr">
        <is>
          <t>L7 – Head / Sr Director</t>
        </is>
      </c>
      <c r="CH10" s="158" t="inlineStr">
        <is>
          <t>K Ashok Kumar</t>
        </is>
      </c>
      <c r="CI10" s="158" t="inlineStr">
        <is>
          <t>N-5</t>
        </is>
      </c>
      <c r="CJ10" s="158" t="inlineStr">
        <is>
          <t>Manager</t>
        </is>
      </c>
      <c r="CK10" s="158" t="inlineStr">
        <is>
          <t>Regtech</t>
        </is>
      </c>
      <c r="CL10" s="158" t="inlineStr">
        <is>
          <t>Digitizing</t>
        </is>
      </c>
      <c r="CM10" s="158" t="inlineStr">
        <is>
          <t>26 years, 1 months, 3 days</t>
        </is>
      </c>
      <c r="CN10" s="158" t="inlineStr">
        <is>
          <t>Head Image Processing</t>
        </is>
      </c>
      <c r="CO10" s="158" t="n"/>
      <c r="CP10" s="158" t="n">
        <v>4</v>
      </c>
      <c r="CQ10" s="158" t="inlineStr">
        <is>
          <t>High</t>
        </is>
      </c>
      <c r="CR10" s="158" t="inlineStr">
        <is>
          <t>Core Contributor</t>
        </is>
      </c>
      <c r="CS10" s="158" t="inlineStr">
        <is>
          <t>Yes</t>
        </is>
      </c>
      <c r="CT10" s="158" t="inlineStr">
        <is>
          <t>No</t>
        </is>
      </c>
      <c r="CU10" s="158" t="inlineStr">
        <is>
          <t>Yes</t>
        </is>
      </c>
      <c r="CV10" s="158" t="n"/>
      <c r="CW10" s="158" t="n"/>
      <c r="CX10" s="158" t="n"/>
      <c r="CY10" s="158" t="n"/>
    </row>
    <row r="11" ht="64" customHeight="1">
      <c r="A11" s="109" t="inlineStr">
        <is>
          <t>IRIS0470</t>
        </is>
      </c>
      <c r="B11" s="111" t="inlineStr">
        <is>
          <t>Janardan Bale</t>
        </is>
      </c>
      <c r="C11" s="111" t="inlineStr">
        <is>
          <t>Digitizing</t>
        </is>
      </c>
      <c r="D11" s="115" t="inlineStr">
        <is>
          <t>Image Processing Specialist</t>
        </is>
      </c>
      <c r="E11" s="115" t="inlineStr">
        <is>
          <t>Digitization Manager</t>
        </is>
      </c>
      <c r="F11" s="115" t="inlineStr">
        <is>
          <t>L3 – Professional / Associate</t>
        </is>
      </c>
      <c r="G11" s="115" t="inlineStr">
        <is>
          <t>B2</t>
        </is>
      </c>
      <c r="H11" s="146" t="inlineStr">
        <is>
          <t>▲ Up</t>
        </is>
      </c>
      <c r="I11" s="111" t="inlineStr">
        <is>
          <t>Data Operations &amp; Digitization</t>
        </is>
      </c>
      <c r="J11" s="111" t="inlineStr">
        <is>
          <t>Document Conversion, Formatting &amp; Web Publishing</t>
        </is>
      </c>
      <c r="K11" s="133" t="inlineStr">
        <is>
          <t>• Confirm the reporting line — Manager</t>
        </is>
      </c>
      <c r="L11" s="111" t="n">
        <v>20</v>
      </c>
      <c r="M11" s="113" t="inlineStr">
        <is>
          <t>P4 / M3</t>
        </is>
      </c>
      <c r="N11" s="114" t="inlineStr">
        <is>
          <t>Senior / Manager</t>
        </is>
      </c>
      <c r="O11" s="114" t="inlineStr">
        <is>
          <t>4–5</t>
        </is>
      </c>
      <c r="P11" s="114" t="inlineStr">
        <is>
          <t>6–9 yrs</t>
        </is>
      </c>
      <c r="Q11" s="114" t="inlineStr">
        <is>
          <t>7–10 · 6–11</t>
        </is>
      </c>
      <c r="R11" s="114" t="inlineStr">
        <is>
          <t>Manager</t>
        </is>
      </c>
      <c r="S11" s="114" t="inlineStr">
        <is>
          <r>
            <rPr>
              <rFont val="Calibri"/>
              <b val="1"/>
              <sz val="10"/>
            </rPr>
            <t>Accenture Operations:</t>
          </r>
          <r>
            <rPr>
              <rFont val="Calibri"/>
              <sz val="10"/>
            </rPr>
            <t xml:space="preserve"> L8 Associate Manager · IRIS Vs Competitor Benchmark — operations roles: Operations Manager</t>
          </r>
        </is>
      </c>
      <c r="T11" s="114" t="inlineStr">
        <is>
          <t>COPC CX Standard · leadership &amp; planning, people, processes, performance; ISO 9001; Lean / Six Sigma</t>
        </is>
      </c>
      <c r="U11" s="114" t="inlineStr">
        <is>
          <t>Core 3 · Future 3 · Functional 4 · Leadership 3</t>
        </is>
      </c>
      <c r="V11" s="157" t="n">
        <v>42</v>
      </c>
      <c r="W11" s="158" t="inlineStr">
        <is>
          <t>IRIS0470</t>
        </is>
      </c>
      <c r="X11" s="158" t="inlineStr">
        <is>
          <t>Employee</t>
        </is>
      </c>
      <c r="Y11" s="158" t="inlineStr">
        <is>
          <t>Active</t>
        </is>
      </c>
      <c r="Z11" s="158" t="inlineStr">
        <is>
          <t>Janardan Bale</t>
        </is>
      </c>
      <c r="AA11" s="246" t="n">
        <v>39724</v>
      </c>
      <c r="AB11" s="158" t="inlineStr">
        <is>
          <t>Image Processing Specialist</t>
        </is>
      </c>
      <c r="AC11" s="158" t="inlineStr">
        <is>
          <t>B.Com</t>
        </is>
      </c>
      <c r="AD11" s="158" t="inlineStr">
        <is>
          <t>Vijay Parulekar</t>
        </is>
      </c>
      <c r="AE11" s="158" t="inlineStr">
        <is>
          <t>N-6</t>
        </is>
      </c>
      <c r="AF11" s="158" t="inlineStr">
        <is>
          <t>Manager</t>
        </is>
      </c>
      <c r="AG11" s="158" t="inlineStr">
        <is>
          <t>0 years, 0 months, 0 days</t>
        </is>
      </c>
      <c r="AH11" s="158" t="inlineStr">
        <is>
          <t>17 years, 10 months, 22 days</t>
        </is>
      </c>
      <c r="AI11" s="158" t="inlineStr">
        <is>
          <t>Regtech</t>
        </is>
      </c>
      <c r="AJ11" s="158" t="inlineStr">
        <is>
          <t>CARBON</t>
        </is>
      </c>
      <c r="AK11" s="158" t="inlineStr">
        <is>
          <t>Digitizing</t>
        </is>
      </c>
      <c r="AL11" s="158" t="inlineStr">
        <is>
          <t>Digitizing Assisted services</t>
        </is>
      </c>
      <c r="AM11" s="158" t="inlineStr">
        <is>
          <t>No</t>
        </is>
      </c>
      <c r="AN11" s="158" t="inlineStr">
        <is>
          <t>Professional Services</t>
        </is>
      </c>
      <c r="AO11" s="158" t="inlineStr">
        <is>
          <t>OCR/Image procesing</t>
        </is>
      </c>
      <c r="AP11" s="158" t="inlineStr">
        <is>
          <t>Non-technical</t>
        </is>
      </c>
      <c r="AQ11" s="158" t="n">
        <v>20</v>
      </c>
      <c r="AR11" s="158" t="inlineStr">
        <is>
          <t>Covered</t>
        </is>
      </c>
      <c r="AS11" s="158" t="inlineStr">
        <is>
          <t>IRIS0470</t>
        </is>
      </c>
      <c r="AT11" s="158" t="inlineStr">
        <is>
          <t>Janardan Bale</t>
        </is>
      </c>
      <c r="AU11" s="158" t="inlineStr">
        <is>
          <t>Digitizing</t>
        </is>
      </c>
      <c r="AV11" s="158" t="inlineStr">
        <is>
          <t>Professional Services</t>
        </is>
      </c>
      <c r="AW11" s="158" t="inlineStr">
        <is>
          <t>Digitization &amp; Image Processing</t>
        </is>
      </c>
      <c r="AX11" s="158" t="n"/>
      <c r="AY11" s="158" t="n"/>
      <c r="AZ11" s="158" t="inlineStr">
        <is>
          <t>Employee</t>
        </is>
      </c>
      <c r="BA11" s="158" t="inlineStr">
        <is>
          <t>Vijay Parulekar</t>
        </is>
      </c>
      <c r="BB11" s="158" t="inlineStr">
        <is>
          <t>Vijay Digamber Parulekar</t>
        </is>
      </c>
      <c r="BC11" s="158" t="inlineStr">
        <is>
          <t>No</t>
        </is>
      </c>
      <c r="BD11" s="158" t="inlineStr">
        <is>
          <t>Image Processing Specialist</t>
        </is>
      </c>
      <c r="BE11" s="158" t="inlineStr">
        <is>
          <t>Manager - Digitizing</t>
        </is>
      </c>
      <c r="BF11" s="158" t="inlineStr">
        <is>
          <t>Yes</t>
        </is>
      </c>
      <c r="BG11" s="158" t="n">
        <v>7</v>
      </c>
      <c r="BH11" s="158" t="n">
        <v>1</v>
      </c>
      <c r="BI11" s="158" t="n">
        <v>6</v>
      </c>
      <c r="BJ11" s="158" t="inlineStr">
        <is>
          <t>Healthy</t>
        </is>
      </c>
      <c r="BK11" s="158" t="n">
        <v>7</v>
      </c>
      <c r="BL11" s="158" t="n">
        <v>1</v>
      </c>
      <c r="BM11" s="158" t="n">
        <v>6</v>
      </c>
      <c r="BN11" s="158" t="inlineStr">
        <is>
          <t>Healthy</t>
        </is>
      </c>
      <c r="BO11" s="158" t="inlineStr">
        <is>
          <t>No</t>
        </is>
      </c>
      <c r="BP11" s="158" t="inlineStr">
        <is>
          <t>L3 – Professional / Associate</t>
        </is>
      </c>
      <c r="BQ11" s="158" t="inlineStr">
        <is>
          <t>L5</t>
        </is>
      </c>
      <c r="BR11" s="158" t="inlineStr">
        <is>
          <t>Matched from Title Hierarchy · new designation</t>
        </is>
      </c>
      <c r="BS11"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T11" s="158" t="n"/>
      <c r="BU11" s="158" t="inlineStr">
        <is>
          <t>UK - HMRC; South Africa - CIPC; India - MCA; Italy - Infocamere; USA - SEC; Europe - ESEF.</t>
        </is>
      </c>
      <c r="BV11" s="158" t="n"/>
      <c r="BW11" s="158" t="inlineStr">
        <is>
          <t>IRIS0470</t>
        </is>
      </c>
      <c r="BX11" s="158" t="inlineStr">
        <is>
          <t>Employee</t>
        </is>
      </c>
      <c r="BY11" s="158" t="inlineStr">
        <is>
          <t>Active</t>
        </is>
      </c>
      <c r="BZ11" s="158" t="inlineStr">
        <is>
          <t>Janardan Bale</t>
        </is>
      </c>
      <c r="CA11" s="159" t="n">
        <v>39724</v>
      </c>
      <c r="CB11" s="158" t="inlineStr">
        <is>
          <t>Image Processing Specialist</t>
        </is>
      </c>
      <c r="CC11" s="158" t="n"/>
      <c r="CD11" s="158" t="inlineStr">
        <is>
          <t>Professional Services</t>
        </is>
      </c>
      <c r="CE11" s="158" t="inlineStr">
        <is>
          <t>Digitization &amp; Image Processing</t>
        </is>
      </c>
      <c r="CF11" s="158" t="inlineStr">
        <is>
          <t>Image Processing Specialist</t>
        </is>
      </c>
      <c r="CG11" s="158" t="inlineStr">
        <is>
          <t>L3 – Professional / Associate</t>
        </is>
      </c>
      <c r="CH11" s="158" t="inlineStr">
        <is>
          <t>Vijay Parulekar</t>
        </is>
      </c>
      <c r="CI11" s="158" t="inlineStr">
        <is>
          <t>N-6</t>
        </is>
      </c>
      <c r="CJ11" s="158" t="inlineStr">
        <is>
          <t>Manager</t>
        </is>
      </c>
      <c r="CK11" s="158" t="inlineStr">
        <is>
          <t>Regtech</t>
        </is>
      </c>
      <c r="CL11" s="158" t="inlineStr">
        <is>
          <t>Digitizing</t>
        </is>
      </c>
      <c r="CM11" s="158" t="inlineStr">
        <is>
          <t>17 years, 8 months, 17 days</t>
        </is>
      </c>
      <c r="CN11" s="158" t="inlineStr">
        <is>
          <t>Manager - Digitizing</t>
        </is>
      </c>
      <c r="CO11" s="158" t="n"/>
      <c r="CP11" s="158" t="n">
        <v>5</v>
      </c>
      <c r="CQ11" s="158" t="inlineStr">
        <is>
          <t>High</t>
        </is>
      </c>
      <c r="CR11" s="158" t="inlineStr">
        <is>
          <t>Core Contributor</t>
        </is>
      </c>
      <c r="CS11" s="158" t="inlineStr">
        <is>
          <t>No</t>
        </is>
      </c>
      <c r="CT11" s="158" t="inlineStr">
        <is>
          <t>No</t>
        </is>
      </c>
      <c r="CU11" s="158" t="inlineStr">
        <is>
          <t>Yes</t>
        </is>
      </c>
      <c r="CV11" s="158" t="n"/>
      <c r="CW11" s="158" t="n"/>
      <c r="CX11" s="158" t="n"/>
      <c r="CY11" s="158" t="inlineStr">
        <is>
          <t>Title to be changed to Manager -Digitizing</t>
        </is>
      </c>
    </row>
    <row r="12" ht="64" customHeight="1">
      <c r="A12" s="109" t="inlineStr">
        <is>
          <t>IRIS1005</t>
        </is>
      </c>
      <c r="B12" s="111" t="inlineStr">
        <is>
          <t>Datta Hatagale</t>
        </is>
      </c>
      <c r="C12" s="111" t="inlineStr">
        <is>
          <t>Digitizing</t>
        </is>
      </c>
      <c r="D12" s="115" t="inlineStr">
        <is>
          <t>Image Processing Specialist</t>
        </is>
      </c>
      <c r="E12" s="115" t="inlineStr">
        <is>
          <t>Customer Enablement Specialist – POD Lead</t>
        </is>
      </c>
      <c r="F12" s="115" t="inlineStr">
        <is>
          <t>L3 – Professional / Associate</t>
        </is>
      </c>
      <c r="G12" s="115" t="inlineStr">
        <is>
          <t>B1</t>
        </is>
      </c>
      <c r="H12" s="146" t="inlineStr">
        <is>
          <t>▲ Up</t>
        </is>
      </c>
      <c r="I12" s="111" t="inlineStr">
        <is>
          <t>Customer Success &amp; Support</t>
        </is>
      </c>
      <c r="J12" s="111" t="inlineStr">
        <is>
          <t>Customer Training &amp; Enablement</t>
        </is>
      </c>
      <c r="K12" s="111" t="inlineStr"/>
      <c r="L12" s="111" t="n">
        <v>20</v>
      </c>
      <c r="M12" s="113" t="inlineStr">
        <is>
          <t>P3 / M2</t>
        </is>
      </c>
      <c r="N12" s="114" t="inlineStr">
        <is>
          <t>Career / · Team Lead</t>
        </is>
      </c>
      <c r="O12" s="114" t="inlineStr">
        <is>
          <t>4 Enable</t>
        </is>
      </c>
      <c r="P12" s="114" t="inlineStr">
        <is>
          <t>4–7 yrs</t>
        </is>
      </c>
      <c r="Q12" s="114" t="inlineStr">
        <is>
          <t>5–8 · 4–8</t>
        </is>
      </c>
      <c r="R12" s="114" t="inlineStr">
        <is>
          <t>Senior Executive / CSM</t>
        </is>
      </c>
      <c r="S12" s="114"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12" s="114" t="inlineStr">
        <is>
          <t>TSIA frameworks and benchmarks; ITIL 4 service desk; Gainsight customer-success practice</t>
        </is>
      </c>
      <c r="U12" s="114" t="inlineStr">
        <is>
          <t>Core 3 · Future 3 · Functional 3 · Leadership 2</t>
        </is>
      </c>
      <c r="V12" s="157" t="n">
        <v>103</v>
      </c>
      <c r="W12" s="158" t="inlineStr">
        <is>
          <t>IRIS1005</t>
        </is>
      </c>
      <c r="X12" s="158" t="inlineStr">
        <is>
          <t>Employee</t>
        </is>
      </c>
      <c r="Y12" s="158" t="inlineStr">
        <is>
          <t>Active</t>
        </is>
      </c>
      <c r="Z12" s="158" t="inlineStr">
        <is>
          <t>Datta Hatagale</t>
        </is>
      </c>
      <c r="AA12" s="246" t="n">
        <v>40840</v>
      </c>
      <c r="AB12" s="158" t="inlineStr">
        <is>
          <t>Image Processing Specialist</t>
        </is>
      </c>
      <c r="AC12" s="158" t="inlineStr">
        <is>
          <t>BA</t>
        </is>
      </c>
      <c r="AD12" s="158" t="inlineStr">
        <is>
          <t>Vijay Parulekar</t>
        </is>
      </c>
      <c r="AE12" s="158" t="inlineStr">
        <is>
          <t>N-6</t>
        </is>
      </c>
      <c r="AF12" s="158" t="inlineStr">
        <is>
          <t>Manager</t>
        </is>
      </c>
      <c r="AG12" s="158" t="inlineStr">
        <is>
          <t>0 years, 0 months, 0 days</t>
        </is>
      </c>
      <c r="AH12" s="158" t="inlineStr">
        <is>
          <t>14 years, 10 months, 1 days</t>
        </is>
      </c>
      <c r="AI12" s="158" t="inlineStr">
        <is>
          <t>Regtech</t>
        </is>
      </c>
      <c r="AJ12" s="158" t="inlineStr">
        <is>
          <t>CARBON</t>
        </is>
      </c>
      <c r="AK12" s="158" t="inlineStr">
        <is>
          <t>Digitizing</t>
        </is>
      </c>
      <c r="AL12" s="158" t="inlineStr">
        <is>
          <t>Digitizing Assisted services</t>
        </is>
      </c>
      <c r="AM12" s="158" t="inlineStr">
        <is>
          <t>No</t>
        </is>
      </c>
      <c r="AN12" s="158" t="inlineStr">
        <is>
          <t>Professional Services</t>
        </is>
      </c>
      <c r="AO12" s="158" t="inlineStr">
        <is>
          <t>OCR/Image procesing</t>
        </is>
      </c>
      <c r="AP12" s="158" t="inlineStr">
        <is>
          <t>Non-technical</t>
        </is>
      </c>
      <c r="AQ12" s="158" t="n">
        <v>20</v>
      </c>
      <c r="AR12" s="158" t="inlineStr">
        <is>
          <t>Covered</t>
        </is>
      </c>
      <c r="AS12" s="158" t="inlineStr">
        <is>
          <t>IRIS1005</t>
        </is>
      </c>
      <c r="AT12" s="158" t="inlineStr">
        <is>
          <t>Datta Hatagale</t>
        </is>
      </c>
      <c r="AU12" s="158" t="inlineStr">
        <is>
          <t>Digitizing</t>
        </is>
      </c>
      <c r="AV12" s="158" t="inlineStr">
        <is>
          <t>Professional Services</t>
        </is>
      </c>
      <c r="AW12" s="158" t="inlineStr">
        <is>
          <t>Digitization &amp; Image Processing</t>
        </is>
      </c>
      <c r="AX12" s="158" t="n"/>
      <c r="AY12" s="158" t="n"/>
      <c r="AZ12" s="158" t="inlineStr">
        <is>
          <t>Employee</t>
        </is>
      </c>
      <c r="BA12" s="158" t="inlineStr">
        <is>
          <t>Vijay Parulekar</t>
        </is>
      </c>
      <c r="BB12" s="158" t="inlineStr">
        <is>
          <t>Vijay Digamber Parulekar</t>
        </is>
      </c>
      <c r="BC12" s="158" t="inlineStr">
        <is>
          <t>No</t>
        </is>
      </c>
      <c r="BD12" s="158" t="inlineStr">
        <is>
          <t>Image Processing Specialist</t>
        </is>
      </c>
      <c r="BE12" s="158" t="inlineStr">
        <is>
          <t>Digitizing Lead</t>
        </is>
      </c>
      <c r="BF12" s="158" t="inlineStr">
        <is>
          <t>Yes</t>
        </is>
      </c>
      <c r="BG12" s="158" t="n">
        <v>4</v>
      </c>
      <c r="BH12" s="158" t="n">
        <v>0</v>
      </c>
      <c r="BI12" s="158" t="n">
        <v>4</v>
      </c>
      <c r="BJ12" s="158" t="inlineStr">
        <is>
          <t>Review</t>
        </is>
      </c>
      <c r="BK12" s="158" t="n">
        <v>4</v>
      </c>
      <c r="BL12" s="158" t="n">
        <v>0</v>
      </c>
      <c r="BM12" s="158" t="n">
        <v>4</v>
      </c>
      <c r="BN12" s="158" t="inlineStr">
        <is>
          <t>Review</t>
        </is>
      </c>
      <c r="BO12" s="158" t="inlineStr">
        <is>
          <t>No</t>
        </is>
      </c>
      <c r="BP12" s="158" t="inlineStr">
        <is>
          <t>L3 – Professional / Associate</t>
        </is>
      </c>
      <c r="BQ12" s="158" t="inlineStr">
        <is>
          <t>L3</t>
        </is>
      </c>
      <c r="BR12" s="158" t="inlineStr">
        <is>
          <t>Designation refined from Raw tab Comments column · this update</t>
        </is>
      </c>
      <c r="BS12"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T12" s="158" t="n"/>
      <c r="BU12" s="158" t="inlineStr">
        <is>
          <t>UK - HMRC; India - MCA; South Africa - CIPC; Europe - ESEF; Netherland - KVK.</t>
        </is>
      </c>
      <c r="BV12" s="158" t="n"/>
      <c r="BW12" s="158" t="inlineStr">
        <is>
          <t>IRIS1005</t>
        </is>
      </c>
      <c r="BX12" s="158" t="inlineStr">
        <is>
          <t>Employee</t>
        </is>
      </c>
      <c r="BY12" s="158" t="inlineStr">
        <is>
          <t>Active</t>
        </is>
      </c>
      <c r="BZ12" s="158" t="inlineStr">
        <is>
          <t>Datta Hatagale</t>
        </is>
      </c>
      <c r="CA12" s="159" t="n">
        <v>40840</v>
      </c>
      <c r="CB12" s="158" t="inlineStr">
        <is>
          <t>Image Processing Specialist</t>
        </is>
      </c>
      <c r="CC12" s="158" t="n"/>
      <c r="CD12" s="158" t="inlineStr">
        <is>
          <t>Professional Services</t>
        </is>
      </c>
      <c r="CE12" s="158" t="inlineStr">
        <is>
          <t>Digitization &amp; Image Processing</t>
        </is>
      </c>
      <c r="CF12" s="158" t="inlineStr">
        <is>
          <t>Image Processing Specialist</t>
        </is>
      </c>
      <c r="CG12" s="158" t="inlineStr">
        <is>
          <t>L3 – Professional / Associate</t>
        </is>
      </c>
      <c r="CH12" s="158" t="inlineStr">
        <is>
          <t>Vijay Parulekar</t>
        </is>
      </c>
      <c r="CI12" s="158" t="inlineStr">
        <is>
          <t>N-6</t>
        </is>
      </c>
      <c r="CJ12" s="158" t="inlineStr">
        <is>
          <t>Player Cum Coach</t>
        </is>
      </c>
      <c r="CK12" s="158" t="inlineStr">
        <is>
          <t>Regtech</t>
        </is>
      </c>
      <c r="CL12" s="158" t="inlineStr">
        <is>
          <t>Digitizing</t>
        </is>
      </c>
      <c r="CM12" s="158" t="inlineStr">
        <is>
          <t>14 years, 7 months, 27 days</t>
        </is>
      </c>
      <c r="CN12" s="158" t="inlineStr">
        <is>
          <t>Sr.Image Processing Specialist</t>
        </is>
      </c>
      <c r="CO12" s="158" t="n"/>
      <c r="CP12" s="158" t="n">
        <v>4</v>
      </c>
      <c r="CQ12" s="158" t="inlineStr">
        <is>
          <t>High</t>
        </is>
      </c>
      <c r="CR12" s="158" t="inlineStr">
        <is>
          <t>Core Contributor</t>
        </is>
      </c>
      <c r="CS12" s="158" t="inlineStr">
        <is>
          <t>No</t>
        </is>
      </c>
      <c r="CT12" s="158" t="inlineStr">
        <is>
          <t>No</t>
        </is>
      </c>
      <c r="CU12" s="158" t="inlineStr">
        <is>
          <t>Yes</t>
        </is>
      </c>
      <c r="CV12" s="158" t="n"/>
      <c r="CW12" s="158" t="n"/>
      <c r="CX12" s="158" t="n"/>
      <c r="CY12" s="158" t="inlineStr">
        <is>
          <t>Title to be changed to Digitizing Lead</t>
        </is>
      </c>
    </row>
    <row r="13" ht="64" customHeight="1">
      <c r="A13" s="109" t="inlineStr">
        <is>
          <t>IRIS1204</t>
        </is>
      </c>
      <c r="B13" s="111" t="inlineStr">
        <is>
          <t>Dinesh Sharma</t>
        </is>
      </c>
      <c r="C13" s="111" t="inlineStr">
        <is>
          <t>Digitizing</t>
        </is>
      </c>
      <c r="D13" s="115" t="inlineStr">
        <is>
          <t>Image Processing Specialist</t>
        </is>
      </c>
      <c r="E13" s="115" t="inlineStr">
        <is>
          <t>Team Lead – Digitization</t>
        </is>
      </c>
      <c r="F13" s="115" t="inlineStr">
        <is>
          <t>L3 – Professional / Associate</t>
        </is>
      </c>
      <c r="G13" s="115" t="inlineStr">
        <is>
          <t>B1</t>
        </is>
      </c>
      <c r="H13" s="146" t="inlineStr">
        <is>
          <t>▲ Up</t>
        </is>
      </c>
      <c r="I13" s="111" t="inlineStr">
        <is>
          <t>Data Operations &amp; Digitization</t>
        </is>
      </c>
      <c r="J13" s="111" t="inlineStr">
        <is>
          <t>Document Conversion, Formatting &amp; Web Publishing</t>
        </is>
      </c>
      <c r="K13" s="111" t="inlineStr"/>
      <c r="L13" s="111" t="n">
        <v>20</v>
      </c>
      <c r="M13" s="113" t="inlineStr">
        <is>
          <t>P3 / M2</t>
        </is>
      </c>
      <c r="N13" s="114" t="inlineStr">
        <is>
          <t>Career / · Team Lead</t>
        </is>
      </c>
      <c r="O13" s="114" t="inlineStr">
        <is>
          <t>4 Enable</t>
        </is>
      </c>
      <c r="P13" s="114" t="inlineStr">
        <is>
          <t>4–7 yrs</t>
        </is>
      </c>
      <c r="Q13" s="114" t="inlineStr">
        <is>
          <t>5–8 · 4–8</t>
        </is>
      </c>
      <c r="R13" s="114" t="inlineStr">
        <is>
          <t>Team Lead / Assistant Manager</t>
        </is>
      </c>
      <c r="S13" s="114" t="inlineStr">
        <is>
          <r>
            <rPr>
              <rFont val="Calibri"/>
              <b val="1"/>
              <sz val="10"/>
            </rPr>
            <t>Accenture Operations:</t>
          </r>
          <r>
            <rPr>
              <rFont val="Calibri"/>
              <sz val="10"/>
            </rPr>
            <t xml:space="preserve"> L9 Team Lead · IRIS Vs Competitor Benchmark — operations roles: Team Lead / Quality Lead</t>
          </r>
        </is>
      </c>
      <c r="T13" s="114" t="inlineStr">
        <is>
          <t>COPC CX Standard · leadership &amp; planning, people, processes, performance; ISO 9001; Lean / Six Sigma</t>
        </is>
      </c>
      <c r="U13" s="114" t="inlineStr">
        <is>
          <t>Core 3 · Future 3 · Functional 3 · Leadership 2</t>
        </is>
      </c>
      <c r="V13" s="157" t="n">
        <v>41</v>
      </c>
      <c r="W13" s="158" t="inlineStr">
        <is>
          <t>IRIS1204</t>
        </is>
      </c>
      <c r="X13" s="158" t="inlineStr">
        <is>
          <t>Employee</t>
        </is>
      </c>
      <c r="Y13" s="158" t="inlineStr">
        <is>
          <t>Active</t>
        </is>
      </c>
      <c r="Z13" s="158" t="inlineStr">
        <is>
          <t>Dinesh Sharma</t>
        </is>
      </c>
      <c r="AA13" s="246" t="n">
        <v>39722</v>
      </c>
      <c r="AB13" s="158" t="inlineStr">
        <is>
          <t>Image Processing Specialist</t>
        </is>
      </c>
      <c r="AC13" s="158" t="inlineStr">
        <is>
          <t>B.Com</t>
        </is>
      </c>
      <c r="AD13" s="158" t="inlineStr">
        <is>
          <t>Vijay Parulekar</t>
        </is>
      </c>
      <c r="AE13" s="158" t="inlineStr">
        <is>
          <t>N-6</t>
        </is>
      </c>
      <c r="AF13" s="158" t="inlineStr">
        <is>
          <t>Manager</t>
        </is>
      </c>
      <c r="AG13" s="158" t="inlineStr">
        <is>
          <t>0 years, 0 months, 0 days</t>
        </is>
      </c>
      <c r="AH13" s="158" t="inlineStr">
        <is>
          <t>17 years, 10 months, 24 days</t>
        </is>
      </c>
      <c r="AI13" s="158" t="inlineStr">
        <is>
          <t>Regtech</t>
        </is>
      </c>
      <c r="AJ13" s="158" t="inlineStr">
        <is>
          <t>CARBON</t>
        </is>
      </c>
      <c r="AK13" s="158" t="inlineStr">
        <is>
          <t>Digitizing</t>
        </is>
      </c>
      <c r="AL13" s="158" t="inlineStr">
        <is>
          <t>Digitizing Assisted services</t>
        </is>
      </c>
      <c r="AM13" s="158" t="inlineStr">
        <is>
          <t>No</t>
        </is>
      </c>
      <c r="AN13" s="158" t="inlineStr">
        <is>
          <t>Professional Services</t>
        </is>
      </c>
      <c r="AO13" s="158" t="inlineStr">
        <is>
          <t>OCR/Image procesing</t>
        </is>
      </c>
      <c r="AP13" s="158" t="inlineStr">
        <is>
          <t>Non-technical</t>
        </is>
      </c>
      <c r="AQ13" s="158" t="n">
        <v>20</v>
      </c>
      <c r="AR13" s="158" t="inlineStr">
        <is>
          <t>Covered</t>
        </is>
      </c>
      <c r="AS13" s="158" t="inlineStr">
        <is>
          <t>IRIS1204</t>
        </is>
      </c>
      <c r="AT13" s="158" t="inlineStr">
        <is>
          <t>Dinesh Sharma</t>
        </is>
      </c>
      <c r="AU13" s="158" t="inlineStr">
        <is>
          <t>Digitizing</t>
        </is>
      </c>
      <c r="AV13" s="158" t="inlineStr">
        <is>
          <t>Professional Services</t>
        </is>
      </c>
      <c r="AW13" s="158" t="inlineStr">
        <is>
          <t>Digitization &amp; Image Processing</t>
        </is>
      </c>
      <c r="AX13" s="158" t="n"/>
      <c r="AY13" s="158" t="n"/>
      <c r="AZ13" s="158" t="inlineStr">
        <is>
          <t>Employee</t>
        </is>
      </c>
      <c r="BA13" s="158" t="inlineStr">
        <is>
          <t>Vijay Parulekar</t>
        </is>
      </c>
      <c r="BB13" s="158" t="inlineStr">
        <is>
          <t>Vijay Digamber Parulekar</t>
        </is>
      </c>
      <c r="BC13" s="158" t="inlineStr">
        <is>
          <t>No</t>
        </is>
      </c>
      <c r="BD13" s="158" t="inlineStr">
        <is>
          <t>Image Processing Specialist</t>
        </is>
      </c>
      <c r="BE13" s="158" t="inlineStr">
        <is>
          <t>Digitizing Lead</t>
        </is>
      </c>
      <c r="BF13" s="158" t="inlineStr">
        <is>
          <t>Yes</t>
        </is>
      </c>
      <c r="BG13" s="158" t="n">
        <v>3</v>
      </c>
      <c r="BH13" s="158" t="n">
        <v>1</v>
      </c>
      <c r="BI13" s="158" t="n">
        <v>2</v>
      </c>
      <c r="BJ13" s="158" t="inlineStr">
        <is>
          <t>Review</t>
        </is>
      </c>
      <c r="BK13" s="158" t="n">
        <v>3</v>
      </c>
      <c r="BL13" s="158" t="n">
        <v>1</v>
      </c>
      <c r="BM13" s="158" t="n">
        <v>2</v>
      </c>
      <c r="BN13" s="158" t="inlineStr">
        <is>
          <t>Review</t>
        </is>
      </c>
      <c r="BO13" s="158" t="inlineStr">
        <is>
          <t>No</t>
        </is>
      </c>
      <c r="BP13" s="158" t="inlineStr">
        <is>
          <t>L3 – Professional / Associate</t>
        </is>
      </c>
      <c r="BQ13" s="158" t="inlineStr">
        <is>
          <t>L3</t>
        </is>
      </c>
      <c r="BR13" s="158" t="inlineStr">
        <is>
          <t>Designation refined from Raw tab Comments column · this update</t>
        </is>
      </c>
      <c r="BS13"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T13" s="158" t="n"/>
      <c r="BU13" s="158" t="inlineStr">
        <is>
          <t>Netherland - KVK; India - MCA; South Africa - CIPC; UK - HMRC; Europe - ESEF; Italy - Infocamere; Nigeria - CBN.</t>
        </is>
      </c>
      <c r="BV13" s="158" t="n"/>
      <c r="BW13" s="158" t="inlineStr">
        <is>
          <t>IRIS1204</t>
        </is>
      </c>
      <c r="BX13" s="158" t="inlineStr">
        <is>
          <t>Employee</t>
        </is>
      </c>
      <c r="BY13" s="158" t="inlineStr">
        <is>
          <t>Active</t>
        </is>
      </c>
      <c r="BZ13" s="158" t="inlineStr">
        <is>
          <t>Dinesh Sharma</t>
        </is>
      </c>
      <c r="CA13" s="159" t="n">
        <v>39722</v>
      </c>
      <c r="CB13" s="158" t="inlineStr">
        <is>
          <t>Image Processing Specialist</t>
        </is>
      </c>
      <c r="CC13" s="158" t="n"/>
      <c r="CD13" s="158" t="inlineStr">
        <is>
          <t>Professional Services</t>
        </is>
      </c>
      <c r="CE13" s="158" t="inlineStr">
        <is>
          <t>Digitization &amp; Image Processing</t>
        </is>
      </c>
      <c r="CF13" s="158" t="inlineStr">
        <is>
          <t>Image Processing Specialist</t>
        </is>
      </c>
      <c r="CG13" s="158" t="inlineStr">
        <is>
          <t>L3 – Professional / Associate</t>
        </is>
      </c>
      <c r="CH13" s="158" t="inlineStr">
        <is>
          <t>Vijay Parulekar</t>
        </is>
      </c>
      <c r="CI13" s="158" t="inlineStr">
        <is>
          <t>N-6</t>
        </is>
      </c>
      <c r="CJ13" s="158" t="inlineStr">
        <is>
          <t>Player Cum Coach</t>
        </is>
      </c>
      <c r="CK13" s="158" t="inlineStr">
        <is>
          <t>Regtech</t>
        </is>
      </c>
      <c r="CL13" s="158" t="inlineStr">
        <is>
          <t>Digitizing</t>
        </is>
      </c>
      <c r="CM13" s="158" t="inlineStr">
        <is>
          <t>17 years, 8 months, 19 days</t>
        </is>
      </c>
      <c r="CN13" s="158" t="inlineStr">
        <is>
          <t>Sr.Image Processing Specialist</t>
        </is>
      </c>
      <c r="CO13" s="158" t="n"/>
      <c r="CP13" s="158" t="n">
        <v>5</v>
      </c>
      <c r="CQ13" s="158" t="inlineStr">
        <is>
          <t>High</t>
        </is>
      </c>
      <c r="CR13" s="158" t="inlineStr">
        <is>
          <t>Core Contributor</t>
        </is>
      </c>
      <c r="CS13" s="158" t="inlineStr">
        <is>
          <t>No</t>
        </is>
      </c>
      <c r="CT13" s="158" t="inlineStr">
        <is>
          <t>No</t>
        </is>
      </c>
      <c r="CU13" s="158" t="inlineStr">
        <is>
          <t>Yes</t>
        </is>
      </c>
      <c r="CV13" s="158" t="n"/>
      <c r="CW13" s="158" t="n"/>
      <c r="CX13"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13" s="158" t="inlineStr">
        <is>
          <t>Title to be changed to Digitizing Lead</t>
        </is>
      </c>
    </row>
    <row r="14" ht="64" customHeight="1">
      <c r="A14" s="109" t="inlineStr">
        <is>
          <t>IRIS0117</t>
        </is>
      </c>
      <c r="B14" s="111" t="inlineStr">
        <is>
          <t>Prajakta Mokal</t>
        </is>
      </c>
      <c r="C14" s="111" t="inlineStr">
        <is>
          <t>Digitizing</t>
        </is>
      </c>
      <c r="D14" s="115" t="inlineStr">
        <is>
          <t>Image Processing Specialist</t>
        </is>
      </c>
      <c r="E14" s="115" t="inlineStr">
        <is>
          <t>Digitization Specialist – POD Lead</t>
        </is>
      </c>
      <c r="F14" s="115" t="inlineStr">
        <is>
          <t>L3 – Professional / Associate</t>
        </is>
      </c>
      <c r="G14" s="115" t="inlineStr">
        <is>
          <t>B1</t>
        </is>
      </c>
      <c r="H14" s="146" t="inlineStr">
        <is>
          <t>▲ Up</t>
        </is>
      </c>
      <c r="I14" s="111" t="inlineStr">
        <is>
          <t>Data Operations &amp; Digitization</t>
        </is>
      </c>
      <c r="J14" s="111" t="inlineStr">
        <is>
          <t>Document Conversion, Formatting &amp; Web Publishing</t>
        </is>
      </c>
      <c r="K14" s="111" t="inlineStr"/>
      <c r="L14" s="111" t="n">
        <v>20</v>
      </c>
      <c r="M14" s="113" t="inlineStr">
        <is>
          <t>P3 / M2</t>
        </is>
      </c>
      <c r="N14" s="114" t="inlineStr">
        <is>
          <t>Career / · Team Lead</t>
        </is>
      </c>
      <c r="O14" s="114" t="inlineStr">
        <is>
          <t>4 Enable</t>
        </is>
      </c>
      <c r="P14" s="114" t="inlineStr">
        <is>
          <t>4–7 yrs</t>
        </is>
      </c>
      <c r="Q14" s="114" t="inlineStr">
        <is>
          <t>5–8 · 4–8</t>
        </is>
      </c>
      <c r="R14" s="114" t="inlineStr">
        <is>
          <t>Specialist / QC Analyst</t>
        </is>
      </c>
      <c r="S14" s="114" t="inlineStr">
        <is>
          <r>
            <rPr>
              <rFont val="Calibri"/>
              <b val="1"/>
              <sz val="10"/>
            </rPr>
            <t>Accenture Operations:</t>
          </r>
          <r>
            <rPr>
              <rFont val="Calibri"/>
              <sz val="10"/>
            </rPr>
            <t xml:space="preserve"> L9 Team Lead · IRIS Vs Competitor Benchmark — operations roles: Team Lead / Quality Lead</t>
          </r>
        </is>
      </c>
      <c r="T14" s="114" t="inlineStr">
        <is>
          <t>COPC CX Standard · leadership &amp; planning, people, processes, performance; ISO 9001; Lean / Six Sigma</t>
        </is>
      </c>
      <c r="U14" s="114" t="inlineStr">
        <is>
          <t>Core 3 · Future 3 · Functional 3 · Leadership 2</t>
        </is>
      </c>
      <c r="V14" s="157" t="n">
        <v>26</v>
      </c>
      <c r="W14" s="158" t="inlineStr">
        <is>
          <t>IRIS0117</t>
        </is>
      </c>
      <c r="X14" s="158" t="inlineStr">
        <is>
          <t>Employee</t>
        </is>
      </c>
      <c r="Y14" s="158" t="inlineStr">
        <is>
          <t>Active</t>
        </is>
      </c>
      <c r="Z14" s="158" t="inlineStr">
        <is>
          <t>Prajakta Mokal</t>
        </is>
      </c>
      <c r="AA14" s="246" t="n">
        <v>39326</v>
      </c>
      <c r="AB14" s="158" t="inlineStr">
        <is>
          <t>Image Processing Specialist</t>
        </is>
      </c>
      <c r="AC14" s="158" t="inlineStr">
        <is>
          <t>BA</t>
        </is>
      </c>
      <c r="AD14" s="158" t="inlineStr">
        <is>
          <t>Vijay Parulekar</t>
        </is>
      </c>
      <c r="AE14" s="158" t="inlineStr">
        <is>
          <t>N-6</t>
        </is>
      </c>
      <c r="AF14" s="158" t="inlineStr">
        <is>
          <t>Manager</t>
        </is>
      </c>
      <c r="AG14" s="158" t="inlineStr">
        <is>
          <t>0 years, 5 months, 0 days</t>
        </is>
      </c>
      <c r="AH14" s="158" t="inlineStr">
        <is>
          <t>18 years, 11 months, 24 days</t>
        </is>
      </c>
      <c r="AI14" s="158" t="inlineStr">
        <is>
          <t>Regtech</t>
        </is>
      </c>
      <c r="AJ14" s="158" t="inlineStr">
        <is>
          <t>CARBON</t>
        </is>
      </c>
      <c r="AK14" s="158" t="inlineStr">
        <is>
          <t>Digitizing</t>
        </is>
      </c>
      <c r="AL14" s="158" t="inlineStr">
        <is>
          <t>Digitizing Assisted services</t>
        </is>
      </c>
      <c r="AM14" s="158" t="inlineStr">
        <is>
          <t>No</t>
        </is>
      </c>
      <c r="AN14" s="158" t="inlineStr">
        <is>
          <t>Professional Services</t>
        </is>
      </c>
      <c r="AO14" s="158" t="inlineStr">
        <is>
          <t>OCR/Image procesing</t>
        </is>
      </c>
      <c r="AP14" s="158" t="inlineStr">
        <is>
          <t>Non-technical</t>
        </is>
      </c>
      <c r="AQ14" s="158" t="n">
        <v>20</v>
      </c>
      <c r="AR14" s="158" t="inlineStr">
        <is>
          <t>Covered</t>
        </is>
      </c>
      <c r="AS14" s="158" t="inlineStr">
        <is>
          <t>IRIS0117</t>
        </is>
      </c>
      <c r="AT14" s="158" t="inlineStr">
        <is>
          <t>Prajakta Mokal</t>
        </is>
      </c>
      <c r="AU14" s="158" t="inlineStr">
        <is>
          <t>Digitizing</t>
        </is>
      </c>
      <c r="AV14" s="158" t="inlineStr">
        <is>
          <t>Professional Services</t>
        </is>
      </c>
      <c r="AW14" s="158" t="inlineStr">
        <is>
          <t>Digitization &amp; Image Processing</t>
        </is>
      </c>
      <c r="AX14" s="158" t="n"/>
      <c r="AY14" s="158" t="n"/>
      <c r="AZ14" s="158" t="inlineStr">
        <is>
          <t>Employee</t>
        </is>
      </c>
      <c r="BA14" s="158" t="inlineStr">
        <is>
          <t>Vijay Parulekar</t>
        </is>
      </c>
      <c r="BB14" s="158" t="inlineStr">
        <is>
          <t>Vijay Digamber Parulekar</t>
        </is>
      </c>
      <c r="BC14" s="158" t="inlineStr">
        <is>
          <t>No</t>
        </is>
      </c>
      <c r="BD14" s="158" t="inlineStr">
        <is>
          <t>Image Processing Specialist</t>
        </is>
      </c>
      <c r="BE14" s="158" t="inlineStr">
        <is>
          <t>Digitizing Lead</t>
        </is>
      </c>
      <c r="BF14" s="158" t="inlineStr">
        <is>
          <t>Yes</t>
        </is>
      </c>
      <c r="BG14" s="158" t="n">
        <v>3</v>
      </c>
      <c r="BH14" s="158" t="n">
        <v>2</v>
      </c>
      <c r="BI14" s="158" t="n">
        <v>1</v>
      </c>
      <c r="BJ14" s="158" t="inlineStr">
        <is>
          <t>Review</t>
        </is>
      </c>
      <c r="BK14" s="158" t="n">
        <v>3</v>
      </c>
      <c r="BL14" s="158" t="n">
        <v>2</v>
      </c>
      <c r="BM14" s="158" t="n">
        <v>1</v>
      </c>
      <c r="BN14" s="158" t="inlineStr">
        <is>
          <t>Review</t>
        </is>
      </c>
      <c r="BO14" s="158" t="inlineStr">
        <is>
          <t>No</t>
        </is>
      </c>
      <c r="BP14" s="158" t="inlineStr">
        <is>
          <t>L3 – Professional / Associate</t>
        </is>
      </c>
      <c r="BQ14" s="158" t="inlineStr">
        <is>
          <t>L3</t>
        </is>
      </c>
      <c r="BR14" s="158" t="inlineStr">
        <is>
          <t>Designation refined from Raw tab Comments column · this update</t>
        </is>
      </c>
      <c r="BS14"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T14" s="158" t="n"/>
      <c r="BU14" s="158" t="inlineStr">
        <is>
          <t>South Africa - CIPC; India - MCA; Europe - ESEF; UK - HMRC.</t>
        </is>
      </c>
      <c r="BV14" s="158" t="n"/>
      <c r="BW14" s="158" t="inlineStr">
        <is>
          <t>IRIS0117</t>
        </is>
      </c>
      <c r="BX14" s="158" t="inlineStr">
        <is>
          <t>Employee</t>
        </is>
      </c>
      <c r="BY14" s="158" t="inlineStr">
        <is>
          <t>Active</t>
        </is>
      </c>
      <c r="BZ14" s="158" t="inlineStr">
        <is>
          <t>Prajakta Mokal</t>
        </is>
      </c>
      <c r="CA14" s="159" t="n">
        <v>39326</v>
      </c>
      <c r="CB14" s="158" t="inlineStr">
        <is>
          <t>Image Processing Specialist</t>
        </is>
      </c>
      <c r="CC14" s="158" t="n"/>
      <c r="CD14" s="158" t="inlineStr">
        <is>
          <t>Professional Services</t>
        </is>
      </c>
      <c r="CE14" s="158" t="inlineStr">
        <is>
          <t>Digitization &amp; Image Processing</t>
        </is>
      </c>
      <c r="CF14" s="158" t="inlineStr">
        <is>
          <t>Image Processing Specialist</t>
        </is>
      </c>
      <c r="CG14" s="158" t="inlineStr">
        <is>
          <t>L3 – Professional / Associate</t>
        </is>
      </c>
      <c r="CH14" s="158" t="inlineStr">
        <is>
          <t>Vijay Parulekar</t>
        </is>
      </c>
      <c r="CI14" s="158" t="inlineStr">
        <is>
          <t>N-6</t>
        </is>
      </c>
      <c r="CJ14" s="158" t="inlineStr">
        <is>
          <t>Player Cum Coach</t>
        </is>
      </c>
      <c r="CK14" s="158" t="inlineStr">
        <is>
          <t>Regtech</t>
        </is>
      </c>
      <c r="CL14" s="158" t="inlineStr">
        <is>
          <t>Digitizing</t>
        </is>
      </c>
      <c r="CM14" s="158" t="inlineStr">
        <is>
          <t>19 years, 2 months, 19 days</t>
        </is>
      </c>
      <c r="CN14" s="158" t="inlineStr">
        <is>
          <t>Sr.Image Processing Specialist</t>
        </is>
      </c>
      <c r="CO14" s="158" t="n"/>
      <c r="CP14" s="158" t="n">
        <v>4</v>
      </c>
      <c r="CQ14" s="158" t="inlineStr">
        <is>
          <t>High</t>
        </is>
      </c>
      <c r="CR14" s="158" t="inlineStr">
        <is>
          <t>Core Contributor</t>
        </is>
      </c>
      <c r="CS14" s="158" t="inlineStr">
        <is>
          <t>No</t>
        </is>
      </c>
      <c r="CT14" s="158" t="inlineStr">
        <is>
          <t>No</t>
        </is>
      </c>
      <c r="CU14" s="158" t="inlineStr">
        <is>
          <t>Yes</t>
        </is>
      </c>
      <c r="CV14" s="158" t="n"/>
      <c r="CW14" s="158" t="n"/>
      <c r="CX14" s="158" t="n"/>
      <c r="CY14" s="158" t="inlineStr">
        <is>
          <t>Title to be changed to Digitizing Lead</t>
        </is>
      </c>
    </row>
    <row r="15" ht="64" customHeight="1">
      <c r="A15" s="109" t="inlineStr">
        <is>
          <t>IRIS0171</t>
        </is>
      </c>
      <c r="B15" s="111" t="inlineStr">
        <is>
          <t>Ritesh Yeram</t>
        </is>
      </c>
      <c r="C15" s="111" t="inlineStr">
        <is>
          <t>Digitizing</t>
        </is>
      </c>
      <c r="D15" s="115" t="inlineStr">
        <is>
          <t>Image Processing Specialist</t>
        </is>
      </c>
      <c r="E15" s="115" t="inlineStr">
        <is>
          <t>Digitization Specialist – POD Lead</t>
        </is>
      </c>
      <c r="F15" s="115" t="inlineStr">
        <is>
          <t>L3 – Professional / Associate</t>
        </is>
      </c>
      <c r="G15" s="115" t="inlineStr">
        <is>
          <t>B1</t>
        </is>
      </c>
      <c r="H15" s="146" t="inlineStr">
        <is>
          <t>▲ Up</t>
        </is>
      </c>
      <c r="I15" s="111" t="inlineStr">
        <is>
          <t>Data Operations &amp; Digitization</t>
        </is>
      </c>
      <c r="J15" s="111" t="inlineStr">
        <is>
          <t>Document Conversion, Formatting &amp; Web Publishing</t>
        </is>
      </c>
      <c r="K15" s="111" t="inlineStr"/>
      <c r="L15" s="111" t="n">
        <v>19</v>
      </c>
      <c r="M15" s="113" t="inlineStr">
        <is>
          <t>P3 / M2</t>
        </is>
      </c>
      <c r="N15" s="114" t="inlineStr">
        <is>
          <t>Career / · Team Lead</t>
        </is>
      </c>
      <c r="O15" s="114" t="inlineStr">
        <is>
          <t>4 Enable</t>
        </is>
      </c>
      <c r="P15" s="114" t="inlineStr">
        <is>
          <t>4–7 yrs</t>
        </is>
      </c>
      <c r="Q15" s="114" t="inlineStr">
        <is>
          <t>5–8 · 4–8</t>
        </is>
      </c>
      <c r="R15" s="114" t="inlineStr">
        <is>
          <t>Specialist / QC Analyst</t>
        </is>
      </c>
      <c r="S15" s="114" t="inlineStr">
        <is>
          <r>
            <rPr>
              <rFont val="Calibri"/>
              <b val="1"/>
              <sz val="10"/>
            </rPr>
            <t>Accenture Operations:</t>
          </r>
          <r>
            <rPr>
              <rFont val="Calibri"/>
              <sz val="10"/>
            </rPr>
            <t xml:space="preserve"> L9 Team Lead · IRIS Vs Competitor Benchmark — operations roles: Team Lead / Quality Lead</t>
          </r>
        </is>
      </c>
      <c r="T15" s="114" t="inlineStr">
        <is>
          <t>COPC CX Standard · leadership &amp; planning, people, processes, performance; ISO 9001; Lean / Six Sigma</t>
        </is>
      </c>
      <c r="U15" s="114" t="inlineStr">
        <is>
          <t>Core 3 · Future 3 · Functional 3 · Leadership 2</t>
        </is>
      </c>
      <c r="V15" s="157" t="n">
        <v>36</v>
      </c>
      <c r="W15" s="158" t="inlineStr">
        <is>
          <t>IRIS0171</t>
        </is>
      </c>
      <c r="X15" s="158" t="inlineStr">
        <is>
          <t>Employee</t>
        </is>
      </c>
      <c r="Y15" s="158" t="inlineStr">
        <is>
          <t>Active</t>
        </is>
      </c>
      <c r="Z15" s="158" t="inlineStr">
        <is>
          <t>Ritesh Yeram</t>
        </is>
      </c>
      <c r="AA15" s="246" t="n">
        <v>39470</v>
      </c>
      <c r="AB15" s="158" t="inlineStr">
        <is>
          <t>Image Processing Specialist</t>
        </is>
      </c>
      <c r="AC15" s="158" t="inlineStr">
        <is>
          <t>Undergraduate</t>
        </is>
      </c>
      <c r="AD15" s="158" t="inlineStr">
        <is>
          <t>Dinesh Sharma</t>
        </is>
      </c>
      <c r="AE15" s="158" t="inlineStr">
        <is>
          <t>N-7</t>
        </is>
      </c>
      <c r="AF15" s="158" t="inlineStr">
        <is>
          <t>Manager</t>
        </is>
      </c>
      <c r="AG15" s="158" t="inlineStr">
        <is>
          <t>2 years, 0 months, 0 days</t>
        </is>
      </c>
      <c r="AH15" s="158" t="inlineStr">
        <is>
          <t>18 years, 7 months, 2 days</t>
        </is>
      </c>
      <c r="AI15" s="158" t="inlineStr">
        <is>
          <t>Regtech</t>
        </is>
      </c>
      <c r="AJ15" s="158" t="inlineStr">
        <is>
          <t>CARBON</t>
        </is>
      </c>
      <c r="AK15" s="158" t="inlineStr">
        <is>
          <t>Digitizing</t>
        </is>
      </c>
      <c r="AL15" s="158" t="inlineStr">
        <is>
          <t>Digitizing Assisted services</t>
        </is>
      </c>
      <c r="AM15" s="158" t="inlineStr">
        <is>
          <t>No</t>
        </is>
      </c>
      <c r="AN15" s="158" t="inlineStr">
        <is>
          <t>Professional Services</t>
        </is>
      </c>
      <c r="AO15" s="158" t="inlineStr">
        <is>
          <t>OCR/Image procesing</t>
        </is>
      </c>
      <c r="AP15" s="158" t="inlineStr">
        <is>
          <t>Non-technical</t>
        </is>
      </c>
      <c r="AQ15" s="158" t="n">
        <v>20</v>
      </c>
      <c r="AR15" s="158" t="inlineStr">
        <is>
          <t>Covered</t>
        </is>
      </c>
      <c r="AS15" s="158" t="inlineStr">
        <is>
          <t>IRIS0171</t>
        </is>
      </c>
      <c r="AT15" s="158" t="inlineStr">
        <is>
          <t>Ritesh Yeram</t>
        </is>
      </c>
      <c r="AU15" s="158" t="inlineStr">
        <is>
          <t>Digitizing</t>
        </is>
      </c>
      <c r="AV15" s="158" t="inlineStr">
        <is>
          <t>Professional Services</t>
        </is>
      </c>
      <c r="AW15" s="158" t="inlineStr">
        <is>
          <t>Digitization &amp; Image Processing</t>
        </is>
      </c>
      <c r="AX15" s="158" t="n"/>
      <c r="AY15" s="158" t="n"/>
      <c r="AZ15" s="158" t="inlineStr">
        <is>
          <t>Employee</t>
        </is>
      </c>
      <c r="BA15" s="158" t="inlineStr">
        <is>
          <t>Dinesh Sharma</t>
        </is>
      </c>
      <c r="BB15" s="158" t="inlineStr">
        <is>
          <t>Dinesh Madanlal Sharma</t>
        </is>
      </c>
      <c r="BC15" s="158" t="inlineStr">
        <is>
          <t>No</t>
        </is>
      </c>
      <c r="BD15" s="158" t="inlineStr">
        <is>
          <t>Image Processing Specialist</t>
        </is>
      </c>
      <c r="BE15" s="158" t="inlineStr">
        <is>
          <t>Sr.Image Processing Specialist</t>
        </is>
      </c>
      <c r="BF15" s="158" t="inlineStr">
        <is>
          <t>Yes</t>
        </is>
      </c>
      <c r="BG15" s="158" t="inlineStr">
        <is>
          <t>—</t>
        </is>
      </c>
      <c r="BH15" s="158" t="inlineStr">
        <is>
          <t>—</t>
        </is>
      </c>
      <c r="BI15" s="158" t="inlineStr">
        <is>
          <t>—</t>
        </is>
      </c>
      <c r="BJ15" s="158" t="inlineStr">
        <is>
          <t>Not a manager</t>
        </is>
      </c>
      <c r="BK15" s="158" t="inlineStr">
        <is>
          <t>—</t>
        </is>
      </c>
      <c r="BL15" s="158" t="inlineStr">
        <is>
          <t>—</t>
        </is>
      </c>
      <c r="BM15" s="158" t="inlineStr">
        <is>
          <t>—</t>
        </is>
      </c>
      <c r="BN15" s="158" t="inlineStr">
        <is>
          <t>Not a manager</t>
        </is>
      </c>
      <c r="BO15" s="158" t="inlineStr">
        <is>
          <t>—</t>
        </is>
      </c>
      <c r="BP15" s="158" t="inlineStr">
        <is>
          <t>L3 – Professional / Associate</t>
        </is>
      </c>
      <c r="BQ15" s="158" t="inlineStr">
        <is>
          <t>L3</t>
        </is>
      </c>
      <c r="BR15" s="158" t="inlineStr">
        <is>
          <t>Matched from Title Hierarchy · new designation</t>
        </is>
      </c>
      <c r="BS15"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15" s="158" t="n"/>
      <c r="BU15" s="158" t="inlineStr">
        <is>
          <t>UK - HMRC; India - MCA; South Africa - CIPC; Europe - ESEF.</t>
        </is>
      </c>
      <c r="BV15" s="158" t="n"/>
      <c r="BW15" s="158" t="inlineStr">
        <is>
          <t>IRIS0171</t>
        </is>
      </c>
      <c r="BX15" s="158" t="inlineStr">
        <is>
          <t>Employee</t>
        </is>
      </c>
      <c r="BY15" s="158" t="inlineStr">
        <is>
          <t>Active</t>
        </is>
      </c>
      <c r="BZ15" s="158" t="inlineStr">
        <is>
          <t>Ritesh Yeram</t>
        </is>
      </c>
      <c r="CA15" s="159" t="n">
        <v>39470</v>
      </c>
      <c r="CB15" s="158" t="inlineStr">
        <is>
          <t>Image Processing Specialist</t>
        </is>
      </c>
      <c r="CC15" s="158" t="n"/>
      <c r="CD15" s="158" t="inlineStr">
        <is>
          <t>Professional Services</t>
        </is>
      </c>
      <c r="CE15" s="158" t="inlineStr">
        <is>
          <t>Digitization &amp; Image Processing</t>
        </is>
      </c>
      <c r="CF15" s="158" t="inlineStr">
        <is>
          <t>Image Processing Specialist</t>
        </is>
      </c>
      <c r="CG15" s="158" t="inlineStr">
        <is>
          <t>L3 – Professional / Associate</t>
        </is>
      </c>
      <c r="CH15" s="158" t="inlineStr">
        <is>
          <t>Dinesh Sharma</t>
        </is>
      </c>
      <c r="CI15" s="158" t="inlineStr">
        <is>
          <t>N-7</t>
        </is>
      </c>
      <c r="CJ15" s="158" t="inlineStr">
        <is>
          <t>Individual Contributor</t>
        </is>
      </c>
      <c r="CK15" s="158" t="inlineStr">
        <is>
          <t>Regtech</t>
        </is>
      </c>
      <c r="CL15" s="158" t="inlineStr">
        <is>
          <t>Digitizing</t>
        </is>
      </c>
      <c r="CM15" s="158" t="inlineStr">
        <is>
          <t>20 years, 4 months, 28 days</t>
        </is>
      </c>
      <c r="CN15" s="158" t="inlineStr">
        <is>
          <t>Sr.Image Processing Specialist</t>
        </is>
      </c>
      <c r="CO15" s="158" t="n"/>
      <c r="CP15" s="158" t="n">
        <v>4</v>
      </c>
      <c r="CQ15" s="158" t="inlineStr">
        <is>
          <t>High</t>
        </is>
      </c>
      <c r="CR15" s="158" t="inlineStr">
        <is>
          <t>Core Contributor</t>
        </is>
      </c>
      <c r="CS15" s="158" t="inlineStr">
        <is>
          <t>No</t>
        </is>
      </c>
      <c r="CT15" s="158" t="inlineStr">
        <is>
          <t>No</t>
        </is>
      </c>
      <c r="CU15" s="158" t="inlineStr">
        <is>
          <t>Yes</t>
        </is>
      </c>
      <c r="CV15" s="158" t="n"/>
      <c r="CW15" s="158" t="n"/>
      <c r="CX15" s="158" t="n"/>
      <c r="CY15" s="158" t="inlineStr">
        <is>
          <t>Title to be standardized to : Sr.Image Processing Specialist</t>
        </is>
      </c>
    </row>
    <row r="16" ht="64" customHeight="1">
      <c r="A16" s="109" t="inlineStr">
        <is>
          <t>IRIS1210</t>
        </is>
      </c>
      <c r="B16" s="111" t="inlineStr">
        <is>
          <t>Tejas Kat</t>
        </is>
      </c>
      <c r="C16" s="111" t="inlineStr">
        <is>
          <t>Digitizing</t>
        </is>
      </c>
      <c r="D16" s="115" t="inlineStr">
        <is>
          <t>Image Processing Specialist</t>
        </is>
      </c>
      <c r="E16" s="115" t="inlineStr">
        <is>
          <t>Digitization Specialist – POD Lead</t>
        </is>
      </c>
      <c r="F16" s="115" t="inlineStr">
        <is>
          <t>L3 – Professional / Associate</t>
        </is>
      </c>
      <c r="G16" s="115" t="inlineStr">
        <is>
          <t>B1</t>
        </is>
      </c>
      <c r="H16" s="146" t="inlineStr">
        <is>
          <t>▲ Up</t>
        </is>
      </c>
      <c r="I16" s="111" t="inlineStr">
        <is>
          <t>Data Operations &amp; Digitization</t>
        </is>
      </c>
      <c r="J16" s="111" t="inlineStr">
        <is>
          <t>Document Conversion, Formatting &amp; Web Publishing</t>
        </is>
      </c>
      <c r="K16" s="111" t="inlineStr"/>
      <c r="L16" s="111" t="n">
        <v>20</v>
      </c>
      <c r="M16" s="113" t="inlineStr">
        <is>
          <t>P3 / M2</t>
        </is>
      </c>
      <c r="N16" s="114" t="inlineStr">
        <is>
          <t>Career / · Team Lead</t>
        </is>
      </c>
      <c r="O16" s="114" t="inlineStr">
        <is>
          <t>4 Enable</t>
        </is>
      </c>
      <c r="P16" s="114" t="inlineStr">
        <is>
          <t>4–7 yrs</t>
        </is>
      </c>
      <c r="Q16" s="114" t="inlineStr">
        <is>
          <t>5–8 · 4–8</t>
        </is>
      </c>
      <c r="R16" s="114" t="inlineStr">
        <is>
          <t>Specialist / QC Analyst</t>
        </is>
      </c>
      <c r="S16" s="114" t="inlineStr">
        <is>
          <r>
            <rPr>
              <rFont val="Calibri"/>
              <b val="1"/>
              <sz val="10"/>
            </rPr>
            <t>Accenture Operations:</t>
          </r>
          <r>
            <rPr>
              <rFont val="Calibri"/>
              <sz val="10"/>
            </rPr>
            <t xml:space="preserve"> L9 Team Lead · IRIS Vs Competitor Benchmark — operations roles: Team Lead / Quality Lead</t>
          </r>
        </is>
      </c>
      <c r="T16" s="114" t="inlineStr">
        <is>
          <t>COPC CX Standard · leadership &amp; planning, people, processes, performance; ISO 9001; Lean / Six Sigma</t>
        </is>
      </c>
      <c r="U16" s="114" t="inlineStr">
        <is>
          <t>Core 3 · Future 3 · Functional 3 · Leadership 2</t>
        </is>
      </c>
      <c r="V16" s="157" t="n">
        <v>52</v>
      </c>
      <c r="W16" s="158" t="inlineStr">
        <is>
          <t>IRIS1210</t>
        </is>
      </c>
      <c r="X16" s="158" t="inlineStr">
        <is>
          <t>Employee</t>
        </is>
      </c>
      <c r="Y16" s="158" t="inlineStr">
        <is>
          <t>Active</t>
        </is>
      </c>
      <c r="Z16" s="158" t="inlineStr">
        <is>
          <t>Tejas Kat</t>
        </is>
      </c>
      <c r="AA16" s="246" t="n">
        <v>40294</v>
      </c>
      <c r="AB16" s="158" t="inlineStr">
        <is>
          <t>Image Processing Specialist</t>
        </is>
      </c>
      <c r="AC16" s="158" t="inlineStr">
        <is>
          <t>Undergraduate</t>
        </is>
      </c>
      <c r="AD16" s="158" t="inlineStr">
        <is>
          <t>Janardan Bale</t>
        </is>
      </c>
      <c r="AE16" s="158" t="inlineStr">
        <is>
          <t>N-7</t>
        </is>
      </c>
      <c r="AF16" s="158" t="inlineStr">
        <is>
          <t>manager</t>
        </is>
      </c>
      <c r="AG16" s="158" t="inlineStr">
        <is>
          <t>1 years, 0 months, 0 days</t>
        </is>
      </c>
      <c r="AH16" s="158" t="inlineStr">
        <is>
          <t>16 years, 3 months, 30 days</t>
        </is>
      </c>
      <c r="AI16" s="158" t="inlineStr">
        <is>
          <t>Regtech</t>
        </is>
      </c>
      <c r="AJ16" s="158" t="inlineStr">
        <is>
          <t>CARBON</t>
        </is>
      </c>
      <c r="AK16" s="158" t="inlineStr">
        <is>
          <t>Digitizing</t>
        </is>
      </c>
      <c r="AL16" s="158" t="inlineStr">
        <is>
          <t>Digitizing Assisted services</t>
        </is>
      </c>
      <c r="AM16" s="158" t="inlineStr">
        <is>
          <t>No</t>
        </is>
      </c>
      <c r="AN16" s="158" t="inlineStr">
        <is>
          <t>Professional Services</t>
        </is>
      </c>
      <c r="AO16" s="158" t="inlineStr">
        <is>
          <t>OCR/Image procesing</t>
        </is>
      </c>
      <c r="AP16" s="158" t="inlineStr">
        <is>
          <t>Non-technical</t>
        </is>
      </c>
      <c r="AQ16" s="158" t="n">
        <v>20</v>
      </c>
      <c r="AR16" s="158" t="inlineStr">
        <is>
          <t>Covered</t>
        </is>
      </c>
      <c r="AS16" s="158" t="inlineStr">
        <is>
          <t>IRIS1210</t>
        </is>
      </c>
      <c r="AT16" s="158" t="inlineStr">
        <is>
          <t>Tejas Kat</t>
        </is>
      </c>
      <c r="AU16" s="158" t="inlineStr">
        <is>
          <t>Digitizing</t>
        </is>
      </c>
      <c r="AV16" s="158" t="inlineStr">
        <is>
          <t>Professional Services</t>
        </is>
      </c>
      <c r="AW16" s="158" t="inlineStr">
        <is>
          <t>Digitization &amp; Image Processing</t>
        </is>
      </c>
      <c r="AX16" s="158" t="n"/>
      <c r="AY16" s="158" t="n"/>
      <c r="AZ16" s="158" t="inlineStr">
        <is>
          <t>Employee</t>
        </is>
      </c>
      <c r="BA16" s="158" t="inlineStr">
        <is>
          <t>Janardan Bale</t>
        </is>
      </c>
      <c r="BB16" s="158" t="inlineStr">
        <is>
          <t>Vijay Digamber Parulekar</t>
        </is>
      </c>
      <c r="BC16" s="158" t="inlineStr">
        <is>
          <t>No</t>
        </is>
      </c>
      <c r="BD16" s="158" t="inlineStr">
        <is>
          <t>Image Processing Specialist</t>
        </is>
      </c>
      <c r="BE16" s="158" t="inlineStr">
        <is>
          <t>Digitizing - Lead</t>
        </is>
      </c>
      <c r="BF16" s="158" t="inlineStr">
        <is>
          <t>Yes</t>
        </is>
      </c>
      <c r="BG16" s="158" t="n">
        <v>3</v>
      </c>
      <c r="BH16" s="158" t="n">
        <v>0</v>
      </c>
      <c r="BI16" s="158" t="n">
        <v>3</v>
      </c>
      <c r="BJ16" s="158" t="inlineStr">
        <is>
          <t>Review</t>
        </is>
      </c>
      <c r="BK16" s="158" t="n">
        <v>3</v>
      </c>
      <c r="BL16" s="158" t="n">
        <v>0</v>
      </c>
      <c r="BM16" s="158" t="n">
        <v>3</v>
      </c>
      <c r="BN16" s="158" t="inlineStr">
        <is>
          <t>Review</t>
        </is>
      </c>
      <c r="BO16" s="158" t="inlineStr">
        <is>
          <t>No</t>
        </is>
      </c>
      <c r="BP16" s="158" t="inlineStr">
        <is>
          <t>L3 – Professional / Associate</t>
        </is>
      </c>
      <c r="BQ16" s="158" t="inlineStr">
        <is>
          <t>L3</t>
        </is>
      </c>
      <c r="BR16" s="158" t="inlineStr">
        <is>
          <t>Designation refined from Raw tab Comments column · this update</t>
        </is>
      </c>
      <c r="BS16"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T16" s="158" t="n"/>
      <c r="BU16" s="158" t="inlineStr">
        <is>
          <t>UK - HMRC; South Africa - CIPC; Nigeria - CBN; Netherland - KVK; Europe - ESEF, India - MCA.</t>
        </is>
      </c>
      <c r="BV16" s="158" t="n"/>
      <c r="BW16" s="158" t="inlineStr">
        <is>
          <t>IRIS1210</t>
        </is>
      </c>
      <c r="BX16" s="158" t="inlineStr">
        <is>
          <t>Employee</t>
        </is>
      </c>
      <c r="BY16" s="158" t="inlineStr">
        <is>
          <t>Active</t>
        </is>
      </c>
      <c r="BZ16" s="158" t="inlineStr">
        <is>
          <t>Tejas Kat</t>
        </is>
      </c>
      <c r="CA16" s="159" t="n">
        <v>40294</v>
      </c>
      <c r="CB16" s="158" t="inlineStr">
        <is>
          <t>Image Processing Specialist</t>
        </is>
      </c>
      <c r="CC16" s="158" t="n"/>
      <c r="CD16" s="158" t="inlineStr">
        <is>
          <t>Professional Services</t>
        </is>
      </c>
      <c r="CE16" s="158" t="inlineStr">
        <is>
          <t>Digitization &amp; Image Processing</t>
        </is>
      </c>
      <c r="CF16" s="158" t="inlineStr">
        <is>
          <t>Image Processing Specialist</t>
        </is>
      </c>
      <c r="CG16" s="158" t="inlineStr">
        <is>
          <t>L3 – Professional / Associate</t>
        </is>
      </c>
      <c r="CH16" s="158" t="inlineStr">
        <is>
          <t>Janardan Bale</t>
        </is>
      </c>
      <c r="CI16" s="158" t="inlineStr">
        <is>
          <t>N-7</t>
        </is>
      </c>
      <c r="CJ16" s="158" t="inlineStr">
        <is>
          <t>Player cum Coach</t>
        </is>
      </c>
      <c r="CK16" s="158" t="inlineStr">
        <is>
          <t>Regtech</t>
        </is>
      </c>
      <c r="CL16" s="158" t="inlineStr">
        <is>
          <t>Digitizing</t>
        </is>
      </c>
      <c r="CM16" s="158" t="inlineStr">
        <is>
          <t>17 years, 1 months, 25 days</t>
        </is>
      </c>
      <c r="CN16" s="158" t="inlineStr">
        <is>
          <t>Sr.Image Processing Specialist</t>
        </is>
      </c>
      <c r="CO16" s="158" t="n"/>
      <c r="CP16" s="158" t="n">
        <v>4</v>
      </c>
      <c r="CQ16" s="158" t="inlineStr">
        <is>
          <t>High</t>
        </is>
      </c>
      <c r="CR16" s="158" t="inlineStr">
        <is>
          <t>Core Contributor</t>
        </is>
      </c>
      <c r="CS16" s="158" t="inlineStr">
        <is>
          <t>No</t>
        </is>
      </c>
      <c r="CT16" s="158" t="inlineStr">
        <is>
          <t>No</t>
        </is>
      </c>
      <c r="CU16" s="158" t="inlineStr">
        <is>
          <t>Yes</t>
        </is>
      </c>
      <c r="CV16" s="158" t="n"/>
      <c r="CW16" s="158" t="n"/>
      <c r="CX16" s="158" t="n"/>
      <c r="CY16" s="158" t="inlineStr">
        <is>
          <t>Title to be changed to : Digitizing - Lead</t>
        </is>
      </c>
    </row>
    <row r="17" ht="64" customHeight="1">
      <c r="A17" s="109" t="inlineStr">
        <is>
          <t>IRISC238</t>
        </is>
      </c>
      <c r="B17" s="111" t="inlineStr">
        <is>
          <t>Aishwarya Chaulkar</t>
        </is>
      </c>
      <c r="C17" s="111" t="inlineStr">
        <is>
          <t>Digitizing</t>
        </is>
      </c>
      <c r="D17" s="115" t="inlineStr">
        <is>
          <t>Consultant</t>
        </is>
      </c>
      <c r="E17" s="115" t="inlineStr">
        <is>
          <t>Senior Digitization Associate</t>
        </is>
      </c>
      <c r="F17" s="115" t="inlineStr">
        <is>
          <t>L3 – Professional / Associate</t>
        </is>
      </c>
      <c r="G17" s="115" t="inlineStr">
        <is>
          <t>A3</t>
        </is>
      </c>
      <c r="H17" s="146" t="inlineStr">
        <is>
          <t>▲ Up</t>
        </is>
      </c>
      <c r="I17" s="111" t="inlineStr">
        <is>
          <t>Data Operations &amp; Digitization</t>
        </is>
      </c>
      <c r="J17" s="111" t="inlineStr">
        <is>
          <t>Document Conversion, Formatting &amp; Web Publishing</t>
        </is>
      </c>
      <c r="K17" s="133" t="inlineStr">
        <is>
          <t>• Confirm the reporting line — Manager</t>
        </is>
      </c>
      <c r="L17" s="111" t="n">
        <v>20</v>
      </c>
      <c r="M17" s="113" t="inlineStr">
        <is>
          <t>P2</t>
        </is>
      </c>
      <c r="N17" s="114" t="inlineStr">
        <is>
          <t>Developing</t>
        </is>
      </c>
      <c r="O17" s="114" t="inlineStr">
        <is>
          <t>3 Apply</t>
        </is>
      </c>
      <c r="P17" s="114" t="inlineStr">
        <is>
          <t>2–4 yrs</t>
        </is>
      </c>
      <c r="Q17" s="114" t="inlineStr">
        <is>
          <t>3–5 · 2–5</t>
        </is>
      </c>
      <c r="R17" s="114" t="inlineStr">
        <is>
          <t>Senior Associate</t>
        </is>
      </c>
      <c r="S17"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17" s="114" t="inlineStr">
        <is>
          <t>COPC CX Standard · leadership &amp; planning, people, processes, performance; ISO 9001; Lean / Six Sigma</t>
        </is>
      </c>
      <c r="U17" s="114" t="inlineStr">
        <is>
          <t>Core 2 · Future 2 · Functional 3 · Leadership not scored</t>
        </is>
      </c>
      <c r="V17" s="157" t="n">
        <v>252</v>
      </c>
      <c r="W17" s="158" t="inlineStr">
        <is>
          <t>IRISC238</t>
        </is>
      </c>
      <c r="X17" s="158" t="inlineStr">
        <is>
          <t>On Contract</t>
        </is>
      </c>
      <c r="Y17" s="158" t="inlineStr">
        <is>
          <t>Active</t>
        </is>
      </c>
      <c r="Z17" s="158" t="inlineStr">
        <is>
          <t>Aishwarya Chaulkar</t>
        </is>
      </c>
      <c r="AA17" s="246" t="n">
        <v>44872</v>
      </c>
      <c r="AB17" s="158" t="inlineStr">
        <is>
          <t>Consultant</t>
        </is>
      </c>
      <c r="AC17" s="158" t="inlineStr">
        <is>
          <t>B.Com</t>
        </is>
      </c>
      <c r="AD17" s="158" t="inlineStr">
        <is>
          <t>Datta Hatagale</t>
        </is>
      </c>
      <c r="AE17" s="158" t="inlineStr">
        <is>
          <t>N-7</t>
        </is>
      </c>
      <c r="AF17" s="158" t="inlineStr">
        <is>
          <t>Individual Contributor</t>
        </is>
      </c>
      <c r="AG17" s="158" t="inlineStr">
        <is>
          <t>0 years, 0 months, 0 days</t>
        </is>
      </c>
      <c r="AH17" s="158" t="inlineStr">
        <is>
          <t>3 years, 9 months, 18 days</t>
        </is>
      </c>
      <c r="AI17" s="158" t="inlineStr">
        <is>
          <t>Regtech</t>
        </is>
      </c>
      <c r="AJ17" s="158" t="inlineStr">
        <is>
          <t>CARBON</t>
        </is>
      </c>
      <c r="AK17" s="158" t="inlineStr">
        <is>
          <t>Digitizing</t>
        </is>
      </c>
      <c r="AL17" s="158" t="inlineStr">
        <is>
          <t>Digitizing Assisted services</t>
        </is>
      </c>
      <c r="AM17" s="158" t="inlineStr">
        <is>
          <t>No</t>
        </is>
      </c>
      <c r="AN17" s="158" t="inlineStr">
        <is>
          <t>Professional Services</t>
        </is>
      </c>
      <c r="AO17" s="158" t="inlineStr">
        <is>
          <t>OCR/Image procesing</t>
        </is>
      </c>
      <c r="AP17" s="158" t="inlineStr">
        <is>
          <t>Non-technical</t>
        </is>
      </c>
      <c r="AQ17" s="158" t="n">
        <v>20</v>
      </c>
      <c r="AR17" s="158" t="inlineStr">
        <is>
          <t>Covered</t>
        </is>
      </c>
      <c r="AS17" s="158" t="inlineStr">
        <is>
          <t>IRISC238</t>
        </is>
      </c>
      <c r="AT17" s="158" t="inlineStr">
        <is>
          <t>Aishwarya Chaulkar</t>
        </is>
      </c>
      <c r="AU17" s="158" t="inlineStr">
        <is>
          <t>Digitizing</t>
        </is>
      </c>
      <c r="AV17" s="158" t="inlineStr">
        <is>
          <t>Professional Services</t>
        </is>
      </c>
      <c r="AW17" s="158" t="inlineStr">
        <is>
          <t>Digitization &amp; Image Processing</t>
        </is>
      </c>
      <c r="AX17" s="158" t="n"/>
      <c r="AY17" s="158" t="n"/>
      <c r="AZ17" s="158" t="inlineStr">
        <is>
          <t>On Contract</t>
        </is>
      </c>
      <c r="BA17" s="158" t="inlineStr">
        <is>
          <t>Datta Hatagale</t>
        </is>
      </c>
      <c r="BB17" s="158" t="inlineStr">
        <is>
          <t>Tejas Subhash Kat</t>
        </is>
      </c>
      <c r="BC17" s="158" t="inlineStr">
        <is>
          <t>No</t>
        </is>
      </c>
      <c r="BD17" s="158" t="inlineStr">
        <is>
          <t>Consultant</t>
        </is>
      </c>
      <c r="BE17" s="158" t="inlineStr">
        <is>
          <t>Consultant</t>
        </is>
      </c>
      <c r="BF17" s="158" t="inlineStr">
        <is>
          <t>No</t>
        </is>
      </c>
      <c r="BG17" s="158" t="inlineStr">
        <is>
          <t>—</t>
        </is>
      </c>
      <c r="BH17" s="158" t="inlineStr">
        <is>
          <t>—</t>
        </is>
      </c>
      <c r="BI17" s="158" t="inlineStr">
        <is>
          <t>—</t>
        </is>
      </c>
      <c r="BJ17" s="158" t="inlineStr">
        <is>
          <t>Not a manager</t>
        </is>
      </c>
      <c r="BK17" s="158" t="inlineStr">
        <is>
          <t>—</t>
        </is>
      </c>
      <c r="BL17" s="158" t="inlineStr">
        <is>
          <t>—</t>
        </is>
      </c>
      <c r="BM17" s="158" t="inlineStr">
        <is>
          <t>—</t>
        </is>
      </c>
      <c r="BN17" s="158" t="inlineStr">
        <is>
          <t>Not a manager</t>
        </is>
      </c>
      <c r="BO17" s="158" t="inlineStr">
        <is>
          <t>—</t>
        </is>
      </c>
      <c r="BP17" s="158" t="inlineStr">
        <is>
          <t>L3 – Professional / Associate</t>
        </is>
      </c>
      <c r="BQ17" s="158" t="inlineStr">
        <is>
          <t>L3 – Professional / Associate</t>
        </is>
      </c>
      <c r="BR17" s="158" t="inlineStr">
        <is>
          <t>No designation change — current record value carried forward</t>
        </is>
      </c>
      <c r="BS17"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17" s="158" t="n"/>
      <c r="BU17" s="158" t="inlineStr">
        <is>
          <t>UK - HMRC; India - MCA; South Africa - CIPC; Europe - ESEF; Nigeria - CBN; Netherland - KVK · On Contract.</t>
        </is>
      </c>
      <c r="BV17" s="158" t="n"/>
      <c r="BW17" s="158" t="inlineStr">
        <is>
          <t>IRISC238</t>
        </is>
      </c>
      <c r="BX17" s="158" t="inlineStr">
        <is>
          <t>On Contract</t>
        </is>
      </c>
      <c r="BY17" s="158" t="inlineStr">
        <is>
          <t>Active</t>
        </is>
      </c>
      <c r="BZ17" s="158" t="inlineStr">
        <is>
          <t>Aishwarya Chaulkar</t>
        </is>
      </c>
      <c r="CA17" s="159" t="n">
        <v>44872</v>
      </c>
      <c r="CB17" s="158" t="inlineStr">
        <is>
          <t>Consultant</t>
        </is>
      </c>
      <c r="CC17" s="158" t="n"/>
      <c r="CD17" s="158" t="inlineStr">
        <is>
          <t>Professional Services</t>
        </is>
      </c>
      <c r="CE17" s="158" t="inlineStr">
        <is>
          <t>Digitization &amp; Image Processing</t>
        </is>
      </c>
      <c r="CF17" s="158" t="inlineStr">
        <is>
          <t>Consultant</t>
        </is>
      </c>
      <c r="CG17" s="158" t="inlineStr">
        <is>
          <t>L3 – Professional / Associate</t>
        </is>
      </c>
      <c r="CH17" s="158" t="inlineStr">
        <is>
          <t>Datta Hatagale</t>
        </is>
      </c>
      <c r="CI17" s="158" t="inlineStr">
        <is>
          <t>N-7</t>
        </is>
      </c>
      <c r="CJ17" s="158" t="inlineStr">
        <is>
          <t>Individual Contributor</t>
        </is>
      </c>
      <c r="CK17" s="158" t="inlineStr">
        <is>
          <t>Regtech</t>
        </is>
      </c>
      <c r="CL17" s="158" t="inlineStr">
        <is>
          <t>Digitizing</t>
        </is>
      </c>
      <c r="CM17" s="158" t="inlineStr">
        <is>
          <t>3 years, 7 months, 13 days</t>
        </is>
      </c>
      <c r="CN17" s="158" t="inlineStr">
        <is>
          <t>Consultant</t>
        </is>
      </c>
      <c r="CO17" s="158" t="n"/>
      <c r="CP17" s="158" t="n">
        <v>3</v>
      </c>
      <c r="CQ17" s="158" t="inlineStr">
        <is>
          <t>High</t>
        </is>
      </c>
      <c r="CR17" s="158" t="inlineStr">
        <is>
          <t>Core Contributor</t>
        </is>
      </c>
      <c r="CS17" s="158" t="inlineStr">
        <is>
          <t>No</t>
        </is>
      </c>
      <c r="CT17" s="158" t="inlineStr">
        <is>
          <t>No</t>
        </is>
      </c>
      <c r="CU17" s="158" t="inlineStr">
        <is>
          <t>Yes</t>
        </is>
      </c>
      <c r="CV17" s="158" t="n"/>
      <c r="CW17" s="158" t="n"/>
      <c r="CX17" s="158" t="n"/>
      <c r="CY17" s="158" t="n"/>
    </row>
    <row r="18" ht="64" customHeight="1">
      <c r="A18" s="109" t="inlineStr">
        <is>
          <t>IRISC286</t>
        </is>
      </c>
      <c r="B18" s="111" t="inlineStr">
        <is>
          <t>Bhavesh Gusain</t>
        </is>
      </c>
      <c r="C18" s="111" t="inlineStr">
        <is>
          <t>Digitizing</t>
        </is>
      </c>
      <c r="D18" s="115" t="inlineStr">
        <is>
          <t>Consultant</t>
        </is>
      </c>
      <c r="E18" s="115" t="inlineStr">
        <is>
          <t>Senior Digitization Associate</t>
        </is>
      </c>
      <c r="F18" s="115" t="inlineStr">
        <is>
          <t>L3 – Professional / Associate</t>
        </is>
      </c>
      <c r="G18" s="115" t="inlineStr">
        <is>
          <t>A3</t>
        </is>
      </c>
      <c r="H18" s="146" t="inlineStr">
        <is>
          <t>▲ Up</t>
        </is>
      </c>
      <c r="I18" s="111" t="inlineStr">
        <is>
          <t>Data Operations &amp; Digitization</t>
        </is>
      </c>
      <c r="J18" s="111" t="inlineStr">
        <is>
          <t>Document Conversion, Formatting &amp; Web Publishing</t>
        </is>
      </c>
      <c r="K18" s="111" t="inlineStr"/>
      <c r="L18" s="111" t="n">
        <v>20</v>
      </c>
      <c r="M18" s="113" t="inlineStr">
        <is>
          <t>P2</t>
        </is>
      </c>
      <c r="N18" s="114" t="inlineStr">
        <is>
          <t>Developing</t>
        </is>
      </c>
      <c r="O18" s="114" t="inlineStr">
        <is>
          <t>3 Apply</t>
        </is>
      </c>
      <c r="P18" s="114" t="inlineStr">
        <is>
          <t>2–4 yrs</t>
        </is>
      </c>
      <c r="Q18" s="114" t="inlineStr">
        <is>
          <t>3–5 · 2–5</t>
        </is>
      </c>
      <c r="R18" s="114" t="inlineStr">
        <is>
          <t>Senior Associate</t>
        </is>
      </c>
      <c r="S18"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18" s="114" t="inlineStr">
        <is>
          <t>COPC CX Standard · leadership &amp; planning, people, processes, performance; ISO 9001; Lean / Six Sigma</t>
        </is>
      </c>
      <c r="U18" s="114" t="inlineStr">
        <is>
          <t>Core 2 · Future 2 · Functional 3 · Leadership not scored</t>
        </is>
      </c>
      <c r="V18" s="157" t="n">
        <v>308</v>
      </c>
      <c r="W18" s="158" t="inlineStr">
        <is>
          <t>IRISC286</t>
        </is>
      </c>
      <c r="X18" s="158" t="inlineStr">
        <is>
          <t>On Contract</t>
        </is>
      </c>
      <c r="Y18" s="158" t="inlineStr">
        <is>
          <t>Active</t>
        </is>
      </c>
      <c r="Z18" s="158" t="inlineStr">
        <is>
          <t>Bhavesh Gusain</t>
        </is>
      </c>
      <c r="AA18" s="246" t="n">
        <v>45343</v>
      </c>
      <c r="AB18" s="158" t="inlineStr">
        <is>
          <t>Consultant</t>
        </is>
      </c>
      <c r="AC18" s="158" t="inlineStr">
        <is>
          <t>B.Com</t>
        </is>
      </c>
      <c r="AD18" s="158" t="inlineStr">
        <is>
          <t>Janardan Bale</t>
        </is>
      </c>
      <c r="AE18" s="158" t="inlineStr">
        <is>
          <t>N-7</t>
        </is>
      </c>
      <c r="AF18" s="158" t="inlineStr">
        <is>
          <t>Individual Contributor</t>
        </is>
      </c>
      <c r="AG18" s="158" t="inlineStr">
        <is>
          <t>0 years, 0 months, 0 days</t>
        </is>
      </c>
      <c r="AH18" s="158" t="inlineStr">
        <is>
          <t>2 years, 6 months, 4 days</t>
        </is>
      </c>
      <c r="AI18" s="158" t="inlineStr">
        <is>
          <t>Regtech</t>
        </is>
      </c>
      <c r="AJ18" s="158" t="inlineStr">
        <is>
          <t>CARBON</t>
        </is>
      </c>
      <c r="AK18" s="158" t="inlineStr">
        <is>
          <t>Digitizing</t>
        </is>
      </c>
      <c r="AL18" s="158" t="inlineStr">
        <is>
          <t>Digitizing Assisted services</t>
        </is>
      </c>
      <c r="AM18" s="158" t="inlineStr">
        <is>
          <t>No</t>
        </is>
      </c>
      <c r="AN18" s="158" t="inlineStr">
        <is>
          <t>Professional Services</t>
        </is>
      </c>
      <c r="AO18" s="158" t="inlineStr">
        <is>
          <t>OCR/Image procesing</t>
        </is>
      </c>
      <c r="AP18" s="158" t="inlineStr">
        <is>
          <t>Non-technical</t>
        </is>
      </c>
      <c r="AQ18" s="158" t="n">
        <v>20</v>
      </c>
      <c r="AR18" s="158" t="inlineStr">
        <is>
          <t>Covered</t>
        </is>
      </c>
      <c r="AS18" s="158" t="inlineStr">
        <is>
          <t>IRISC286</t>
        </is>
      </c>
      <c r="AT18" s="158" t="inlineStr">
        <is>
          <t>Bhavesh Gusain</t>
        </is>
      </c>
      <c r="AU18" s="158" t="inlineStr">
        <is>
          <t>Digitizing</t>
        </is>
      </c>
      <c r="AV18" s="158" t="inlineStr">
        <is>
          <t>Professional Services</t>
        </is>
      </c>
      <c r="AW18" s="158" t="inlineStr">
        <is>
          <t>Digitization &amp; Image Processing</t>
        </is>
      </c>
      <c r="AX18" s="158" t="n"/>
      <c r="AY18" s="158" t="n"/>
      <c r="AZ18" s="158" t="inlineStr">
        <is>
          <t>On Contract</t>
        </is>
      </c>
      <c r="BA18" s="158" t="inlineStr">
        <is>
          <t>Janardan Bale</t>
        </is>
      </c>
      <c r="BB18" s="158" t="inlineStr">
        <is>
          <t>Janardan Krishna Bale</t>
        </is>
      </c>
      <c r="BC18" s="158" t="inlineStr">
        <is>
          <t>No</t>
        </is>
      </c>
      <c r="BD18" s="158" t="inlineStr">
        <is>
          <t>Consultant</t>
        </is>
      </c>
      <c r="BE18" s="158" t="inlineStr">
        <is>
          <t>Consultant</t>
        </is>
      </c>
      <c r="BF18" s="158" t="inlineStr">
        <is>
          <t>No</t>
        </is>
      </c>
      <c r="BG18" s="158" t="inlineStr">
        <is>
          <t>—</t>
        </is>
      </c>
      <c r="BH18" s="158" t="inlineStr">
        <is>
          <t>—</t>
        </is>
      </c>
      <c r="BI18" s="158" t="inlineStr">
        <is>
          <t>—</t>
        </is>
      </c>
      <c r="BJ18" s="158" t="inlineStr">
        <is>
          <t>Not a manager</t>
        </is>
      </c>
      <c r="BK18" s="158" t="inlineStr">
        <is>
          <t>—</t>
        </is>
      </c>
      <c r="BL18" s="158" t="inlineStr">
        <is>
          <t>—</t>
        </is>
      </c>
      <c r="BM18" s="158" t="inlineStr">
        <is>
          <t>—</t>
        </is>
      </c>
      <c r="BN18" s="158" t="inlineStr">
        <is>
          <t>Not a manager</t>
        </is>
      </c>
      <c r="BO18" s="158" t="inlineStr">
        <is>
          <t>—</t>
        </is>
      </c>
      <c r="BP18" s="158" t="inlineStr">
        <is>
          <t>L3 – Professional / Associate</t>
        </is>
      </c>
      <c r="BQ18" s="158" t="inlineStr">
        <is>
          <t>L3 – Professional / Associate</t>
        </is>
      </c>
      <c r="BR18" s="158" t="inlineStr">
        <is>
          <t>No designation change — current record value carried forward</t>
        </is>
      </c>
      <c r="BS18"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18" s="158" t="n"/>
      <c r="BU18" s="158" t="inlineStr">
        <is>
          <t>UK - HMRC; USA - SEC · On Contract.</t>
        </is>
      </c>
      <c r="BV18" s="158" t="n"/>
      <c r="BW18" s="158" t="inlineStr">
        <is>
          <t>IRISC286</t>
        </is>
      </c>
      <c r="BX18" s="158" t="inlineStr">
        <is>
          <t>On Contract</t>
        </is>
      </c>
      <c r="BY18" s="158" t="inlineStr">
        <is>
          <t>Active</t>
        </is>
      </c>
      <c r="BZ18" s="158" t="inlineStr">
        <is>
          <t>Bhavesh Gusain</t>
        </is>
      </c>
      <c r="CA18" s="159" t="n">
        <v>45343</v>
      </c>
      <c r="CB18" s="158" t="inlineStr">
        <is>
          <t>Consultant</t>
        </is>
      </c>
      <c r="CC18" s="158" t="n"/>
      <c r="CD18" s="158" t="inlineStr">
        <is>
          <t>Professional Services</t>
        </is>
      </c>
      <c r="CE18" s="158" t="inlineStr">
        <is>
          <t>Digitization &amp; Image Processing</t>
        </is>
      </c>
      <c r="CF18" s="158" t="inlineStr">
        <is>
          <t>Consultant</t>
        </is>
      </c>
      <c r="CG18" s="158" t="inlineStr">
        <is>
          <t>L3 – Professional / Associate</t>
        </is>
      </c>
      <c r="CH18" s="158" t="inlineStr">
        <is>
          <t>Janardan Bale</t>
        </is>
      </c>
      <c r="CI18" s="158" t="inlineStr">
        <is>
          <t>N-7</t>
        </is>
      </c>
      <c r="CJ18" s="158" t="inlineStr">
        <is>
          <t>Individual Contributor</t>
        </is>
      </c>
      <c r="CK18" s="158" t="inlineStr">
        <is>
          <t>Regtech</t>
        </is>
      </c>
      <c r="CL18" s="158" t="inlineStr">
        <is>
          <t>Digitizing</t>
        </is>
      </c>
      <c r="CM18" s="158" t="inlineStr">
        <is>
          <t>2 years, 3 months, 30 days</t>
        </is>
      </c>
      <c r="CN18" s="158" t="inlineStr">
        <is>
          <t>Consultant</t>
        </is>
      </c>
      <c r="CO18" s="158" t="n"/>
      <c r="CP18" s="158" t="n">
        <v>3</v>
      </c>
      <c r="CQ18" s="158" t="inlineStr">
        <is>
          <t>Medium</t>
        </is>
      </c>
      <c r="CR18" s="158" t="inlineStr">
        <is>
          <t>Core Contributor</t>
        </is>
      </c>
      <c r="CS18" s="158" t="inlineStr">
        <is>
          <t>No</t>
        </is>
      </c>
      <c r="CT18" s="158" t="inlineStr">
        <is>
          <t>No</t>
        </is>
      </c>
      <c r="CU18" s="158" t="inlineStr">
        <is>
          <t>Yes</t>
        </is>
      </c>
      <c r="CV18" s="158" t="n"/>
      <c r="CW18" s="158" t="n"/>
      <c r="CX18" s="158" t="n"/>
      <c r="CY18" s="158" t="n"/>
    </row>
    <row r="19" ht="64" customHeight="1">
      <c r="A19" s="109" t="inlineStr">
        <is>
          <t>IRISC237</t>
        </is>
      </c>
      <c r="B19" s="111" t="inlineStr">
        <is>
          <t>Deepak Nirmal</t>
        </is>
      </c>
      <c r="C19" s="111" t="inlineStr">
        <is>
          <t>Digitizing</t>
        </is>
      </c>
      <c r="D19" s="115" t="inlineStr">
        <is>
          <t>Consultant</t>
        </is>
      </c>
      <c r="E19" s="115" t="inlineStr">
        <is>
          <t>Senior Digitization Associate</t>
        </is>
      </c>
      <c r="F19" s="115" t="inlineStr">
        <is>
          <t>L3 – Professional / Associate</t>
        </is>
      </c>
      <c r="G19" s="115" t="inlineStr">
        <is>
          <t>A3</t>
        </is>
      </c>
      <c r="H19" s="146" t="inlineStr">
        <is>
          <t>▲ Up</t>
        </is>
      </c>
      <c r="I19" s="111" t="inlineStr">
        <is>
          <t>Data Operations &amp; Digitization</t>
        </is>
      </c>
      <c r="J19" s="111" t="inlineStr">
        <is>
          <t>Document Conversion, Formatting &amp; Web Publishing</t>
        </is>
      </c>
      <c r="K19" s="111" t="inlineStr"/>
      <c r="L19" s="111" t="n">
        <v>20</v>
      </c>
      <c r="M19" s="113" t="inlineStr">
        <is>
          <t>P2</t>
        </is>
      </c>
      <c r="N19" s="114" t="inlineStr">
        <is>
          <t>Developing</t>
        </is>
      </c>
      <c r="O19" s="114" t="inlineStr">
        <is>
          <t>3 Apply</t>
        </is>
      </c>
      <c r="P19" s="114" t="inlineStr">
        <is>
          <t>2–4 yrs</t>
        </is>
      </c>
      <c r="Q19" s="114" t="inlineStr">
        <is>
          <t>3–5 · 2–5</t>
        </is>
      </c>
      <c r="R19" s="114" t="inlineStr">
        <is>
          <t>Senior Associate</t>
        </is>
      </c>
      <c r="S19"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19" s="114" t="inlineStr">
        <is>
          <t>COPC CX Standard · leadership &amp; planning, people, processes, performance; ISO 9001; Lean / Six Sigma</t>
        </is>
      </c>
      <c r="U19" s="114" t="inlineStr">
        <is>
          <t>Core 2 · Future 2 · Functional 3 · Leadership not scored</t>
        </is>
      </c>
      <c r="V19" s="157" t="n">
        <v>245</v>
      </c>
      <c r="W19" s="158" t="inlineStr">
        <is>
          <t>IRISC237</t>
        </is>
      </c>
      <c r="X19" s="158" t="inlineStr">
        <is>
          <t>On Contract</t>
        </is>
      </c>
      <c r="Y19" s="158" t="inlineStr">
        <is>
          <t>Active</t>
        </is>
      </c>
      <c r="Z19" s="158" t="inlineStr">
        <is>
          <t>Deepak Nirmal</t>
        </is>
      </c>
      <c r="AA19" s="246" t="n">
        <v>44844</v>
      </c>
      <c r="AB19" s="158" t="inlineStr">
        <is>
          <t>Consultant</t>
        </is>
      </c>
      <c r="AC19" s="158" t="inlineStr">
        <is>
          <t>Undergraduate</t>
        </is>
      </c>
      <c r="AD19" s="158" t="inlineStr">
        <is>
          <t>Janardan Bale</t>
        </is>
      </c>
      <c r="AE19" s="158" t="inlineStr">
        <is>
          <t>N-7</t>
        </is>
      </c>
      <c r="AF19" s="158" t="inlineStr">
        <is>
          <t>Individual Contributor</t>
        </is>
      </c>
      <c r="AG19" s="158" t="inlineStr">
        <is>
          <t>7 years, 0 months, 0 days</t>
        </is>
      </c>
      <c r="AH19" s="158" t="inlineStr">
        <is>
          <t>3 years, 10 months, 15 days</t>
        </is>
      </c>
      <c r="AI19" s="158" t="inlineStr">
        <is>
          <t>Regtech</t>
        </is>
      </c>
      <c r="AJ19" s="158" t="inlineStr">
        <is>
          <t>CARBON</t>
        </is>
      </c>
      <c r="AK19" s="158" t="inlineStr">
        <is>
          <t>Digitizing</t>
        </is>
      </c>
      <c r="AL19" s="158" t="inlineStr">
        <is>
          <t>Digitizing Assisted services</t>
        </is>
      </c>
      <c r="AM19" s="158" t="inlineStr">
        <is>
          <t>No</t>
        </is>
      </c>
      <c r="AN19" s="158" t="inlineStr">
        <is>
          <t>Professional Services</t>
        </is>
      </c>
      <c r="AO19" s="158" t="inlineStr">
        <is>
          <t>OCR/Image procesing</t>
        </is>
      </c>
      <c r="AP19" s="158" t="inlineStr">
        <is>
          <t>Non-technical</t>
        </is>
      </c>
      <c r="AQ19" s="158" t="n">
        <v>20</v>
      </c>
      <c r="AR19" s="158" t="inlineStr">
        <is>
          <t>Covered</t>
        </is>
      </c>
      <c r="AS19" s="158" t="inlineStr">
        <is>
          <t>IRISC237</t>
        </is>
      </c>
      <c r="AT19" s="158" t="inlineStr">
        <is>
          <t>Deepak Nirmal</t>
        </is>
      </c>
      <c r="AU19" s="158" t="inlineStr">
        <is>
          <t>Digitizing</t>
        </is>
      </c>
      <c r="AV19" s="158" t="inlineStr">
        <is>
          <t>Professional Services</t>
        </is>
      </c>
      <c r="AW19" s="158" t="inlineStr">
        <is>
          <t>Digitization &amp; Image Processing</t>
        </is>
      </c>
      <c r="AX19" s="158" t="n"/>
      <c r="AY19" s="158" t="n"/>
      <c r="AZ19" s="158" t="inlineStr">
        <is>
          <t>On Contract</t>
        </is>
      </c>
      <c r="BA19" s="158" t="inlineStr">
        <is>
          <t>Janardan Bale</t>
        </is>
      </c>
      <c r="BB19" s="158" t="inlineStr">
        <is>
          <t>Janardan Krishna Bale</t>
        </is>
      </c>
      <c r="BC19" s="158" t="inlineStr">
        <is>
          <t>No</t>
        </is>
      </c>
      <c r="BD19" s="158" t="inlineStr">
        <is>
          <t>Consultant</t>
        </is>
      </c>
      <c r="BE19" s="158" t="inlineStr">
        <is>
          <t>Senior Consultant</t>
        </is>
      </c>
      <c r="BF19" s="158" t="inlineStr">
        <is>
          <t>Yes</t>
        </is>
      </c>
      <c r="BG19" s="158" t="inlineStr">
        <is>
          <t>—</t>
        </is>
      </c>
      <c r="BH19" s="158" t="inlineStr">
        <is>
          <t>—</t>
        </is>
      </c>
      <c r="BI19" s="158" t="inlineStr">
        <is>
          <t>—</t>
        </is>
      </c>
      <c r="BJ19" s="158" t="inlineStr">
        <is>
          <t>Not a manager</t>
        </is>
      </c>
      <c r="BK19" s="158" t="inlineStr">
        <is>
          <t>—</t>
        </is>
      </c>
      <c r="BL19" s="158" t="inlineStr">
        <is>
          <t>—</t>
        </is>
      </c>
      <c r="BM19" s="158" t="inlineStr">
        <is>
          <t>—</t>
        </is>
      </c>
      <c r="BN19" s="158" t="inlineStr">
        <is>
          <t>Not a manager</t>
        </is>
      </c>
      <c r="BO19" s="158" t="inlineStr">
        <is>
          <t>—</t>
        </is>
      </c>
      <c r="BP19" s="158" t="inlineStr">
        <is>
          <t>L3 – Professional / Associate</t>
        </is>
      </c>
      <c r="BQ19" s="158" t="inlineStr">
        <is>
          <t>L3 – Professional / Associate</t>
        </is>
      </c>
      <c r="BR19" s="158" t="inlineStr">
        <is>
          <t>Designation refined from Raw tab Comments column · this update</t>
        </is>
      </c>
      <c r="BS19"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19" s="158" t="n"/>
      <c r="BU19" s="158" t="inlineStr">
        <is>
          <t>South Africa - CIPC; USA - SEC · On Contract.</t>
        </is>
      </c>
      <c r="BV19" s="158" t="n"/>
      <c r="BW19" s="158" t="inlineStr">
        <is>
          <t>IRISC237</t>
        </is>
      </c>
      <c r="BX19" s="158" t="inlineStr">
        <is>
          <t>On Contract</t>
        </is>
      </c>
      <c r="BY19" s="158" t="inlineStr">
        <is>
          <t>Active</t>
        </is>
      </c>
      <c r="BZ19" s="158" t="inlineStr">
        <is>
          <t>Deepak Nirmal</t>
        </is>
      </c>
      <c r="CA19" s="159" t="n">
        <v>44844</v>
      </c>
      <c r="CB19" s="158" t="inlineStr">
        <is>
          <t>Consultant</t>
        </is>
      </c>
      <c r="CC19" s="158" t="n"/>
      <c r="CD19" s="158" t="inlineStr">
        <is>
          <t>Professional Services</t>
        </is>
      </c>
      <c r="CE19" s="158" t="inlineStr">
        <is>
          <t>Digitization &amp; Image Processing</t>
        </is>
      </c>
      <c r="CF19" s="158" t="inlineStr">
        <is>
          <t>Consultant</t>
        </is>
      </c>
      <c r="CG19" s="158" t="inlineStr">
        <is>
          <t>L3 – Professional / Associate</t>
        </is>
      </c>
      <c r="CH19" s="158" t="inlineStr">
        <is>
          <t>Janardan Bale</t>
        </is>
      </c>
      <c r="CI19" s="158" t="inlineStr">
        <is>
          <t>N-7</t>
        </is>
      </c>
      <c r="CJ19" s="158" t="inlineStr">
        <is>
          <t>Individual Contributor</t>
        </is>
      </c>
      <c r="CK19" s="158" t="inlineStr">
        <is>
          <t>Regtech</t>
        </is>
      </c>
      <c r="CL19" s="158" t="inlineStr">
        <is>
          <t>Digitizing</t>
        </is>
      </c>
      <c r="CM19" s="158" t="inlineStr">
        <is>
          <t>10 years, 8 months, 10 days</t>
        </is>
      </c>
      <c r="CN19" s="158" t="inlineStr">
        <is>
          <t>Senior Consultant · review – experience supports senior band</t>
        </is>
      </c>
      <c r="CO19" s="158" t="n"/>
      <c r="CP19" s="158" t="n">
        <v>3</v>
      </c>
      <c r="CQ19" s="158" t="inlineStr">
        <is>
          <t>Medium</t>
        </is>
      </c>
      <c r="CR19" s="158" t="inlineStr">
        <is>
          <t>Core Contributor</t>
        </is>
      </c>
      <c r="CS19" s="158" t="inlineStr">
        <is>
          <t>No</t>
        </is>
      </c>
      <c r="CT19" s="158" t="inlineStr">
        <is>
          <t>No</t>
        </is>
      </c>
      <c r="CU19" s="158" t="inlineStr">
        <is>
          <t>Yes</t>
        </is>
      </c>
      <c r="CV19" s="158" t="n"/>
      <c r="CW19" s="158" t="n"/>
      <c r="CX19" s="158" t="n"/>
      <c r="CY19" s="158" t="inlineStr">
        <is>
          <t>Title to be changed to Senior Services Specialist</t>
        </is>
      </c>
    </row>
    <row r="20" ht="64" customHeight="1">
      <c r="A20" s="109" t="inlineStr">
        <is>
          <t>IRISC224</t>
        </is>
      </c>
      <c r="B20" s="111" t="inlineStr">
        <is>
          <t>Dhanraj Patil</t>
        </is>
      </c>
      <c r="C20" s="111" t="inlineStr">
        <is>
          <t>Digitizing</t>
        </is>
      </c>
      <c r="D20" s="115" t="inlineStr">
        <is>
          <t>Consultant</t>
        </is>
      </c>
      <c r="E20" s="115" t="inlineStr">
        <is>
          <t>Senior Digitization Associate</t>
        </is>
      </c>
      <c r="F20" s="115" t="inlineStr">
        <is>
          <t>L3 – Professional / Associate</t>
        </is>
      </c>
      <c r="G20" s="115" t="inlineStr">
        <is>
          <t>A3</t>
        </is>
      </c>
      <c r="H20" s="146" t="inlineStr">
        <is>
          <t>▲ Up</t>
        </is>
      </c>
      <c r="I20" s="111" t="inlineStr">
        <is>
          <t>Data Operations &amp; Digitization</t>
        </is>
      </c>
      <c r="J20" s="111" t="inlineStr">
        <is>
          <t>Document Conversion, Formatting &amp; Web Publishing</t>
        </is>
      </c>
      <c r="K20" s="111" t="inlineStr"/>
      <c r="L20" s="111" t="n">
        <v>20</v>
      </c>
      <c r="M20" s="113" t="inlineStr">
        <is>
          <t>P2</t>
        </is>
      </c>
      <c r="N20" s="114" t="inlineStr">
        <is>
          <t>Developing</t>
        </is>
      </c>
      <c r="O20" s="114" t="inlineStr">
        <is>
          <t>3 Apply</t>
        </is>
      </c>
      <c r="P20" s="114" t="inlineStr">
        <is>
          <t>2–4 yrs</t>
        </is>
      </c>
      <c r="Q20" s="114" t="inlineStr">
        <is>
          <t>3–5 · 2–5</t>
        </is>
      </c>
      <c r="R20" s="114" t="inlineStr">
        <is>
          <t>Senior Associate</t>
        </is>
      </c>
      <c r="S20"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0" s="114" t="inlineStr">
        <is>
          <t>COPC CX Standard · leadership &amp; planning, people, processes, performance; ISO 9001; Lean / Six Sigma</t>
        </is>
      </c>
      <c r="U20" s="114" t="inlineStr">
        <is>
          <t>Core 2 · Future 2 · Functional 3 · Leadership not scored</t>
        </is>
      </c>
      <c r="V20" s="157" t="n">
        <v>211</v>
      </c>
      <c r="W20" s="158" t="inlineStr">
        <is>
          <t>IRISC224</t>
        </is>
      </c>
      <c r="X20" s="158" t="inlineStr">
        <is>
          <t>On Contract</t>
        </is>
      </c>
      <c r="Y20" s="158" t="inlineStr">
        <is>
          <t>Active</t>
        </is>
      </c>
      <c r="Z20" s="158" t="inlineStr">
        <is>
          <t>Dhanraj Patil</t>
        </is>
      </c>
      <c r="AA20" s="246" t="n">
        <v>44623</v>
      </c>
      <c r="AB20" s="158" t="inlineStr">
        <is>
          <t>Consultant</t>
        </is>
      </c>
      <c r="AC20" s="158" t="inlineStr">
        <is>
          <t>B.Com</t>
        </is>
      </c>
      <c r="AD20" s="158" t="inlineStr">
        <is>
          <t>Tejas Kat</t>
        </is>
      </c>
      <c r="AE20" s="158" t="inlineStr">
        <is>
          <t>N-8</t>
        </is>
      </c>
      <c r="AF20" s="158" t="inlineStr">
        <is>
          <t>Individual Contributor</t>
        </is>
      </c>
      <c r="AG20" s="158" t="inlineStr">
        <is>
          <t>8 years, 6 months, 0 days</t>
        </is>
      </c>
      <c r="AH20" s="158" t="inlineStr">
        <is>
          <t>4 years, 5 months, 22 days</t>
        </is>
      </c>
      <c r="AI20" s="158" t="inlineStr">
        <is>
          <t>Regtech</t>
        </is>
      </c>
      <c r="AJ20" s="158" t="inlineStr">
        <is>
          <t>CARBON</t>
        </is>
      </c>
      <c r="AK20" s="158" t="inlineStr">
        <is>
          <t>Digitizing</t>
        </is>
      </c>
      <c r="AL20" s="158" t="inlineStr">
        <is>
          <t>Digitizing Assisted services</t>
        </is>
      </c>
      <c r="AM20" s="158" t="inlineStr">
        <is>
          <t>No</t>
        </is>
      </c>
      <c r="AN20" s="158" t="inlineStr">
        <is>
          <t>Professional Services</t>
        </is>
      </c>
      <c r="AO20" s="158" t="inlineStr">
        <is>
          <t>OCR/Image procesing</t>
        </is>
      </c>
      <c r="AP20" s="158" t="inlineStr">
        <is>
          <t>Non-technical</t>
        </is>
      </c>
      <c r="AQ20" s="158" t="n">
        <v>20</v>
      </c>
      <c r="AR20" s="158" t="inlineStr">
        <is>
          <t>Covered</t>
        </is>
      </c>
      <c r="AS20" s="158" t="inlineStr">
        <is>
          <t>IRISC224</t>
        </is>
      </c>
      <c r="AT20" s="158" t="inlineStr">
        <is>
          <t>Dhanraj Patil</t>
        </is>
      </c>
      <c r="AU20" s="158" t="inlineStr">
        <is>
          <t>Digitizing</t>
        </is>
      </c>
      <c r="AV20" s="158" t="inlineStr">
        <is>
          <t>Professional Services</t>
        </is>
      </c>
      <c r="AW20" s="158" t="inlineStr">
        <is>
          <t>Digitization &amp; Image Processing</t>
        </is>
      </c>
      <c r="AX20" s="158" t="n"/>
      <c r="AY20" s="158" t="n"/>
      <c r="AZ20" s="158" t="inlineStr">
        <is>
          <t>On Contract</t>
        </is>
      </c>
      <c r="BA20" s="158" t="inlineStr">
        <is>
          <t>Tejas Kat</t>
        </is>
      </c>
      <c r="BB20" s="158" t="inlineStr">
        <is>
          <t>Tejas Subhash Kat</t>
        </is>
      </c>
      <c r="BC20" s="158" t="inlineStr">
        <is>
          <t>No</t>
        </is>
      </c>
      <c r="BD20" s="158" t="inlineStr">
        <is>
          <t>Consultant</t>
        </is>
      </c>
      <c r="BE20" s="158" t="inlineStr">
        <is>
          <t>Senior Consultant</t>
        </is>
      </c>
      <c r="BF20" s="158" t="inlineStr">
        <is>
          <t>Yes</t>
        </is>
      </c>
      <c r="BG20" s="158" t="inlineStr">
        <is>
          <t>—</t>
        </is>
      </c>
      <c r="BH20" s="158" t="inlineStr">
        <is>
          <t>—</t>
        </is>
      </c>
      <c r="BI20" s="158" t="inlineStr">
        <is>
          <t>—</t>
        </is>
      </c>
      <c r="BJ20" s="158" t="inlineStr">
        <is>
          <t>Not a manager</t>
        </is>
      </c>
      <c r="BK20" s="158" t="inlineStr">
        <is>
          <t>—</t>
        </is>
      </c>
      <c r="BL20" s="158" t="inlineStr">
        <is>
          <t>—</t>
        </is>
      </c>
      <c r="BM20" s="158" t="inlineStr">
        <is>
          <t>—</t>
        </is>
      </c>
      <c r="BN20" s="158" t="inlineStr">
        <is>
          <t>Not a manager</t>
        </is>
      </c>
      <c r="BO20" s="158" t="inlineStr">
        <is>
          <t>—</t>
        </is>
      </c>
      <c r="BP20" s="158" t="inlineStr">
        <is>
          <t>L3 – Professional / Associate</t>
        </is>
      </c>
      <c r="BQ20" s="158" t="inlineStr">
        <is>
          <t>L3 – Professional / Associate</t>
        </is>
      </c>
      <c r="BR20" s="158" t="inlineStr">
        <is>
          <t>No exact Title Hierarchy match — retained current record value</t>
        </is>
      </c>
      <c r="BS20"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20" s="158" t="n"/>
      <c r="BU20" s="158" t="inlineStr">
        <is>
          <t>India - MCA; Europe - ESEF; South Africa - CIPC; UK - HMRC · On Contract.</t>
        </is>
      </c>
      <c r="BV20" s="158" t="n"/>
      <c r="BW20" s="158" t="inlineStr">
        <is>
          <t>IRISC224</t>
        </is>
      </c>
      <c r="BX20" s="158" t="inlineStr">
        <is>
          <t>On Contract</t>
        </is>
      </c>
      <c r="BY20" s="158" t="inlineStr">
        <is>
          <t>Active</t>
        </is>
      </c>
      <c r="BZ20" s="158" t="inlineStr">
        <is>
          <t>Dhanraj Patil</t>
        </is>
      </c>
      <c r="CA20" s="159" t="n">
        <v>44623</v>
      </c>
      <c r="CB20" s="158" t="inlineStr">
        <is>
          <t>Consultant</t>
        </is>
      </c>
      <c r="CC20" s="158" t="n"/>
      <c r="CD20" s="158" t="inlineStr">
        <is>
          <t>Professional Services</t>
        </is>
      </c>
      <c r="CE20" s="158" t="inlineStr">
        <is>
          <t>Digitization &amp; Image Processing</t>
        </is>
      </c>
      <c r="CF20" s="158" t="inlineStr">
        <is>
          <t>Consultant</t>
        </is>
      </c>
      <c r="CG20" s="158" t="inlineStr">
        <is>
          <t>L3 – Professional / Associate</t>
        </is>
      </c>
      <c r="CH20" s="158" t="inlineStr">
        <is>
          <t>Tejas Kat</t>
        </is>
      </c>
      <c r="CI20" s="158" t="inlineStr">
        <is>
          <t>N-8</t>
        </is>
      </c>
      <c r="CJ20" s="158" t="inlineStr">
        <is>
          <t>Individual Contributor</t>
        </is>
      </c>
      <c r="CK20" s="158" t="inlineStr">
        <is>
          <t>Regtech</t>
        </is>
      </c>
      <c r="CL20" s="158" t="inlineStr">
        <is>
          <t>Digitizing</t>
        </is>
      </c>
      <c r="CM20" s="158" t="inlineStr">
        <is>
          <t>12 years, 9 months, 17 days</t>
        </is>
      </c>
      <c r="CN20" s="158" t="inlineStr">
        <is>
          <t>Senior Consultant · review – experience supports senior band</t>
        </is>
      </c>
      <c r="CO20" s="158" t="n"/>
      <c r="CP20" s="158" t="n">
        <v>3</v>
      </c>
      <c r="CQ20" s="158" t="inlineStr">
        <is>
          <t>Medium</t>
        </is>
      </c>
      <c r="CR20" s="158" t="inlineStr">
        <is>
          <t>Core Contributor</t>
        </is>
      </c>
      <c r="CS20" s="158" t="inlineStr">
        <is>
          <t>No</t>
        </is>
      </c>
      <c r="CT20" s="158" t="inlineStr">
        <is>
          <t>No</t>
        </is>
      </c>
      <c r="CU20" s="158" t="inlineStr">
        <is>
          <t>Yes</t>
        </is>
      </c>
      <c r="CV20" s="158" t="n"/>
      <c r="CW20" s="158" t="n"/>
      <c r="CX20" s="158" t="n"/>
      <c r="CY20" s="158" t="inlineStr">
        <is>
          <t>Title to change to Senior Services Specialist</t>
        </is>
      </c>
    </row>
    <row r="21" ht="64" customHeight="1">
      <c r="A21" s="109" t="inlineStr">
        <is>
          <t>IRISC287</t>
        </is>
      </c>
      <c r="B21" s="111" t="inlineStr">
        <is>
          <t>Farina Pathan</t>
        </is>
      </c>
      <c r="C21" s="111" t="inlineStr">
        <is>
          <t>Digitizing</t>
        </is>
      </c>
      <c r="D21" s="115" t="inlineStr">
        <is>
          <t>Consultant</t>
        </is>
      </c>
      <c r="E21" s="115" t="inlineStr">
        <is>
          <t>Senior Digitization Associate</t>
        </is>
      </c>
      <c r="F21" s="115" t="inlineStr">
        <is>
          <t>L3 – Professional / Associate</t>
        </is>
      </c>
      <c r="G21" s="115" t="inlineStr">
        <is>
          <t>A3</t>
        </is>
      </c>
      <c r="H21" s="146" t="inlineStr">
        <is>
          <t>▲ Up</t>
        </is>
      </c>
      <c r="I21" s="111" t="inlineStr">
        <is>
          <t>Data Operations &amp; Digitization</t>
        </is>
      </c>
      <c r="J21" s="111" t="inlineStr">
        <is>
          <t>Document Conversion, Formatting &amp; Web Publishing</t>
        </is>
      </c>
      <c r="K21" s="111" t="inlineStr"/>
      <c r="L21" s="111" t="n">
        <v>19</v>
      </c>
      <c r="M21" s="113" t="inlineStr">
        <is>
          <t>P2</t>
        </is>
      </c>
      <c r="N21" s="114" t="inlineStr">
        <is>
          <t>Developing</t>
        </is>
      </c>
      <c r="O21" s="114" t="inlineStr">
        <is>
          <t>3 Apply</t>
        </is>
      </c>
      <c r="P21" s="114" t="inlineStr">
        <is>
          <t>2–4 yrs</t>
        </is>
      </c>
      <c r="Q21" s="114" t="inlineStr">
        <is>
          <t>3–5 · 2–5</t>
        </is>
      </c>
      <c r="R21" s="114" t="inlineStr">
        <is>
          <t>Senior Associate</t>
        </is>
      </c>
      <c r="S21"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1" s="114" t="inlineStr">
        <is>
          <t>COPC CX Standard · leadership &amp; planning, people, processes, performance; ISO 9001; Lean / Six Sigma</t>
        </is>
      </c>
      <c r="U21" s="114" t="inlineStr">
        <is>
          <t>Core 2 · Future 2 · Functional 3 · Leadership not scored</t>
        </is>
      </c>
      <c r="V21" s="157" t="n">
        <v>309</v>
      </c>
      <c r="W21" s="158" t="inlineStr">
        <is>
          <t>IRISC287</t>
        </is>
      </c>
      <c r="X21" s="158" t="inlineStr">
        <is>
          <t>On Contract</t>
        </is>
      </c>
      <c r="Y21" s="158" t="inlineStr">
        <is>
          <t>Active</t>
        </is>
      </c>
      <c r="Z21" s="158" t="inlineStr">
        <is>
          <t>Farina Pathan</t>
        </is>
      </c>
      <c r="AA21" s="246" t="n">
        <v>45344</v>
      </c>
      <c r="AB21" s="158" t="inlineStr">
        <is>
          <t>Consultant</t>
        </is>
      </c>
      <c r="AC21" s="158" t="inlineStr">
        <is>
          <t>B.Com</t>
        </is>
      </c>
      <c r="AD21" s="158" t="inlineStr">
        <is>
          <t>Dinesh Sharma</t>
        </is>
      </c>
      <c r="AE21" s="158" t="inlineStr">
        <is>
          <t>N-7</t>
        </is>
      </c>
      <c r="AF21" s="158" t="inlineStr">
        <is>
          <t>Individual Contributor</t>
        </is>
      </c>
      <c r="AG21" s="158" t="inlineStr">
        <is>
          <t>0 years, 0 months, 0 days</t>
        </is>
      </c>
      <c r="AH21" s="158" t="inlineStr">
        <is>
          <t>2 years, 6 months, 3 days</t>
        </is>
      </c>
      <c r="AI21" s="158" t="inlineStr">
        <is>
          <t>Regtech</t>
        </is>
      </c>
      <c r="AJ21" s="158" t="inlineStr">
        <is>
          <t>CARBON</t>
        </is>
      </c>
      <c r="AK21" s="158" t="inlineStr">
        <is>
          <t>Digitizing</t>
        </is>
      </c>
      <c r="AL21" s="158" t="inlineStr">
        <is>
          <t>Digitizing Assisted services</t>
        </is>
      </c>
      <c r="AM21" s="158" t="inlineStr">
        <is>
          <t>No</t>
        </is>
      </c>
      <c r="AN21" s="158" t="inlineStr">
        <is>
          <t>Professional Services</t>
        </is>
      </c>
      <c r="AO21" s="158" t="inlineStr">
        <is>
          <t>OCR/Image procesing</t>
        </is>
      </c>
      <c r="AP21" s="158" t="inlineStr">
        <is>
          <t>Non-technical</t>
        </is>
      </c>
      <c r="AQ21" s="158" t="n">
        <v>20</v>
      </c>
      <c r="AR21" s="158" t="inlineStr">
        <is>
          <t>Covered</t>
        </is>
      </c>
      <c r="AS21" s="158" t="inlineStr">
        <is>
          <t>IRISC287</t>
        </is>
      </c>
      <c r="AT21" s="158" t="inlineStr">
        <is>
          <t>Farina Pathan</t>
        </is>
      </c>
      <c r="AU21" s="158" t="inlineStr">
        <is>
          <t>Digitizing</t>
        </is>
      </c>
      <c r="AV21" s="158" t="inlineStr">
        <is>
          <t>Professional Services</t>
        </is>
      </c>
      <c r="AW21" s="158" t="inlineStr">
        <is>
          <t>Digitization &amp; Image Processing</t>
        </is>
      </c>
      <c r="AX21" s="158" t="n"/>
      <c r="AY21" s="158" t="n"/>
      <c r="AZ21" s="158" t="inlineStr">
        <is>
          <t>On Contract</t>
        </is>
      </c>
      <c r="BA21" s="158" t="inlineStr">
        <is>
          <t>Tejas Kat</t>
        </is>
      </c>
      <c r="BB21" s="158" t="inlineStr">
        <is>
          <t>Datta Anand Hatagale</t>
        </is>
      </c>
      <c r="BC21" s="158" t="inlineStr">
        <is>
          <t>No</t>
        </is>
      </c>
      <c r="BD21" s="158" t="inlineStr">
        <is>
          <t>Consultant</t>
        </is>
      </c>
      <c r="BE21" s="158" t="inlineStr">
        <is>
          <t>Consultant</t>
        </is>
      </c>
      <c r="BF21" s="158" t="inlineStr">
        <is>
          <t>No</t>
        </is>
      </c>
      <c r="BG21" s="158" t="inlineStr">
        <is>
          <t>—</t>
        </is>
      </c>
      <c r="BH21" s="158" t="inlineStr">
        <is>
          <t>—</t>
        </is>
      </c>
      <c r="BI21" s="158" t="inlineStr">
        <is>
          <t>—</t>
        </is>
      </c>
      <c r="BJ21" s="158" t="inlineStr">
        <is>
          <t>Not a manager</t>
        </is>
      </c>
      <c r="BK21" s="158" t="inlineStr">
        <is>
          <t>—</t>
        </is>
      </c>
      <c r="BL21" s="158" t="inlineStr">
        <is>
          <t>—</t>
        </is>
      </c>
      <c r="BM21" s="158" t="inlineStr">
        <is>
          <t>—</t>
        </is>
      </c>
      <c r="BN21" s="158" t="inlineStr">
        <is>
          <t>Not a manager</t>
        </is>
      </c>
      <c r="BO21" s="158" t="inlineStr">
        <is>
          <t>—</t>
        </is>
      </c>
      <c r="BP21" s="158" t="inlineStr">
        <is>
          <t>L3 – Professional / Associate</t>
        </is>
      </c>
      <c r="BQ21" s="158" t="inlineStr">
        <is>
          <t>L3 – Professional / Associate</t>
        </is>
      </c>
      <c r="BR21" s="158" t="inlineStr">
        <is>
          <t>No designation change — current record value carried forward</t>
        </is>
      </c>
      <c r="BS21" s="15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T21" s="158" t="n"/>
      <c r="BU21" s="158" t="inlineStr">
        <is>
          <t>Netherland - KVK; Nigeria - CBN; Europe - ESEF; UK - HMRC; South Africa - CIPC; India - MCA · On Contract.</t>
        </is>
      </c>
      <c r="BV21" s="158" t="n"/>
      <c r="BW21" s="158" t="inlineStr">
        <is>
          <t>IRISC287</t>
        </is>
      </c>
      <c r="BX21" s="158" t="inlineStr">
        <is>
          <t>On Contract</t>
        </is>
      </c>
      <c r="BY21" s="158" t="inlineStr">
        <is>
          <t>Active</t>
        </is>
      </c>
      <c r="BZ21" s="158" t="inlineStr">
        <is>
          <t>Farina Pathan</t>
        </is>
      </c>
      <c r="CA21" s="159" t="n">
        <v>45344</v>
      </c>
      <c r="CB21" s="158" t="inlineStr">
        <is>
          <t>Consultant</t>
        </is>
      </c>
      <c r="CC21" s="158" t="n"/>
      <c r="CD21" s="158" t="inlineStr">
        <is>
          <t>Professional Services</t>
        </is>
      </c>
      <c r="CE21" s="158" t="inlineStr">
        <is>
          <t>Digitization &amp; Image Processing</t>
        </is>
      </c>
      <c r="CF21" s="158" t="inlineStr">
        <is>
          <t>Consultant</t>
        </is>
      </c>
      <c r="CG21" s="158" t="inlineStr">
        <is>
          <t>L3 – Professional / Associate</t>
        </is>
      </c>
      <c r="CH21" s="158" t="inlineStr">
        <is>
          <t>Tejas Kat</t>
        </is>
      </c>
      <c r="CI21" s="158" t="inlineStr">
        <is>
          <t>N-7</t>
        </is>
      </c>
      <c r="CJ21" s="158" t="inlineStr">
        <is>
          <t>Individual Contributor</t>
        </is>
      </c>
      <c r="CK21" s="158" t="inlineStr">
        <is>
          <t>Regtech</t>
        </is>
      </c>
      <c r="CL21" s="158" t="inlineStr">
        <is>
          <t>Digitizing</t>
        </is>
      </c>
      <c r="CM21" s="158" t="inlineStr">
        <is>
          <t>2 years, 3 months, 29 days</t>
        </is>
      </c>
      <c r="CN21" s="158" t="inlineStr">
        <is>
          <t>Consultant</t>
        </is>
      </c>
      <c r="CO21" s="158" t="n"/>
      <c r="CP21" s="158" t="n">
        <v>3</v>
      </c>
      <c r="CQ21" s="158" t="inlineStr">
        <is>
          <t>Medium</t>
        </is>
      </c>
      <c r="CR21" s="158" t="inlineStr">
        <is>
          <t>Core Contributor</t>
        </is>
      </c>
      <c r="CS21" s="158" t="inlineStr">
        <is>
          <t>No</t>
        </is>
      </c>
      <c r="CT21" s="158" t="inlineStr">
        <is>
          <t>No</t>
        </is>
      </c>
      <c r="CU21" s="158" t="inlineStr">
        <is>
          <t>Yes</t>
        </is>
      </c>
      <c r="CV21" s="158" t="n"/>
      <c r="CW21" s="158" t="n"/>
      <c r="CX21" s="158" t="n"/>
      <c r="CY21" s="158" t="n"/>
    </row>
    <row r="22" ht="64" customHeight="1">
      <c r="A22" s="109" t="inlineStr">
        <is>
          <t>IRISC325</t>
        </is>
      </c>
      <c r="B22" s="111" t="inlineStr">
        <is>
          <t>Gaurav Yashwant Chaulkar</t>
        </is>
      </c>
      <c r="C22" s="111" t="inlineStr">
        <is>
          <t>Digitizing</t>
        </is>
      </c>
      <c r="D22" s="115" t="inlineStr">
        <is>
          <t>Consultant</t>
        </is>
      </c>
      <c r="E22" s="115" t="inlineStr">
        <is>
          <t>Senior Digitization Associate</t>
        </is>
      </c>
      <c r="F22" s="115" t="inlineStr">
        <is>
          <t>L3 – Professional / Associate</t>
        </is>
      </c>
      <c r="G22" s="115" t="inlineStr">
        <is>
          <t>A3</t>
        </is>
      </c>
      <c r="H22" s="146" t="inlineStr">
        <is>
          <t>▲ Up</t>
        </is>
      </c>
      <c r="I22" s="111" t="inlineStr">
        <is>
          <t>Data Operations &amp; Digitization</t>
        </is>
      </c>
      <c r="J22" s="111" t="inlineStr">
        <is>
          <t>Document Conversion, Formatting &amp; Web Publishing</t>
        </is>
      </c>
      <c r="K22" s="111" t="inlineStr"/>
      <c r="L22" s="111" t="n">
        <v>19</v>
      </c>
      <c r="M22" s="113" t="inlineStr">
        <is>
          <t>P2</t>
        </is>
      </c>
      <c r="N22" s="114" t="inlineStr">
        <is>
          <t>Developing</t>
        </is>
      </c>
      <c r="O22" s="114" t="inlineStr">
        <is>
          <t>3 Apply</t>
        </is>
      </c>
      <c r="P22" s="114" t="inlineStr">
        <is>
          <t>2–4 yrs</t>
        </is>
      </c>
      <c r="Q22" s="114" t="inlineStr">
        <is>
          <t>3–5 · 2–5</t>
        </is>
      </c>
      <c r="R22" s="114" t="inlineStr">
        <is>
          <t>Senior Associate</t>
        </is>
      </c>
      <c r="S22"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2" s="114" t="inlineStr">
        <is>
          <t>COPC CX Standard · leadership &amp; planning, people, processes, performance; ISO 9001; Lean / Six Sigma</t>
        </is>
      </c>
      <c r="U22" s="114" t="inlineStr">
        <is>
          <t>Core 2 · Future 2 · Functional 3 · Leadership not scored</t>
        </is>
      </c>
      <c r="V22" s="157" t="n">
        <v>423</v>
      </c>
      <c r="W22" s="158" t="inlineStr">
        <is>
          <t>IRISC325</t>
        </is>
      </c>
      <c r="X22" s="158" t="inlineStr">
        <is>
          <t>On Contract</t>
        </is>
      </c>
      <c r="Y22" s="158" t="inlineStr">
        <is>
          <t>Active</t>
        </is>
      </c>
      <c r="Z22" s="158" t="inlineStr">
        <is>
          <t>Gaurav Yashwant Chaulkar</t>
        </is>
      </c>
      <c r="AA22" s="246" t="n">
        <v>46006</v>
      </c>
      <c r="AB22" s="158" t="inlineStr">
        <is>
          <t>Consultant</t>
        </is>
      </c>
      <c r="AC22" s="158" t="inlineStr">
        <is>
          <t>Diploma Electronic Mechanic</t>
        </is>
      </c>
      <c r="AD22" s="158" t="inlineStr">
        <is>
          <t>Janardan Bale</t>
        </is>
      </c>
      <c r="AE22" s="158" t="inlineStr">
        <is>
          <t>N-7</t>
        </is>
      </c>
      <c r="AF22" s="158" t="inlineStr">
        <is>
          <t>Individual Contributor</t>
        </is>
      </c>
      <c r="AG22" s="158" t="inlineStr">
        <is>
          <t>2 years, 2 months, 0 days</t>
        </is>
      </c>
      <c r="AH22" s="158" t="inlineStr">
        <is>
          <t>0 years, 8 months, 10 days</t>
        </is>
      </c>
      <c r="AI22" s="158" t="inlineStr">
        <is>
          <t>Regtech</t>
        </is>
      </c>
      <c r="AJ22" s="158" t="inlineStr">
        <is>
          <t>CARBON</t>
        </is>
      </c>
      <c r="AK22" s="158" t="inlineStr">
        <is>
          <t>Digitizing</t>
        </is>
      </c>
      <c r="AL22" s="158" t="inlineStr">
        <is>
          <t>Digitizing Assisted services</t>
        </is>
      </c>
      <c r="AM22" s="158" t="inlineStr">
        <is>
          <t>No</t>
        </is>
      </c>
      <c r="AN22" s="158" t="inlineStr">
        <is>
          <t>Professional Services</t>
        </is>
      </c>
      <c r="AO22" s="158" t="inlineStr">
        <is>
          <t>OCR/Image procesing</t>
        </is>
      </c>
      <c r="AP22" s="158" t="inlineStr">
        <is>
          <t>Non-technical</t>
        </is>
      </c>
      <c r="AQ22" s="158" t="n">
        <v>20</v>
      </c>
      <c r="AR22" s="158" t="inlineStr">
        <is>
          <t>Covered</t>
        </is>
      </c>
      <c r="AS22" s="158" t="inlineStr">
        <is>
          <t>IRISC325</t>
        </is>
      </c>
      <c r="AT22" s="158" t="inlineStr">
        <is>
          <t>Gaurav Yashwant Chaulkar</t>
        </is>
      </c>
      <c r="AU22" s="158" t="inlineStr">
        <is>
          <t>Digitizing</t>
        </is>
      </c>
      <c r="AV22" s="158" t="inlineStr">
        <is>
          <t>Professional Services</t>
        </is>
      </c>
      <c r="AW22" s="158" t="inlineStr">
        <is>
          <t>Digitization &amp; Image Processing</t>
        </is>
      </c>
      <c r="AX22" s="158" t="n"/>
      <c r="AY22" s="158" t="n"/>
      <c r="AZ22" s="158" t="inlineStr">
        <is>
          <t>On Contract</t>
        </is>
      </c>
      <c r="BA22" s="158" t="inlineStr">
        <is>
          <t>Janardan Bale</t>
        </is>
      </c>
      <c r="BB22" s="158" t="inlineStr">
        <is>
          <t>Janardan Krishna Bale</t>
        </is>
      </c>
      <c r="BC22" s="158" t="inlineStr">
        <is>
          <t>No</t>
        </is>
      </c>
      <c r="BD22" s="158" t="inlineStr">
        <is>
          <t>Consultant</t>
        </is>
      </c>
      <c r="BE22" s="158" t="inlineStr">
        <is>
          <t>Consultant</t>
        </is>
      </c>
      <c r="BF22" s="158" t="inlineStr">
        <is>
          <t>No</t>
        </is>
      </c>
      <c r="BG22" s="158" t="inlineStr">
        <is>
          <t>—</t>
        </is>
      </c>
      <c r="BH22" s="158" t="inlineStr">
        <is>
          <t>—</t>
        </is>
      </c>
      <c r="BI22" s="158" t="inlineStr">
        <is>
          <t>—</t>
        </is>
      </c>
      <c r="BJ22" s="158" t="inlineStr">
        <is>
          <t>Not a manager</t>
        </is>
      </c>
      <c r="BK22" s="158" t="inlineStr">
        <is>
          <t>—</t>
        </is>
      </c>
      <c r="BL22" s="158" t="inlineStr">
        <is>
          <t>—</t>
        </is>
      </c>
      <c r="BM22" s="158" t="inlineStr">
        <is>
          <t>—</t>
        </is>
      </c>
      <c r="BN22" s="158" t="inlineStr">
        <is>
          <t>Not a manager</t>
        </is>
      </c>
      <c r="BO22" s="158" t="inlineStr">
        <is>
          <t>—</t>
        </is>
      </c>
      <c r="BP22" s="158" t="inlineStr">
        <is>
          <t>L3 – Professional / Associate</t>
        </is>
      </c>
      <c r="BQ22" s="158" t="inlineStr">
        <is>
          <t>L3 – Professional / Associate</t>
        </is>
      </c>
      <c r="BR22" s="158" t="inlineStr">
        <is>
          <t>No designation change — current record value carried forward</t>
        </is>
      </c>
      <c r="BS22"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22" s="158" t="n"/>
      <c r="BU22" s="158" t="inlineStr">
        <is>
          <t>USA - SEC · On Contract.</t>
        </is>
      </c>
      <c r="BV22" s="158" t="n"/>
      <c r="BW22" s="158" t="inlineStr">
        <is>
          <t>IRISC325</t>
        </is>
      </c>
      <c r="BX22" s="158" t="inlineStr">
        <is>
          <t>On Contract</t>
        </is>
      </c>
      <c r="BY22" s="158" t="inlineStr">
        <is>
          <t>Active</t>
        </is>
      </c>
      <c r="BZ22" s="158" t="inlineStr">
        <is>
          <t>Gaurav Yashwant Chaulkar</t>
        </is>
      </c>
      <c r="CA22" s="159" t="n">
        <v>46006</v>
      </c>
      <c r="CB22" s="158" t="inlineStr">
        <is>
          <t>Consultant</t>
        </is>
      </c>
      <c r="CC22" s="158" t="n"/>
      <c r="CD22" s="158" t="inlineStr">
        <is>
          <t>Professional Services</t>
        </is>
      </c>
      <c r="CE22" s="158" t="inlineStr">
        <is>
          <t>Digitization &amp; Image Processing</t>
        </is>
      </c>
      <c r="CF22" s="158" t="inlineStr">
        <is>
          <t>Consultant</t>
        </is>
      </c>
      <c r="CG22" s="158" t="inlineStr">
        <is>
          <t>L3 – Professional / Associate</t>
        </is>
      </c>
      <c r="CH22" s="158" t="inlineStr">
        <is>
          <t>Janardan Bale</t>
        </is>
      </c>
      <c r="CI22" s="158" t="inlineStr">
        <is>
          <t>N-7</t>
        </is>
      </c>
      <c r="CJ22" s="158" t="inlineStr">
        <is>
          <t>Individual Contributor</t>
        </is>
      </c>
      <c r="CK22" s="158" t="inlineStr">
        <is>
          <t>Regtech</t>
        </is>
      </c>
      <c r="CL22" s="158" t="inlineStr">
        <is>
          <t>Digitizing</t>
        </is>
      </c>
      <c r="CM22" s="158" t="inlineStr">
        <is>
          <t>2 years, 8 months, 5 days</t>
        </is>
      </c>
      <c r="CN22" s="158" t="inlineStr">
        <is>
          <t>Consultant</t>
        </is>
      </c>
      <c r="CO22" s="158" t="n"/>
      <c r="CP22" s="158" t="n">
        <v>3</v>
      </c>
      <c r="CQ22" s="158" t="inlineStr">
        <is>
          <t>Medium</t>
        </is>
      </c>
      <c r="CR22" s="158" t="inlineStr">
        <is>
          <t>Core Contributor</t>
        </is>
      </c>
      <c r="CS22" s="158" t="inlineStr">
        <is>
          <t>No</t>
        </is>
      </c>
      <c r="CT22" s="158" t="inlineStr">
        <is>
          <t>No</t>
        </is>
      </c>
      <c r="CU22" s="158" t="inlineStr">
        <is>
          <t>Yes</t>
        </is>
      </c>
      <c r="CV22" s="158" t="n"/>
      <c r="CW22" s="158" t="n"/>
      <c r="CX22" s="158" t="n"/>
      <c r="CY22" s="158" t="n"/>
    </row>
    <row r="23" ht="64" customHeight="1">
      <c r="A23" s="109" t="inlineStr">
        <is>
          <t>IRIS1205</t>
        </is>
      </c>
      <c r="B23" s="111" t="inlineStr">
        <is>
          <t>Justeen Koola</t>
        </is>
      </c>
      <c r="C23" s="111" t="inlineStr">
        <is>
          <t>Digitizing</t>
        </is>
      </c>
      <c r="D23" s="115" t="inlineStr">
        <is>
          <t>Image Processing Specialist</t>
        </is>
      </c>
      <c r="E23" s="115" t="inlineStr">
        <is>
          <t>Senior Digitization Associate</t>
        </is>
      </c>
      <c r="F23" s="115" t="inlineStr">
        <is>
          <t>L3 – Professional / Associate</t>
        </is>
      </c>
      <c r="G23" s="115" t="inlineStr">
        <is>
          <t>A3</t>
        </is>
      </c>
      <c r="H23" s="146" t="inlineStr">
        <is>
          <t>▲ Up</t>
        </is>
      </c>
      <c r="I23" s="111" t="inlineStr">
        <is>
          <t>Data Operations &amp; Digitization</t>
        </is>
      </c>
      <c r="J23" s="111" t="inlineStr">
        <is>
          <t>Document Conversion, Formatting &amp; Web Publishing</t>
        </is>
      </c>
      <c r="K23" s="111" t="inlineStr"/>
      <c r="L23" s="111" t="n">
        <v>19</v>
      </c>
      <c r="M23" s="113" t="inlineStr">
        <is>
          <t>P2</t>
        </is>
      </c>
      <c r="N23" s="114" t="inlineStr">
        <is>
          <t>Developing</t>
        </is>
      </c>
      <c r="O23" s="114" t="inlineStr">
        <is>
          <t>3 Apply</t>
        </is>
      </c>
      <c r="P23" s="114" t="inlineStr">
        <is>
          <t>2–4 yrs</t>
        </is>
      </c>
      <c r="Q23" s="114" t="inlineStr">
        <is>
          <t>3–5 · 2–5</t>
        </is>
      </c>
      <c r="R23" s="114" t="inlineStr">
        <is>
          <t>Senior Associate</t>
        </is>
      </c>
      <c r="S23"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3" s="114" t="inlineStr">
        <is>
          <t>COPC CX Standard · leadership &amp; planning, people, processes, performance; ISO 9001; Lean / Six Sigma</t>
        </is>
      </c>
      <c r="U23" s="114" t="inlineStr">
        <is>
          <t>Core 2 · Future 2 · Functional 3 · Leadership not scored</t>
        </is>
      </c>
      <c r="V23" s="157" t="n">
        <v>44</v>
      </c>
      <c r="W23" s="158" t="inlineStr">
        <is>
          <t>IRIS1205</t>
        </is>
      </c>
      <c r="X23" s="158" t="inlineStr">
        <is>
          <t>Employee</t>
        </is>
      </c>
      <c r="Y23" s="158" t="inlineStr">
        <is>
          <t>Active</t>
        </is>
      </c>
      <c r="Z23" s="158" t="inlineStr">
        <is>
          <t>Justeen Koola</t>
        </is>
      </c>
      <c r="AA23" s="246" t="n">
        <v>39736</v>
      </c>
      <c r="AB23" s="158" t="inlineStr">
        <is>
          <t>Image Processing Specialist</t>
        </is>
      </c>
      <c r="AC23" s="158" t="inlineStr">
        <is>
          <t>Undergraduate</t>
        </is>
      </c>
      <c r="AD23" s="158" t="inlineStr">
        <is>
          <t>Ritesh Yeram</t>
        </is>
      </c>
      <c r="AE23" s="158" t="inlineStr">
        <is>
          <t>N-8</t>
        </is>
      </c>
      <c r="AF23" s="158" t="inlineStr">
        <is>
          <t>Individual Contributor</t>
        </is>
      </c>
      <c r="AG23" s="158" t="inlineStr">
        <is>
          <t>1 years, 0 months, 0 days</t>
        </is>
      </c>
      <c r="AH23" s="158" t="inlineStr">
        <is>
          <t>17 years, 10 months, 10 days</t>
        </is>
      </c>
      <c r="AI23" s="158" t="inlineStr">
        <is>
          <t>Regtech</t>
        </is>
      </c>
      <c r="AJ23" s="158" t="inlineStr">
        <is>
          <t>CARBON</t>
        </is>
      </c>
      <c r="AK23" s="158" t="inlineStr">
        <is>
          <t>Digitizing</t>
        </is>
      </c>
      <c r="AL23" s="158" t="inlineStr">
        <is>
          <t>Digitizing Assisted services</t>
        </is>
      </c>
      <c r="AM23" s="158" t="inlineStr">
        <is>
          <t>No</t>
        </is>
      </c>
      <c r="AN23" s="158" t="inlineStr">
        <is>
          <t>Professional Services</t>
        </is>
      </c>
      <c r="AO23" s="158" t="inlineStr">
        <is>
          <t>OCR/Image procesing</t>
        </is>
      </c>
      <c r="AP23" s="158" t="inlineStr">
        <is>
          <t>Non-technical</t>
        </is>
      </c>
      <c r="AQ23" s="158" t="n">
        <v>20</v>
      </c>
      <c r="AR23" s="158" t="inlineStr">
        <is>
          <t>Covered</t>
        </is>
      </c>
      <c r="AS23" s="158" t="inlineStr">
        <is>
          <t>IRIS1205</t>
        </is>
      </c>
      <c r="AT23" s="158" t="inlineStr">
        <is>
          <t>Justeen Koola</t>
        </is>
      </c>
      <c r="AU23" s="158" t="inlineStr">
        <is>
          <t>Digitizing</t>
        </is>
      </c>
      <c r="AV23" s="158" t="inlineStr">
        <is>
          <t>Professional Services</t>
        </is>
      </c>
      <c r="AW23" s="158" t="inlineStr">
        <is>
          <t>Digitization &amp; Image Processing</t>
        </is>
      </c>
      <c r="AX23" s="158" t="n"/>
      <c r="AY23" s="158" t="n"/>
      <c r="AZ23" s="158" t="inlineStr">
        <is>
          <t>Employee</t>
        </is>
      </c>
      <c r="BA23" s="158" t="inlineStr">
        <is>
          <t>Prajakta Mokal</t>
        </is>
      </c>
      <c r="BB23" s="158" t="inlineStr">
        <is>
          <t>Dinesh Madanlal Sharma</t>
        </is>
      </c>
      <c r="BC23" s="158" t="inlineStr">
        <is>
          <t>No</t>
        </is>
      </c>
      <c r="BD23" s="158" t="inlineStr">
        <is>
          <t>Image Processing Specialist</t>
        </is>
      </c>
      <c r="BE23" s="158" t="inlineStr">
        <is>
          <t>Sr.Image Processing Specialist</t>
        </is>
      </c>
      <c r="BF23" s="158" t="inlineStr">
        <is>
          <t>Yes</t>
        </is>
      </c>
      <c r="BG23" s="158" t="inlineStr">
        <is>
          <t>—</t>
        </is>
      </c>
      <c r="BH23" s="158" t="inlineStr">
        <is>
          <t>—</t>
        </is>
      </c>
      <c r="BI23" s="158" t="inlineStr">
        <is>
          <t>—</t>
        </is>
      </c>
      <c r="BJ23" s="158" t="inlineStr">
        <is>
          <t>Not a manager</t>
        </is>
      </c>
      <c r="BK23" s="158" t="inlineStr">
        <is>
          <t>—</t>
        </is>
      </c>
      <c r="BL23" s="158" t="inlineStr">
        <is>
          <t>—</t>
        </is>
      </c>
      <c r="BM23" s="158" t="inlineStr">
        <is>
          <t>—</t>
        </is>
      </c>
      <c r="BN23" s="158" t="inlineStr">
        <is>
          <t>Not a manager</t>
        </is>
      </c>
      <c r="BO23" s="158" t="inlineStr">
        <is>
          <t>—</t>
        </is>
      </c>
      <c r="BP23" s="158" t="inlineStr">
        <is>
          <t>L3 – Professional / Associate</t>
        </is>
      </c>
      <c r="BQ23" s="158" t="inlineStr">
        <is>
          <t>L3</t>
        </is>
      </c>
      <c r="BR23" s="158" t="inlineStr">
        <is>
          <t>Matched from Title Hierarchy · new designation</t>
        </is>
      </c>
      <c r="BS23"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23" s="158" t="n"/>
      <c r="BU23" s="158" t="inlineStr">
        <is>
          <t>South Africa - CIPC; UK - HMRC; Europe - ESEF; India - MCA.</t>
        </is>
      </c>
      <c r="BV23" s="158" t="n"/>
      <c r="BW23" s="158" t="inlineStr">
        <is>
          <t>IRIS1205</t>
        </is>
      </c>
      <c r="BX23" s="158" t="inlineStr">
        <is>
          <t>Employee</t>
        </is>
      </c>
      <c r="BY23" s="158" t="inlineStr">
        <is>
          <t>Active</t>
        </is>
      </c>
      <c r="BZ23" s="158" t="inlineStr">
        <is>
          <t>Justeen Koola</t>
        </is>
      </c>
      <c r="CA23" s="159" t="n">
        <v>39736</v>
      </c>
      <c r="CB23" s="158" t="inlineStr">
        <is>
          <t>Image Processing Specialist</t>
        </is>
      </c>
      <c r="CC23" s="158" t="n"/>
      <c r="CD23" s="158" t="inlineStr">
        <is>
          <t>Professional Services</t>
        </is>
      </c>
      <c r="CE23" s="158" t="inlineStr">
        <is>
          <t>Digitization &amp; Image Processing</t>
        </is>
      </c>
      <c r="CF23" s="158" t="inlineStr">
        <is>
          <t>Image Processing Specialist</t>
        </is>
      </c>
      <c r="CG23" s="158" t="inlineStr">
        <is>
          <t>L3 – Professional / Associate</t>
        </is>
      </c>
      <c r="CH23" s="158" t="inlineStr">
        <is>
          <t>Prajakta Mokal</t>
        </is>
      </c>
      <c r="CI23" s="158" t="inlineStr">
        <is>
          <t>N-8</t>
        </is>
      </c>
      <c r="CJ23" s="158" t="inlineStr">
        <is>
          <t>Individual Contributor</t>
        </is>
      </c>
      <c r="CK23" s="158" t="inlineStr">
        <is>
          <t>Regtech</t>
        </is>
      </c>
      <c r="CL23" s="158" t="inlineStr">
        <is>
          <t>Digitizing</t>
        </is>
      </c>
      <c r="CM23" s="158" t="inlineStr">
        <is>
          <t>18 years, 8 months, 5 days</t>
        </is>
      </c>
      <c r="CN23" s="158" t="inlineStr">
        <is>
          <t>Sr.Image Processing Specialist</t>
        </is>
      </c>
      <c r="CO23" s="158" t="n"/>
      <c r="CP23" s="158" t="n">
        <v>3</v>
      </c>
      <c r="CQ23" s="158" t="inlineStr">
        <is>
          <t>Medium</t>
        </is>
      </c>
      <c r="CR23" s="158" t="inlineStr">
        <is>
          <t>Core Contributor</t>
        </is>
      </c>
      <c r="CS23" s="158" t="inlineStr">
        <is>
          <t>No</t>
        </is>
      </c>
      <c r="CT23" s="158" t="inlineStr">
        <is>
          <t>No</t>
        </is>
      </c>
      <c r="CU23" s="158" t="inlineStr">
        <is>
          <t>Yes</t>
        </is>
      </c>
      <c r="CV23" s="158" t="n"/>
      <c r="CW23" s="158" t="n"/>
      <c r="CX23" s="158" t="n"/>
      <c r="CY23" s="158" t="inlineStr">
        <is>
          <t>Title to be standardized to : Sr.Image Processing Specialist</t>
        </is>
      </c>
    </row>
    <row r="24" ht="64" customHeight="1">
      <c r="A24" s="109" t="inlineStr">
        <is>
          <t>IRISC316</t>
        </is>
      </c>
      <c r="B24" s="111" t="inlineStr">
        <is>
          <t>Samiksha Ramdas Bhabal</t>
        </is>
      </c>
      <c r="C24" s="111" t="inlineStr">
        <is>
          <t>Digitizing</t>
        </is>
      </c>
      <c r="D24" s="115" t="inlineStr">
        <is>
          <t>Consultant</t>
        </is>
      </c>
      <c r="E24" s="115" t="inlineStr">
        <is>
          <t>Senior Digitization Associate</t>
        </is>
      </c>
      <c r="F24" s="115" t="inlineStr">
        <is>
          <t>L3 – Professional / Associate</t>
        </is>
      </c>
      <c r="G24" s="115" t="inlineStr">
        <is>
          <t>A3</t>
        </is>
      </c>
      <c r="H24" s="146" t="inlineStr">
        <is>
          <t>▲ Up</t>
        </is>
      </c>
      <c r="I24" s="111" t="inlineStr">
        <is>
          <t>Data Operations &amp; Digitization</t>
        </is>
      </c>
      <c r="J24" s="111" t="inlineStr">
        <is>
          <t>Document Conversion, Formatting &amp; Web Publishing</t>
        </is>
      </c>
      <c r="K24" s="111" t="inlineStr"/>
      <c r="L24" s="111" t="n">
        <v>19</v>
      </c>
      <c r="M24" s="113" t="inlineStr">
        <is>
          <t>P2</t>
        </is>
      </c>
      <c r="N24" s="114" t="inlineStr">
        <is>
          <t>Developing</t>
        </is>
      </c>
      <c r="O24" s="114" t="inlineStr">
        <is>
          <t>3 Apply</t>
        </is>
      </c>
      <c r="P24" s="114" t="inlineStr">
        <is>
          <t>2–4 yrs</t>
        </is>
      </c>
      <c r="Q24" s="114" t="inlineStr">
        <is>
          <t>3–5 · 2–5</t>
        </is>
      </c>
      <c r="R24" s="114" t="inlineStr">
        <is>
          <t>Senior Associate</t>
        </is>
      </c>
      <c r="S24"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4" s="114" t="inlineStr">
        <is>
          <t>COPC CX Standard · leadership &amp; planning, people, processes, performance; ISO 9001; Lean / Six Sigma</t>
        </is>
      </c>
      <c r="U24" s="114" t="inlineStr">
        <is>
          <t>Core 2 · Future 2 · Functional 3 · Leadership not scored</t>
        </is>
      </c>
      <c r="V24" s="157" t="n">
        <v>398</v>
      </c>
      <c r="W24" s="158" t="inlineStr">
        <is>
          <t>IRISC316</t>
        </is>
      </c>
      <c r="X24" s="158" t="inlineStr">
        <is>
          <t>On Contract</t>
        </is>
      </c>
      <c r="Y24" s="158" t="inlineStr">
        <is>
          <t>Active</t>
        </is>
      </c>
      <c r="Z24" s="158" t="inlineStr">
        <is>
          <t>Samiksha Ramdas Bhabal</t>
        </is>
      </c>
      <c r="AA24" s="246" t="n">
        <v>45901</v>
      </c>
      <c r="AB24" s="158" t="inlineStr">
        <is>
          <t>Consultant</t>
        </is>
      </c>
      <c r="AC24" s="158" t="inlineStr">
        <is>
          <t>B.Com</t>
        </is>
      </c>
      <c r="AD24" s="158" t="inlineStr">
        <is>
          <t>Janardan Bale</t>
        </is>
      </c>
      <c r="AE24" s="158" t="inlineStr">
        <is>
          <t>N-7</t>
        </is>
      </c>
      <c r="AF24" s="158" t="inlineStr">
        <is>
          <t>Individual Contributor</t>
        </is>
      </c>
      <c r="AG24" s="158" t="inlineStr">
        <is>
          <t>2 years, 0 months, 0 days</t>
        </is>
      </c>
      <c r="AH24" s="158" t="inlineStr">
        <is>
          <t>0 years, 11 months, 24 days</t>
        </is>
      </c>
      <c r="AI24" s="158" t="inlineStr">
        <is>
          <t>Regtech</t>
        </is>
      </c>
      <c r="AJ24" s="158" t="inlineStr">
        <is>
          <t>CARBON</t>
        </is>
      </c>
      <c r="AK24" s="158" t="inlineStr">
        <is>
          <t>Digitizing</t>
        </is>
      </c>
      <c r="AL24" s="158" t="inlineStr">
        <is>
          <t>Digitizing Assisted services</t>
        </is>
      </c>
      <c r="AM24" s="158" t="inlineStr">
        <is>
          <t>No</t>
        </is>
      </c>
      <c r="AN24" s="158" t="inlineStr">
        <is>
          <t>Professional Services</t>
        </is>
      </c>
      <c r="AO24" s="158" t="inlineStr">
        <is>
          <t>OCR/Image procesing</t>
        </is>
      </c>
      <c r="AP24" s="158" t="inlineStr">
        <is>
          <t>Non-technical</t>
        </is>
      </c>
      <c r="AQ24" s="158" t="n">
        <v>20</v>
      </c>
      <c r="AR24" s="158" t="inlineStr">
        <is>
          <t>Covered</t>
        </is>
      </c>
      <c r="AS24" s="158" t="inlineStr">
        <is>
          <t>IRISC316</t>
        </is>
      </c>
      <c r="AT24" s="158" t="inlineStr">
        <is>
          <t>Samiksha Ramdas Bhabal</t>
        </is>
      </c>
      <c r="AU24" s="158" t="inlineStr">
        <is>
          <t>Digitizing</t>
        </is>
      </c>
      <c r="AV24" s="158" t="inlineStr">
        <is>
          <t>Professional Services</t>
        </is>
      </c>
      <c r="AW24" s="158" t="inlineStr">
        <is>
          <t>Digitization &amp; Image Processing</t>
        </is>
      </c>
      <c r="AX24" s="158" t="n"/>
      <c r="AY24" s="158" t="n"/>
      <c r="AZ24" s="158" t="inlineStr">
        <is>
          <t>On Contract</t>
        </is>
      </c>
      <c r="BA24" s="158" t="inlineStr">
        <is>
          <t>Janardan Bale</t>
        </is>
      </c>
      <c r="BB24" s="158" t="inlineStr">
        <is>
          <t>Janardan Krishna Bale</t>
        </is>
      </c>
      <c r="BC24" s="158" t="inlineStr">
        <is>
          <t>No</t>
        </is>
      </c>
      <c r="BD24" s="158" t="inlineStr">
        <is>
          <t>Consultant</t>
        </is>
      </c>
      <c r="BE24" s="158" t="inlineStr">
        <is>
          <t>Consultant</t>
        </is>
      </c>
      <c r="BF24" s="158" t="inlineStr">
        <is>
          <t>No</t>
        </is>
      </c>
      <c r="BG24" s="158" t="inlineStr">
        <is>
          <t>—</t>
        </is>
      </c>
      <c r="BH24" s="158" t="inlineStr">
        <is>
          <t>—</t>
        </is>
      </c>
      <c r="BI24" s="158" t="inlineStr">
        <is>
          <t>—</t>
        </is>
      </c>
      <c r="BJ24" s="158" t="inlineStr">
        <is>
          <t>Not a manager</t>
        </is>
      </c>
      <c r="BK24" s="158" t="inlineStr">
        <is>
          <t>—</t>
        </is>
      </c>
      <c r="BL24" s="158" t="inlineStr">
        <is>
          <t>—</t>
        </is>
      </c>
      <c r="BM24" s="158" t="inlineStr">
        <is>
          <t>—</t>
        </is>
      </c>
      <c r="BN24" s="158" t="inlineStr">
        <is>
          <t>Not a manager</t>
        </is>
      </c>
      <c r="BO24" s="158" t="inlineStr">
        <is>
          <t>—</t>
        </is>
      </c>
      <c r="BP24" s="158" t="inlineStr">
        <is>
          <t>L3 – Professional / Associate</t>
        </is>
      </c>
      <c r="BQ24" s="158" t="inlineStr">
        <is>
          <t>L3 – Professional / Associate</t>
        </is>
      </c>
      <c r="BR24" s="158" t="inlineStr">
        <is>
          <t>No designation change — current record value carried forward</t>
        </is>
      </c>
      <c r="BS24"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24" s="158" t="n"/>
      <c r="BU24" s="158" t="inlineStr">
        <is>
          <t>UK - HMRC; USA - SEC · On Contract.</t>
        </is>
      </c>
      <c r="BV24" s="158" t="n"/>
      <c r="BW24" s="158" t="inlineStr">
        <is>
          <t>IRISC316</t>
        </is>
      </c>
      <c r="BX24" s="158" t="inlineStr">
        <is>
          <t>On Contract</t>
        </is>
      </c>
      <c r="BY24" s="158" t="inlineStr">
        <is>
          <t>Active</t>
        </is>
      </c>
      <c r="BZ24" s="158" t="inlineStr">
        <is>
          <t>Samiksha Ramdas Bhabal</t>
        </is>
      </c>
      <c r="CA24" s="159" t="n">
        <v>45901</v>
      </c>
      <c r="CB24" s="158" t="inlineStr">
        <is>
          <t>Consultant</t>
        </is>
      </c>
      <c r="CC24" s="158" t="n"/>
      <c r="CD24" s="158" t="inlineStr">
        <is>
          <t>Professional Services</t>
        </is>
      </c>
      <c r="CE24" s="158" t="inlineStr">
        <is>
          <t>Digitization &amp; Image Processing</t>
        </is>
      </c>
      <c r="CF24" s="158" t="inlineStr">
        <is>
          <t>Consultant</t>
        </is>
      </c>
      <c r="CG24" s="158" t="inlineStr">
        <is>
          <t>L3 – Professional / Associate</t>
        </is>
      </c>
      <c r="CH24" s="158" t="inlineStr">
        <is>
          <t>Janardan Bale</t>
        </is>
      </c>
      <c r="CI24" s="158" t="inlineStr">
        <is>
          <t>N-7</t>
        </is>
      </c>
      <c r="CJ24" s="158" t="inlineStr">
        <is>
          <t>Individual Contributor</t>
        </is>
      </c>
      <c r="CK24" s="158" t="inlineStr">
        <is>
          <t>Regtech</t>
        </is>
      </c>
      <c r="CL24" s="158" t="inlineStr">
        <is>
          <t>Digitizing</t>
        </is>
      </c>
      <c r="CM24" s="158" t="inlineStr">
        <is>
          <t>2 years, 9 months, 19 days</t>
        </is>
      </c>
      <c r="CN24" s="158" t="inlineStr">
        <is>
          <t>Consultant</t>
        </is>
      </c>
      <c r="CO24" s="158" t="n"/>
      <c r="CP24" s="158" t="n">
        <v>3</v>
      </c>
      <c r="CQ24" s="158" t="inlineStr">
        <is>
          <t>Medium</t>
        </is>
      </c>
      <c r="CR24" s="158" t="inlineStr">
        <is>
          <t>Core Contributor</t>
        </is>
      </c>
      <c r="CS24" s="158" t="inlineStr">
        <is>
          <t>No</t>
        </is>
      </c>
      <c r="CT24" s="158" t="inlineStr">
        <is>
          <t>No</t>
        </is>
      </c>
      <c r="CU24" s="158" t="inlineStr">
        <is>
          <t>Yes</t>
        </is>
      </c>
      <c r="CV24" s="158" t="n"/>
      <c r="CW24" s="158" t="n"/>
      <c r="CX24" s="158" t="n"/>
      <c r="CY24" s="158" t="n"/>
    </row>
    <row r="25" ht="64" customHeight="1">
      <c r="A25" s="109" t="inlineStr">
        <is>
          <t>IRISC301</t>
        </is>
      </c>
      <c r="B25" s="111" t="inlineStr">
        <is>
          <t>Saurav Nirmal</t>
        </is>
      </c>
      <c r="C25" s="111" t="inlineStr">
        <is>
          <t>Digitizing</t>
        </is>
      </c>
      <c r="D25" s="115" t="inlineStr">
        <is>
          <t>Consultant</t>
        </is>
      </c>
      <c r="E25" s="115" t="inlineStr">
        <is>
          <t>Senior Digitization Associate</t>
        </is>
      </c>
      <c r="F25" s="115" t="inlineStr">
        <is>
          <t>L3 – Professional / Associate</t>
        </is>
      </c>
      <c r="G25" s="115" t="inlineStr">
        <is>
          <t>A3</t>
        </is>
      </c>
      <c r="H25" s="146" t="inlineStr">
        <is>
          <t>▲ Up</t>
        </is>
      </c>
      <c r="I25" s="111" t="inlineStr">
        <is>
          <t>Data Operations &amp; Digitization</t>
        </is>
      </c>
      <c r="J25" s="111" t="inlineStr">
        <is>
          <t>Document Conversion, Formatting &amp; Web Publishing</t>
        </is>
      </c>
      <c r="K25" s="111" t="inlineStr"/>
      <c r="L25" s="111" t="n">
        <v>20</v>
      </c>
      <c r="M25" s="113" t="inlineStr">
        <is>
          <t>P2</t>
        </is>
      </c>
      <c r="N25" s="114" t="inlineStr">
        <is>
          <t>Developing</t>
        </is>
      </c>
      <c r="O25" s="114" t="inlineStr">
        <is>
          <t>3 Apply</t>
        </is>
      </c>
      <c r="P25" s="114" t="inlineStr">
        <is>
          <t>2–4 yrs</t>
        </is>
      </c>
      <c r="Q25" s="114" t="inlineStr">
        <is>
          <t>3–5 · 2–5</t>
        </is>
      </c>
      <c r="R25" s="114" t="inlineStr">
        <is>
          <t>Senior Associate</t>
        </is>
      </c>
      <c r="S25"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5" s="114" t="inlineStr">
        <is>
          <t>COPC CX Standard · leadership &amp; planning, people, processes, performance; ISO 9001; Lean / Six Sigma</t>
        </is>
      </c>
      <c r="U25" s="114" t="inlineStr">
        <is>
          <t>Core 2 · Future 2 · Functional 3 · Leadership not scored</t>
        </is>
      </c>
      <c r="V25" s="157" t="n">
        <v>356</v>
      </c>
      <c r="W25" s="158" t="inlineStr">
        <is>
          <t>IRISC301</t>
        </is>
      </c>
      <c r="X25" s="158" t="inlineStr">
        <is>
          <t>On Contract</t>
        </is>
      </c>
      <c r="Y25" s="158" t="inlineStr">
        <is>
          <t>Active</t>
        </is>
      </c>
      <c r="Z25" s="158" t="inlineStr">
        <is>
          <t>Saurav Nirmal</t>
        </is>
      </c>
      <c r="AA25" s="246" t="n">
        <v>45663</v>
      </c>
      <c r="AB25" s="158" t="inlineStr">
        <is>
          <t>Consultant</t>
        </is>
      </c>
      <c r="AC25" s="158" t="inlineStr">
        <is>
          <t>B.Com</t>
        </is>
      </c>
      <c r="AD25" s="158" t="inlineStr">
        <is>
          <t>Vijay Parulekar</t>
        </is>
      </c>
      <c r="AE25" s="158" t="inlineStr">
        <is>
          <t>N-6</t>
        </is>
      </c>
      <c r="AF25" s="158" t="inlineStr">
        <is>
          <t>Individual Contributor</t>
        </is>
      </c>
      <c r="AG25" s="158" t="inlineStr">
        <is>
          <t>1 years, 0 months, 0 days</t>
        </is>
      </c>
      <c r="AH25" s="158" t="inlineStr">
        <is>
          <t>1 years, 7 months, 19 days</t>
        </is>
      </c>
      <c r="AI25" s="158" t="inlineStr">
        <is>
          <t>Regtech</t>
        </is>
      </c>
      <c r="AJ25" s="158" t="inlineStr">
        <is>
          <t>CARBON</t>
        </is>
      </c>
      <c r="AK25" s="158" t="inlineStr">
        <is>
          <t>Digitizing</t>
        </is>
      </c>
      <c r="AL25" s="158" t="inlineStr">
        <is>
          <t>Digitizing Assisted services</t>
        </is>
      </c>
      <c r="AM25" s="158" t="inlineStr">
        <is>
          <t>No</t>
        </is>
      </c>
      <c r="AN25" s="158" t="inlineStr">
        <is>
          <t>Professional Services</t>
        </is>
      </c>
      <c r="AO25" s="158" t="inlineStr">
        <is>
          <t>OCR/Image procesing</t>
        </is>
      </c>
      <c r="AP25" s="158" t="inlineStr">
        <is>
          <t>Non-technical</t>
        </is>
      </c>
      <c r="AQ25" s="158" t="n">
        <v>20</v>
      </c>
      <c r="AR25" s="158" t="inlineStr">
        <is>
          <t>Covered</t>
        </is>
      </c>
      <c r="AS25" s="158" t="inlineStr">
        <is>
          <t>IRISC301</t>
        </is>
      </c>
      <c r="AT25" s="158" t="inlineStr">
        <is>
          <t>Saurav Nirmal</t>
        </is>
      </c>
      <c r="AU25" s="158" t="inlineStr">
        <is>
          <t>Digitizing</t>
        </is>
      </c>
      <c r="AV25" s="158" t="inlineStr">
        <is>
          <t>Professional Services</t>
        </is>
      </c>
      <c r="AW25" s="158" t="inlineStr">
        <is>
          <t>Digitization &amp; Image Processing</t>
        </is>
      </c>
      <c r="AX25" s="158" t="n"/>
      <c r="AY25" s="158" t="n"/>
      <c r="AZ25" s="158" t="inlineStr">
        <is>
          <t>On Contract</t>
        </is>
      </c>
      <c r="BA25" s="158" t="inlineStr">
        <is>
          <t>Datta Hatagale</t>
        </is>
      </c>
      <c r="BB25" s="158" t="inlineStr">
        <is>
          <t>Datta Anand Hatagale</t>
        </is>
      </c>
      <c r="BC25" s="158" t="inlineStr">
        <is>
          <t>No</t>
        </is>
      </c>
      <c r="BD25" s="158" t="inlineStr">
        <is>
          <t>Consultant</t>
        </is>
      </c>
      <c r="BE25" s="158" t="inlineStr">
        <is>
          <t>Consultant</t>
        </is>
      </c>
      <c r="BF25" s="158" t="inlineStr">
        <is>
          <t>No</t>
        </is>
      </c>
      <c r="BG25" s="158" t="inlineStr">
        <is>
          <t>—</t>
        </is>
      </c>
      <c r="BH25" s="158" t="inlineStr">
        <is>
          <t>—</t>
        </is>
      </c>
      <c r="BI25" s="158" t="inlineStr">
        <is>
          <t>—</t>
        </is>
      </c>
      <c r="BJ25" s="158" t="inlineStr">
        <is>
          <t>Not a manager</t>
        </is>
      </c>
      <c r="BK25" s="158" t="inlineStr">
        <is>
          <t>—</t>
        </is>
      </c>
      <c r="BL25" s="158" t="inlineStr">
        <is>
          <t>—</t>
        </is>
      </c>
      <c r="BM25" s="158" t="inlineStr">
        <is>
          <t>—</t>
        </is>
      </c>
      <c r="BN25" s="158" t="inlineStr">
        <is>
          <t>Not a manager</t>
        </is>
      </c>
      <c r="BO25" s="158" t="inlineStr">
        <is>
          <t>—</t>
        </is>
      </c>
      <c r="BP25" s="158" t="inlineStr">
        <is>
          <t>L3 – Professional / Associate</t>
        </is>
      </c>
      <c r="BQ25" s="158" t="inlineStr">
        <is>
          <t>L3 – Professional / Associate</t>
        </is>
      </c>
      <c r="BR25" s="158" t="inlineStr">
        <is>
          <t>No designation change — current record value carried forward</t>
        </is>
      </c>
      <c r="BS25" s="15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T25" s="158" t="n"/>
      <c r="BU25" s="158" t="inlineStr">
        <is>
          <t>UK - HMRC; South Africa - CIPC; India - MCA; Europe - ESEF · On Contract.</t>
        </is>
      </c>
      <c r="BV25" s="158" t="n"/>
      <c r="BW25" s="158" t="inlineStr">
        <is>
          <t>IRISC301</t>
        </is>
      </c>
      <c r="BX25" s="158" t="inlineStr">
        <is>
          <t>On Contract</t>
        </is>
      </c>
      <c r="BY25" s="158" t="inlineStr">
        <is>
          <t>Active</t>
        </is>
      </c>
      <c r="BZ25" s="158" t="inlineStr">
        <is>
          <t>Saurav Nirmal</t>
        </is>
      </c>
      <c r="CA25" s="159" t="n">
        <v>45663</v>
      </c>
      <c r="CB25" s="158" t="inlineStr">
        <is>
          <t>Consultant</t>
        </is>
      </c>
      <c r="CC25" s="158" t="n"/>
      <c r="CD25" s="158" t="inlineStr">
        <is>
          <t>Professional Services</t>
        </is>
      </c>
      <c r="CE25" s="158" t="inlineStr">
        <is>
          <t>Digitization &amp; Image Processing</t>
        </is>
      </c>
      <c r="CF25" s="158" t="inlineStr">
        <is>
          <t>Consultant</t>
        </is>
      </c>
      <c r="CG25" s="158" t="inlineStr">
        <is>
          <t>L3 – Professional / Associate</t>
        </is>
      </c>
      <c r="CH25" s="158" t="inlineStr">
        <is>
          <t>Datta Hatagale</t>
        </is>
      </c>
      <c r="CI25" s="158" t="inlineStr">
        <is>
          <t>N-6</t>
        </is>
      </c>
      <c r="CJ25" s="158" t="inlineStr">
        <is>
          <t>Individual Contributor</t>
        </is>
      </c>
      <c r="CK25" s="158" t="inlineStr">
        <is>
          <t>Regtech</t>
        </is>
      </c>
      <c r="CL25" s="158" t="inlineStr">
        <is>
          <t>Digitizing</t>
        </is>
      </c>
      <c r="CM25" s="158" t="inlineStr">
        <is>
          <t>2 years, 5 months, 14 days</t>
        </is>
      </c>
      <c r="CN25" s="158" t="inlineStr">
        <is>
          <t>Consultant</t>
        </is>
      </c>
      <c r="CO25" s="158" t="n"/>
      <c r="CP25" s="158" t="n">
        <v>3</v>
      </c>
      <c r="CQ25" s="158" t="inlineStr">
        <is>
          <t>Medium</t>
        </is>
      </c>
      <c r="CR25" s="158" t="inlineStr">
        <is>
          <t>Core Contributor</t>
        </is>
      </c>
      <c r="CS25" s="158" t="inlineStr">
        <is>
          <t>No</t>
        </is>
      </c>
      <c r="CT25" s="158" t="inlineStr">
        <is>
          <t>No</t>
        </is>
      </c>
      <c r="CU25" s="158" t="inlineStr">
        <is>
          <t>Yes</t>
        </is>
      </c>
      <c r="CV25" s="158" t="n"/>
      <c r="CW25" s="158" t="n"/>
      <c r="CX25" s="158" t="n"/>
      <c r="CY25" s="158" t="n"/>
    </row>
    <row r="26" ht="64" customHeight="1">
      <c r="A26" s="109" t="inlineStr">
        <is>
          <t>IRISC225</t>
        </is>
      </c>
      <c r="B26" s="111" t="inlineStr">
        <is>
          <t>Shravan Ghadi</t>
        </is>
      </c>
      <c r="C26" s="111" t="inlineStr">
        <is>
          <t>Digitizing</t>
        </is>
      </c>
      <c r="D26" s="115" t="inlineStr">
        <is>
          <t>Consultant</t>
        </is>
      </c>
      <c r="E26" s="115" t="inlineStr">
        <is>
          <t>Senior Digitization Associate</t>
        </is>
      </c>
      <c r="F26" s="115" t="inlineStr">
        <is>
          <t>L3 – Professional / Associate</t>
        </is>
      </c>
      <c r="G26" s="115" t="inlineStr">
        <is>
          <t>A3</t>
        </is>
      </c>
      <c r="H26" s="146" t="inlineStr">
        <is>
          <t>▲ Up</t>
        </is>
      </c>
      <c r="I26" s="111" t="inlineStr">
        <is>
          <t>Data Operations &amp; Digitization</t>
        </is>
      </c>
      <c r="J26" s="111" t="inlineStr">
        <is>
          <t>Document Conversion, Formatting &amp; Web Publishing</t>
        </is>
      </c>
      <c r="K26" s="111" t="inlineStr"/>
      <c r="L26" s="111" t="n">
        <v>19</v>
      </c>
      <c r="M26" s="113" t="inlineStr">
        <is>
          <t>P2</t>
        </is>
      </c>
      <c r="N26" s="114" t="inlineStr">
        <is>
          <t>Developing</t>
        </is>
      </c>
      <c r="O26" s="114" t="inlineStr">
        <is>
          <t>3 Apply</t>
        </is>
      </c>
      <c r="P26" s="114" t="inlineStr">
        <is>
          <t>2–4 yrs</t>
        </is>
      </c>
      <c r="Q26" s="114" t="inlineStr">
        <is>
          <t>3–5 · 2–5</t>
        </is>
      </c>
      <c r="R26" s="114" t="inlineStr">
        <is>
          <t>Senior Associate</t>
        </is>
      </c>
      <c r="S26"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6" s="114" t="inlineStr">
        <is>
          <t>COPC CX Standard · leadership &amp; planning, people, processes, performance; ISO 9001; Lean / Six Sigma</t>
        </is>
      </c>
      <c r="U26" s="114" t="inlineStr">
        <is>
          <t>Core 2 · Future 2 · Functional 3 · Leadership not scored</t>
        </is>
      </c>
      <c r="V26" s="157" t="n">
        <v>213</v>
      </c>
      <c r="W26" s="158" t="inlineStr">
        <is>
          <t>IRISC225</t>
        </is>
      </c>
      <c r="X26" s="158" t="inlineStr">
        <is>
          <t>On Contract</t>
        </is>
      </c>
      <c r="Y26" s="158" t="inlineStr">
        <is>
          <t>Active</t>
        </is>
      </c>
      <c r="Z26" s="158" t="inlineStr">
        <is>
          <t>Shravan Ghadi</t>
        </is>
      </c>
      <c r="AA26" s="246" t="n">
        <v>44634</v>
      </c>
      <c r="AB26" s="158" t="inlineStr">
        <is>
          <t>Consultant</t>
        </is>
      </c>
      <c r="AC26" s="158" t="inlineStr">
        <is>
          <t>Undergraduate</t>
        </is>
      </c>
      <c r="AD26" s="158" t="inlineStr">
        <is>
          <t>Datta Hatagale</t>
        </is>
      </c>
      <c r="AE26" s="158" t="inlineStr">
        <is>
          <t>N-7</t>
        </is>
      </c>
      <c r="AF26" s="158" t="inlineStr">
        <is>
          <t>Individual Contributor</t>
        </is>
      </c>
      <c r="AG26" s="158" t="inlineStr">
        <is>
          <t>0 years, 0 months, 0 days</t>
        </is>
      </c>
      <c r="AH26" s="158" t="inlineStr">
        <is>
          <t>4 years, 5 months, 11 days</t>
        </is>
      </c>
      <c r="AI26" s="158" t="inlineStr">
        <is>
          <t>Regtech</t>
        </is>
      </c>
      <c r="AJ26" s="158" t="inlineStr">
        <is>
          <t>CARBON</t>
        </is>
      </c>
      <c r="AK26" s="158" t="inlineStr">
        <is>
          <t>Digitizing</t>
        </is>
      </c>
      <c r="AL26" s="158" t="inlineStr">
        <is>
          <t>Digitizing Assisted services</t>
        </is>
      </c>
      <c r="AM26" s="158" t="inlineStr">
        <is>
          <t>No</t>
        </is>
      </c>
      <c r="AN26" s="158" t="inlineStr">
        <is>
          <t>Professional Services</t>
        </is>
      </c>
      <c r="AO26" s="158" t="inlineStr">
        <is>
          <t>OCR/Image procesing</t>
        </is>
      </c>
      <c r="AP26" s="158" t="inlineStr">
        <is>
          <t>Non-technical</t>
        </is>
      </c>
      <c r="AQ26" s="158" t="n">
        <v>20</v>
      </c>
      <c r="AR26" s="158" t="inlineStr">
        <is>
          <t>Covered</t>
        </is>
      </c>
      <c r="AS26" s="158" t="inlineStr">
        <is>
          <t>IRISC225</t>
        </is>
      </c>
      <c r="AT26" s="158" t="inlineStr">
        <is>
          <t>Shravan Ghadi</t>
        </is>
      </c>
      <c r="AU26" s="158" t="inlineStr">
        <is>
          <t>Digitizing</t>
        </is>
      </c>
      <c r="AV26" s="158" t="inlineStr">
        <is>
          <t>Professional Services</t>
        </is>
      </c>
      <c r="AW26" s="158" t="inlineStr">
        <is>
          <t>Digitization &amp; Image Processing</t>
        </is>
      </c>
      <c r="AX26" s="158" t="n"/>
      <c r="AY26" s="158" t="n"/>
      <c r="AZ26" s="158" t="inlineStr">
        <is>
          <t>On Contract</t>
        </is>
      </c>
      <c r="BA26" s="158" t="inlineStr">
        <is>
          <t>Datta Hatagale</t>
        </is>
      </c>
      <c r="BB26" s="158" t="inlineStr">
        <is>
          <t>Janardan Krishna Bale</t>
        </is>
      </c>
      <c r="BC26" s="158" t="inlineStr">
        <is>
          <t>No</t>
        </is>
      </c>
      <c r="BD26" s="158" t="inlineStr">
        <is>
          <t>Consultant</t>
        </is>
      </c>
      <c r="BE26" s="158" t="inlineStr">
        <is>
          <t>Consultant</t>
        </is>
      </c>
      <c r="BF26" s="158" t="inlineStr">
        <is>
          <t>No</t>
        </is>
      </c>
      <c r="BG26" s="158" t="inlineStr">
        <is>
          <t>—</t>
        </is>
      </c>
      <c r="BH26" s="158" t="inlineStr">
        <is>
          <t>—</t>
        </is>
      </c>
      <c r="BI26" s="158" t="inlineStr">
        <is>
          <t>—</t>
        </is>
      </c>
      <c r="BJ26" s="158" t="inlineStr">
        <is>
          <t>Not a manager</t>
        </is>
      </c>
      <c r="BK26" s="158" t="inlineStr">
        <is>
          <t>—</t>
        </is>
      </c>
      <c r="BL26" s="158" t="inlineStr">
        <is>
          <t>—</t>
        </is>
      </c>
      <c r="BM26" s="158" t="inlineStr">
        <is>
          <t>—</t>
        </is>
      </c>
      <c r="BN26" s="158" t="inlineStr">
        <is>
          <t>Not a manager</t>
        </is>
      </c>
      <c r="BO26" s="158" t="inlineStr">
        <is>
          <t>—</t>
        </is>
      </c>
      <c r="BP26" s="158" t="inlineStr">
        <is>
          <t>L3 – Professional / Associate</t>
        </is>
      </c>
      <c r="BQ26" s="158" t="inlineStr">
        <is>
          <t>L3 – Professional / Associate</t>
        </is>
      </c>
      <c r="BR26" s="158" t="inlineStr">
        <is>
          <t>No designation change — current record value carried forward</t>
        </is>
      </c>
      <c r="BS26"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26" s="158" t="n"/>
      <c r="BU26" s="158" t="inlineStr">
        <is>
          <t>USA - SEC; South Africa - CIPC; India - MCA; Europe - ESEF; UK - HMRC · On Contract.</t>
        </is>
      </c>
      <c r="BV26" s="158" t="n"/>
      <c r="BW26" s="158" t="inlineStr">
        <is>
          <t>IRISC225</t>
        </is>
      </c>
      <c r="BX26" s="158" t="inlineStr">
        <is>
          <t>On Contract</t>
        </is>
      </c>
      <c r="BY26" s="158" t="inlineStr">
        <is>
          <t>Active</t>
        </is>
      </c>
      <c r="BZ26" s="158" t="inlineStr">
        <is>
          <t>Shravan Ghadi</t>
        </is>
      </c>
      <c r="CA26" s="159" t="n">
        <v>44634</v>
      </c>
      <c r="CB26" s="158" t="inlineStr">
        <is>
          <t>Consultant</t>
        </is>
      </c>
      <c r="CC26" s="158" t="n"/>
      <c r="CD26" s="158" t="inlineStr">
        <is>
          <t>Professional Services</t>
        </is>
      </c>
      <c r="CE26" s="158" t="inlineStr">
        <is>
          <t>Digitization &amp; Image Processing</t>
        </is>
      </c>
      <c r="CF26" s="158" t="inlineStr">
        <is>
          <t>Consultant</t>
        </is>
      </c>
      <c r="CG26" s="158" t="inlineStr">
        <is>
          <t>L3 – Professional / Associate</t>
        </is>
      </c>
      <c r="CH26" s="158" t="inlineStr">
        <is>
          <t>Datta Hatagale</t>
        </is>
      </c>
      <c r="CI26" s="158" t="inlineStr">
        <is>
          <t>N-7</t>
        </is>
      </c>
      <c r="CJ26" s="158" t="inlineStr">
        <is>
          <t>Individual Contributor</t>
        </is>
      </c>
      <c r="CK26" s="158" t="inlineStr">
        <is>
          <t>Regtech</t>
        </is>
      </c>
      <c r="CL26" s="158" t="inlineStr">
        <is>
          <t>Digitizing</t>
        </is>
      </c>
      <c r="CM26" s="158" t="inlineStr">
        <is>
          <t>4 years, 3 months, 6 days</t>
        </is>
      </c>
      <c r="CN26" s="158" t="inlineStr">
        <is>
          <t>Consultant</t>
        </is>
      </c>
      <c r="CO26" s="158" t="n"/>
      <c r="CP26" s="158" t="n">
        <v>3</v>
      </c>
      <c r="CQ26" s="158" t="inlineStr">
        <is>
          <t>Medium</t>
        </is>
      </c>
      <c r="CR26" s="158" t="inlineStr">
        <is>
          <t>Core Contributor</t>
        </is>
      </c>
      <c r="CS26" s="158" t="inlineStr">
        <is>
          <t>No</t>
        </is>
      </c>
      <c r="CT26" s="158" t="inlineStr">
        <is>
          <t>No</t>
        </is>
      </c>
      <c r="CU26" s="158" t="inlineStr">
        <is>
          <t>Yes</t>
        </is>
      </c>
      <c r="CV26" s="158" t="n"/>
      <c r="CW26" s="158" t="n"/>
      <c r="CX26" s="158" t="n"/>
      <c r="CY26" s="158" t="n"/>
    </row>
    <row r="27" ht="64" customHeight="1">
      <c r="A27" s="109" t="inlineStr">
        <is>
          <t>IRISC271</t>
        </is>
      </c>
      <c r="B27" s="111" t="inlineStr">
        <is>
          <t>Siddhesh Manjrekar</t>
        </is>
      </c>
      <c r="C27" s="111" t="inlineStr">
        <is>
          <t>Digitizing</t>
        </is>
      </c>
      <c r="D27" s="115" t="inlineStr">
        <is>
          <t>Consultant</t>
        </is>
      </c>
      <c r="E27" s="115" t="inlineStr">
        <is>
          <t>Senior Digitization Associate</t>
        </is>
      </c>
      <c r="F27" s="115" t="inlineStr">
        <is>
          <t>L3 – Professional / Associate</t>
        </is>
      </c>
      <c r="G27" s="115" t="inlineStr">
        <is>
          <t>A3</t>
        </is>
      </c>
      <c r="H27" s="146" t="inlineStr">
        <is>
          <t>▲ Up</t>
        </is>
      </c>
      <c r="I27" s="111" t="inlineStr">
        <is>
          <t>Data Operations &amp; Digitization</t>
        </is>
      </c>
      <c r="J27" s="111" t="inlineStr">
        <is>
          <t>Document Conversion, Formatting &amp; Web Publishing</t>
        </is>
      </c>
      <c r="K27" s="111" t="inlineStr"/>
      <c r="L27" s="111" t="n">
        <v>20</v>
      </c>
      <c r="M27" s="113" t="inlineStr">
        <is>
          <t>P2</t>
        </is>
      </c>
      <c r="N27" s="114" t="inlineStr">
        <is>
          <t>Developing</t>
        </is>
      </c>
      <c r="O27" s="114" t="inlineStr">
        <is>
          <t>3 Apply</t>
        </is>
      </c>
      <c r="P27" s="114" t="inlineStr">
        <is>
          <t>2–4 yrs</t>
        </is>
      </c>
      <c r="Q27" s="114" t="inlineStr">
        <is>
          <t>3–5 · 2–5</t>
        </is>
      </c>
      <c r="R27" s="114" t="inlineStr">
        <is>
          <t>Senior Associate</t>
        </is>
      </c>
      <c r="S27"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7" s="114" t="inlineStr">
        <is>
          <t>COPC CX Standard · leadership &amp; planning, people, processes, performance; ISO 9001; Lean / Six Sigma</t>
        </is>
      </c>
      <c r="U27" s="114" t="inlineStr">
        <is>
          <t>Core 2 · Future 2 · Functional 3 · Leadership not scored</t>
        </is>
      </c>
      <c r="V27" s="157" t="n">
        <v>291</v>
      </c>
      <c r="W27" s="158" t="inlineStr">
        <is>
          <t>IRISC271</t>
        </is>
      </c>
      <c r="X27" s="158" t="inlineStr">
        <is>
          <t>On Contract</t>
        </is>
      </c>
      <c r="Y27" s="158" t="inlineStr">
        <is>
          <t>Active</t>
        </is>
      </c>
      <c r="Z27" s="158" t="inlineStr">
        <is>
          <t>Siddhesh Manjrekar</t>
        </is>
      </c>
      <c r="AA27" s="246" t="n">
        <v>45173</v>
      </c>
      <c r="AB27" s="158" t="inlineStr">
        <is>
          <t>Consultant</t>
        </is>
      </c>
      <c r="AC27" s="158" t="inlineStr">
        <is>
          <t>BMS</t>
        </is>
      </c>
      <c r="AD27" s="158" t="inlineStr">
        <is>
          <t>Datta Hatagale</t>
        </is>
      </c>
      <c r="AE27" s="158" t="inlineStr">
        <is>
          <t>N-7</t>
        </is>
      </c>
      <c r="AF27" s="158" t="inlineStr">
        <is>
          <t>Individual Contributor</t>
        </is>
      </c>
      <c r="AG27" s="158" t="inlineStr">
        <is>
          <t>0 years, 5 months, 0 days</t>
        </is>
      </c>
      <c r="AH27" s="158" t="inlineStr">
        <is>
          <t>2 years, 11 months, 21 days</t>
        </is>
      </c>
      <c r="AI27" s="158" t="inlineStr">
        <is>
          <t>Regtech</t>
        </is>
      </c>
      <c r="AJ27" s="158" t="inlineStr">
        <is>
          <t>CARBON</t>
        </is>
      </c>
      <c r="AK27" s="158" t="inlineStr">
        <is>
          <t>Digitizing</t>
        </is>
      </c>
      <c r="AL27" s="158" t="inlineStr">
        <is>
          <t>Digitizing Assisted services</t>
        </is>
      </c>
      <c r="AM27" s="158" t="inlineStr">
        <is>
          <t>No</t>
        </is>
      </c>
      <c r="AN27" s="158" t="inlineStr">
        <is>
          <t>Professional Services</t>
        </is>
      </c>
      <c r="AO27" s="158" t="inlineStr">
        <is>
          <t>OCR/Image procesing</t>
        </is>
      </c>
      <c r="AP27" s="158" t="inlineStr">
        <is>
          <t>Non-technical</t>
        </is>
      </c>
      <c r="AQ27" s="158" t="n">
        <v>20</v>
      </c>
      <c r="AR27" s="158" t="inlineStr">
        <is>
          <t>Covered</t>
        </is>
      </c>
      <c r="AS27" s="158" t="inlineStr">
        <is>
          <t>IRISC271</t>
        </is>
      </c>
      <c r="AT27" s="158" t="inlineStr">
        <is>
          <t>Siddhesh Manjrekar</t>
        </is>
      </c>
      <c r="AU27" s="158" t="inlineStr">
        <is>
          <t>Digitizing</t>
        </is>
      </c>
      <c r="AV27" s="158" t="inlineStr">
        <is>
          <t>Professional Services</t>
        </is>
      </c>
      <c r="AW27" s="158" t="inlineStr">
        <is>
          <t>Digitization &amp; Image Processing</t>
        </is>
      </c>
      <c r="AX27" s="158" t="n"/>
      <c r="AY27" s="158" t="n"/>
      <c r="AZ27" s="158" t="inlineStr">
        <is>
          <t>On Contract</t>
        </is>
      </c>
      <c r="BA27" s="158" t="inlineStr">
        <is>
          <t>Datta Hatagale</t>
        </is>
      </c>
      <c r="BB27" s="158" t="inlineStr">
        <is>
          <t>Dinesh Madanlal Sharma</t>
        </is>
      </c>
      <c r="BC27" s="158" t="inlineStr">
        <is>
          <t>No</t>
        </is>
      </c>
      <c r="BD27" s="158" t="inlineStr">
        <is>
          <t>Consultant</t>
        </is>
      </c>
      <c r="BE27" s="158" t="inlineStr">
        <is>
          <t>Regulatory Portal Operations Consultant</t>
        </is>
      </c>
      <c r="BF27" s="158" t="inlineStr">
        <is>
          <t>No</t>
        </is>
      </c>
      <c r="BG27" s="158" t="inlineStr">
        <is>
          <t>—</t>
        </is>
      </c>
      <c r="BH27" s="158" t="inlineStr">
        <is>
          <t>—</t>
        </is>
      </c>
      <c r="BI27" s="158" t="inlineStr">
        <is>
          <t>—</t>
        </is>
      </c>
      <c r="BJ27" s="158" t="inlineStr">
        <is>
          <t>Not a manager</t>
        </is>
      </c>
      <c r="BK27" s="158" t="inlineStr">
        <is>
          <t>—</t>
        </is>
      </c>
      <c r="BL27" s="158" t="inlineStr">
        <is>
          <t>—</t>
        </is>
      </c>
      <c r="BM27" s="158" t="inlineStr">
        <is>
          <t>—</t>
        </is>
      </c>
      <c r="BN27" s="158" t="inlineStr">
        <is>
          <t>Not a manager</t>
        </is>
      </c>
      <c r="BO27" s="158" t="inlineStr">
        <is>
          <t>—</t>
        </is>
      </c>
      <c r="BP27" s="158" t="inlineStr">
        <is>
          <t>L3 – Professional / Associate</t>
        </is>
      </c>
      <c r="BQ27" s="158" t="inlineStr">
        <is>
          <t>L3 – Professional / Associate</t>
        </is>
      </c>
      <c r="BR27" s="158" t="inlineStr">
        <is>
          <t>No designation change — current record value carried forward</t>
        </is>
      </c>
      <c r="BS27" s="15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T27" s="158" t="n"/>
      <c r="BU27" s="158" t="inlineStr">
        <is>
          <t>India - MCA; Europe - ESEF; UK - HMRC; South Africa - CIPC · On Contract.</t>
        </is>
      </c>
      <c r="BV27" s="158" t="n"/>
      <c r="BW27" s="158" t="inlineStr">
        <is>
          <t>IRISC271</t>
        </is>
      </c>
      <c r="BX27" s="158" t="inlineStr">
        <is>
          <t>On Contract</t>
        </is>
      </c>
      <c r="BY27" s="158" t="inlineStr">
        <is>
          <t>Active</t>
        </is>
      </c>
      <c r="BZ27" s="158" t="inlineStr">
        <is>
          <t>Siddhesh Manjrekar</t>
        </is>
      </c>
      <c r="CA27" s="159" t="n">
        <v>45173</v>
      </c>
      <c r="CB27" s="158" t="inlineStr">
        <is>
          <t>Consultant</t>
        </is>
      </c>
      <c r="CC27" s="158" t="n"/>
      <c r="CD27" s="158" t="inlineStr">
        <is>
          <t>Professional Services</t>
        </is>
      </c>
      <c r="CE27" s="158" t="inlineStr">
        <is>
          <t>Digitization &amp; Image Processing</t>
        </is>
      </c>
      <c r="CF27" s="158" t="inlineStr">
        <is>
          <t>Consultant</t>
        </is>
      </c>
      <c r="CG27" s="158" t="inlineStr">
        <is>
          <t>L3 – Professional / Associate</t>
        </is>
      </c>
      <c r="CH27" s="158" t="inlineStr">
        <is>
          <t>Datta Hatagale</t>
        </is>
      </c>
      <c r="CI27" s="158" t="inlineStr">
        <is>
          <t>N-7</t>
        </is>
      </c>
      <c r="CJ27" s="158" t="inlineStr">
        <is>
          <t>Individual Contributor</t>
        </is>
      </c>
      <c r="CK27" s="158" t="inlineStr">
        <is>
          <t>Regtech</t>
        </is>
      </c>
      <c r="CL27" s="158" t="inlineStr">
        <is>
          <t>Digitizing</t>
        </is>
      </c>
      <c r="CM27" s="158" t="inlineStr">
        <is>
          <t>3 years, 2 months, 16 days</t>
        </is>
      </c>
      <c r="CN27" s="158" t="inlineStr">
        <is>
          <t>Consultant</t>
        </is>
      </c>
      <c r="CO27" s="158" t="n"/>
      <c r="CP27" s="158" t="n">
        <v>3</v>
      </c>
      <c r="CQ27" s="158" t="inlineStr">
        <is>
          <t>Medium</t>
        </is>
      </c>
      <c r="CR27" s="158" t="inlineStr">
        <is>
          <t>Core Contributor</t>
        </is>
      </c>
      <c r="CS27" s="158" t="inlineStr">
        <is>
          <t>No</t>
        </is>
      </c>
      <c r="CT27" s="158" t="inlineStr">
        <is>
          <t>No</t>
        </is>
      </c>
      <c r="CU27" s="158" t="inlineStr">
        <is>
          <t>Yes</t>
        </is>
      </c>
      <c r="CV27" s="158" t="n"/>
      <c r="CW27" s="158" t="n"/>
      <c r="CX27" s="158" t="n"/>
      <c r="CY27" s="158" t="n"/>
    </row>
    <row r="28" ht="64" customHeight="1">
      <c r="A28" s="109" t="inlineStr">
        <is>
          <t>IRISC173</t>
        </is>
      </c>
      <c r="B28" s="111" t="inlineStr">
        <is>
          <t>Snehal Kardekar</t>
        </is>
      </c>
      <c r="C28" s="111" t="inlineStr">
        <is>
          <t>Digitizing</t>
        </is>
      </c>
      <c r="D28" s="115" t="inlineStr">
        <is>
          <t>Consultant</t>
        </is>
      </c>
      <c r="E28" s="115" t="inlineStr">
        <is>
          <t>Senior Digitization Associate</t>
        </is>
      </c>
      <c r="F28" s="115" t="inlineStr">
        <is>
          <t>L3 – Professional / Associate</t>
        </is>
      </c>
      <c r="G28" s="115" t="inlineStr">
        <is>
          <t>A3</t>
        </is>
      </c>
      <c r="H28" s="146" t="inlineStr">
        <is>
          <t>▲ Up</t>
        </is>
      </c>
      <c r="I28" s="111" t="inlineStr">
        <is>
          <t>Data Operations &amp; Digitization</t>
        </is>
      </c>
      <c r="J28" s="111" t="inlineStr">
        <is>
          <t>Document Conversion, Formatting &amp; Web Publishing</t>
        </is>
      </c>
      <c r="K28" s="111" t="inlineStr"/>
      <c r="L28" s="111" t="n">
        <v>19</v>
      </c>
      <c r="M28" s="113" t="inlineStr">
        <is>
          <t>P2</t>
        </is>
      </c>
      <c r="N28" s="114" t="inlineStr">
        <is>
          <t>Developing</t>
        </is>
      </c>
      <c r="O28" s="114" t="inlineStr">
        <is>
          <t>3 Apply</t>
        </is>
      </c>
      <c r="P28" s="114" t="inlineStr">
        <is>
          <t>2–4 yrs</t>
        </is>
      </c>
      <c r="Q28" s="114" t="inlineStr">
        <is>
          <t>3–5 · 2–5</t>
        </is>
      </c>
      <c r="R28" s="114" t="inlineStr">
        <is>
          <t>Senior Associate</t>
        </is>
      </c>
      <c r="S28"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8" s="114" t="inlineStr">
        <is>
          <t>COPC CX Standard · leadership &amp; planning, people, processes, performance; ISO 9001; Lean / Six Sigma</t>
        </is>
      </c>
      <c r="U28" s="114" t="inlineStr">
        <is>
          <t>Core 2 · Future 2 · Functional 3 · Leadership not scored</t>
        </is>
      </c>
      <c r="V28" s="157" t="n">
        <v>167</v>
      </c>
      <c r="W28" s="158" t="inlineStr">
        <is>
          <t>IRISC173</t>
        </is>
      </c>
      <c r="X28" s="158" t="inlineStr">
        <is>
          <t>On Contract</t>
        </is>
      </c>
      <c r="Y28" s="158" t="inlineStr">
        <is>
          <t>Active</t>
        </is>
      </c>
      <c r="Z28" s="158" t="inlineStr">
        <is>
          <t>Snehal Kardekar</t>
        </is>
      </c>
      <c r="AA28" s="246" t="n">
        <v>44019</v>
      </c>
      <c r="AB28" s="158" t="inlineStr">
        <is>
          <t>Consultant</t>
        </is>
      </c>
      <c r="AC28" s="158" t="inlineStr">
        <is>
          <t>BA</t>
        </is>
      </c>
      <c r="AD28" s="158" t="inlineStr">
        <is>
          <t>Tejas Kat</t>
        </is>
      </c>
      <c r="AE28" s="158" t="inlineStr">
        <is>
          <t>N-8</t>
        </is>
      </c>
      <c r="AF28" s="158" t="inlineStr">
        <is>
          <t>Individual Contributor</t>
        </is>
      </c>
      <c r="AG28" s="158" t="inlineStr">
        <is>
          <t>7 years, 0 months, 0 days</t>
        </is>
      </c>
      <c r="AH28" s="158" t="inlineStr">
        <is>
          <t>6 years, 1 months, 18 days</t>
        </is>
      </c>
      <c r="AI28" s="158" t="inlineStr">
        <is>
          <t>Regtech</t>
        </is>
      </c>
      <c r="AJ28" s="158" t="inlineStr">
        <is>
          <t>CARBON</t>
        </is>
      </c>
      <c r="AK28" s="158" t="inlineStr">
        <is>
          <t>Digitizing</t>
        </is>
      </c>
      <c r="AL28" s="158" t="inlineStr">
        <is>
          <t>Digitizing Assisted services</t>
        </is>
      </c>
      <c r="AM28" s="158" t="inlineStr">
        <is>
          <t>No</t>
        </is>
      </c>
      <c r="AN28" s="158" t="inlineStr">
        <is>
          <t>Professional Services</t>
        </is>
      </c>
      <c r="AO28" s="158" t="inlineStr">
        <is>
          <t>OCR/Image procesing</t>
        </is>
      </c>
      <c r="AP28" s="158" t="inlineStr">
        <is>
          <t>Non-technical</t>
        </is>
      </c>
      <c r="AQ28" s="158" t="n">
        <v>20</v>
      </c>
      <c r="AR28" s="158" t="inlineStr">
        <is>
          <t>Covered</t>
        </is>
      </c>
      <c r="AS28" s="158" t="inlineStr">
        <is>
          <t>IRISC173</t>
        </is>
      </c>
      <c r="AT28" s="158" t="inlineStr">
        <is>
          <t>Snehal Kardekar</t>
        </is>
      </c>
      <c r="AU28" s="158" t="inlineStr">
        <is>
          <t>Digitizing</t>
        </is>
      </c>
      <c r="AV28" s="158" t="inlineStr">
        <is>
          <t>Professional Services</t>
        </is>
      </c>
      <c r="AW28" s="158" t="inlineStr">
        <is>
          <t>Digitization &amp; Image Processing</t>
        </is>
      </c>
      <c r="AX28" s="158" t="n"/>
      <c r="AY28" s="158" t="n"/>
      <c r="AZ28" s="158" t="inlineStr">
        <is>
          <t>On Contract</t>
        </is>
      </c>
      <c r="BA28" s="158" t="inlineStr">
        <is>
          <t>Tejas Kat</t>
        </is>
      </c>
      <c r="BB28" s="158" t="inlineStr">
        <is>
          <t>Swara Swapnil Mhatre</t>
        </is>
      </c>
      <c r="BC28" s="158" t="inlineStr">
        <is>
          <t>No</t>
        </is>
      </c>
      <c r="BD28" s="158" t="inlineStr">
        <is>
          <t>Consultant</t>
        </is>
      </c>
      <c r="BE28" s="158" t="inlineStr">
        <is>
          <t>Senior Consultant</t>
        </is>
      </c>
      <c r="BF28" s="158" t="inlineStr">
        <is>
          <t>Yes</t>
        </is>
      </c>
      <c r="BG28" s="158" t="inlineStr">
        <is>
          <t>—</t>
        </is>
      </c>
      <c r="BH28" s="158" t="inlineStr">
        <is>
          <t>—</t>
        </is>
      </c>
      <c r="BI28" s="158" t="inlineStr">
        <is>
          <t>—</t>
        </is>
      </c>
      <c r="BJ28" s="158" t="inlineStr">
        <is>
          <t>Not a manager</t>
        </is>
      </c>
      <c r="BK28" s="158" t="inlineStr">
        <is>
          <t>—</t>
        </is>
      </c>
      <c r="BL28" s="158" t="inlineStr">
        <is>
          <t>—</t>
        </is>
      </c>
      <c r="BM28" s="158" t="inlineStr">
        <is>
          <t>—</t>
        </is>
      </c>
      <c r="BN28" s="158" t="inlineStr">
        <is>
          <t>Not a manager</t>
        </is>
      </c>
      <c r="BO28" s="158" t="inlineStr">
        <is>
          <t>—</t>
        </is>
      </c>
      <c r="BP28" s="158" t="inlineStr">
        <is>
          <t>L3 – Professional / Associate</t>
        </is>
      </c>
      <c r="BQ28" s="158" t="inlineStr">
        <is>
          <t>L3 – Professional / Associate</t>
        </is>
      </c>
      <c r="BR28" s="158" t="inlineStr">
        <is>
          <t>No exact Title Hierarchy match — retained current record value</t>
        </is>
      </c>
      <c r="BS28"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28" s="158" t="n"/>
      <c r="BU28" s="158" t="inlineStr">
        <is>
          <t>Europe - ESEF; India - MCA; South Africa - CIPC; UK - HMRC · On Contract.</t>
        </is>
      </c>
      <c r="BV28" s="158" t="n"/>
      <c r="BW28" s="158" t="inlineStr">
        <is>
          <t>IRISC173</t>
        </is>
      </c>
      <c r="BX28" s="158" t="inlineStr">
        <is>
          <t>On Contract</t>
        </is>
      </c>
      <c r="BY28" s="158" t="inlineStr">
        <is>
          <t>Active</t>
        </is>
      </c>
      <c r="BZ28" s="158" t="inlineStr">
        <is>
          <t>Snehal Kardekar</t>
        </is>
      </c>
      <c r="CA28" s="159" t="n">
        <v>44019</v>
      </c>
      <c r="CB28" s="158" t="inlineStr">
        <is>
          <t>Consultant</t>
        </is>
      </c>
      <c r="CC28" s="158" t="n"/>
      <c r="CD28" s="158" t="inlineStr">
        <is>
          <t>Professional Services</t>
        </is>
      </c>
      <c r="CE28" s="158" t="inlineStr">
        <is>
          <t>Digitization &amp; Image Processing</t>
        </is>
      </c>
      <c r="CF28" s="158" t="inlineStr">
        <is>
          <t>Consultant</t>
        </is>
      </c>
      <c r="CG28" s="158" t="inlineStr">
        <is>
          <t>L3 – Professional / Associate</t>
        </is>
      </c>
      <c r="CH28" s="158" t="inlineStr">
        <is>
          <t>Tejas Kat</t>
        </is>
      </c>
      <c r="CI28" s="158" t="inlineStr">
        <is>
          <t>N-8</t>
        </is>
      </c>
      <c r="CJ28" s="158" t="inlineStr">
        <is>
          <t>Individual Contributor</t>
        </is>
      </c>
      <c r="CK28" s="158" t="inlineStr">
        <is>
          <t>Regtech</t>
        </is>
      </c>
      <c r="CL28" s="158" t="inlineStr">
        <is>
          <t>Digitizing</t>
        </is>
      </c>
      <c r="CM28" s="158" t="inlineStr">
        <is>
          <t>12 years, 11 months, 13 days</t>
        </is>
      </c>
      <c r="CN28" s="158" t="inlineStr">
        <is>
          <t>Senior Consultant · review – experience supports senior band</t>
        </is>
      </c>
      <c r="CO28" s="158" t="n"/>
      <c r="CP28" s="158" t="n">
        <v>3</v>
      </c>
      <c r="CQ28" s="158" t="inlineStr">
        <is>
          <t>Medium</t>
        </is>
      </c>
      <c r="CR28" s="158" t="inlineStr">
        <is>
          <t>Core Contributor</t>
        </is>
      </c>
      <c r="CS28" s="158" t="inlineStr">
        <is>
          <t>No</t>
        </is>
      </c>
      <c r="CT28" s="158" t="inlineStr">
        <is>
          <t>No</t>
        </is>
      </c>
      <c r="CU28" s="158" t="inlineStr">
        <is>
          <t>Yes</t>
        </is>
      </c>
      <c r="CV28" s="158" t="n"/>
      <c r="CW28" s="158" t="n"/>
      <c r="CX28" s="158" t="n"/>
      <c r="CY28" s="158" t="inlineStr">
        <is>
          <t>Title to change to Senior Services Specialist</t>
        </is>
      </c>
    </row>
    <row r="29" ht="64" customHeight="1">
      <c r="A29" s="109" t="inlineStr">
        <is>
          <t>IRIS1774</t>
        </is>
      </c>
      <c r="B29" s="111" t="inlineStr">
        <is>
          <t>Tabassum Ali</t>
        </is>
      </c>
      <c r="C29" s="111" t="inlineStr">
        <is>
          <t>Digitizing</t>
        </is>
      </c>
      <c r="D29" s="115" t="inlineStr">
        <is>
          <t>Image Processing Specialist</t>
        </is>
      </c>
      <c r="E29" s="115" t="inlineStr">
        <is>
          <t>Senior Digitization Associate</t>
        </is>
      </c>
      <c r="F29" s="115" t="inlineStr">
        <is>
          <t>L3 – Professional / Associate</t>
        </is>
      </c>
      <c r="G29" s="115" t="inlineStr">
        <is>
          <t>A3</t>
        </is>
      </c>
      <c r="H29" s="146" t="inlineStr">
        <is>
          <t>▲ Up</t>
        </is>
      </c>
      <c r="I29" s="111" t="inlineStr">
        <is>
          <t>Data Operations &amp; Digitization</t>
        </is>
      </c>
      <c r="J29" s="111" t="inlineStr">
        <is>
          <t>Document Conversion, Formatting &amp; Web Publishing</t>
        </is>
      </c>
      <c r="K29" s="111" t="inlineStr"/>
      <c r="L29" s="111" t="n">
        <v>0</v>
      </c>
      <c r="M29" s="113" t="inlineStr">
        <is>
          <t>P2</t>
        </is>
      </c>
      <c r="N29" s="114" t="inlineStr">
        <is>
          <t>Developing</t>
        </is>
      </c>
      <c r="O29" s="114" t="inlineStr">
        <is>
          <t>3 Apply</t>
        </is>
      </c>
      <c r="P29" s="114" t="inlineStr">
        <is>
          <t>2–4 yrs</t>
        </is>
      </c>
      <c r="Q29" s="114" t="inlineStr">
        <is>
          <t>3–5 · 2–5</t>
        </is>
      </c>
      <c r="R29" s="114" t="inlineStr">
        <is>
          <t>Senior Associate</t>
        </is>
      </c>
      <c r="S29"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29" s="114" t="inlineStr">
        <is>
          <t>COPC CX Standard · leadership &amp; planning, people, processes, performance; ISO 9001; Lean / Six Sigma</t>
        </is>
      </c>
      <c r="U29" s="114" t="inlineStr">
        <is>
          <t>Core 2 · Future 2 · Functional 3 · Leadership not scored</t>
        </is>
      </c>
      <c r="V29" s="157" t="n">
        <v>154</v>
      </c>
      <c r="W29" s="158" t="inlineStr">
        <is>
          <t>IRIS1774</t>
        </is>
      </c>
      <c r="X29" s="158" t="inlineStr">
        <is>
          <t>Employee</t>
        </is>
      </c>
      <c r="Y29" s="158" t="inlineStr">
        <is>
          <t>Active</t>
        </is>
      </c>
      <c r="Z29" s="158" t="inlineStr">
        <is>
          <t>Tabassum Ali</t>
        </is>
      </c>
      <c r="AA29" s="246" t="n">
        <v>43556</v>
      </c>
      <c r="AB29" s="158" t="inlineStr">
        <is>
          <t>Image Processing Specialist</t>
        </is>
      </c>
      <c r="AC29" s="158" t="inlineStr">
        <is>
          <t>B.Com</t>
        </is>
      </c>
      <c r="AD29" s="158" t="inlineStr">
        <is>
          <t>Ritesh Yeram</t>
        </is>
      </c>
      <c r="AE29" s="158" t="inlineStr">
        <is>
          <t>N-8</t>
        </is>
      </c>
      <c r="AF29" s="158" t="inlineStr">
        <is>
          <t>Individual Contributor</t>
        </is>
      </c>
      <c r="AG29" s="158" t="inlineStr">
        <is>
          <t>1 years, 11 months, 0 days</t>
        </is>
      </c>
      <c r="AH29" s="158" t="inlineStr">
        <is>
          <t>7 years, 4 months, 24 days</t>
        </is>
      </c>
      <c r="AI29" s="158" t="inlineStr">
        <is>
          <t>Regtech</t>
        </is>
      </c>
      <c r="AJ29" s="158" t="inlineStr">
        <is>
          <t>CARBON</t>
        </is>
      </c>
      <c r="AK29" s="158" t="inlineStr">
        <is>
          <t>Digitizing</t>
        </is>
      </c>
      <c r="AL29" s="158" t="inlineStr">
        <is>
          <t>Digitizing Assisted services</t>
        </is>
      </c>
      <c r="AM29" s="158" t="inlineStr">
        <is>
          <t>No</t>
        </is>
      </c>
      <c r="AN29" s="158" t="inlineStr">
        <is>
          <t>Professional Services</t>
        </is>
      </c>
      <c r="AO29" s="158" t="inlineStr">
        <is>
          <t>OCR/Image procesing</t>
        </is>
      </c>
      <c r="AP29" s="158" t="inlineStr">
        <is>
          <t>Non-technical</t>
        </is>
      </c>
      <c r="AQ29" s="158" t="n">
        <v>0</v>
      </c>
      <c r="AR29" s="158" t="inlineStr">
        <is>
          <t>E-Maternity</t>
        </is>
      </c>
      <c r="AS29" s="158" t="inlineStr">
        <is>
          <t>IRIS1774</t>
        </is>
      </c>
      <c r="AT29" s="158" t="inlineStr">
        <is>
          <t>Tabassum Ali</t>
        </is>
      </c>
      <c r="AU29" s="158" t="inlineStr">
        <is>
          <t>Digitizing</t>
        </is>
      </c>
      <c r="AV29" s="158" t="inlineStr">
        <is>
          <t>Professional Services</t>
        </is>
      </c>
      <c r="AW29" s="158" t="inlineStr">
        <is>
          <t>Digitization &amp; Image Processing</t>
        </is>
      </c>
      <c r="AX29" s="158" t="n"/>
      <c r="AY29" s="158" t="n"/>
      <c r="AZ29" s="158" t="inlineStr">
        <is>
          <t>Employee</t>
        </is>
      </c>
      <c r="BA29" s="158" t="inlineStr">
        <is>
          <t>Prajakta Mokal</t>
        </is>
      </c>
      <c r="BB29" s="158" t="inlineStr">
        <is>
          <t>Swara Swapnil Mhatre</t>
        </is>
      </c>
      <c r="BC29" s="158" t="inlineStr">
        <is>
          <t>No</t>
        </is>
      </c>
      <c r="BD29" s="158" t="inlineStr">
        <is>
          <t>Image Processing Specialist</t>
        </is>
      </c>
      <c r="BE29" s="158" t="inlineStr">
        <is>
          <t>Image Processing Specialist</t>
        </is>
      </c>
      <c r="BF29" s="158" t="inlineStr">
        <is>
          <t>No</t>
        </is>
      </c>
      <c r="BG29" s="158" t="inlineStr">
        <is>
          <t>—</t>
        </is>
      </c>
      <c r="BH29" s="158" t="inlineStr">
        <is>
          <t>—</t>
        </is>
      </c>
      <c r="BI29" s="158" t="inlineStr">
        <is>
          <t>—</t>
        </is>
      </c>
      <c r="BJ29" s="158" t="inlineStr">
        <is>
          <t>Not a manager</t>
        </is>
      </c>
      <c r="BK29" s="158" t="inlineStr">
        <is>
          <t>—</t>
        </is>
      </c>
      <c r="BL29" s="158" t="inlineStr">
        <is>
          <t>—</t>
        </is>
      </c>
      <c r="BM29" s="158" t="inlineStr">
        <is>
          <t>—</t>
        </is>
      </c>
      <c r="BN29" s="158" t="inlineStr">
        <is>
          <t>Not a manager</t>
        </is>
      </c>
      <c r="BO29" s="158" t="inlineStr">
        <is>
          <t>—</t>
        </is>
      </c>
      <c r="BP29" s="158" t="inlineStr">
        <is>
          <t>L3 – Professional / Associate</t>
        </is>
      </c>
      <c r="BQ29" s="158" t="inlineStr">
        <is>
          <t>L3 – Professional / Associate</t>
        </is>
      </c>
      <c r="BR29" s="158" t="inlineStr">
        <is>
          <t>No designation change — current record value carried forward</t>
        </is>
      </c>
      <c r="BS29"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T29" s="158" t="n"/>
      <c r="BU29" s="158" t="n"/>
      <c r="BV29" s="158" t="n"/>
      <c r="BW29" s="158" t="inlineStr">
        <is>
          <t>IRIS1774</t>
        </is>
      </c>
      <c r="BX29" s="158" t="inlineStr">
        <is>
          <t>Employee</t>
        </is>
      </c>
      <c r="BY29" s="158" t="inlineStr">
        <is>
          <t>Active</t>
        </is>
      </c>
      <c r="BZ29" s="158" t="inlineStr">
        <is>
          <t>Tabassum Ali</t>
        </is>
      </c>
      <c r="CA29" s="159" t="n">
        <v>43556</v>
      </c>
      <c r="CB29" s="158" t="inlineStr">
        <is>
          <t>Image Processing Specialist</t>
        </is>
      </c>
      <c r="CC29" s="158" t="n"/>
      <c r="CD29" s="158" t="inlineStr">
        <is>
          <t>Professional Services</t>
        </is>
      </c>
      <c r="CE29" s="158" t="inlineStr">
        <is>
          <t>Digitization &amp; Image Processing</t>
        </is>
      </c>
      <c r="CF29" s="158" t="inlineStr">
        <is>
          <t>Image Processing Specialist</t>
        </is>
      </c>
      <c r="CG29" s="158" t="inlineStr">
        <is>
          <t>L3 – Professional / Associate</t>
        </is>
      </c>
      <c r="CH29" s="158" t="inlineStr">
        <is>
          <t>Prajakta Mokal</t>
        </is>
      </c>
      <c r="CI29" s="158" t="inlineStr">
        <is>
          <t>N-8</t>
        </is>
      </c>
      <c r="CJ29" s="158" t="inlineStr">
        <is>
          <t>Individual Contributor</t>
        </is>
      </c>
      <c r="CK29" s="158" t="inlineStr">
        <is>
          <t>Regtech</t>
        </is>
      </c>
      <c r="CL29" s="158" t="inlineStr">
        <is>
          <t>Digitizing</t>
        </is>
      </c>
      <c r="CM29" s="158" t="inlineStr">
        <is>
          <t>9 years, 1 months, 19 days</t>
        </is>
      </c>
      <c r="CN29" s="158" t="n"/>
      <c r="CO29" s="158" t="n"/>
      <c r="CP29" s="158" t="n">
        <v>3</v>
      </c>
      <c r="CQ29" s="158" t="inlineStr">
        <is>
          <t>Medium</t>
        </is>
      </c>
      <c r="CR29" s="158" t="inlineStr">
        <is>
          <t>Core Contributor</t>
        </is>
      </c>
      <c r="CS29" s="158" t="inlineStr">
        <is>
          <t>No</t>
        </is>
      </c>
      <c r="CT29" s="158" t="inlineStr">
        <is>
          <t>No</t>
        </is>
      </c>
      <c r="CU29" s="158" t="inlineStr">
        <is>
          <t>Yes</t>
        </is>
      </c>
      <c r="CV29" s="158" t="n"/>
      <c r="CW29" s="158" t="n"/>
      <c r="CX29" s="158" t="n"/>
      <c r="CY29" s="158" t="n"/>
    </row>
    <row r="30" ht="64" customHeight="1">
      <c r="A30" s="109" t="inlineStr">
        <is>
          <t>IRISC131</t>
        </is>
      </c>
      <c r="B30" s="111" t="inlineStr">
        <is>
          <t>Vanita Gaikwad</t>
        </is>
      </c>
      <c r="C30" s="111" t="inlineStr">
        <is>
          <t>Digitizing</t>
        </is>
      </c>
      <c r="D30" s="115" t="inlineStr">
        <is>
          <t>Consultant</t>
        </is>
      </c>
      <c r="E30" s="115" t="inlineStr">
        <is>
          <t>Senior Digitization Associate</t>
        </is>
      </c>
      <c r="F30" s="115" t="inlineStr">
        <is>
          <t>L3 – Professional / Associate</t>
        </is>
      </c>
      <c r="G30" s="115" t="inlineStr">
        <is>
          <t>A3</t>
        </is>
      </c>
      <c r="H30" s="146" t="inlineStr">
        <is>
          <t>▲ Up</t>
        </is>
      </c>
      <c r="I30" s="111" t="inlineStr">
        <is>
          <t>Data Operations &amp; Digitization</t>
        </is>
      </c>
      <c r="J30" s="111" t="inlineStr">
        <is>
          <t>Document Conversion, Formatting &amp; Web Publishing</t>
        </is>
      </c>
      <c r="K30" s="133" t="inlineStr">
        <is>
          <t>• Correct the experience record — HR</t>
        </is>
      </c>
      <c r="L30" s="111" t="n">
        <v>19</v>
      </c>
      <c r="M30" s="113" t="inlineStr">
        <is>
          <t>P2</t>
        </is>
      </c>
      <c r="N30" s="114" t="inlineStr">
        <is>
          <t>Developing</t>
        </is>
      </c>
      <c r="O30" s="114" t="inlineStr">
        <is>
          <t>3 Apply</t>
        </is>
      </c>
      <c r="P30" s="114" t="inlineStr">
        <is>
          <t>2–4 yrs</t>
        </is>
      </c>
      <c r="Q30" s="114" t="inlineStr">
        <is>
          <t>3–5 · 2–5</t>
        </is>
      </c>
      <c r="R30" s="114" t="inlineStr">
        <is>
          <t>Senior Associate</t>
        </is>
      </c>
      <c r="S30" s="114" t="inlineStr">
        <is>
          <r>
            <rPr>
              <rFont val="Calibri"/>
              <b val="1"/>
              <sz val="10"/>
            </rPr>
            <t>DataTracks:</t>
          </r>
          <r>
            <rPr>
              <rFont val="Calibri"/>
              <sz val="10"/>
            </rPr>
            <t xml:space="preserve"> Senior Associate · 2–5 yrs · Accenture Operations: L10 Senior Analyst · IRIS Vs Competitor Benchmark — operations roles: Senior Processor / QC</t>
          </r>
        </is>
      </c>
      <c r="T30" s="114" t="inlineStr">
        <is>
          <t>COPC CX Standard · leadership &amp; planning, people, processes, performance; ISO 9001; Lean / Six Sigma</t>
        </is>
      </c>
      <c r="U30" s="114" t="inlineStr">
        <is>
          <t>Core 2 · Future 2 · Functional 3 · Leadership not scored</t>
        </is>
      </c>
      <c r="V30" s="157" t="n">
        <v>152</v>
      </c>
      <c r="W30" s="158" t="inlineStr">
        <is>
          <t>IRISC131</t>
        </is>
      </c>
      <c r="X30" s="158" t="inlineStr">
        <is>
          <t>On Contract</t>
        </is>
      </c>
      <c r="Y30" s="158" t="inlineStr">
        <is>
          <t>Active</t>
        </is>
      </c>
      <c r="Z30" s="158" t="inlineStr">
        <is>
          <t>Vanita Gaikwad</t>
        </is>
      </c>
      <c r="AA30" s="246" t="n">
        <v>43402</v>
      </c>
      <c r="AB30" s="158" t="inlineStr">
        <is>
          <t>Consultant</t>
        </is>
      </c>
      <c r="AC30" s="158" t="inlineStr">
        <is>
          <t>BA</t>
        </is>
      </c>
      <c r="AD30" s="158" t="inlineStr">
        <is>
          <t>Prajakta Mokal</t>
        </is>
      </c>
      <c r="AE30" s="158" t="inlineStr">
        <is>
          <t>N-7</t>
        </is>
      </c>
      <c r="AF30" s="158" t="inlineStr">
        <is>
          <t>Individual Contributor</t>
        </is>
      </c>
      <c r="AG30" s="158" t="inlineStr">
        <is>
          <t>0 years, 0 months, 0 days</t>
        </is>
      </c>
      <c r="AH30" s="158" t="inlineStr">
        <is>
          <t>7 years, 9 months, 27 days</t>
        </is>
      </c>
      <c r="AI30" s="158" t="inlineStr">
        <is>
          <t>Regtech</t>
        </is>
      </c>
      <c r="AJ30" s="158" t="inlineStr">
        <is>
          <t>CARBON</t>
        </is>
      </c>
      <c r="AK30" s="158" t="inlineStr">
        <is>
          <t>Digitizing</t>
        </is>
      </c>
      <c r="AL30" s="158" t="inlineStr">
        <is>
          <t>Digitizing Assisted services</t>
        </is>
      </c>
      <c r="AM30" s="158" t="inlineStr">
        <is>
          <t>No</t>
        </is>
      </c>
      <c r="AN30" s="158" t="inlineStr">
        <is>
          <t>Professional Services</t>
        </is>
      </c>
      <c r="AO30" s="158" t="inlineStr">
        <is>
          <t>OCR/Image procesing</t>
        </is>
      </c>
      <c r="AP30" s="158" t="inlineStr">
        <is>
          <t>Non-technical</t>
        </is>
      </c>
      <c r="AQ30" s="158" t="n">
        <v>20</v>
      </c>
      <c r="AR30" s="158" t="inlineStr">
        <is>
          <t>Covered</t>
        </is>
      </c>
      <c r="AS30" s="158" t="inlineStr">
        <is>
          <t>IRISC131</t>
        </is>
      </c>
      <c r="AT30" s="158" t="inlineStr">
        <is>
          <t>Vanita Gaikwad</t>
        </is>
      </c>
      <c r="AU30" s="158" t="inlineStr">
        <is>
          <t>Digitizing</t>
        </is>
      </c>
      <c r="AV30" s="158" t="inlineStr">
        <is>
          <t>Professional Services</t>
        </is>
      </c>
      <c r="AW30" s="158" t="inlineStr">
        <is>
          <t>Digitization &amp; Image Processing</t>
        </is>
      </c>
      <c r="AX30" s="158" t="n"/>
      <c r="AY30" s="158" t="n"/>
      <c r="AZ30" s="158" t="inlineStr">
        <is>
          <t>On Contract</t>
        </is>
      </c>
      <c r="BA30" s="158" t="inlineStr">
        <is>
          <t>Prajakta Mokal</t>
        </is>
      </c>
      <c r="BB30" s="158" t="inlineStr">
        <is>
          <t>Swara Swapnil Mhatre</t>
        </is>
      </c>
      <c r="BC30" s="158" t="inlineStr">
        <is>
          <t>No</t>
        </is>
      </c>
      <c r="BD30" s="158" t="inlineStr">
        <is>
          <t>Consultant</t>
        </is>
      </c>
      <c r="BE30" s="158" t="inlineStr">
        <is>
          <t>Consultant</t>
        </is>
      </c>
      <c r="BF30" s="158" t="inlineStr">
        <is>
          <t>No</t>
        </is>
      </c>
      <c r="BG30" s="158" t="inlineStr">
        <is>
          <t>—</t>
        </is>
      </c>
      <c r="BH30" s="158" t="inlineStr">
        <is>
          <t>—</t>
        </is>
      </c>
      <c r="BI30" s="158" t="inlineStr">
        <is>
          <t>—</t>
        </is>
      </c>
      <c r="BJ30" s="158" t="inlineStr">
        <is>
          <t>Not a manager</t>
        </is>
      </c>
      <c r="BK30" s="158" t="inlineStr">
        <is>
          <t>—</t>
        </is>
      </c>
      <c r="BL30" s="158" t="inlineStr">
        <is>
          <t>—</t>
        </is>
      </c>
      <c r="BM30" s="158" t="inlineStr">
        <is>
          <t>—</t>
        </is>
      </c>
      <c r="BN30" s="158" t="inlineStr">
        <is>
          <t>Not a manager</t>
        </is>
      </c>
      <c r="BO30" s="158" t="inlineStr">
        <is>
          <t>—</t>
        </is>
      </c>
      <c r="BP30" s="158" t="inlineStr">
        <is>
          <t>L3 – Professional / Associate</t>
        </is>
      </c>
      <c r="BQ30" s="158" t="inlineStr">
        <is>
          <t>L3 – Professional / Associate</t>
        </is>
      </c>
      <c r="BR30" s="158" t="inlineStr">
        <is>
          <t>No designation change — current record value carried forward</t>
        </is>
      </c>
      <c r="BS30" s="158"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T30" s="158" t="n"/>
      <c r="BU30" s="158" t="inlineStr">
        <is>
          <t>South Africa - CIPC; India - MCA; UK - HMRC · On Contract.</t>
        </is>
      </c>
      <c r="BV30" s="158" t="inlineStr">
        <is>
          <t>Vijay Parulekar</t>
        </is>
      </c>
      <c r="BW30" s="158" t="inlineStr">
        <is>
          <t>IRISC131</t>
        </is>
      </c>
      <c r="BX30" s="158" t="inlineStr">
        <is>
          <t>On Contract</t>
        </is>
      </c>
      <c r="BY30" s="158" t="inlineStr">
        <is>
          <t>Active</t>
        </is>
      </c>
      <c r="BZ30" s="158" t="inlineStr">
        <is>
          <t>Vanita Gaikwad</t>
        </is>
      </c>
      <c r="CA30" s="159" t="n">
        <v>43402</v>
      </c>
      <c r="CB30" s="158" t="inlineStr">
        <is>
          <t>Consultant</t>
        </is>
      </c>
      <c r="CC30" s="158" t="n"/>
      <c r="CD30" s="158" t="inlineStr">
        <is>
          <t>Professional Services</t>
        </is>
      </c>
      <c r="CE30" s="158" t="inlineStr">
        <is>
          <t>Digitization &amp; Image Processing</t>
        </is>
      </c>
      <c r="CF30" s="158" t="inlineStr">
        <is>
          <t>Consultant</t>
        </is>
      </c>
      <c r="CG30" s="158" t="inlineStr">
        <is>
          <t>L3 – Professional / Associate</t>
        </is>
      </c>
      <c r="CH30" s="158" t="inlineStr">
        <is>
          <t>Prajakta Mokal</t>
        </is>
      </c>
      <c r="CI30" s="158" t="inlineStr">
        <is>
          <t>N-7</t>
        </is>
      </c>
      <c r="CJ30" s="158" t="inlineStr">
        <is>
          <t>Individual Contributor</t>
        </is>
      </c>
      <c r="CK30" s="158" t="inlineStr">
        <is>
          <t>Regtech</t>
        </is>
      </c>
      <c r="CL30" s="158" t="inlineStr">
        <is>
          <t>Digitizing</t>
        </is>
      </c>
      <c r="CM30" s="158" t="inlineStr">
        <is>
          <t>7 years, 7 months, 22 days</t>
        </is>
      </c>
      <c r="CN30" s="158" t="inlineStr">
        <is>
          <t>Consultant</t>
        </is>
      </c>
      <c r="CO30" s="158" t="n"/>
      <c r="CP30" s="158" t="n">
        <v>3</v>
      </c>
      <c r="CQ30" s="158" t="inlineStr">
        <is>
          <t>Medium</t>
        </is>
      </c>
      <c r="CR30" s="158" t="inlineStr">
        <is>
          <t>Core Contributor</t>
        </is>
      </c>
      <c r="CS30" s="158" t="inlineStr">
        <is>
          <t>No</t>
        </is>
      </c>
      <c r="CT30" s="158" t="inlineStr">
        <is>
          <t>No</t>
        </is>
      </c>
      <c r="CU30" s="158" t="inlineStr">
        <is>
          <t>Yes</t>
        </is>
      </c>
      <c r="CV30" s="158" t="n"/>
      <c r="CW30" s="158" t="n"/>
      <c r="CX30" s="158" t="n"/>
      <c r="CY30" s="158" t="n"/>
    </row>
    <row r="31" ht="64" customHeight="1">
      <c r="A31" s="109" t="inlineStr">
        <is>
          <t>IRISC332</t>
        </is>
      </c>
      <c r="B31" s="111" t="inlineStr">
        <is>
          <t>Aditya Kumar Diwakar</t>
        </is>
      </c>
      <c r="C31" s="111" t="inlineStr">
        <is>
          <t>Digitizing</t>
        </is>
      </c>
      <c r="D31" s="115" t="inlineStr">
        <is>
          <t>Consultant</t>
        </is>
      </c>
      <c r="E31" s="115" t="inlineStr">
        <is>
          <t>Digitization Associate</t>
        </is>
      </c>
      <c r="F31" s="111" t="inlineStr">
        <is>
          <t>L3 – Professional / Associate</t>
        </is>
      </c>
      <c r="G31" s="24" t="inlineStr">
        <is>
          <t>A2</t>
        </is>
      </c>
      <c r="H31" s="149" t="inlineStr">
        <is>
          <t>• Same level</t>
        </is>
      </c>
      <c r="I31" s="111" t="inlineStr">
        <is>
          <t>Data Operations &amp; Digitization</t>
        </is>
      </c>
      <c r="J31" s="111" t="inlineStr">
        <is>
          <t>Document Conversion, Formatting &amp; Web Publishing</t>
        </is>
      </c>
      <c r="K31" s="111" t="inlineStr"/>
      <c r="L31" s="111" t="n">
        <v>18</v>
      </c>
      <c r="M31" s="113" t="inlineStr">
        <is>
          <t>P1–P2</t>
        </is>
      </c>
      <c r="N31" s="114" t="inlineStr">
        <is>
          <t>Entry / Developing</t>
        </is>
      </c>
      <c r="O31" s="114" t="inlineStr">
        <is>
          <t>2 Assist</t>
        </is>
      </c>
      <c r="P31" s="114" t="inlineStr">
        <is>
          <t>0–2 yrs</t>
        </is>
      </c>
      <c r="Q31" s="114" t="inlineStr">
        <is>
          <t>1–3 · 0–3</t>
        </is>
      </c>
      <c r="R31" s="114" t="inlineStr">
        <is>
          <t>Associate / Processor / Senior Associate</t>
        </is>
      </c>
      <c r="S31" s="114" t="inlineStr">
        <is>
          <r>
            <rPr>
              <rFont val="Calibri"/>
              <b val="1"/>
              <sz val="10"/>
            </rPr>
            <t>DataTracks:</t>
          </r>
          <r>
            <rPr>
              <rFont val="Calibri"/>
              <sz val="10"/>
            </rPr>
            <t xml:space="preserve"> Associate · Accenture Operations: L11 Analyst · IRIS Vs Competitor Benchmark — operations roles: Processor / Agent</t>
          </r>
        </is>
      </c>
      <c r="T31" s="114" t="inlineStr">
        <is>
          <t>COPC CX Standard · leadership &amp; planning, people, processes, performance; ISO 9001; Lean / Six Sigma</t>
        </is>
      </c>
      <c r="U31" s="114" t="inlineStr">
        <is>
          <t>Core 2 · Future 2 · Functional 2 · Leadership not scored</t>
        </is>
      </c>
      <c r="V31" s="157" t="n">
        <v>437</v>
      </c>
      <c r="W31" s="158" t="inlineStr">
        <is>
          <t>IRISC332</t>
        </is>
      </c>
      <c r="X31" s="158" t="inlineStr">
        <is>
          <t>On Contract</t>
        </is>
      </c>
      <c r="Y31" s="158" t="inlineStr">
        <is>
          <t>Active</t>
        </is>
      </c>
      <c r="Z31" s="158" t="inlineStr">
        <is>
          <t>Aditya Kumar Diwakar</t>
        </is>
      </c>
      <c r="AA31" s="246" t="n">
        <v>46034</v>
      </c>
      <c r="AB31" s="158" t="inlineStr">
        <is>
          <t>Consultant</t>
        </is>
      </c>
      <c r="AC31" s="158" t="inlineStr">
        <is>
          <t>Undergraduate</t>
        </is>
      </c>
      <c r="AD31" s="158" t="inlineStr">
        <is>
          <t>Dinesh Sharma</t>
        </is>
      </c>
      <c r="AE31" s="158" t="inlineStr">
        <is>
          <t>N-7</t>
        </is>
      </c>
      <c r="AF31" s="158" t="inlineStr">
        <is>
          <t>Individual Contributor</t>
        </is>
      </c>
      <c r="AG31" s="158" t="inlineStr">
        <is>
          <t>0 years, 0 months, 0 days</t>
        </is>
      </c>
      <c r="AH31" s="158" t="inlineStr">
        <is>
          <t>0 years, 7 months, 13 days</t>
        </is>
      </c>
      <c r="AI31" s="158" t="inlineStr">
        <is>
          <t>Regtech</t>
        </is>
      </c>
      <c r="AJ31" s="158" t="inlineStr">
        <is>
          <t>CARBON</t>
        </is>
      </c>
      <c r="AK31" s="158" t="inlineStr">
        <is>
          <t>Digitizing</t>
        </is>
      </c>
      <c r="AL31" s="158" t="inlineStr">
        <is>
          <t>Digitizing Assisted services</t>
        </is>
      </c>
      <c r="AM31" s="158" t="inlineStr">
        <is>
          <t>No</t>
        </is>
      </c>
      <c r="AN31" s="158" t="inlineStr">
        <is>
          <t>Professional Services</t>
        </is>
      </c>
      <c r="AO31" s="158" t="inlineStr">
        <is>
          <t>OCR/Image procesing</t>
        </is>
      </c>
      <c r="AP31" s="158" t="inlineStr">
        <is>
          <t>Non-technical</t>
        </is>
      </c>
      <c r="AQ31" s="158" t="n">
        <v>20</v>
      </c>
      <c r="AR31" s="158" t="inlineStr">
        <is>
          <t>Covered</t>
        </is>
      </c>
      <c r="AS31" s="158" t="inlineStr">
        <is>
          <t>IRISC332</t>
        </is>
      </c>
      <c r="AT31" s="158" t="inlineStr">
        <is>
          <t>Aditya Kumar Diwakar</t>
        </is>
      </c>
      <c r="AU31" s="158" t="inlineStr">
        <is>
          <t>Digitizing</t>
        </is>
      </c>
      <c r="AV31" s="158" t="inlineStr">
        <is>
          <t>Professional Services</t>
        </is>
      </c>
      <c r="AW31" s="158" t="inlineStr">
        <is>
          <t>Digitization &amp; Image Processing</t>
        </is>
      </c>
      <c r="AX31" s="158" t="n"/>
      <c r="AY31" s="158" t="n"/>
      <c r="AZ31" s="158" t="inlineStr">
        <is>
          <t>On Contract</t>
        </is>
      </c>
      <c r="BA31" s="158" t="inlineStr">
        <is>
          <t>Dinesh Sharma</t>
        </is>
      </c>
      <c r="BB31" s="158" t="inlineStr">
        <is>
          <t>Datta Anand Hatagale</t>
        </is>
      </c>
      <c r="BC31" s="158" t="inlineStr">
        <is>
          <t>No</t>
        </is>
      </c>
      <c r="BD31" s="158" t="inlineStr">
        <is>
          <t>Consultant</t>
        </is>
      </c>
      <c r="BE31" s="158" t="inlineStr">
        <is>
          <t>Consultant</t>
        </is>
      </c>
      <c r="BF31" s="158" t="inlineStr">
        <is>
          <t>No</t>
        </is>
      </c>
      <c r="BG31" s="158" t="inlineStr">
        <is>
          <t>—</t>
        </is>
      </c>
      <c r="BH31" s="158" t="inlineStr">
        <is>
          <t>—</t>
        </is>
      </c>
      <c r="BI31" s="158" t="inlineStr">
        <is>
          <t>—</t>
        </is>
      </c>
      <c r="BJ31" s="158" t="inlineStr">
        <is>
          <t>Not a manager</t>
        </is>
      </c>
      <c r="BK31" s="158" t="inlineStr">
        <is>
          <t>—</t>
        </is>
      </c>
      <c r="BL31" s="158" t="inlineStr">
        <is>
          <t>—</t>
        </is>
      </c>
      <c r="BM31" s="158" t="inlineStr">
        <is>
          <t>—</t>
        </is>
      </c>
      <c r="BN31" s="158" t="inlineStr">
        <is>
          <t>Not a manager</t>
        </is>
      </c>
      <c r="BO31" s="158" t="inlineStr">
        <is>
          <t>—</t>
        </is>
      </c>
      <c r="BP31" s="158" t="inlineStr">
        <is>
          <t>L3 – Professional / Associate</t>
        </is>
      </c>
      <c r="BQ31" s="158" t="inlineStr">
        <is>
          <t>L3 – Professional / Associate</t>
        </is>
      </c>
      <c r="BR31" s="158" t="inlineStr">
        <is>
          <t>No designation change — current record value carried forward</t>
        </is>
      </c>
      <c r="BS31"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31" s="158" t="n"/>
      <c r="BU31" s="158" t="inlineStr">
        <is>
          <t>Netherland - KVK; Europe - ESEF · On Contract.</t>
        </is>
      </c>
      <c r="BV31" s="158" t="n"/>
      <c r="BW31" s="158" t="inlineStr">
        <is>
          <t>IRISC332</t>
        </is>
      </c>
      <c r="BX31" s="158" t="inlineStr">
        <is>
          <t>On Contract</t>
        </is>
      </c>
      <c r="BY31" s="158" t="inlineStr">
        <is>
          <t>Active</t>
        </is>
      </c>
      <c r="BZ31" s="158" t="inlineStr">
        <is>
          <t>Aditya Kumar Diwakar</t>
        </is>
      </c>
      <c r="CA31" s="159" t="n">
        <v>46034</v>
      </c>
      <c r="CB31" s="158" t="inlineStr">
        <is>
          <t>Consultant</t>
        </is>
      </c>
      <c r="CC31" s="158" t="n"/>
      <c r="CD31" s="158" t="inlineStr">
        <is>
          <t>Professional Services</t>
        </is>
      </c>
      <c r="CE31" s="158" t="inlineStr">
        <is>
          <t>Digitization &amp; Image Processing</t>
        </is>
      </c>
      <c r="CF31" s="158" t="inlineStr">
        <is>
          <t>Consultant</t>
        </is>
      </c>
      <c r="CG31" s="158" t="inlineStr">
        <is>
          <t>L3 – Professional / Associate</t>
        </is>
      </c>
      <c r="CH31" s="158" t="inlineStr">
        <is>
          <t>Dinesh Sharma</t>
        </is>
      </c>
      <c r="CI31" s="158" t="inlineStr">
        <is>
          <t>N-7</t>
        </is>
      </c>
      <c r="CJ31" s="158" t="inlineStr">
        <is>
          <t>Individual Contributor</t>
        </is>
      </c>
      <c r="CK31" s="158" t="inlineStr">
        <is>
          <t>Regtech</t>
        </is>
      </c>
      <c r="CL31" s="158" t="inlineStr">
        <is>
          <t>Digitizing</t>
        </is>
      </c>
      <c r="CM31" s="158" t="inlineStr">
        <is>
          <t>0 years, 5 months, 8 days</t>
        </is>
      </c>
      <c r="CN31" s="158" t="inlineStr">
        <is>
          <t>Consultant</t>
        </is>
      </c>
      <c r="CO31" s="158" t="n"/>
      <c r="CP31" s="158" t="n">
        <v>3</v>
      </c>
      <c r="CQ31" s="158" t="inlineStr">
        <is>
          <t>Medium</t>
        </is>
      </c>
      <c r="CR31" s="158" t="inlineStr">
        <is>
          <t>Core Contributor</t>
        </is>
      </c>
      <c r="CS31" s="158" t="inlineStr">
        <is>
          <t>No</t>
        </is>
      </c>
      <c r="CT31" s="158" t="inlineStr">
        <is>
          <t>No</t>
        </is>
      </c>
      <c r="CU31" s="158" t="inlineStr">
        <is>
          <t>Yes</t>
        </is>
      </c>
      <c r="CV31" s="158" t="n"/>
      <c r="CW31" s="158" t="n"/>
      <c r="CX31" s="158" t="n"/>
      <c r="CY31" s="158" t="n"/>
    </row>
    <row r="32" ht="64" customHeight="1">
      <c r="A32" s="109" t="inlineStr">
        <is>
          <t>IRISC324</t>
        </is>
      </c>
      <c r="B32" s="111" t="inlineStr">
        <is>
          <t>Kajal Srivastava</t>
        </is>
      </c>
      <c r="C32" s="111" t="inlineStr">
        <is>
          <t>Digitizing</t>
        </is>
      </c>
      <c r="D32" s="115" t="inlineStr">
        <is>
          <t>Consultant</t>
        </is>
      </c>
      <c r="E32" s="115" t="inlineStr">
        <is>
          <t>Digitization Associate</t>
        </is>
      </c>
      <c r="F32" s="111" t="inlineStr">
        <is>
          <t>L3 – Professional / Associate</t>
        </is>
      </c>
      <c r="G32" s="24" t="inlineStr">
        <is>
          <t>A2</t>
        </is>
      </c>
      <c r="H32" s="149" t="inlineStr">
        <is>
          <t>• Same level</t>
        </is>
      </c>
      <c r="I32" s="111" t="inlineStr">
        <is>
          <t>Data Operations &amp; Digitization</t>
        </is>
      </c>
      <c r="J32" s="111" t="inlineStr">
        <is>
          <t>Document Conversion, Formatting &amp; Web Publishing</t>
        </is>
      </c>
      <c r="K32" s="111" t="inlineStr"/>
      <c r="L32" s="111" t="n">
        <v>19</v>
      </c>
      <c r="M32" s="113" t="inlineStr">
        <is>
          <t>P1–P2</t>
        </is>
      </c>
      <c r="N32" s="114" t="inlineStr">
        <is>
          <t>Entry / Developing</t>
        </is>
      </c>
      <c r="O32" s="114" t="inlineStr">
        <is>
          <t>2 Assist</t>
        </is>
      </c>
      <c r="P32" s="114" t="inlineStr">
        <is>
          <t>0–2 yrs</t>
        </is>
      </c>
      <c r="Q32" s="114" t="inlineStr">
        <is>
          <t>1–3 · 0–3</t>
        </is>
      </c>
      <c r="R32" s="114" t="inlineStr">
        <is>
          <t>Associate / Processor / Senior Associate</t>
        </is>
      </c>
      <c r="S32" s="114" t="inlineStr">
        <is>
          <r>
            <rPr>
              <rFont val="Calibri"/>
              <b val="1"/>
              <sz val="10"/>
            </rPr>
            <t>DataTracks:</t>
          </r>
          <r>
            <rPr>
              <rFont val="Calibri"/>
              <sz val="10"/>
            </rPr>
            <t xml:space="preserve"> Associate · Accenture Operations: L11 Analyst · IRIS Vs Competitor Benchmark — operations roles: Processor / Agent</t>
          </r>
        </is>
      </c>
      <c r="T32" s="114" t="inlineStr">
        <is>
          <t>COPC CX Standard · leadership &amp; planning, people, processes, performance; ISO 9001; Lean / Six Sigma</t>
        </is>
      </c>
      <c r="U32" s="114" t="inlineStr">
        <is>
          <t>Core 2 · Future 2 · Functional 2 · Leadership not scored</t>
        </is>
      </c>
      <c r="V32" s="157" t="n">
        <v>422</v>
      </c>
      <c r="W32" s="158" t="inlineStr">
        <is>
          <t>IRISC324</t>
        </is>
      </c>
      <c r="X32" s="158" t="inlineStr">
        <is>
          <t>On Contract</t>
        </is>
      </c>
      <c r="Y32" s="158" t="inlineStr">
        <is>
          <t>Active</t>
        </is>
      </c>
      <c r="Z32" s="158" t="inlineStr">
        <is>
          <t>Kajal Srivastava</t>
        </is>
      </c>
      <c r="AA32" s="246" t="n">
        <v>46006</v>
      </c>
      <c r="AB32" s="158" t="inlineStr">
        <is>
          <t>Consultant</t>
        </is>
      </c>
      <c r="AC32" s="158" t="inlineStr">
        <is>
          <t>B.Com</t>
        </is>
      </c>
      <c r="AD32" s="158" t="inlineStr">
        <is>
          <t>Dinesh Sharma</t>
        </is>
      </c>
      <c r="AE32" s="158" t="inlineStr">
        <is>
          <t>N-7</t>
        </is>
      </c>
      <c r="AF32" s="158" t="inlineStr">
        <is>
          <t>Individual Contributor</t>
        </is>
      </c>
      <c r="AG32" s="158" t="inlineStr">
        <is>
          <t>0 years, 6 months, 0 days</t>
        </is>
      </c>
      <c r="AH32" s="158" t="inlineStr">
        <is>
          <t>0 years, 8 months, 10 days</t>
        </is>
      </c>
      <c r="AI32" s="158" t="inlineStr">
        <is>
          <t>Regtech</t>
        </is>
      </c>
      <c r="AJ32" s="158" t="inlineStr">
        <is>
          <t>CARBON</t>
        </is>
      </c>
      <c r="AK32" s="158" t="inlineStr">
        <is>
          <t>Digitizing</t>
        </is>
      </c>
      <c r="AL32" s="158" t="inlineStr">
        <is>
          <t>Digitizing Assisted services</t>
        </is>
      </c>
      <c r="AM32" s="158" t="inlineStr">
        <is>
          <t>No</t>
        </is>
      </c>
      <c r="AN32" s="158" t="inlineStr">
        <is>
          <t>Professional Services</t>
        </is>
      </c>
      <c r="AO32" s="158" t="inlineStr">
        <is>
          <t>OCR/Image procesing</t>
        </is>
      </c>
      <c r="AP32" s="158" t="inlineStr">
        <is>
          <t>Non-technical</t>
        </is>
      </c>
      <c r="AQ32" s="158" t="n">
        <v>20</v>
      </c>
      <c r="AR32" s="158" t="inlineStr">
        <is>
          <t>Covered</t>
        </is>
      </c>
      <c r="AS32" s="158" t="inlineStr">
        <is>
          <t>IRISC324</t>
        </is>
      </c>
      <c r="AT32" s="158" t="inlineStr">
        <is>
          <t>Kajal Srivastava</t>
        </is>
      </c>
      <c r="AU32" s="158" t="inlineStr">
        <is>
          <t>Digitizing</t>
        </is>
      </c>
      <c r="AV32" s="158" t="inlineStr">
        <is>
          <t>Professional Services</t>
        </is>
      </c>
      <c r="AW32" s="158" t="inlineStr">
        <is>
          <t>Digitization &amp; Image Processing</t>
        </is>
      </c>
      <c r="AX32" s="158" t="n"/>
      <c r="AY32" s="158" t="n"/>
      <c r="AZ32" s="158" t="inlineStr">
        <is>
          <t>On Contract</t>
        </is>
      </c>
      <c r="BA32" s="158" t="inlineStr">
        <is>
          <t>Janardan Bale</t>
        </is>
      </c>
      <c r="BB32" s="158" t="inlineStr">
        <is>
          <t>Janardan Krishna Bale</t>
        </is>
      </c>
      <c r="BC32" s="158" t="inlineStr">
        <is>
          <t>No</t>
        </is>
      </c>
      <c r="BD32" s="158" t="inlineStr">
        <is>
          <t>Consultant</t>
        </is>
      </c>
      <c r="BE32" s="158" t="inlineStr">
        <is>
          <t>Consultant</t>
        </is>
      </c>
      <c r="BF32" s="158" t="inlineStr">
        <is>
          <t>No</t>
        </is>
      </c>
      <c r="BG32" s="158" t="inlineStr">
        <is>
          <t>—</t>
        </is>
      </c>
      <c r="BH32" s="158" t="inlineStr">
        <is>
          <t>—</t>
        </is>
      </c>
      <c r="BI32" s="158" t="inlineStr">
        <is>
          <t>—</t>
        </is>
      </c>
      <c r="BJ32" s="158" t="inlineStr">
        <is>
          <t>Not a manager</t>
        </is>
      </c>
      <c r="BK32" s="158" t="inlineStr">
        <is>
          <t>—</t>
        </is>
      </c>
      <c r="BL32" s="158" t="inlineStr">
        <is>
          <t>—</t>
        </is>
      </c>
      <c r="BM32" s="158" t="inlineStr">
        <is>
          <t>—</t>
        </is>
      </c>
      <c r="BN32" s="158" t="inlineStr">
        <is>
          <t>Not a manager</t>
        </is>
      </c>
      <c r="BO32" s="158" t="inlineStr">
        <is>
          <t>—</t>
        </is>
      </c>
      <c r="BP32" s="158" t="inlineStr">
        <is>
          <t>L3 – Professional / Associate</t>
        </is>
      </c>
      <c r="BQ32" s="158" t="inlineStr">
        <is>
          <t>L3 – Professional / Associate</t>
        </is>
      </c>
      <c r="BR32" s="158" t="inlineStr">
        <is>
          <t>No designation change — current record value carried forward</t>
        </is>
      </c>
      <c r="BS32"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32" s="158" t="n"/>
      <c r="BU32" s="158" t="inlineStr">
        <is>
          <t>Europe - ESEF, USA - SEC · On Contract</t>
        </is>
      </c>
      <c r="BV32" s="158" t="n"/>
      <c r="BW32" s="158" t="inlineStr">
        <is>
          <t>IRISC324</t>
        </is>
      </c>
      <c r="BX32" s="158" t="inlineStr">
        <is>
          <t>On Contract</t>
        </is>
      </c>
      <c r="BY32" s="158" t="inlineStr">
        <is>
          <t>Active</t>
        </is>
      </c>
      <c r="BZ32" s="158" t="inlineStr">
        <is>
          <t>Kajal Srivastava</t>
        </is>
      </c>
      <c r="CA32" s="159" t="n">
        <v>46006</v>
      </c>
      <c r="CB32" s="158" t="inlineStr">
        <is>
          <t>Consultant</t>
        </is>
      </c>
      <c r="CC32" s="158" t="n"/>
      <c r="CD32" s="158" t="inlineStr">
        <is>
          <t>Professional Services</t>
        </is>
      </c>
      <c r="CE32" s="158" t="inlineStr">
        <is>
          <t>Digitization &amp; Image Processing</t>
        </is>
      </c>
      <c r="CF32" s="158" t="inlineStr">
        <is>
          <t>Consultant</t>
        </is>
      </c>
      <c r="CG32" s="158" t="inlineStr">
        <is>
          <t>L3 – Professional / Associate</t>
        </is>
      </c>
      <c r="CH32" s="158" t="inlineStr">
        <is>
          <t>Janardan Bale</t>
        </is>
      </c>
      <c r="CI32" s="158" t="inlineStr">
        <is>
          <t>N-7</t>
        </is>
      </c>
      <c r="CJ32" s="158" t="inlineStr">
        <is>
          <t>Individual Contributor</t>
        </is>
      </c>
      <c r="CK32" s="158" t="inlineStr">
        <is>
          <t>Regtech</t>
        </is>
      </c>
      <c r="CL32" s="158" t="inlineStr">
        <is>
          <t>Digitizing</t>
        </is>
      </c>
      <c r="CM32" s="158" t="inlineStr">
        <is>
          <t>1 years, 0 months, 5 days</t>
        </is>
      </c>
      <c r="CN32" s="158" t="inlineStr">
        <is>
          <t>Consultant</t>
        </is>
      </c>
      <c r="CO32" s="158" t="n"/>
      <c r="CP32" s="158" t="n">
        <v>3</v>
      </c>
      <c r="CQ32" s="158" t="inlineStr">
        <is>
          <t>Medium</t>
        </is>
      </c>
      <c r="CR32" s="158" t="inlineStr">
        <is>
          <t>Core Contributor</t>
        </is>
      </c>
      <c r="CS32" s="158" t="inlineStr">
        <is>
          <t>No</t>
        </is>
      </c>
      <c r="CT32" s="158" t="inlineStr">
        <is>
          <t>No</t>
        </is>
      </c>
      <c r="CU32" s="158" t="inlineStr">
        <is>
          <t>Yes</t>
        </is>
      </c>
      <c r="CV32" s="158" t="n"/>
      <c r="CW32" s="158" t="n"/>
      <c r="CX32" s="158" t="n"/>
      <c r="CY32" s="158" t="n"/>
    </row>
    <row r="33" ht="64" customHeight="1">
      <c r="A33" s="109" t="inlineStr">
        <is>
          <t>IRISC327</t>
        </is>
      </c>
      <c r="B33" s="111" t="inlineStr">
        <is>
          <t>Satyajeet Patil</t>
        </is>
      </c>
      <c r="C33" s="111" t="inlineStr">
        <is>
          <t>Digitizing</t>
        </is>
      </c>
      <c r="D33" s="115" t="inlineStr">
        <is>
          <t>Consultant</t>
        </is>
      </c>
      <c r="E33" s="115" t="inlineStr">
        <is>
          <t>Digitization Associate</t>
        </is>
      </c>
      <c r="F33" s="111" t="inlineStr">
        <is>
          <t>L3 – Professional / Associate</t>
        </is>
      </c>
      <c r="G33" s="24" t="inlineStr">
        <is>
          <t>A2</t>
        </is>
      </c>
      <c r="H33" s="149" t="inlineStr">
        <is>
          <t>• Same level</t>
        </is>
      </c>
      <c r="I33" s="111" t="inlineStr">
        <is>
          <t>Data Operations &amp; Digitization</t>
        </is>
      </c>
      <c r="J33" s="111" t="inlineStr">
        <is>
          <t>Document Conversion, Formatting &amp; Web Publishing</t>
        </is>
      </c>
      <c r="K33" s="111" t="inlineStr"/>
      <c r="L33" s="111" t="n">
        <v>20</v>
      </c>
      <c r="M33" s="113" t="inlineStr">
        <is>
          <t>P1–P2</t>
        </is>
      </c>
      <c r="N33" s="114" t="inlineStr">
        <is>
          <t>Entry / Developing</t>
        </is>
      </c>
      <c r="O33" s="114" t="inlineStr">
        <is>
          <t>2 Assist</t>
        </is>
      </c>
      <c r="P33" s="114" t="inlineStr">
        <is>
          <t>0–2 yrs</t>
        </is>
      </c>
      <c r="Q33" s="114" t="inlineStr">
        <is>
          <t>1–3 · 0–3</t>
        </is>
      </c>
      <c r="R33" s="114" t="inlineStr">
        <is>
          <t>Associate / Processor / Senior Associate</t>
        </is>
      </c>
      <c r="S33" s="114" t="inlineStr">
        <is>
          <r>
            <rPr>
              <rFont val="Calibri"/>
              <b val="1"/>
              <sz val="10"/>
            </rPr>
            <t>DataTracks:</t>
          </r>
          <r>
            <rPr>
              <rFont val="Calibri"/>
              <sz val="10"/>
            </rPr>
            <t xml:space="preserve"> Associate · Accenture Operations: L11 Analyst · IRIS Vs Competitor Benchmark — operations roles: Processor / Agent</t>
          </r>
        </is>
      </c>
      <c r="T33" s="114" t="inlineStr">
        <is>
          <t>COPC CX Standard · leadership &amp; planning, people, processes, performance; ISO 9001; Lean / Six Sigma</t>
        </is>
      </c>
      <c r="U33" s="114" t="inlineStr">
        <is>
          <t>Core 2 · Future 2 · Functional 2 · Leadership not scored</t>
        </is>
      </c>
      <c r="V33" s="157" t="n">
        <v>424</v>
      </c>
      <c r="W33" s="158" t="inlineStr">
        <is>
          <t>IRISC327</t>
        </is>
      </c>
      <c r="X33" s="158" t="inlineStr">
        <is>
          <t>On Contract</t>
        </is>
      </c>
      <c r="Y33" s="158" t="inlineStr">
        <is>
          <t>Active</t>
        </is>
      </c>
      <c r="Z33" s="158" t="inlineStr">
        <is>
          <t>Satyajeet Patil</t>
        </is>
      </c>
      <c r="AA33" s="246" t="n">
        <v>46006</v>
      </c>
      <c r="AB33" s="158" t="inlineStr">
        <is>
          <t>Consultant</t>
        </is>
      </c>
      <c r="AC33" s="158" t="inlineStr">
        <is>
          <t>BCA</t>
        </is>
      </c>
      <c r="AD33" s="158" t="inlineStr">
        <is>
          <t>Janardan Bale</t>
        </is>
      </c>
      <c r="AE33" s="158" t="inlineStr">
        <is>
          <t>N-7</t>
        </is>
      </c>
      <c r="AF33" s="158" t="inlineStr">
        <is>
          <t>Individual Contributor</t>
        </is>
      </c>
      <c r="AG33" s="158" t="inlineStr">
        <is>
          <t>0 years, 0 months, 0 days</t>
        </is>
      </c>
      <c r="AH33" s="158" t="inlineStr">
        <is>
          <t>0 years, 8 months, 10 days</t>
        </is>
      </c>
      <c r="AI33" s="158" t="inlineStr">
        <is>
          <t>Regtech</t>
        </is>
      </c>
      <c r="AJ33" s="158" t="inlineStr">
        <is>
          <t>CARBON</t>
        </is>
      </c>
      <c r="AK33" s="158" t="inlineStr">
        <is>
          <t>Digitizing</t>
        </is>
      </c>
      <c r="AL33" s="158" t="inlineStr">
        <is>
          <t>Digitizing Assisted services</t>
        </is>
      </c>
      <c r="AM33" s="158" t="inlineStr">
        <is>
          <t>No</t>
        </is>
      </c>
      <c r="AN33" s="158" t="inlineStr">
        <is>
          <t>Professional Services</t>
        </is>
      </c>
      <c r="AO33" s="158" t="inlineStr">
        <is>
          <t>OCR/Image procesing</t>
        </is>
      </c>
      <c r="AP33" s="158" t="inlineStr">
        <is>
          <t>Non-technical</t>
        </is>
      </c>
      <c r="AQ33" s="158" t="n">
        <v>20</v>
      </c>
      <c r="AR33" s="158" t="inlineStr">
        <is>
          <t>Covered</t>
        </is>
      </c>
      <c r="AS33" s="158" t="inlineStr">
        <is>
          <t>IRISC327</t>
        </is>
      </c>
      <c r="AT33" s="158" t="inlineStr">
        <is>
          <t>Satyajeet Patil</t>
        </is>
      </c>
      <c r="AU33" s="158" t="inlineStr">
        <is>
          <t>Digitizing</t>
        </is>
      </c>
      <c r="AV33" s="158" t="inlineStr">
        <is>
          <t>Professional Services</t>
        </is>
      </c>
      <c r="AW33" s="158" t="inlineStr">
        <is>
          <t>Digitization &amp; Image Processing</t>
        </is>
      </c>
      <c r="AX33" s="158" t="n"/>
      <c r="AY33" s="158" t="n"/>
      <c r="AZ33" s="158" t="inlineStr">
        <is>
          <t>On Contract</t>
        </is>
      </c>
      <c r="BA33" s="158" t="inlineStr">
        <is>
          <t>Janardan Bale</t>
        </is>
      </c>
      <c r="BB33" s="158" t="inlineStr">
        <is>
          <t>Janardan Krishna Bale</t>
        </is>
      </c>
      <c r="BC33" s="158" t="inlineStr">
        <is>
          <t>No</t>
        </is>
      </c>
      <c r="BD33" s="158" t="inlineStr">
        <is>
          <t>Consultant</t>
        </is>
      </c>
      <c r="BE33" s="158" t="inlineStr">
        <is>
          <t>Consultant</t>
        </is>
      </c>
      <c r="BF33" s="158" t="inlineStr">
        <is>
          <t>No</t>
        </is>
      </c>
      <c r="BG33" s="158" t="inlineStr">
        <is>
          <t>—</t>
        </is>
      </c>
      <c r="BH33" s="158" t="inlineStr">
        <is>
          <t>—</t>
        </is>
      </c>
      <c r="BI33" s="158" t="inlineStr">
        <is>
          <t>—</t>
        </is>
      </c>
      <c r="BJ33" s="158" t="inlineStr">
        <is>
          <t>Not a manager</t>
        </is>
      </c>
      <c r="BK33" s="158" t="inlineStr">
        <is>
          <t>—</t>
        </is>
      </c>
      <c r="BL33" s="158" t="inlineStr">
        <is>
          <t>—</t>
        </is>
      </c>
      <c r="BM33" s="158" t="inlineStr">
        <is>
          <t>—</t>
        </is>
      </c>
      <c r="BN33" s="158" t="inlineStr">
        <is>
          <t>Not a manager</t>
        </is>
      </c>
      <c r="BO33" s="158" t="inlineStr">
        <is>
          <t>—</t>
        </is>
      </c>
      <c r="BP33" s="158" t="inlineStr">
        <is>
          <t>L3 – Professional / Associate</t>
        </is>
      </c>
      <c r="BQ33" s="158" t="inlineStr">
        <is>
          <t>L3 – Professional / Associate</t>
        </is>
      </c>
      <c r="BR33" s="158" t="inlineStr">
        <is>
          <t>No designation change — current record value carried forward</t>
        </is>
      </c>
      <c r="BS33" s="158"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T33" s="158" t="n"/>
      <c r="BU33" s="158" t="inlineStr">
        <is>
          <t>USA - SEC · On Contract.</t>
        </is>
      </c>
      <c r="BV33" s="158" t="n"/>
      <c r="BW33" s="158" t="inlineStr">
        <is>
          <t>IRISC327</t>
        </is>
      </c>
      <c r="BX33" s="158" t="inlineStr">
        <is>
          <t>On Contract</t>
        </is>
      </c>
      <c r="BY33" s="158" t="inlineStr">
        <is>
          <t>Active</t>
        </is>
      </c>
      <c r="BZ33" s="158" t="inlineStr">
        <is>
          <t>Satyajeet Patil</t>
        </is>
      </c>
      <c r="CA33" s="159" t="n">
        <v>46006</v>
      </c>
      <c r="CB33" s="158" t="inlineStr">
        <is>
          <t>Consultant</t>
        </is>
      </c>
      <c r="CC33" s="158" t="n"/>
      <c r="CD33" s="158" t="inlineStr">
        <is>
          <t>Professional Services</t>
        </is>
      </c>
      <c r="CE33" s="158" t="inlineStr">
        <is>
          <t>Digitization &amp; Image Processing</t>
        </is>
      </c>
      <c r="CF33" s="158" t="inlineStr">
        <is>
          <t>Consultant</t>
        </is>
      </c>
      <c r="CG33" s="158" t="inlineStr">
        <is>
          <t>L3 – Professional / Associate</t>
        </is>
      </c>
      <c r="CH33" s="158" t="inlineStr">
        <is>
          <t>Janardan Bale</t>
        </is>
      </c>
      <c r="CI33" s="158" t="inlineStr">
        <is>
          <t>N-7</t>
        </is>
      </c>
      <c r="CJ33" s="158" t="inlineStr">
        <is>
          <t>Individual Contributor</t>
        </is>
      </c>
      <c r="CK33" s="158" t="inlineStr">
        <is>
          <t>Regtech</t>
        </is>
      </c>
      <c r="CL33" s="158" t="inlineStr">
        <is>
          <t>Digitizing</t>
        </is>
      </c>
      <c r="CM33" s="158" t="inlineStr">
        <is>
          <t>0 years, 6 months, 5 days</t>
        </is>
      </c>
      <c r="CN33" s="158" t="inlineStr">
        <is>
          <t>Consultant</t>
        </is>
      </c>
      <c r="CO33" s="158" t="n"/>
      <c r="CP33" s="158" t="n">
        <v>3</v>
      </c>
      <c r="CQ33" s="158" t="inlineStr">
        <is>
          <t>Medium</t>
        </is>
      </c>
      <c r="CR33" s="158" t="inlineStr">
        <is>
          <t>Core Contributor</t>
        </is>
      </c>
      <c r="CS33" s="158" t="inlineStr">
        <is>
          <t>No</t>
        </is>
      </c>
      <c r="CT33" s="158" t="inlineStr">
        <is>
          <t>No</t>
        </is>
      </c>
      <c r="CU33" s="158" t="inlineStr">
        <is>
          <t>Yes</t>
        </is>
      </c>
      <c r="CV33" s="158" t="n"/>
      <c r="CW33" s="158" t="n"/>
      <c r="CX33" s="158" t="n"/>
      <c r="CY33" s="158" t="n"/>
    </row>
    <row r="34" ht="64" customHeight="1">
      <c r="A34" s="109" t="inlineStr">
        <is>
          <t>IRIS2353</t>
        </is>
      </c>
      <c r="B34" s="111" t="inlineStr">
        <is>
          <t>Farzad Wadia</t>
        </is>
      </c>
      <c r="C34" s="111" t="inlineStr">
        <is>
          <t>Functional</t>
        </is>
      </c>
      <c r="D34" s="115" t="inlineStr">
        <is>
          <t>ESG Manager</t>
        </is>
      </c>
      <c r="E34" s="115" t="inlineStr">
        <is>
          <t>Product Manager</t>
        </is>
      </c>
      <c r="F34" s="115" t="inlineStr">
        <is>
          <t>Not in current mapping files</t>
        </is>
      </c>
      <c r="G34" s="115" t="inlineStr">
        <is>
          <t>B2</t>
        </is>
      </c>
      <c r="H34" s="118" t="inlineStr">
        <is>
          <t>● Newly mapped</t>
        </is>
      </c>
      <c r="I34" s="111" t="inlineStr">
        <is>
          <t>Product Management</t>
        </is>
      </c>
      <c r="J34" s="111" t="inlineStr">
        <is>
          <t>Product Management</t>
        </is>
      </c>
      <c r="K34" s="111" t="inlineStr"/>
      <c r="L34" s="111" t="n">
        <v>20</v>
      </c>
      <c r="M34" s="113" t="inlineStr">
        <is>
          <t>P4 / M3</t>
        </is>
      </c>
      <c r="N34" s="114" t="inlineStr">
        <is>
          <t>Senior / Manager</t>
        </is>
      </c>
      <c r="O34" s="114" t="inlineStr">
        <is>
          <t>4–5</t>
        </is>
      </c>
      <c r="P34" s="114" t="inlineStr">
        <is>
          <t>6–9 yrs</t>
        </is>
      </c>
      <c r="Q34" s="114" t="inlineStr">
        <is>
          <t>7–10 · 6–11</t>
        </is>
      </c>
      <c r="R34" s="114" t="inlineStr">
        <is>
          <t>Manager</t>
        </is>
      </c>
      <c r="S34" s="114" t="inlineStr">
        <is>
          <t>IRIS Vs Competitor Benchmark — SaaS product ladder: Senior PM</t>
        </is>
      </c>
      <c r="T34" s="114" t="inlineStr">
        <is>
          <t>Pragmatic Institute Framework · 37 activities, 7 categories; AIPMM</t>
        </is>
      </c>
      <c r="U34" s="114" t="inlineStr">
        <is>
          <t>Core 3 · Future 3 · Functional 4 · Leadership 3</t>
        </is>
      </c>
      <c r="V34" s="157" t="n">
        <v>362</v>
      </c>
      <c r="W34" s="158" t="inlineStr">
        <is>
          <t>IRIS2353</t>
        </is>
      </c>
      <c r="X34" s="158" t="inlineStr">
        <is>
          <t>Employee</t>
        </is>
      </c>
      <c r="Y34" s="158" t="inlineStr">
        <is>
          <t>Active</t>
        </is>
      </c>
      <c r="Z34" s="158" t="inlineStr">
        <is>
          <t>Farzad Wadia</t>
        </is>
      </c>
      <c r="AA34" s="246" t="n">
        <v>45733</v>
      </c>
      <c r="AB34" s="158" t="inlineStr">
        <is>
          <t>ESG Manager</t>
        </is>
      </c>
      <c r="AC34" s="158" t="inlineStr">
        <is>
          <t>CA</t>
        </is>
      </c>
      <c r="AD34" s="158" t="inlineStr">
        <is>
          <t>Anuradha RK</t>
        </is>
      </c>
      <c r="AE34" s="158" t="inlineStr">
        <is>
          <t>N-3</t>
        </is>
      </c>
      <c r="AF34" s="158" t="inlineStr">
        <is>
          <t>Manager</t>
        </is>
      </c>
      <c r="AG34" s="158" t="inlineStr">
        <is>
          <t>9 years, 2 months, 0 days</t>
        </is>
      </c>
      <c r="AH34" s="158" t="inlineStr">
        <is>
          <t>1 years, 5 months, 8 days</t>
        </is>
      </c>
      <c r="AI34" s="158" t="inlineStr">
        <is>
          <t>Regtech</t>
        </is>
      </c>
      <c r="AJ34" s="158" t="inlineStr">
        <is>
          <t>CARBON</t>
        </is>
      </c>
      <c r="AK34" s="158" t="inlineStr">
        <is>
          <t>Functional</t>
        </is>
      </c>
      <c r="AL34" s="158" t="inlineStr">
        <is>
          <t>Client Engagement</t>
        </is>
      </c>
      <c r="AM34" s="158" t="inlineStr">
        <is>
          <t>No</t>
        </is>
      </c>
      <c r="AN34" s="158" t="inlineStr">
        <is>
          <t>Client Engagement</t>
        </is>
      </c>
      <c r="AO34" s="158" t="inlineStr">
        <is>
          <t>ESG</t>
        </is>
      </c>
      <c r="AP34" s="158" t="inlineStr">
        <is>
          <t>Non-technical</t>
        </is>
      </c>
      <c r="AQ34" s="158" t="n">
        <v>20</v>
      </c>
      <c r="AR34" s="158" t="inlineStr">
        <is>
          <t>Covered</t>
        </is>
      </c>
      <c r="AS34" s="158" t="inlineStr">
        <is>
          <t>IRIS2353</t>
        </is>
      </c>
      <c r="AT34" s="158" t="inlineStr">
        <is>
          <t>Farzad Wadia</t>
        </is>
      </c>
      <c r="AU34" s="158" t="inlineStr">
        <is>
          <t>Functional</t>
        </is>
      </c>
      <c r="AV34" s="158" t="inlineStr">
        <is>
          <t>Consulting</t>
        </is>
      </c>
      <c r="AW34" s="158" t="inlineStr">
        <is>
          <t>Functional Portfolio Leadership/Business Owner – ESG</t>
        </is>
      </c>
      <c r="AX34" s="158" t="inlineStr">
        <is>
          <t>Consulting</t>
        </is>
      </c>
      <c r="AY34" s="158" t="n"/>
      <c r="AZ34" s="158" t="inlineStr">
        <is>
          <t>Employee</t>
        </is>
      </c>
      <c r="BA34" s="158" t="inlineStr">
        <is>
          <t>Anuradha RK</t>
        </is>
      </c>
      <c r="BB34" s="158" t="inlineStr">
        <is>
          <t>Anuradha RK</t>
        </is>
      </c>
      <c r="BC34" s="158" t="inlineStr">
        <is>
          <t>New entry</t>
        </is>
      </c>
      <c r="BD34" s="158" t="inlineStr"/>
      <c r="BE34" s="158" t="inlineStr">
        <is>
          <t>ESG Manager</t>
        </is>
      </c>
      <c r="BF34" s="158" t="inlineStr">
        <is>
          <t>N/A · new entry</t>
        </is>
      </c>
      <c r="BG34" s="158" t="n">
        <v>6</v>
      </c>
      <c r="BH34" s="158" t="n">
        <v>6</v>
      </c>
      <c r="BI34" s="158" t="n">
        <v>0</v>
      </c>
      <c r="BJ34" s="158" t="inlineStr">
        <is>
          <t>Healthy</t>
        </is>
      </c>
      <c r="BK34" s="158" t="n">
        <v>6</v>
      </c>
      <c r="BL34" s="158" t="n">
        <v>6</v>
      </c>
      <c r="BM34" s="158" t="n">
        <v>0</v>
      </c>
      <c r="BN34" s="158" t="inlineStr">
        <is>
          <t>Healthy</t>
        </is>
      </c>
      <c r="BO34" s="158" t="inlineStr">
        <is>
          <t>No</t>
        </is>
      </c>
      <c r="BP34" s="158" t="n"/>
      <c r="BQ34" s="158" t="n"/>
      <c r="BR34" s="158" t="inlineStr">
        <is>
          <t>No designation change — current record value carried forward</t>
        </is>
      </c>
      <c r="BS34" s="158" t="n"/>
      <c r="BT34" s="158" t="n"/>
      <c r="BU34" s="158" t="inlineStr">
        <is>
          <t>Global.</t>
        </is>
      </c>
      <c r="BV34" s="158" t="n"/>
      <c r="BW34" s="158" t="inlineStr">
        <is>
          <t>IRIS2353</t>
        </is>
      </c>
      <c r="BX34" s="158" t="inlineStr">
        <is>
          <t>Employee</t>
        </is>
      </c>
      <c r="BY34" s="158" t="inlineStr">
        <is>
          <t>Active</t>
        </is>
      </c>
      <c r="BZ34" s="158" t="inlineStr">
        <is>
          <t>Farzad Wadia</t>
        </is>
      </c>
      <c r="CA34" s="159" t="n">
        <v>45733</v>
      </c>
      <c r="CB34" s="158" t="inlineStr">
        <is>
          <t>ESG Manager</t>
        </is>
      </c>
      <c r="CC34" s="158" t="inlineStr">
        <is>
          <t>Leads ESG Product</t>
        </is>
      </c>
      <c r="CD34" s="158" t="inlineStr">
        <is>
          <t>Consulting  Services</t>
        </is>
      </c>
      <c r="CE34" s="158" t="inlineStr">
        <is>
          <t>ESG Advisory</t>
        </is>
      </c>
      <c r="CF34" s="158" t="inlineStr">
        <is>
          <t>ESG Manager</t>
        </is>
      </c>
      <c r="CG34" s="158" t="inlineStr">
        <is>
          <t>L5 – Manager</t>
        </is>
      </c>
      <c r="CH34" s="158" t="inlineStr">
        <is>
          <t>Anuradha RK</t>
        </is>
      </c>
      <c r="CI34" s="158" t="inlineStr">
        <is>
          <t>N-3</t>
        </is>
      </c>
      <c r="CJ34" s="158" t="inlineStr">
        <is>
          <t>Manager</t>
        </is>
      </c>
      <c r="CK34" s="158" t="inlineStr">
        <is>
          <t>Regtech</t>
        </is>
      </c>
      <c r="CL34" s="158" t="inlineStr">
        <is>
          <t>Functional</t>
        </is>
      </c>
      <c r="CM34" s="158" t="inlineStr">
        <is>
          <t>9 years, 2 months, 0 days</t>
        </is>
      </c>
      <c r="CN34" s="158" t="n"/>
      <c r="CO34" s="158" t="n"/>
      <c r="CP34" s="158" t="n"/>
      <c r="CQ34" s="158" t="n"/>
      <c r="CR34" s="158" t="n"/>
      <c r="CS34" s="158" t="n"/>
      <c r="CT34" s="158" t="n"/>
      <c r="CU34" s="158" t="n"/>
      <c r="CV34" s="158" t="n"/>
      <c r="CW34" s="158" t="n"/>
      <c r="CX34" s="158" t="n"/>
      <c r="CY34" s="158" t="inlineStr">
        <is>
          <t>New entry — profile recovered from Sept 22 zip review · previously miscounted as a non-attendee. Performance rating, potential, 9-box placement, and succession fields not yet assessed — pending review.</t>
        </is>
      </c>
    </row>
    <row r="35" ht="64" customHeight="1">
      <c r="A35" s="109" t="inlineStr">
        <is>
          <t>IRIS2143</t>
        </is>
      </c>
      <c r="B35" s="111" t="inlineStr">
        <is>
          <t>Shambo Mitra</t>
        </is>
      </c>
      <c r="C35" s="111" t="inlineStr">
        <is>
          <t>Functional</t>
        </is>
      </c>
      <c r="D35" s="115" t="inlineStr">
        <is>
          <t>ESG - Subject Matter Expert</t>
        </is>
      </c>
      <c r="E35" s="115" t="inlineStr">
        <is>
          <t>Senior Functional Specialist</t>
        </is>
      </c>
      <c r="F35" s="115" t="inlineStr">
        <is>
          <t>L3 – Professional / Associate</t>
        </is>
      </c>
      <c r="G35" s="115" t="inlineStr">
        <is>
          <t>B2</t>
        </is>
      </c>
      <c r="H35" s="146" t="inlineStr">
        <is>
          <t>▲ Up</t>
        </is>
      </c>
      <c r="I35" s="111" t="inlineStr">
        <is>
          <t>Solution Consulting &amp; Implementation</t>
        </is>
      </c>
      <c r="J35" s="111" t="inlineStr">
        <is>
          <t>Solution Consulting &amp; Implementation</t>
        </is>
      </c>
      <c r="K35" s="111" t="inlineStr"/>
      <c r="L35" s="111" t="n">
        <v>20</v>
      </c>
      <c r="M35" s="113" t="inlineStr">
        <is>
          <t>P4 / M3</t>
        </is>
      </c>
      <c r="N35" s="114" t="inlineStr">
        <is>
          <t>Senior / Manager</t>
        </is>
      </c>
      <c r="O35" s="114" t="inlineStr">
        <is>
          <t>4–5</t>
        </is>
      </c>
      <c r="P35" s="114" t="inlineStr">
        <is>
          <t>6–9 yrs</t>
        </is>
      </c>
      <c r="Q35" s="114" t="inlineStr">
        <is>
          <t>7–10 · 6–11</t>
        </is>
      </c>
      <c r="R35" s="114" t="inlineStr">
        <is>
          <t>Lead Consultant</t>
        </is>
      </c>
      <c r="S35" s="114" t="inlineStr">
        <is>
          <r>
            <rPr>
              <rFont val="Calibri"/>
              <b val="1"/>
              <sz val="10"/>
            </rPr>
            <t>Big Four:</t>
          </r>
          <r>
            <rPr>
              <rFont val="Calibri"/>
              <sz val="10"/>
            </rPr>
            <t xml:space="preserve"> Manager · Regnology: Senior BA</t>
          </r>
        </is>
      </c>
      <c r="T35" s="114" t="inlineStr">
        <is>
          <t>TSIA professional services; PMI; BABOK</t>
        </is>
      </c>
      <c r="U35" s="114" t="inlineStr">
        <is>
          <t>Core 3 · Future 3 · Functional 4 · Leadership 2</t>
        </is>
      </c>
      <c r="V35" s="157" t="n">
        <v>279</v>
      </c>
      <c r="W35" s="158" t="inlineStr">
        <is>
          <t>IRIS2143</t>
        </is>
      </c>
      <c r="X35" s="158" t="inlineStr">
        <is>
          <t>Employee</t>
        </is>
      </c>
      <c r="Y35" s="158" t="inlineStr">
        <is>
          <t>Active</t>
        </is>
      </c>
      <c r="Z35" s="158" t="inlineStr">
        <is>
          <t>Shambo Mitra</t>
        </is>
      </c>
      <c r="AA35" s="246" t="n">
        <v>45084</v>
      </c>
      <c r="AB35" s="158" t="inlineStr">
        <is>
          <t>ESG - Subject Matter Expert</t>
        </is>
      </c>
      <c r="AC35" s="158" t="inlineStr">
        <is>
          <t>MBA</t>
        </is>
      </c>
      <c r="AD35" s="158" t="inlineStr">
        <is>
          <t>Farzad Wadia</t>
        </is>
      </c>
      <c r="AE35" s="158" t="inlineStr">
        <is>
          <t>N-4</t>
        </is>
      </c>
      <c r="AF35" s="158" t="inlineStr">
        <is>
          <t>Individual Contributor</t>
        </is>
      </c>
      <c r="AG35" s="158" t="inlineStr">
        <is>
          <t>4 years, 0 months, 0 days</t>
        </is>
      </c>
      <c r="AH35" s="158" t="inlineStr">
        <is>
          <t>3 years, 2 months, 18 days</t>
        </is>
      </c>
      <c r="AI35" s="158" t="inlineStr">
        <is>
          <t>Regtech</t>
        </is>
      </c>
      <c r="AJ35" s="158" t="inlineStr">
        <is>
          <t>CARBON</t>
        </is>
      </c>
      <c r="AK35" s="158" t="inlineStr">
        <is>
          <t>Functional</t>
        </is>
      </c>
      <c r="AL35" s="158" t="inlineStr">
        <is>
          <t>Client Engagement</t>
        </is>
      </c>
      <c r="AM35" s="158" t="inlineStr">
        <is>
          <t>No</t>
        </is>
      </c>
      <c r="AN35" s="158" t="inlineStr">
        <is>
          <t>Client Engagement</t>
        </is>
      </c>
      <c r="AO35" s="158" t="inlineStr">
        <is>
          <t>ESG</t>
        </is>
      </c>
      <c r="AP35" s="158" t="inlineStr">
        <is>
          <t>Non-technical</t>
        </is>
      </c>
      <c r="AQ35" s="158" t="n">
        <v>20</v>
      </c>
      <c r="AR35" s="158" t="inlineStr">
        <is>
          <t>Covered</t>
        </is>
      </c>
      <c r="AS35" s="158" t="inlineStr">
        <is>
          <t>IRIS2143</t>
        </is>
      </c>
      <c r="AT35" s="158" t="inlineStr">
        <is>
          <t>Shambo Mitra</t>
        </is>
      </c>
      <c r="AU35" s="158" t="inlineStr">
        <is>
          <t>Functional</t>
        </is>
      </c>
      <c r="AV35" s="158" t="inlineStr">
        <is>
          <t>Consulting</t>
        </is>
      </c>
      <c r="AW35" s="158" t="inlineStr">
        <is>
          <t>Implementation &amp; Solutions Consulting</t>
        </is>
      </c>
      <c r="AX35" s="158" t="inlineStr">
        <is>
          <t>Consulting</t>
        </is>
      </c>
      <c r="AY35" s="158" t="n"/>
      <c r="AZ35" s="158" t="inlineStr">
        <is>
          <t>Employee</t>
        </is>
      </c>
      <c r="BA35" s="158" t="inlineStr">
        <is>
          <t>Farzad Wadia</t>
        </is>
      </c>
      <c r="BB35" s="158" t="inlineStr">
        <is>
          <t>Farzad Wadia</t>
        </is>
      </c>
      <c r="BC35" s="158" t="inlineStr">
        <is>
          <t>No</t>
        </is>
      </c>
      <c r="BD35" s="158" t="inlineStr">
        <is>
          <t>ESG - Subject Matter Expert</t>
        </is>
      </c>
      <c r="BE35" s="158" t="inlineStr">
        <is>
          <t>ESG Functional Consultant</t>
        </is>
      </c>
      <c r="BF35" s="158" t="inlineStr">
        <is>
          <t>Yes</t>
        </is>
      </c>
      <c r="BG35" s="158" t="n">
        <v>1</v>
      </c>
      <c r="BH35" s="158" t="n">
        <v>0</v>
      </c>
      <c r="BI35" s="158" t="n">
        <v>1</v>
      </c>
      <c r="BJ35" s="158" t="inlineStr">
        <is>
          <t>Consolidate / flatten</t>
        </is>
      </c>
      <c r="BK35" s="158" t="n">
        <v>1</v>
      </c>
      <c r="BL35" s="158" t="n">
        <v>0</v>
      </c>
      <c r="BM35" s="158" t="n">
        <v>1</v>
      </c>
      <c r="BN35" s="158" t="inlineStr">
        <is>
          <t>Consolidate / flatten</t>
        </is>
      </c>
      <c r="BO35" s="158" t="inlineStr">
        <is>
          <t>No</t>
        </is>
      </c>
      <c r="BP35" s="158" t="inlineStr">
        <is>
          <t>L3 – Professional / Associate</t>
        </is>
      </c>
      <c r="BQ35" s="158" t="inlineStr">
        <is>
          <t>L1</t>
        </is>
      </c>
      <c r="BR35" s="158" t="inlineStr">
        <is>
          <t>Designation refined from Raw tab Comments column · this update</t>
        </is>
      </c>
      <c r="BS35" s="158" t="inlineStr">
        <is>
          <t>Refer to a separate sheet</t>
        </is>
      </c>
      <c r="BT35" s="158" t="n"/>
      <c r="BU35" s="158" t="inlineStr">
        <is>
          <t>Europe; Africa; Asia; South America.</t>
        </is>
      </c>
      <c r="BV35" s="158" t="n"/>
      <c r="BW35" s="158" t="inlineStr">
        <is>
          <t>IRIS2143</t>
        </is>
      </c>
      <c r="BX35" s="158" t="inlineStr">
        <is>
          <t>Employee</t>
        </is>
      </c>
      <c r="BY35" s="158" t="inlineStr">
        <is>
          <t>Active</t>
        </is>
      </c>
      <c r="BZ35" s="158" t="inlineStr">
        <is>
          <t>Shambo Mitra</t>
        </is>
      </c>
      <c r="CA35" s="159" t="n">
        <v>45084</v>
      </c>
      <c r="CB35" s="158" t="inlineStr">
        <is>
          <t>ESG - Subject Matter Expert</t>
        </is>
      </c>
      <c r="CC35" s="158"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D35" s="158" t="inlineStr">
        <is>
          <t>Consulting  Services</t>
        </is>
      </c>
      <c r="CE35" s="158" t="inlineStr">
        <is>
          <t>ESG Advisory</t>
        </is>
      </c>
      <c r="CF35" s="158" t="inlineStr">
        <is>
          <t>ESG Functional Consultant</t>
        </is>
      </c>
      <c r="CG35" s="158" t="inlineStr">
        <is>
          <t>L3 – Professional / Associate</t>
        </is>
      </c>
      <c r="CH35" s="158" t="inlineStr">
        <is>
          <t>Farzad Wadia</t>
        </is>
      </c>
      <c r="CI35" s="158" t="inlineStr">
        <is>
          <t>N-4</t>
        </is>
      </c>
      <c r="CJ35" s="158" t="inlineStr">
        <is>
          <t>Player cum Coach</t>
        </is>
      </c>
      <c r="CK35" s="158" t="inlineStr">
        <is>
          <t>Regtech</t>
        </is>
      </c>
      <c r="CL35" s="158" t="inlineStr">
        <is>
          <t>Functional</t>
        </is>
      </c>
      <c r="CM35" s="158" t="inlineStr">
        <is>
          <t>7 years, 0 months, 13 days</t>
        </is>
      </c>
      <c r="CN35" s="158" t="inlineStr">
        <is>
          <t>Functional Specialist - ESG</t>
        </is>
      </c>
      <c r="CO35" s="158" t="inlineStr">
        <is>
          <t>No</t>
        </is>
      </c>
      <c r="CP35" s="158" t="n">
        <v>3</v>
      </c>
      <c r="CQ35" s="158" t="inlineStr">
        <is>
          <t>Medium</t>
        </is>
      </c>
      <c r="CR35" s="158" t="inlineStr">
        <is>
          <t>Reliable Specialist</t>
        </is>
      </c>
      <c r="CS35" s="158" t="inlineStr">
        <is>
          <t>No</t>
        </is>
      </c>
      <c r="CT35" s="158" t="inlineStr">
        <is>
          <t>No</t>
        </is>
      </c>
      <c r="CU35" s="158" t="inlineStr">
        <is>
          <t>Yes</t>
        </is>
      </c>
      <c r="CV35" s="158" t="n"/>
      <c r="CW35" s="158" t="inlineStr">
        <is>
          <t>-Leadership, Agile</t>
        </is>
      </c>
      <c r="CX35" s="158" t="n"/>
      <c r="CY35" s="158" t="inlineStr">
        <is>
          <r>
            <rPr>
              <rFont val="Calibri"/>
              <b val="1"/>
              <sz val="10"/>
            </rPr>
            <t>Title:</t>
          </r>
          <r>
            <rPr>
              <rFont val="Calibri"/>
              <sz val="10"/>
            </rPr>
            <t xml:space="preserve"> Standardized to ESG Functional Consultant</t>
          </r>
        </is>
      </c>
    </row>
    <row r="36" ht="64" customHeight="1">
      <c r="A36" s="109" t="inlineStr">
        <is>
          <t>IRIS2372</t>
        </is>
      </c>
      <c r="B36" s="111" t="inlineStr">
        <is>
          <t>Aakanksha Swaminathan</t>
        </is>
      </c>
      <c r="C36" s="111" t="inlineStr">
        <is>
          <t>Functional</t>
        </is>
      </c>
      <c r="D36" s="115" t="inlineStr">
        <is>
          <t>Functional Specialist</t>
        </is>
      </c>
      <c r="E36" s="115" t="inlineStr">
        <is>
          <t>Senior Customer Success Specialist – POD Lead</t>
        </is>
      </c>
      <c r="F36" s="115" t="inlineStr">
        <is>
          <t>L3 – Professional / Associate</t>
        </is>
      </c>
      <c r="G36" s="115" t="inlineStr">
        <is>
          <t>B1</t>
        </is>
      </c>
      <c r="H36" s="146" t="inlineStr">
        <is>
          <t>▲ Up</t>
        </is>
      </c>
      <c r="I36" s="111" t="inlineStr">
        <is>
          <t>Customer Success &amp; Support</t>
        </is>
      </c>
      <c r="J36" s="111" t="inlineStr">
        <is>
          <t>Customer Success &amp; Account Management</t>
        </is>
      </c>
      <c r="K36" s="111" t="inlineStr"/>
      <c r="L36" s="111" t="n">
        <v>16</v>
      </c>
      <c r="M36" s="113" t="inlineStr">
        <is>
          <t>P3 / M2</t>
        </is>
      </c>
      <c r="N36" s="114" t="inlineStr">
        <is>
          <t>Career / · Team Lead</t>
        </is>
      </c>
      <c r="O36" s="114" t="inlineStr">
        <is>
          <t>4 Enable</t>
        </is>
      </c>
      <c r="P36" s="114" t="inlineStr">
        <is>
          <t>4–7 yrs</t>
        </is>
      </c>
      <c r="Q36" s="114" t="inlineStr">
        <is>
          <t>5–8 · 4–8</t>
        </is>
      </c>
      <c r="R36" s="114" t="inlineStr">
        <is>
          <t>Senior CSM / Support Specialist</t>
        </is>
      </c>
      <c r="S36" s="114"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36" s="114" t="inlineStr">
        <is>
          <t>TSIA frameworks and benchmarks; ITIL 4 service desk; Gainsight customer-success practice</t>
        </is>
      </c>
      <c r="U36" s="114" t="inlineStr">
        <is>
          <t>Core 3 · Future 3 · Functional 3 · Leadership 2</t>
        </is>
      </c>
      <c r="V36" s="157" t="n">
        <v>369</v>
      </c>
      <c r="W36" s="158" t="inlineStr">
        <is>
          <t>IRIS2372</t>
        </is>
      </c>
      <c r="X36" s="158" t="inlineStr">
        <is>
          <t>Employee</t>
        </is>
      </c>
      <c r="Y36" s="158" t="inlineStr">
        <is>
          <t>Active</t>
        </is>
      </c>
      <c r="Z36" s="158" t="inlineStr">
        <is>
          <t>Aakanksha Swaminathan</t>
        </is>
      </c>
      <c r="AA36" s="246" t="n">
        <v>45782</v>
      </c>
      <c r="AB36" s="158" t="inlineStr">
        <is>
          <t>Functional Specialist</t>
        </is>
      </c>
      <c r="AC36" s="158" t="inlineStr">
        <is>
          <t>CA</t>
        </is>
      </c>
      <c r="AD36" s="158" t="inlineStr">
        <is>
          <t>Suman Adhikary</t>
        </is>
      </c>
      <c r="AE36" s="158" t="inlineStr">
        <is>
          <t>N-4</t>
        </is>
      </c>
      <c r="AF36" s="158" t="inlineStr">
        <is>
          <t>Manager</t>
        </is>
      </c>
      <c r="AG36" s="158" t="inlineStr">
        <is>
          <t>6 years, 10 months, 0 days</t>
        </is>
      </c>
      <c r="AH36" s="158" t="inlineStr">
        <is>
          <t>1 years, 3 months, 20 days</t>
        </is>
      </c>
      <c r="AI36" s="158" t="inlineStr">
        <is>
          <t>Regtech</t>
        </is>
      </c>
      <c r="AJ36" s="158" t="inlineStr">
        <is>
          <t>CARBON</t>
        </is>
      </c>
      <c r="AK36" s="158" t="inlineStr">
        <is>
          <t>Functional</t>
        </is>
      </c>
      <c r="AL36" s="158" t="inlineStr">
        <is>
          <t>Client Engagement</t>
        </is>
      </c>
      <c r="AM36" s="158" t="inlineStr">
        <is>
          <t>No</t>
        </is>
      </c>
      <c r="AN36" s="158" t="inlineStr">
        <is>
          <t>Client Engagement</t>
        </is>
      </c>
      <c r="AO36" s="158" t="inlineStr">
        <is>
          <t>CA + CE</t>
        </is>
      </c>
      <c r="AP36" s="158" t="inlineStr">
        <is>
          <t>Non-technical</t>
        </is>
      </c>
      <c r="AQ36" s="158" t="n">
        <v>20</v>
      </c>
      <c r="AR36" s="158" t="inlineStr">
        <is>
          <t>Covered</t>
        </is>
      </c>
      <c r="AS36" s="158" t="inlineStr">
        <is>
          <t>IRIS2372</t>
        </is>
      </c>
      <c r="AT36" s="158" t="inlineStr">
        <is>
          <t>Aakanksha Swaminathan</t>
        </is>
      </c>
      <c r="AU36" s="158" t="inlineStr">
        <is>
          <t>Functional</t>
        </is>
      </c>
      <c r="AV36" s="158" t="inlineStr">
        <is>
          <t>Consulting</t>
        </is>
      </c>
      <c r="AW36" s="158" t="inlineStr">
        <is>
          <t>GTM &amp; Business Develoment</t>
        </is>
      </c>
      <c r="AX36" s="158" t="inlineStr">
        <is>
          <t>Consulting</t>
        </is>
      </c>
      <c r="AY36" s="158" t="inlineStr">
        <is>
          <t>Product Management</t>
        </is>
      </c>
      <c r="AZ36" s="158" t="inlineStr">
        <is>
          <t>Employee</t>
        </is>
      </c>
      <c r="BA36" s="158" t="inlineStr">
        <is>
          <t>Suman Adhikary</t>
        </is>
      </c>
      <c r="BB36" s="158" t="inlineStr">
        <is>
          <t>Anuradha RK</t>
        </is>
      </c>
      <c r="BC36" s="158" t="inlineStr">
        <is>
          <t>Yes</t>
        </is>
      </c>
      <c r="BD36" s="158" t="inlineStr">
        <is>
          <t>Functional Specialist</t>
        </is>
      </c>
      <c r="BE36" s="158" t="inlineStr">
        <is>
          <t>Lead - Growth Strategy &amp; GTM, Office of CFO Solutions</t>
        </is>
      </c>
      <c r="BF36" s="158" t="inlineStr">
        <is>
          <t>Yes</t>
        </is>
      </c>
      <c r="BG36" s="158" t="n">
        <v>1</v>
      </c>
      <c r="BH36" s="158" t="n">
        <v>1</v>
      </c>
      <c r="BI36" s="158" t="n">
        <v>0</v>
      </c>
      <c r="BJ36" s="158" t="inlineStr">
        <is>
          <t>Consolidate / flatten</t>
        </is>
      </c>
      <c r="BK36" s="158" t="n">
        <v>1</v>
      </c>
      <c r="BL36" s="158" t="n">
        <v>1</v>
      </c>
      <c r="BM36" s="158" t="n">
        <v>0</v>
      </c>
      <c r="BN36" s="158" t="inlineStr">
        <is>
          <t>Consolidate / flatten</t>
        </is>
      </c>
      <c r="BO36" s="158" t="inlineStr">
        <is>
          <t>No</t>
        </is>
      </c>
      <c r="BP36" s="158" t="inlineStr">
        <is>
          <t>L3 – Professional / Associate</t>
        </is>
      </c>
      <c r="BQ36" s="158" t="inlineStr">
        <is>
          <t>L3</t>
        </is>
      </c>
      <c r="BR36" s="158" t="inlineStr">
        <is>
          <t>Matched from Title Hierarchy · new designation</t>
        </is>
      </c>
      <c r="BS36" s="158"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T36" s="158" t="n"/>
      <c r="BU36" s="158" t="n"/>
      <c r="BV36" s="158" t="n"/>
      <c r="BW36" s="158" t="inlineStr">
        <is>
          <t>IRIS2372</t>
        </is>
      </c>
      <c r="BX36" s="158" t="inlineStr">
        <is>
          <t>Employee</t>
        </is>
      </c>
      <c r="BY36" s="158" t="inlineStr">
        <is>
          <t>Active</t>
        </is>
      </c>
      <c r="BZ36" s="158" t="inlineStr">
        <is>
          <t>Aakanksha Swaminathan</t>
        </is>
      </c>
      <c r="CA36" s="159" t="n">
        <v>45782</v>
      </c>
      <c r="CB36" s="158" t="inlineStr">
        <is>
          <t>Functional Specialist</t>
        </is>
      </c>
      <c r="CC36" s="158" t="n"/>
      <c r="CD36" s="158" t="inlineStr">
        <is>
          <t>Consulting  Services</t>
        </is>
      </c>
      <c r="CE36" s="158" t="inlineStr">
        <is>
          <t>Financial Reporting Advisory</t>
        </is>
      </c>
      <c r="CF36" s="158" t="inlineStr">
        <is>
          <t>Functional Specialist</t>
        </is>
      </c>
      <c r="CG36" s="158" t="inlineStr">
        <is>
          <t>L3 – Professional / Associate</t>
        </is>
      </c>
      <c r="CH36" s="158" t="inlineStr">
        <is>
          <t>Anuradha RK</t>
        </is>
      </c>
      <c r="CI36" s="158" t="inlineStr">
        <is>
          <t>N-4</t>
        </is>
      </c>
      <c r="CJ36" s="158" t="inlineStr">
        <is>
          <t>Individual Contributor</t>
        </is>
      </c>
      <c r="CK36" s="158" t="inlineStr">
        <is>
          <t>Regtech</t>
        </is>
      </c>
      <c r="CL36" s="158" t="inlineStr">
        <is>
          <t>Functional</t>
        </is>
      </c>
      <c r="CM36" s="158" t="inlineStr">
        <is>
          <t>7 years, 11 months, 15 days</t>
        </is>
      </c>
      <c r="CN36" s="158" t="inlineStr">
        <is>
          <t>Lead - GTM &amp; Strategic Initiatives</t>
        </is>
      </c>
      <c r="CO36" s="158" t="inlineStr">
        <is>
          <t>No</t>
        </is>
      </c>
      <c r="CP36" s="158" t="n">
        <v>5</v>
      </c>
      <c r="CQ36" s="158" t="inlineStr">
        <is>
          <t>High</t>
        </is>
      </c>
      <c r="CR36" s="158" t="inlineStr">
        <is>
          <t>Future Leader</t>
        </is>
      </c>
      <c r="CS36" s="158" t="n"/>
      <c r="CT36" s="158" t="n"/>
      <c r="CU36" s="158" t="n"/>
      <c r="CV36" s="158" t="n"/>
      <c r="CW36" s="158" t="inlineStr">
        <is>
          <t>Customer success methods; communication &amp; de-escalation; Team work</t>
        </is>
      </c>
      <c r="CX36" s="158" t="inlineStr">
        <is>
          <r>
            <rPr>
              <rFont val="Calibri"/>
              <b val="1"/>
              <sz val="10"/>
            </rPr>
            <t>Transition to leadership:</t>
          </r>
          <r>
            <rPr>
              <rFont val="Calibri"/>
              <sz val="10"/>
            </rPr>
            <t xml:space="preserve"> people management &amp; delegation, mentoring/coaching, prioritisation under ambiguity, Customer Management, influence skills</t>
          </r>
        </is>
      </c>
      <c r="CY36" s="158" t="inlineStr">
        <is>
          <t>Suggested for GTM Role as additional role. Title to be standardized as : Strategic &amp; Learning Initiative Owner</t>
        </is>
      </c>
    </row>
    <row r="37" ht="64" customHeight="1">
      <c r="A37" s="109" t="inlineStr">
        <is>
          <t>IRIS2519</t>
        </is>
      </c>
      <c r="B37" s="111" t="inlineStr">
        <is>
          <t>Karthik Menon</t>
        </is>
      </c>
      <c r="C37" s="111" t="inlineStr">
        <is>
          <t>Functional</t>
        </is>
      </c>
      <c r="D37" s="115" t="inlineStr">
        <is>
          <t>ESG Functional Consultant</t>
        </is>
      </c>
      <c r="E37" s="115" t="inlineStr">
        <is>
          <t>Functional Specialist</t>
        </is>
      </c>
      <c r="F37" s="115" t="inlineStr">
        <is>
          <t>L3 – Professional / Associate</t>
        </is>
      </c>
      <c r="G37" s="115" t="inlineStr">
        <is>
          <t>B1</t>
        </is>
      </c>
      <c r="H37" s="146" t="inlineStr">
        <is>
          <t>▲ Up</t>
        </is>
      </c>
      <c r="I37" s="111" t="inlineStr">
        <is>
          <t>Customer Success &amp; Support</t>
        </is>
      </c>
      <c r="J37" s="111" t="inlineStr">
        <is>
          <t>Application &amp; Product Support</t>
        </is>
      </c>
      <c r="K37" s="111" t="inlineStr"/>
      <c r="L37" s="111" t="n">
        <v>19</v>
      </c>
      <c r="M37" s="113" t="inlineStr">
        <is>
          <t>P3 / M2</t>
        </is>
      </c>
      <c r="N37" s="114" t="inlineStr">
        <is>
          <t>Career / · Team Lead</t>
        </is>
      </c>
      <c r="O37" s="114" t="inlineStr">
        <is>
          <t>4 Enable</t>
        </is>
      </c>
      <c r="P37" s="114" t="inlineStr">
        <is>
          <t>4–7 yrs</t>
        </is>
      </c>
      <c r="Q37" s="114" t="inlineStr">
        <is>
          <t>5–8 · 4–8</t>
        </is>
      </c>
      <c r="R37" s="114" t="inlineStr">
        <is>
          <t>Senior Executive / CSM</t>
        </is>
      </c>
      <c r="S37" s="114"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37" s="114" t="inlineStr">
        <is>
          <t>TSIA frameworks and benchmarks; ITIL 4 service desk; Gainsight customer-success practice</t>
        </is>
      </c>
      <c r="U37" s="114" t="inlineStr">
        <is>
          <t>Core 3 · Future 3 · Functional 3 · Leadership 1</t>
        </is>
      </c>
      <c r="V37" s="157" t="n">
        <v>490</v>
      </c>
      <c r="W37" s="158" t="inlineStr">
        <is>
          <t>IRIS2519</t>
        </is>
      </c>
      <c r="X37" s="158" t="inlineStr">
        <is>
          <t>Employee</t>
        </is>
      </c>
      <c r="Y37" s="158" t="inlineStr">
        <is>
          <t>Active</t>
        </is>
      </c>
      <c r="Z37" s="158" t="inlineStr">
        <is>
          <t>Karthik Menon</t>
        </is>
      </c>
      <c r="AA37" s="246" t="n">
        <v>46128</v>
      </c>
      <c r="AB37" s="158" t="inlineStr">
        <is>
          <t>ESG Functional Consultant</t>
        </is>
      </c>
      <c r="AC37" s="158" t="inlineStr">
        <is>
          <t>MBA</t>
        </is>
      </c>
      <c r="AD37" s="158" t="inlineStr">
        <is>
          <t>Farzad Wadia</t>
        </is>
      </c>
      <c r="AE37" s="158" t="inlineStr">
        <is>
          <t>N-4</t>
        </is>
      </c>
      <c r="AF37" s="158" t="inlineStr">
        <is>
          <t>Individual Contributor</t>
        </is>
      </c>
      <c r="AG37" s="158" t="inlineStr">
        <is>
          <t>5 years, 9 months, 0 days</t>
        </is>
      </c>
      <c r="AH37" s="158" t="inlineStr">
        <is>
          <t>0 years, 4 months, 9 days</t>
        </is>
      </c>
      <c r="AI37" s="158" t="inlineStr">
        <is>
          <t>Regtech</t>
        </is>
      </c>
      <c r="AJ37" s="158" t="inlineStr">
        <is>
          <t>CARBON</t>
        </is>
      </c>
      <c r="AK37" s="158" t="inlineStr">
        <is>
          <t>Functional</t>
        </is>
      </c>
      <c r="AL37" s="158" t="inlineStr">
        <is>
          <t>Client Engagement</t>
        </is>
      </c>
      <c r="AM37" s="158" t="inlineStr">
        <is>
          <t>No</t>
        </is>
      </c>
      <c r="AN37" s="158" t="inlineStr">
        <is>
          <t>Client Engagement</t>
        </is>
      </c>
      <c r="AO37" s="158" t="inlineStr">
        <is>
          <t>CE</t>
        </is>
      </c>
      <c r="AP37" s="158" t="inlineStr">
        <is>
          <t>Non-technical</t>
        </is>
      </c>
      <c r="AQ37" s="158" t="n">
        <v>20</v>
      </c>
      <c r="AR37" s="158" t="inlineStr">
        <is>
          <t>Covered</t>
        </is>
      </c>
      <c r="AS37" s="158" t="inlineStr">
        <is>
          <t>IRIS2519</t>
        </is>
      </c>
      <c r="AT37" s="158" t="inlineStr">
        <is>
          <t>Karthik Menon</t>
        </is>
      </c>
      <c r="AU37" s="158" t="inlineStr">
        <is>
          <t>Functional</t>
        </is>
      </c>
      <c r="AV37" s="158" t="inlineStr">
        <is>
          <t>Consulting</t>
        </is>
      </c>
      <c r="AW37" s="158" t="inlineStr">
        <is>
          <t>Solutions Consulting Pre-sales</t>
        </is>
      </c>
      <c r="AX37" s="158" t="inlineStr">
        <is>
          <t>Consulting</t>
        </is>
      </c>
      <c r="AY37" s="158" t="inlineStr">
        <is>
          <t>ESG Advisory</t>
        </is>
      </c>
      <c r="AZ37" s="158" t="inlineStr">
        <is>
          <t>Employee</t>
        </is>
      </c>
      <c r="BA37" s="158" t="inlineStr">
        <is>
          <t>Farzad Wadia</t>
        </is>
      </c>
      <c r="BB37" s="158" t="inlineStr">
        <is>
          <t>Farzad Wadia</t>
        </is>
      </c>
      <c r="BC37" s="158" t="inlineStr">
        <is>
          <t>No</t>
        </is>
      </c>
      <c r="BD37" s="158" t="inlineStr">
        <is>
          <t>ESG Functional Consultant</t>
        </is>
      </c>
      <c r="BE37" s="158" t="inlineStr">
        <is>
          <t>Sr.Functional Specialist - ESG</t>
        </is>
      </c>
      <c r="BF37" s="158" t="inlineStr">
        <is>
          <t>Yes</t>
        </is>
      </c>
      <c r="BG37" s="158" t="inlineStr">
        <is>
          <t>—</t>
        </is>
      </c>
      <c r="BH37" s="158" t="inlineStr">
        <is>
          <t>—</t>
        </is>
      </c>
      <c r="BI37" s="158" t="inlineStr">
        <is>
          <t>—</t>
        </is>
      </c>
      <c r="BJ37" s="158" t="inlineStr">
        <is>
          <t>Not a manager</t>
        </is>
      </c>
      <c r="BK37" s="158" t="inlineStr">
        <is>
          <t>—</t>
        </is>
      </c>
      <c r="BL37" s="158" t="inlineStr">
        <is>
          <t>—</t>
        </is>
      </c>
      <c r="BM37" s="158" t="inlineStr">
        <is>
          <t>—</t>
        </is>
      </c>
      <c r="BN37" s="158" t="inlineStr">
        <is>
          <t>Not a manager</t>
        </is>
      </c>
      <c r="BO37" s="158" t="inlineStr">
        <is>
          <t>—</t>
        </is>
      </c>
      <c r="BP37" s="158" t="inlineStr">
        <is>
          <t>L3 – Professional / Associate</t>
        </is>
      </c>
      <c r="BQ37" s="158" t="inlineStr">
        <is>
          <t>L2</t>
        </is>
      </c>
      <c r="BR37" s="158" t="inlineStr">
        <is>
          <t>Matched from Title Hierarchy · new designation</t>
        </is>
      </c>
      <c r="BS37" s="158" t="inlineStr">
        <is>
          <t>Refer to a separate sheet</t>
        </is>
      </c>
      <c r="BT37" s="158" t="n"/>
      <c r="BU37" s="158" t="inlineStr">
        <is>
          <t>Global.</t>
        </is>
      </c>
      <c r="BV37" s="158" t="n"/>
      <c r="BW37" s="158" t="inlineStr">
        <is>
          <t>IRIS2519</t>
        </is>
      </c>
      <c r="BX37" s="158" t="inlineStr">
        <is>
          <t>Employee</t>
        </is>
      </c>
      <c r="BY37" s="158" t="inlineStr">
        <is>
          <t>Active</t>
        </is>
      </c>
      <c r="BZ37" s="158" t="inlineStr">
        <is>
          <t>Karthik Menon</t>
        </is>
      </c>
      <c r="CA37" s="159" t="n">
        <v>46128</v>
      </c>
      <c r="CB37" s="158" t="inlineStr">
        <is>
          <t>ESG Functional Consultant</t>
        </is>
      </c>
      <c r="CC37" s="158" t="inlineStr">
        <is>
          <t>Gives product Demo &amp; helps in implementation</t>
        </is>
      </c>
      <c r="CD37" s="158" t="inlineStr">
        <is>
          <t>Consulting  Services</t>
        </is>
      </c>
      <c r="CE37" s="158" t="inlineStr">
        <is>
          <t>ESG Advisory</t>
        </is>
      </c>
      <c r="CF37" s="158" t="inlineStr">
        <is>
          <t>ESG Functional Consultant</t>
        </is>
      </c>
      <c r="CG37" s="158" t="inlineStr">
        <is>
          <t>L3 – Professional / Associate</t>
        </is>
      </c>
      <c r="CH37" s="158" t="inlineStr">
        <is>
          <t>Farzad Wadia</t>
        </is>
      </c>
      <c r="CI37" s="158" t="inlineStr">
        <is>
          <t>N-4</t>
        </is>
      </c>
      <c r="CJ37" s="158" t="inlineStr">
        <is>
          <t>Individual Contributor</t>
        </is>
      </c>
      <c r="CK37" s="158" t="inlineStr">
        <is>
          <t>Regtech</t>
        </is>
      </c>
      <c r="CL37" s="158" t="inlineStr">
        <is>
          <t>Functional</t>
        </is>
      </c>
      <c r="CM37" s="158" t="inlineStr">
        <is>
          <t>5 years, 11 months, 4 days</t>
        </is>
      </c>
      <c r="CN37" s="158" t="inlineStr">
        <is>
          <t>Sr.Functional Specialist - ESG</t>
        </is>
      </c>
      <c r="CO37" s="158" t="inlineStr">
        <is>
          <t>No</t>
        </is>
      </c>
      <c r="CP37" s="158" t="n">
        <v>4</v>
      </c>
      <c r="CQ37" s="158" t="inlineStr">
        <is>
          <t>High</t>
        </is>
      </c>
      <c r="CR37" s="158" t="inlineStr">
        <is>
          <t>High Impact / Growth Talent</t>
        </is>
      </c>
      <c r="CS37" s="158" t="inlineStr">
        <is>
          <t>No</t>
        </is>
      </c>
      <c r="CT37" s="158" t="inlineStr">
        <is>
          <t>No</t>
        </is>
      </c>
      <c r="CU37" s="158" t="inlineStr">
        <is>
          <t>Yes</t>
        </is>
      </c>
      <c r="CV37" s="158" t="n"/>
      <c r="CW37" s="158" t="inlineStr">
        <is>
          <t>-Communication, AI</t>
        </is>
      </c>
      <c r="CX37" s="158" t="n"/>
      <c r="CY37" s="158" t="inlineStr">
        <is>
          <t>Can see him being promotion ready by end of year</t>
        </is>
      </c>
    </row>
    <row r="38" ht="64" customHeight="1">
      <c r="A38" s="109" t="inlineStr">
        <is>
          <t>IRIS2233</t>
        </is>
      </c>
      <c r="B38" s="111" t="inlineStr">
        <is>
          <t>Biswajit Biswal</t>
        </is>
      </c>
      <c r="C38" s="111" t="inlineStr">
        <is>
          <t>Functional</t>
        </is>
      </c>
      <c r="D38" s="115" t="inlineStr">
        <is>
          <t>ESG Executive</t>
        </is>
      </c>
      <c r="E38" s="115" t="inlineStr">
        <is>
          <t>Associate Product Manager – POD Lead</t>
        </is>
      </c>
      <c r="F38" s="115" t="inlineStr">
        <is>
          <t>L3 – Professional / Associate</t>
        </is>
      </c>
      <c r="G38" s="115" t="inlineStr">
        <is>
          <t>B1</t>
        </is>
      </c>
      <c r="H38" s="146" t="inlineStr">
        <is>
          <t>▲ Up</t>
        </is>
      </c>
      <c r="I38" s="111" t="inlineStr">
        <is>
          <t>Product Management</t>
        </is>
      </c>
      <c r="J38" s="111" t="inlineStr">
        <is>
          <t>Product Management</t>
        </is>
      </c>
      <c r="K38" s="111" t="inlineStr"/>
      <c r="L38" s="111" t="n">
        <v>20</v>
      </c>
      <c r="M38" s="113" t="inlineStr">
        <is>
          <t>P3 / M2</t>
        </is>
      </c>
      <c r="N38" s="114" t="inlineStr">
        <is>
          <t>Career / · Team Lead</t>
        </is>
      </c>
      <c r="O38" s="114" t="inlineStr">
        <is>
          <t>4 Enable</t>
        </is>
      </c>
      <c r="P38" s="114" t="inlineStr">
        <is>
          <t>4–7 yrs</t>
        </is>
      </c>
      <c r="Q38" s="114" t="inlineStr">
        <is>
          <t>5–8 · 4–8</t>
        </is>
      </c>
      <c r="R38" s="114" t="inlineStr">
        <is>
          <t>Product Manager</t>
        </is>
      </c>
      <c r="S38" s="114" t="inlineStr">
        <is>
          <t>IRIS Vs Competitor Benchmark — SaaS product ladder: Product Manager</t>
        </is>
      </c>
      <c r="T38" s="114" t="inlineStr">
        <is>
          <t>Pragmatic Institute Framework · 37 activities, 7 categories; AIPMM</t>
        </is>
      </c>
      <c r="U38" s="114" t="inlineStr">
        <is>
          <t>Core 3 · Future 3 · Functional 3 · Leadership 2</t>
        </is>
      </c>
      <c r="V38" s="157" t="n">
        <v>311</v>
      </c>
      <c r="W38" s="158" t="inlineStr">
        <is>
          <t>IRIS2233</t>
        </is>
      </c>
      <c r="X38" s="158" t="inlineStr">
        <is>
          <t>Employee</t>
        </is>
      </c>
      <c r="Y38" s="158" t="inlineStr">
        <is>
          <t>Active</t>
        </is>
      </c>
      <c r="Z38" s="158" t="inlineStr">
        <is>
          <t>Biswajit Biswal</t>
        </is>
      </c>
      <c r="AA38" s="246" t="n">
        <v>45372</v>
      </c>
      <c r="AB38" s="158" t="inlineStr">
        <is>
          <t>ESG Executive</t>
        </is>
      </c>
      <c r="AC38" s="158" t="inlineStr">
        <is>
          <t>B.Tech</t>
        </is>
      </c>
      <c r="AD38" s="158" t="inlineStr">
        <is>
          <t>Farzad Wadia</t>
        </is>
      </c>
      <c r="AE38" s="158" t="inlineStr">
        <is>
          <t>N-4</t>
        </is>
      </c>
      <c r="AF38" s="158" t="inlineStr">
        <is>
          <t>Manager</t>
        </is>
      </c>
      <c r="AG38" s="158" t="inlineStr">
        <is>
          <t>3 years, 8 months, 0 days</t>
        </is>
      </c>
      <c r="AH38" s="158" t="inlineStr">
        <is>
          <t>2 years, 5 months, 4 days</t>
        </is>
      </c>
      <c r="AI38" s="158" t="inlineStr">
        <is>
          <t>Regtech</t>
        </is>
      </c>
      <c r="AJ38" s="158" t="inlineStr">
        <is>
          <t>CARBON</t>
        </is>
      </c>
      <c r="AK38" s="158" t="inlineStr">
        <is>
          <t>Functional</t>
        </is>
      </c>
      <c r="AL38" s="158" t="inlineStr">
        <is>
          <t>Client Engagement</t>
        </is>
      </c>
      <c r="AM38" s="158" t="inlineStr">
        <is>
          <t>No</t>
        </is>
      </c>
      <c r="AN38" s="158" t="inlineStr">
        <is>
          <t>Client Engagement</t>
        </is>
      </c>
      <c r="AO38" s="158" t="inlineStr">
        <is>
          <t>ESG</t>
        </is>
      </c>
      <c r="AP38" s="158" t="inlineStr">
        <is>
          <t>Non-technical</t>
        </is>
      </c>
      <c r="AQ38" s="158" t="n">
        <v>20</v>
      </c>
      <c r="AR38" s="158" t="inlineStr">
        <is>
          <t>Covered</t>
        </is>
      </c>
      <c r="AS38" s="158" t="inlineStr">
        <is>
          <t>IRIS2233</t>
        </is>
      </c>
      <c r="AT38" s="158" t="inlineStr">
        <is>
          <t>Biswajit Biswal</t>
        </is>
      </c>
      <c r="AU38" s="158" t="inlineStr">
        <is>
          <t>Functional</t>
        </is>
      </c>
      <c r="AV38" s="158" t="inlineStr">
        <is>
          <t>Consulting</t>
        </is>
      </c>
      <c r="AW38" s="158" t="inlineStr">
        <is>
          <t>Product Management</t>
        </is>
      </c>
      <c r="AX38" s="158" t="inlineStr">
        <is>
          <t>Consulting</t>
        </is>
      </c>
      <c r="AY38" s="158" t="inlineStr">
        <is>
          <t>Product Management</t>
        </is>
      </c>
      <c r="AZ38" s="158" t="inlineStr">
        <is>
          <t>Employee</t>
        </is>
      </c>
      <c r="BA38" s="158" t="inlineStr">
        <is>
          <t>Farzad Wadia</t>
        </is>
      </c>
      <c r="BB38" s="158" t="inlineStr">
        <is>
          <t>Farzad Wadia</t>
        </is>
      </c>
      <c r="BC38" s="158" t="inlineStr">
        <is>
          <t>No</t>
        </is>
      </c>
      <c r="BD38" s="158" t="inlineStr">
        <is>
          <t>ESG Executive</t>
        </is>
      </c>
      <c r="BE38" s="158" t="inlineStr">
        <is>
          <t>Product Manager - ESG</t>
        </is>
      </c>
      <c r="BF38" s="158" t="inlineStr">
        <is>
          <t>Yes</t>
        </is>
      </c>
      <c r="BG38" s="158" t="n">
        <v>3</v>
      </c>
      <c r="BH38" s="158" t="n">
        <v>1</v>
      </c>
      <c r="BI38" s="158" t="n">
        <v>2</v>
      </c>
      <c r="BJ38" s="158" t="inlineStr">
        <is>
          <t>Review</t>
        </is>
      </c>
      <c r="BK38" s="158" t="n">
        <v>3</v>
      </c>
      <c r="BL38" s="158" t="n">
        <v>1</v>
      </c>
      <c r="BM38" s="158" t="n">
        <v>2</v>
      </c>
      <c r="BN38" s="158" t="inlineStr">
        <is>
          <t>Review</t>
        </is>
      </c>
      <c r="BO38" s="158" t="inlineStr">
        <is>
          <t>No</t>
        </is>
      </c>
      <c r="BP38" s="158" t="inlineStr">
        <is>
          <t>L3 – Professional / Associate</t>
        </is>
      </c>
      <c r="BQ38" s="158" t="inlineStr">
        <is>
          <t>L3 – Professional / Associate</t>
        </is>
      </c>
      <c r="BR38" s="158" t="inlineStr">
        <is>
          <t>Designation refined from Raw tab Comments column · this update</t>
        </is>
      </c>
      <c r="BS38" s="158" t="inlineStr">
        <is>
          <t>Refer to a separate sheet</t>
        </is>
      </c>
      <c r="BT38" s="158" t="n"/>
      <c r="BU38" s="158" t="inlineStr">
        <is>
          <t>No input received — attended/was listed as a respondent but did not provide answers to any of the survey questions.</t>
        </is>
      </c>
      <c r="BV38" s="158" t="n"/>
      <c r="BW38" s="158" t="inlineStr">
        <is>
          <t>IRIS2233</t>
        </is>
      </c>
      <c r="BX38" s="158" t="inlineStr">
        <is>
          <t>Employee</t>
        </is>
      </c>
      <c r="BY38" s="158" t="inlineStr">
        <is>
          <t>Active</t>
        </is>
      </c>
      <c r="BZ38" s="158" t="inlineStr">
        <is>
          <t>Biswajit Biswal</t>
        </is>
      </c>
      <c r="CA38" s="159" t="n">
        <v>45372</v>
      </c>
      <c r="CB38" s="158" t="inlineStr">
        <is>
          <t>ESG Executive</t>
        </is>
      </c>
      <c r="CC38" s="158" t="inlineStr">
        <is>
          <t>Stakeholder Management and Product Roadmap for ESG product.</t>
        </is>
      </c>
      <c r="CD38" s="158" t="inlineStr">
        <is>
          <t>Consulting  Services</t>
        </is>
      </c>
      <c r="CE38" s="158" t="inlineStr">
        <is>
          <t>Product Management</t>
        </is>
      </c>
      <c r="CF38" s="158" t="inlineStr">
        <is>
          <t>ESG Executive</t>
        </is>
      </c>
      <c r="CG38" s="158" t="inlineStr">
        <is>
          <t>L3 – Professional / Associate</t>
        </is>
      </c>
      <c r="CH38" s="158" t="inlineStr">
        <is>
          <t>Farzad Wadia</t>
        </is>
      </c>
      <c r="CI38" s="158" t="inlineStr">
        <is>
          <t>N-4</t>
        </is>
      </c>
      <c r="CJ38" s="158" t="inlineStr">
        <is>
          <t>Player Cum Coach</t>
        </is>
      </c>
      <c r="CK38" s="158" t="inlineStr">
        <is>
          <t>Regtech</t>
        </is>
      </c>
      <c r="CL38" s="158" t="inlineStr">
        <is>
          <t>Functional</t>
        </is>
      </c>
      <c r="CM38" s="158" t="inlineStr">
        <is>
          <t>5 years, 10 months, 30 days</t>
        </is>
      </c>
      <c r="CN38" s="158" t="inlineStr">
        <is>
          <t>Sr.Product Specialist - ESG</t>
        </is>
      </c>
      <c r="CO38" s="158" t="inlineStr">
        <is>
          <t>No</t>
        </is>
      </c>
      <c r="CP38" s="158" t="n">
        <v>4</v>
      </c>
      <c r="CQ38" s="158" t="inlineStr">
        <is>
          <t>High</t>
        </is>
      </c>
      <c r="CR38" s="158" t="inlineStr">
        <is>
          <t>High Impact / Growth Talent</t>
        </is>
      </c>
      <c r="CS38" s="158" t="inlineStr">
        <is>
          <t>No</t>
        </is>
      </c>
      <c r="CT38" s="158" t="inlineStr">
        <is>
          <t>No</t>
        </is>
      </c>
      <c r="CU38" s="158" t="inlineStr">
        <is>
          <t>Yes</t>
        </is>
      </c>
      <c r="CV38" s="158" t="n"/>
      <c r="CW38" s="158" t="inlineStr">
        <is>
          <t>-Presentation and Communication, Management, System Thinking, AI</t>
        </is>
      </c>
      <c r="CX38" s="158" t="n"/>
      <c r="CY38" s="158" t="inlineStr">
        <is>
          <t>Can see him being promotion ready by end of year. Title to be standardized to: Product Manager - ESG</t>
        </is>
      </c>
    </row>
    <row r="39" ht="64" customHeight="1">
      <c r="A39" s="109" t="inlineStr">
        <is>
          <t>IRIS2344</t>
        </is>
      </c>
      <c r="B39" s="111" t="inlineStr">
        <is>
          <t>Medha Ganti</t>
        </is>
      </c>
      <c r="C39" s="111" t="inlineStr">
        <is>
          <t>Functional</t>
        </is>
      </c>
      <c r="D39" s="115" t="inlineStr">
        <is>
          <t>Functional Specialist</t>
        </is>
      </c>
      <c r="E39" s="115" t="inlineStr">
        <is>
          <t>Associate Product Manager – POD Lead</t>
        </is>
      </c>
      <c r="F39" s="115" t="inlineStr">
        <is>
          <t>L3 – Professional / Associate</t>
        </is>
      </c>
      <c r="G39" s="115" t="inlineStr">
        <is>
          <t>B1</t>
        </is>
      </c>
      <c r="H39" s="146" t="inlineStr">
        <is>
          <t>▲ Up</t>
        </is>
      </c>
      <c r="I39" s="111" t="inlineStr">
        <is>
          <t>Product Management</t>
        </is>
      </c>
      <c r="J39" s="111" t="inlineStr">
        <is>
          <t>Product Management</t>
        </is>
      </c>
      <c r="K39" s="111" t="inlineStr"/>
      <c r="L39" s="111" t="n">
        <v>20</v>
      </c>
      <c r="M39" s="113" t="inlineStr">
        <is>
          <t>P3 / M2</t>
        </is>
      </c>
      <c r="N39" s="114" t="inlineStr">
        <is>
          <t>Career / · Team Lead</t>
        </is>
      </c>
      <c r="O39" s="114" t="inlineStr">
        <is>
          <t>4 Enable</t>
        </is>
      </c>
      <c r="P39" s="114" t="inlineStr">
        <is>
          <t>4–7 yrs</t>
        </is>
      </c>
      <c r="Q39" s="114" t="inlineStr">
        <is>
          <t>5–8 · 4–8</t>
        </is>
      </c>
      <c r="R39" s="114" t="inlineStr">
        <is>
          <t>Product Manager</t>
        </is>
      </c>
      <c r="S39" s="114" t="inlineStr">
        <is>
          <t>IRIS Vs Competitor Benchmark — SaaS product ladder: Product Manager</t>
        </is>
      </c>
      <c r="T39" s="114" t="inlineStr">
        <is>
          <t>Pragmatic Institute Framework · 37 activities, 7 categories; AIPMM</t>
        </is>
      </c>
      <c r="U39" s="114" t="inlineStr">
        <is>
          <t>Core 3 · Future 3 · Functional 3 · Leadership 2</t>
        </is>
      </c>
      <c r="V39" s="157" t="n">
        <v>357</v>
      </c>
      <c r="W39" s="158" t="inlineStr">
        <is>
          <t>IRIS2344</t>
        </is>
      </c>
      <c r="X39" s="158" t="inlineStr">
        <is>
          <t>Employee</t>
        </is>
      </c>
      <c r="Y39" s="158" t="inlineStr">
        <is>
          <t>Active</t>
        </is>
      </c>
      <c r="Z39" s="158" t="inlineStr">
        <is>
          <t>Medha Ganti</t>
        </is>
      </c>
      <c r="AA39" s="246" t="n">
        <v>45698</v>
      </c>
      <c r="AB39" s="158" t="inlineStr">
        <is>
          <t>Functional Specialist</t>
        </is>
      </c>
      <c r="AC39" s="158" t="inlineStr">
        <is>
          <t>CA</t>
        </is>
      </c>
      <c r="AD39" s="158" t="inlineStr">
        <is>
          <t>Suman Adhikary</t>
        </is>
      </c>
      <c r="AE39" s="158" t="inlineStr">
        <is>
          <t>N-4</t>
        </is>
      </c>
      <c r="AF39" s="158" t="inlineStr">
        <is>
          <t>Manager</t>
        </is>
      </c>
      <c r="AG39" s="158" t="inlineStr">
        <is>
          <t>4 years, 0 months, 0 days</t>
        </is>
      </c>
      <c r="AH39" s="158" t="inlineStr">
        <is>
          <t>1 years, 6 months, 15 days</t>
        </is>
      </c>
      <c r="AI39" s="158" t="inlineStr">
        <is>
          <t>Regtech</t>
        </is>
      </c>
      <c r="AJ39" s="158" t="inlineStr">
        <is>
          <t>CARBON</t>
        </is>
      </c>
      <c r="AK39" s="158" t="inlineStr">
        <is>
          <t>Functional</t>
        </is>
      </c>
      <c r="AL39" s="158" t="inlineStr">
        <is>
          <t>Client Engagement</t>
        </is>
      </c>
      <c r="AM39" s="158" t="inlineStr">
        <is>
          <t>No</t>
        </is>
      </c>
      <c r="AN39" s="158" t="inlineStr">
        <is>
          <t>Client Engagement</t>
        </is>
      </c>
      <c r="AO39" s="158" t="inlineStr">
        <is>
          <t>CA + CE</t>
        </is>
      </c>
      <c r="AP39" s="158" t="inlineStr">
        <is>
          <t>Non-technical</t>
        </is>
      </c>
      <c r="AQ39" s="158" t="n">
        <v>20</v>
      </c>
      <c r="AR39" s="158" t="inlineStr">
        <is>
          <t>Covered</t>
        </is>
      </c>
      <c r="AS39" s="158" t="inlineStr">
        <is>
          <t>IRIS2344</t>
        </is>
      </c>
      <c r="AT39" s="158" t="inlineStr">
        <is>
          <t>Medha Ganti</t>
        </is>
      </c>
      <c r="AU39" s="158" t="inlineStr">
        <is>
          <t>Functional</t>
        </is>
      </c>
      <c r="AV39" s="158" t="inlineStr">
        <is>
          <t>Consulting</t>
        </is>
      </c>
      <c r="AW39" s="158" t="inlineStr">
        <is>
          <t>Product Management</t>
        </is>
      </c>
      <c r="AX39" s="158" t="inlineStr">
        <is>
          <t>Consulting</t>
        </is>
      </c>
      <c r="AY39" s="158" t="inlineStr">
        <is>
          <t>Product Management</t>
        </is>
      </c>
      <c r="AZ39" s="158" t="inlineStr">
        <is>
          <t>Employee</t>
        </is>
      </c>
      <c r="BA39" s="158" t="inlineStr">
        <is>
          <t>Suman Adhikary</t>
        </is>
      </c>
      <c r="BB39" s="158" t="inlineStr">
        <is>
          <t>Sharanya Balachandran</t>
        </is>
      </c>
      <c r="BC39" s="158" t="inlineStr">
        <is>
          <t>Yes</t>
        </is>
      </c>
      <c r="BD39" s="158" t="inlineStr">
        <is>
          <t>Functional Specialist</t>
        </is>
      </c>
      <c r="BE39" s="158" t="inlineStr">
        <is>
          <t>Product Manager - Disclosure Management, Office of CFO Solutions</t>
        </is>
      </c>
      <c r="BF39" s="158" t="inlineStr">
        <is>
          <t>Yes</t>
        </is>
      </c>
      <c r="BG39" s="158" t="n">
        <v>1</v>
      </c>
      <c r="BH39" s="158" t="n">
        <v>1</v>
      </c>
      <c r="BI39" s="158" t="n">
        <v>0</v>
      </c>
      <c r="BJ39" s="158" t="inlineStr">
        <is>
          <t>Consolidate / flatten</t>
        </is>
      </c>
      <c r="BK39" s="158" t="n">
        <v>1</v>
      </c>
      <c r="BL39" s="158" t="n">
        <v>1</v>
      </c>
      <c r="BM39" s="158" t="n">
        <v>0</v>
      </c>
      <c r="BN39" s="158" t="inlineStr">
        <is>
          <t>Consolidate / flatten</t>
        </is>
      </c>
      <c r="BO39" s="158" t="inlineStr">
        <is>
          <t>No</t>
        </is>
      </c>
      <c r="BP39" s="158" t="inlineStr">
        <is>
          <t>L3 – Professional / Associate</t>
        </is>
      </c>
      <c r="BQ39" s="158" t="inlineStr">
        <is>
          <t>L4</t>
        </is>
      </c>
      <c r="BR39" s="158" t="inlineStr">
        <is>
          <t>Matched from Title Hierarchy · new designation</t>
        </is>
      </c>
      <c r="BS39" s="158"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T39" s="158" t="n"/>
      <c r="BU39" s="158" t="n"/>
      <c r="BV39" s="158" t="n"/>
      <c r="BW39" s="158" t="inlineStr">
        <is>
          <t>IRIS2344</t>
        </is>
      </c>
      <c r="BX39" s="158" t="inlineStr">
        <is>
          <t>Employee</t>
        </is>
      </c>
      <c r="BY39" s="158" t="inlineStr">
        <is>
          <t>Active</t>
        </is>
      </c>
      <c r="BZ39" s="158" t="inlineStr">
        <is>
          <t>Medha Ganti</t>
        </is>
      </c>
      <c r="CA39" s="159" t="n">
        <v>45698</v>
      </c>
      <c r="CB39" s="158" t="inlineStr">
        <is>
          <t>Functional Specialist</t>
        </is>
      </c>
      <c r="CC39" s="158" t="inlineStr">
        <is>
          <t>Stakeholder Management and Product Roadmap for DM product.</t>
        </is>
      </c>
      <c r="CD39" s="158" t="inlineStr">
        <is>
          <t>Consulting  Services</t>
        </is>
      </c>
      <c r="CE39" s="158" t="inlineStr">
        <is>
          <t>Product Management</t>
        </is>
      </c>
      <c r="CF39" s="158" t="inlineStr">
        <is>
          <t>Functional Specialist</t>
        </is>
      </c>
      <c r="CG39" s="158" t="inlineStr">
        <is>
          <t>L3 – Professional / Associate</t>
        </is>
      </c>
      <c r="CH39" s="158" t="inlineStr">
        <is>
          <t>Sharanya Balachandran</t>
        </is>
      </c>
      <c r="CI39" s="158" t="inlineStr">
        <is>
          <t>N-4</t>
        </is>
      </c>
      <c r="CJ39" s="158" t="inlineStr">
        <is>
          <t>Manager</t>
        </is>
      </c>
      <c r="CK39" s="158" t="inlineStr">
        <is>
          <t>Regtech</t>
        </is>
      </c>
      <c r="CL39" s="158" t="inlineStr">
        <is>
          <t>Functional</t>
        </is>
      </c>
      <c r="CM39" s="158" t="inlineStr">
        <is>
          <t>5 years, 4 months, 10 days</t>
        </is>
      </c>
      <c r="CN39" s="158" t="inlineStr">
        <is>
          <t>Sr.Product Specialist</t>
        </is>
      </c>
      <c r="CO39" s="158" t="inlineStr">
        <is>
          <t>No</t>
        </is>
      </c>
      <c r="CP39" s="158" t="n">
        <v>3</v>
      </c>
      <c r="CQ39" s="158" t="inlineStr">
        <is>
          <t>Medium</t>
        </is>
      </c>
      <c r="CR39" s="158" t="inlineStr">
        <is>
          <t>High Impact / Growth Talent</t>
        </is>
      </c>
      <c r="CS39" s="158" t="n"/>
      <c r="CT39" s="158" t="n"/>
      <c r="CU39" s="158" t="inlineStr">
        <is>
          <t>Yes</t>
        </is>
      </c>
      <c r="CV39" s="158" t="n"/>
      <c r="CW39" s="158" t="inlineStr">
        <is>
          <t>Customer success methods; communication &amp; de-escalation; product/domain depth; ticketing &amp; SLA tools | People management: goal-setting &amp; feedback, 1:1 coaching, performance conversations</t>
        </is>
      </c>
      <c r="CX39"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39" s="158" t="inlineStr">
        <is>
          <t>Aligned to Prod role as additional now</t>
        </is>
      </c>
    </row>
    <row r="40" ht="64" customHeight="1">
      <c r="A40" s="109" t="inlineStr">
        <is>
          <t>IRIS2301</t>
        </is>
      </c>
      <c r="B40" s="111" t="inlineStr">
        <is>
          <t>Priyadarsini Kairali</t>
        </is>
      </c>
      <c r="C40" s="111" t="inlineStr">
        <is>
          <t>Functional</t>
        </is>
      </c>
      <c r="D40" s="115" t="inlineStr">
        <is>
          <t>Functional Specialist</t>
        </is>
      </c>
      <c r="E40" s="115" t="inlineStr">
        <is>
          <t>Associate Product Manager – POD Lead</t>
        </is>
      </c>
      <c r="F40" s="115" t="inlineStr">
        <is>
          <t>L3 – Professional / Associate</t>
        </is>
      </c>
      <c r="G40" s="115" t="inlineStr">
        <is>
          <t>B1</t>
        </is>
      </c>
      <c r="H40" s="146" t="inlineStr">
        <is>
          <t>▲ Up</t>
        </is>
      </c>
      <c r="I40" s="111" t="inlineStr">
        <is>
          <t>Product Management</t>
        </is>
      </c>
      <c r="J40" s="111" t="inlineStr">
        <is>
          <t>Product Management</t>
        </is>
      </c>
      <c r="K40" s="111" t="inlineStr"/>
      <c r="L40" s="111" t="n">
        <v>20</v>
      </c>
      <c r="M40" s="113" t="inlineStr">
        <is>
          <t>P3 / M2</t>
        </is>
      </c>
      <c r="N40" s="114" t="inlineStr">
        <is>
          <t>Career / · Team Lead</t>
        </is>
      </c>
      <c r="O40" s="114" t="inlineStr">
        <is>
          <t>4 Enable</t>
        </is>
      </c>
      <c r="P40" s="114" t="inlineStr">
        <is>
          <t>4–7 yrs</t>
        </is>
      </c>
      <c r="Q40" s="114" t="inlineStr">
        <is>
          <t>5–8 · 4–8</t>
        </is>
      </c>
      <c r="R40" s="114" t="inlineStr">
        <is>
          <t>Product Manager</t>
        </is>
      </c>
      <c r="S40" s="114" t="inlineStr">
        <is>
          <t>IRIS Vs Competitor Benchmark — SaaS product ladder: Product Manager</t>
        </is>
      </c>
      <c r="T40" s="114" t="inlineStr">
        <is>
          <t>Pragmatic Institute Framework · 37 activities, 7 categories; AIPMM</t>
        </is>
      </c>
      <c r="U40" s="114" t="inlineStr">
        <is>
          <t>Core 3 · Future 3 · Functional 3 · Leadership 2</t>
        </is>
      </c>
      <c r="V40" s="157" t="n">
        <v>339</v>
      </c>
      <c r="W40" s="158" t="inlineStr">
        <is>
          <t>IRIS2301</t>
        </is>
      </c>
      <c r="X40" s="158" t="inlineStr">
        <is>
          <t>Employee</t>
        </is>
      </c>
      <c r="Y40" s="158" t="inlineStr">
        <is>
          <t>Active</t>
        </is>
      </c>
      <c r="Z40" s="158" t="inlineStr">
        <is>
          <t>Priyadarsini Kairali</t>
        </is>
      </c>
      <c r="AA40" s="246" t="n">
        <v>45537</v>
      </c>
      <c r="AB40" s="158" t="inlineStr">
        <is>
          <t>Functional Specialist</t>
        </is>
      </c>
      <c r="AC40" s="158" t="inlineStr">
        <is>
          <t>MBA</t>
        </is>
      </c>
      <c r="AD40" s="158" t="inlineStr">
        <is>
          <t>Suman Adhikary</t>
        </is>
      </c>
      <c r="AE40" s="158" t="inlineStr">
        <is>
          <t>N-4</t>
        </is>
      </c>
      <c r="AF40" s="158" t="inlineStr">
        <is>
          <t>Manager</t>
        </is>
      </c>
      <c r="AG40" s="158" t="inlineStr">
        <is>
          <t>5 years, 9 months, 0 days</t>
        </is>
      </c>
      <c r="AH40" s="158" t="inlineStr">
        <is>
          <t>1 years, 11 months, 23 days</t>
        </is>
      </c>
      <c r="AI40" s="158" t="inlineStr">
        <is>
          <t>Regtech</t>
        </is>
      </c>
      <c r="AJ40" s="158" t="inlineStr">
        <is>
          <t>CARBON</t>
        </is>
      </c>
      <c r="AK40" s="158" t="inlineStr">
        <is>
          <t>Functional</t>
        </is>
      </c>
      <c r="AL40" s="158" t="inlineStr">
        <is>
          <t>Client Engagement</t>
        </is>
      </c>
      <c r="AM40" s="158" t="inlineStr">
        <is>
          <t>No</t>
        </is>
      </c>
      <c r="AN40" s="158" t="inlineStr">
        <is>
          <t>Client Engagement</t>
        </is>
      </c>
      <c r="AO40" s="158" t="inlineStr">
        <is>
          <t>CA + CE</t>
        </is>
      </c>
      <c r="AP40" s="158" t="inlineStr">
        <is>
          <t>Non-technical</t>
        </is>
      </c>
      <c r="AQ40" s="158" t="n">
        <v>20</v>
      </c>
      <c r="AR40" s="158" t="inlineStr">
        <is>
          <t>Covered</t>
        </is>
      </c>
      <c r="AS40" s="158" t="inlineStr">
        <is>
          <t>IRIS2301</t>
        </is>
      </c>
      <c r="AT40" s="158" t="inlineStr">
        <is>
          <t>Priyadarsini Kairali</t>
        </is>
      </c>
      <c r="AU40" s="158" t="inlineStr">
        <is>
          <t>Functional</t>
        </is>
      </c>
      <c r="AV40" s="158" t="inlineStr">
        <is>
          <t>Consulting</t>
        </is>
      </c>
      <c r="AW40" s="158" t="inlineStr">
        <is>
          <t>Implementation &amp; Solutions Consulting</t>
        </is>
      </c>
      <c r="AX40" s="158" t="inlineStr">
        <is>
          <t>Consulting</t>
        </is>
      </c>
      <c r="AY40" s="158" t="inlineStr">
        <is>
          <t>Product Management</t>
        </is>
      </c>
      <c r="AZ40" s="158" t="inlineStr">
        <is>
          <t>Employee</t>
        </is>
      </c>
      <c r="BA40" s="158" t="inlineStr">
        <is>
          <t>Suman Adhikary</t>
        </is>
      </c>
      <c r="BB40" s="158" t="inlineStr">
        <is>
          <t>Anuradha RK</t>
        </is>
      </c>
      <c r="BC40" s="158" t="inlineStr">
        <is>
          <t>Yes</t>
        </is>
      </c>
      <c r="BD40" s="158" t="inlineStr">
        <is>
          <t>Functional Specialist</t>
        </is>
      </c>
      <c r="BE40" s="158" t="inlineStr">
        <is>
          <t>Lead Strategy &amp; Solutions Consultant - Disclosure Management, Office of CFO Solutions</t>
        </is>
      </c>
      <c r="BF40" s="158" t="inlineStr">
        <is>
          <t>Yes</t>
        </is>
      </c>
      <c r="BG40" s="158" t="n">
        <v>3</v>
      </c>
      <c r="BH40" s="158" t="n">
        <v>3</v>
      </c>
      <c r="BI40" s="158" t="n">
        <v>0</v>
      </c>
      <c r="BJ40" s="158" t="inlineStr">
        <is>
          <t>Review</t>
        </is>
      </c>
      <c r="BK40" s="158" t="n">
        <v>2</v>
      </c>
      <c r="BL40" s="158" t="n">
        <v>2</v>
      </c>
      <c r="BM40" s="158" t="n">
        <v>0</v>
      </c>
      <c r="BN40" s="158" t="inlineStr">
        <is>
          <t>Consolidate / flatten</t>
        </is>
      </c>
      <c r="BO40" s="158" t="inlineStr">
        <is>
          <t>Yes</t>
        </is>
      </c>
      <c r="BP40" s="158" t="inlineStr">
        <is>
          <t>L3 – Professional / Associate</t>
        </is>
      </c>
      <c r="BQ40" s="158" t="inlineStr">
        <is>
          <t>L3</t>
        </is>
      </c>
      <c r="BR40" s="158" t="inlineStr">
        <is>
          <t>Matched from Title Hierarchy · new designation</t>
        </is>
      </c>
      <c r="BS40" s="158"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T40" s="158" t="n"/>
      <c r="BU40" s="158" t="inlineStr">
        <is>
          <t>EU; APAC; US.</t>
        </is>
      </c>
      <c r="BV40" s="158" t="n"/>
      <c r="BW40" s="158" t="inlineStr">
        <is>
          <t>IRIS2301</t>
        </is>
      </c>
      <c r="BX40" s="158" t="inlineStr">
        <is>
          <t>Employee</t>
        </is>
      </c>
      <c r="BY40" s="158" t="inlineStr">
        <is>
          <t>Active</t>
        </is>
      </c>
      <c r="BZ40" s="158" t="inlineStr">
        <is>
          <t>Priyadarsini Kairali</t>
        </is>
      </c>
      <c r="CA40" s="159" t="n">
        <v>45537</v>
      </c>
      <c r="CB40" s="158" t="inlineStr">
        <is>
          <t>Functional Specialist</t>
        </is>
      </c>
      <c r="CC40" s="158" t="inlineStr">
        <is>
          <t>. Revenue impact: Handle the pre-sales process where we can represent our product and solutions effectively to prospects, which leads to deal closures.</t>
        </is>
      </c>
      <c r="CD40" s="158" t="inlineStr">
        <is>
          <t>Consulting  Services</t>
        </is>
      </c>
      <c r="CE40" s="158" t="inlineStr">
        <is>
          <t>Financial Reporting Advisory</t>
        </is>
      </c>
      <c r="CF40" s="158" t="inlineStr">
        <is>
          <t>Functional Specialist</t>
        </is>
      </c>
      <c r="CG40" s="158" t="inlineStr">
        <is>
          <t>L3 – Professional / Associate</t>
        </is>
      </c>
      <c r="CH40" s="158" t="inlineStr">
        <is>
          <t>Anuradha RK</t>
        </is>
      </c>
      <c r="CI40" s="158" t="inlineStr">
        <is>
          <t>N-4</t>
        </is>
      </c>
      <c r="CJ40" s="158" t="inlineStr">
        <is>
          <t>Manager</t>
        </is>
      </c>
      <c r="CK40" s="158" t="inlineStr">
        <is>
          <t>Regtech</t>
        </is>
      </c>
      <c r="CL40" s="158" t="inlineStr">
        <is>
          <t>Functional</t>
        </is>
      </c>
      <c r="CM40" s="158" t="inlineStr">
        <is>
          <t>7 years, 6 months, 18 days</t>
        </is>
      </c>
      <c r="CN40" s="158" t="inlineStr">
        <is>
          <t>Lead Strategy &amp; Solutions Consulting</t>
        </is>
      </c>
      <c r="CO40" s="158" t="inlineStr">
        <is>
          <t>No</t>
        </is>
      </c>
      <c r="CP40" s="158" t="n">
        <v>3</v>
      </c>
      <c r="CQ40" s="158" t="inlineStr">
        <is>
          <t>Medium</t>
        </is>
      </c>
      <c r="CR40" s="158" t="inlineStr">
        <is>
          <t>High Impact / Growth Talent</t>
        </is>
      </c>
      <c r="CS40" s="158" t="n"/>
      <c r="CT40" s="158" t="n"/>
      <c r="CU40" s="158" t="inlineStr">
        <is>
          <t>Yes</t>
        </is>
      </c>
      <c r="CV40" s="158" t="n"/>
      <c r="CW40" s="158" t="inlineStr">
        <is>
          <t>Customer success methods; communication &amp; de-escalation; product/domain depth; ticketing &amp; SLA tools | People management: goal-setting &amp; feedback, 1:1 coaching, performance conversations</t>
        </is>
      </c>
      <c r="CX40"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40" s="158" t="inlineStr">
        <is>
          <t>Suggested a designation of "Solutions &amp; Strategy Lead"</t>
        </is>
      </c>
    </row>
    <row r="41" ht="64" customHeight="1">
      <c r="A41" s="109" t="inlineStr">
        <is>
          <t>IRIS2419</t>
        </is>
      </c>
      <c r="B41" s="111" t="inlineStr">
        <is>
          <t>Alizah Noorani</t>
        </is>
      </c>
      <c r="C41" s="111" t="inlineStr">
        <is>
          <t>Functional</t>
        </is>
      </c>
      <c r="D41" s="115" t="inlineStr">
        <is>
          <t>ESG Implementation Consultant</t>
        </is>
      </c>
      <c r="E41" s="115" t="inlineStr">
        <is>
          <t>Functional Specialist</t>
        </is>
      </c>
      <c r="F41" s="115" t="inlineStr">
        <is>
          <t>L3 – Professional / Associate</t>
        </is>
      </c>
      <c r="G41" s="115" t="inlineStr">
        <is>
          <t>B1</t>
        </is>
      </c>
      <c r="H41" s="146" t="inlineStr">
        <is>
          <t>▲ Up</t>
        </is>
      </c>
      <c r="I41" s="111" t="inlineStr">
        <is>
          <t>Solution Consulting &amp; Implementation</t>
        </is>
      </c>
      <c r="J41" s="111" t="inlineStr">
        <is>
          <t>Solution Consulting &amp; Implementation</t>
        </is>
      </c>
      <c r="K41" s="111" t="inlineStr"/>
      <c r="L41" s="111" t="n">
        <v>20</v>
      </c>
      <c r="M41" s="113" t="inlineStr">
        <is>
          <t>P3 / M2</t>
        </is>
      </c>
      <c r="N41" s="114" t="inlineStr">
        <is>
          <t>Career / · Team Lead</t>
        </is>
      </c>
      <c r="O41" s="114" t="inlineStr">
        <is>
          <t>4 Enable</t>
        </is>
      </c>
      <c r="P41" s="114" t="inlineStr">
        <is>
          <t>4–7 yrs</t>
        </is>
      </c>
      <c r="Q41" s="114" t="inlineStr">
        <is>
          <t>5–8 · 4–8</t>
        </is>
      </c>
      <c r="R41" s="114" t="inlineStr">
        <is>
          <t>Senior Consultant</t>
        </is>
      </c>
      <c r="S41" s="114" t="inlineStr">
        <is>
          <r>
            <rPr>
              <rFont val="Calibri"/>
              <b val="1"/>
              <sz val="10"/>
            </rPr>
            <t>Big Four:</t>
          </r>
          <r>
            <rPr>
              <rFont val="Calibri"/>
              <sz val="10"/>
            </rPr>
            <t xml:space="preserve"> Senior Consultant · Regnology: BA · Reg Reporting</t>
          </r>
        </is>
      </c>
      <c r="T41" s="114" t="inlineStr">
        <is>
          <t>TSIA professional services; PMI; BABOK</t>
        </is>
      </c>
      <c r="U41" s="114" t="inlineStr">
        <is>
          <t>Core 3 · Future 3 · Functional 3 · Leadership 1</t>
        </is>
      </c>
      <c r="V41" s="157" t="n">
        <v>391</v>
      </c>
      <c r="W41" s="158" t="inlineStr">
        <is>
          <t>IRIS2419</t>
        </is>
      </c>
      <c r="X41" s="158" t="inlineStr">
        <is>
          <t>Employee</t>
        </is>
      </c>
      <c r="Y41" s="158" t="inlineStr">
        <is>
          <t>Active</t>
        </is>
      </c>
      <c r="Z41" s="158" t="inlineStr">
        <is>
          <t>Alizah Noorani</t>
        </is>
      </c>
      <c r="AA41" s="246" t="n">
        <v>45880</v>
      </c>
      <c r="AB41" s="158" t="inlineStr">
        <is>
          <t>ESG Implementation Consultant</t>
        </is>
      </c>
      <c r="AC41" s="158" t="inlineStr">
        <is>
          <t>M.Sc</t>
        </is>
      </c>
      <c r="AD41" s="158" t="inlineStr">
        <is>
          <t>Farzad Wadia</t>
        </is>
      </c>
      <c r="AE41" s="158" t="inlineStr">
        <is>
          <t>N-4</t>
        </is>
      </c>
      <c r="AF41" s="158" t="inlineStr">
        <is>
          <t>Individual Contributor</t>
        </is>
      </c>
      <c r="AG41" s="158" t="inlineStr">
        <is>
          <t>3 years, 1 months, 0 days</t>
        </is>
      </c>
      <c r="AH41" s="158" t="inlineStr">
        <is>
          <t>1 years, 0 months, 14 days</t>
        </is>
      </c>
      <c r="AI41" s="158" t="inlineStr">
        <is>
          <t>Regtech</t>
        </is>
      </c>
      <c r="AJ41" s="158" t="inlineStr">
        <is>
          <t>CARBON</t>
        </is>
      </c>
      <c r="AK41" s="158" t="inlineStr">
        <is>
          <t>Functional</t>
        </is>
      </c>
      <c r="AL41" s="158" t="inlineStr">
        <is>
          <t>Client Engagement</t>
        </is>
      </c>
      <c r="AM41" s="158" t="inlineStr">
        <is>
          <t>No</t>
        </is>
      </c>
      <c r="AN41" s="158" t="inlineStr">
        <is>
          <t>Client Engagement</t>
        </is>
      </c>
      <c r="AO41" s="158" t="inlineStr">
        <is>
          <t>ESG</t>
        </is>
      </c>
      <c r="AP41" s="158" t="inlineStr">
        <is>
          <t>Non-technical</t>
        </is>
      </c>
      <c r="AQ41" s="158" t="n">
        <v>20</v>
      </c>
      <c r="AR41" s="158" t="inlineStr">
        <is>
          <t>Covered</t>
        </is>
      </c>
      <c r="AS41" s="158" t="inlineStr">
        <is>
          <t>IRIS2419</t>
        </is>
      </c>
      <c r="AT41" s="158" t="inlineStr">
        <is>
          <t>Alizah Noorani</t>
        </is>
      </c>
      <c r="AU41" s="158" t="inlineStr">
        <is>
          <t>Functional</t>
        </is>
      </c>
      <c r="AV41" s="158" t="inlineStr">
        <is>
          <t>Consulting</t>
        </is>
      </c>
      <c r="AW41" s="158" t="inlineStr">
        <is>
          <t>Implementation &amp; Solutions Consulting</t>
        </is>
      </c>
      <c r="AX41" s="158" t="inlineStr">
        <is>
          <t>Consulting</t>
        </is>
      </c>
      <c r="AY41" s="158" t="inlineStr">
        <is>
          <t>ESG Advisory</t>
        </is>
      </c>
      <c r="AZ41" s="158" t="inlineStr">
        <is>
          <t>Employee</t>
        </is>
      </c>
      <c r="BA41" s="158" t="inlineStr">
        <is>
          <t>Farzad Wadia</t>
        </is>
      </c>
      <c r="BB41" s="158" t="inlineStr">
        <is>
          <t>Farzad Wadia</t>
        </is>
      </c>
      <c r="BC41" s="158" t="inlineStr">
        <is>
          <t>No</t>
        </is>
      </c>
      <c r="BD41" s="158" t="inlineStr">
        <is>
          <t>ESG Implementation Consultant</t>
        </is>
      </c>
      <c r="BE41" s="158" t="inlineStr">
        <is>
          <t>Functional Specialist - ESG</t>
        </is>
      </c>
      <c r="BF41" s="158" t="inlineStr">
        <is>
          <t>Yes</t>
        </is>
      </c>
      <c r="BG41" s="158" t="inlineStr">
        <is>
          <t>—</t>
        </is>
      </c>
      <c r="BH41" s="158" t="inlineStr">
        <is>
          <t>—</t>
        </is>
      </c>
      <c r="BI41" s="158" t="inlineStr">
        <is>
          <t>—</t>
        </is>
      </c>
      <c r="BJ41" s="158" t="inlineStr">
        <is>
          <t>Not a manager</t>
        </is>
      </c>
      <c r="BK41" s="158" t="inlineStr">
        <is>
          <t>—</t>
        </is>
      </c>
      <c r="BL41" s="158" t="inlineStr">
        <is>
          <t>—</t>
        </is>
      </c>
      <c r="BM41" s="158" t="inlineStr">
        <is>
          <t>—</t>
        </is>
      </c>
      <c r="BN41" s="158" t="inlineStr">
        <is>
          <t>Not a manager</t>
        </is>
      </c>
      <c r="BO41" s="158" t="inlineStr">
        <is>
          <t>—</t>
        </is>
      </c>
      <c r="BP41" s="158" t="inlineStr">
        <is>
          <t>L3 – Professional / Associate</t>
        </is>
      </c>
      <c r="BQ41" s="158" t="inlineStr">
        <is>
          <t>L1</t>
        </is>
      </c>
      <c r="BR41" s="158" t="inlineStr">
        <is>
          <t>Matched from Title Hierarchy · new designation</t>
        </is>
      </c>
      <c r="BS41" s="158" t="inlineStr">
        <is>
          <t>Refer to a separate sheet</t>
        </is>
      </c>
      <c r="BT41" s="158" t="n"/>
      <c r="BU41" s="158" t="inlineStr">
        <is>
          <t>Global - ESG.</t>
        </is>
      </c>
      <c r="BV41" s="158" t="n"/>
      <c r="BW41" s="158" t="inlineStr">
        <is>
          <t>IRIS2419</t>
        </is>
      </c>
      <c r="BX41" s="158" t="inlineStr">
        <is>
          <t>Employee</t>
        </is>
      </c>
      <c r="BY41" s="158" t="inlineStr">
        <is>
          <t>Active</t>
        </is>
      </c>
      <c r="BZ41" s="158" t="inlineStr">
        <is>
          <t>Alizah Noorani</t>
        </is>
      </c>
      <c r="CA41" s="159" t="n">
        <v>45880</v>
      </c>
      <c r="CB41" s="158" t="inlineStr">
        <is>
          <t>ESG Implementation Consultant</t>
        </is>
      </c>
      <c r="CC41" s="158" t="inlineStr">
        <is>
          <t>Gives product Demo &amp; helps in implementation</t>
        </is>
      </c>
      <c r="CD41" s="158" t="inlineStr">
        <is>
          <t>Consulting  Services</t>
        </is>
      </c>
      <c r="CE41" s="158" t="inlineStr">
        <is>
          <t>ESG Advisory</t>
        </is>
      </c>
      <c r="CF41" s="158" t="inlineStr">
        <is>
          <t>ESG Implementation Consultant</t>
        </is>
      </c>
      <c r="CG41" s="158" t="inlineStr">
        <is>
          <t>L3 – Professional / Associate</t>
        </is>
      </c>
      <c r="CH41" s="158" t="inlineStr">
        <is>
          <t>Farzad Wadia</t>
        </is>
      </c>
      <c r="CI41" s="158" t="inlineStr">
        <is>
          <t>N-4</t>
        </is>
      </c>
      <c r="CJ41" s="158" t="inlineStr">
        <is>
          <t>Individual Contributor</t>
        </is>
      </c>
      <c r="CK41" s="158" t="inlineStr">
        <is>
          <t>Regtech</t>
        </is>
      </c>
      <c r="CL41" s="158" t="inlineStr">
        <is>
          <t>Functional</t>
        </is>
      </c>
      <c r="CM41" s="158" t="inlineStr">
        <is>
          <t>3 years, 11 months, 9 days</t>
        </is>
      </c>
      <c r="CN41" s="158" t="inlineStr">
        <is>
          <t>Functional Specialist - ESG</t>
        </is>
      </c>
      <c r="CO41" s="158" t="inlineStr">
        <is>
          <t>No</t>
        </is>
      </c>
      <c r="CP41" s="158" t="n">
        <v>3</v>
      </c>
      <c r="CQ41" s="158" t="inlineStr">
        <is>
          <t>Medium</t>
        </is>
      </c>
      <c r="CR41" s="158" t="inlineStr">
        <is>
          <t>Core Contributor</t>
        </is>
      </c>
      <c r="CS41" s="158" t="inlineStr">
        <is>
          <t>No</t>
        </is>
      </c>
      <c r="CT41" s="158" t="inlineStr">
        <is>
          <t>No</t>
        </is>
      </c>
      <c r="CU41" s="158" t="inlineStr">
        <is>
          <t>Yes</t>
        </is>
      </c>
      <c r="CV41" s="158" t="n"/>
      <c r="CW41" s="158" t="inlineStr">
        <is>
          <t>-Agile Thinking, Domain, AI</t>
        </is>
      </c>
      <c r="CX41" s="158" t="n"/>
      <c r="CY41" s="158" t="n"/>
    </row>
    <row r="42" ht="64" customHeight="1">
      <c r="A42" s="109" t="inlineStr">
        <is>
          <t>IRIS2510</t>
        </is>
      </c>
      <c r="B42" s="111" t="inlineStr">
        <is>
          <t>Chirag Shah</t>
        </is>
      </c>
      <c r="C42" s="111" t="inlineStr">
        <is>
          <t>Functional</t>
        </is>
      </c>
      <c r="D42" s="111" t="inlineStr">
        <is>
          <t>Functional Specialist</t>
        </is>
      </c>
      <c r="E42" s="111" t="inlineStr">
        <is>
          <t>Functional Specialist</t>
        </is>
      </c>
      <c r="F42" s="115" t="inlineStr">
        <is>
          <t>L3 – Professional / Associate</t>
        </is>
      </c>
      <c r="G42" s="115" t="inlineStr">
        <is>
          <t>B1</t>
        </is>
      </c>
      <c r="H42" s="146" t="inlineStr">
        <is>
          <t>▲ Up</t>
        </is>
      </c>
      <c r="I42" s="111" t="inlineStr">
        <is>
          <t>Solution Consulting &amp; Implementation</t>
        </is>
      </c>
      <c r="J42" s="111" t="inlineStr">
        <is>
          <t>Solution Consulting &amp; Implementation</t>
        </is>
      </c>
      <c r="K42" s="111" t="inlineStr"/>
      <c r="L42" s="111" t="n">
        <v>20</v>
      </c>
      <c r="M42" s="113" t="inlineStr">
        <is>
          <t>P3 / M2</t>
        </is>
      </c>
      <c r="N42" s="114" t="inlineStr">
        <is>
          <t>Career / · Team Lead</t>
        </is>
      </c>
      <c r="O42" s="114" t="inlineStr">
        <is>
          <t>4 Enable</t>
        </is>
      </c>
      <c r="P42" s="114" t="inlineStr">
        <is>
          <t>4–7 yrs</t>
        </is>
      </c>
      <c r="Q42" s="114" t="inlineStr">
        <is>
          <t>5–8 · 4–8</t>
        </is>
      </c>
      <c r="R42" s="114" t="inlineStr">
        <is>
          <t>Senior Consultant</t>
        </is>
      </c>
      <c r="S42" s="114" t="inlineStr">
        <is>
          <r>
            <rPr>
              <rFont val="Calibri"/>
              <b val="1"/>
              <sz val="10"/>
            </rPr>
            <t>Big Four:</t>
          </r>
          <r>
            <rPr>
              <rFont val="Calibri"/>
              <sz val="10"/>
            </rPr>
            <t xml:space="preserve"> Senior Consultant · Regnology: BA · Reg Reporting</t>
          </r>
        </is>
      </c>
      <c r="T42" s="114" t="inlineStr">
        <is>
          <t>TSIA professional services; PMI; BABOK</t>
        </is>
      </c>
      <c r="U42" s="114" t="inlineStr">
        <is>
          <t>Core 3 · Future 3 · Functional 3 · Leadership 1</t>
        </is>
      </c>
      <c r="V42" s="157" t="n">
        <v>481</v>
      </c>
      <c r="W42" s="158" t="inlineStr">
        <is>
          <t>IRIS2510</t>
        </is>
      </c>
      <c r="X42" s="158" t="inlineStr">
        <is>
          <t>Employee</t>
        </is>
      </c>
      <c r="Y42" s="158" t="inlineStr">
        <is>
          <t>Active</t>
        </is>
      </c>
      <c r="Z42" s="158" t="inlineStr">
        <is>
          <t>Chirag Shah</t>
        </is>
      </c>
      <c r="AA42" s="246" t="n">
        <v>46125</v>
      </c>
      <c r="AB42" s="158" t="inlineStr">
        <is>
          <t>Functional Specialist</t>
        </is>
      </c>
      <c r="AC42" s="158" t="inlineStr">
        <is>
          <t>CA</t>
        </is>
      </c>
      <c r="AD42" s="158" t="inlineStr">
        <is>
          <t>Aakanksha Swaminathan</t>
        </is>
      </c>
      <c r="AE42" s="158" t="inlineStr">
        <is>
          <t>N-5</t>
        </is>
      </c>
      <c r="AF42" s="158" t="inlineStr">
        <is>
          <t>Individual Contributor</t>
        </is>
      </c>
      <c r="AG42" s="158" t="inlineStr">
        <is>
          <t>4 years, 0 months, 0 days</t>
        </is>
      </c>
      <c r="AH42" s="158" t="inlineStr">
        <is>
          <t>0 years, 4 months, 12 days</t>
        </is>
      </c>
      <c r="AI42" s="158" t="inlineStr">
        <is>
          <t>Regtech</t>
        </is>
      </c>
      <c r="AJ42" s="158" t="inlineStr">
        <is>
          <t>CARBON</t>
        </is>
      </c>
      <c r="AK42" s="158" t="inlineStr">
        <is>
          <t>Functional</t>
        </is>
      </c>
      <c r="AL42" s="158" t="inlineStr">
        <is>
          <t>Client Engagement</t>
        </is>
      </c>
      <c r="AM42" s="158" t="inlineStr">
        <is>
          <t>No</t>
        </is>
      </c>
      <c r="AN42" s="158" t="inlineStr">
        <is>
          <t>Client Engagement</t>
        </is>
      </c>
      <c r="AO42" s="158" t="inlineStr">
        <is>
          <t>CE</t>
        </is>
      </c>
      <c r="AP42" s="158" t="inlineStr">
        <is>
          <t>Non-technical</t>
        </is>
      </c>
      <c r="AQ42" s="158" t="n">
        <v>20</v>
      </c>
      <c r="AR42" s="158" t="inlineStr">
        <is>
          <t>Covered</t>
        </is>
      </c>
      <c r="AS42" s="158" t="inlineStr">
        <is>
          <t>IRIS2510</t>
        </is>
      </c>
      <c r="AT42" s="158" t="inlineStr">
        <is>
          <t>Chirag Shah</t>
        </is>
      </c>
      <c r="AU42" s="158" t="inlineStr">
        <is>
          <t>Functional</t>
        </is>
      </c>
      <c r="AV42" s="158" t="inlineStr">
        <is>
          <t>Consulting</t>
        </is>
      </c>
      <c r="AW42" s="158" t="inlineStr">
        <is>
          <t>Implementation &amp; Solutions Consulting</t>
        </is>
      </c>
      <c r="AX42" s="158" t="inlineStr">
        <is>
          <t>Consulting</t>
        </is>
      </c>
      <c r="AY42" s="158" t="inlineStr">
        <is>
          <t>Product Management</t>
        </is>
      </c>
      <c r="AZ42" s="158" t="inlineStr">
        <is>
          <t>Employee</t>
        </is>
      </c>
      <c r="BA42" s="158" t="inlineStr">
        <is>
          <t>Suman Adhikary</t>
        </is>
      </c>
      <c r="BB42" s="158" t="n"/>
      <c r="BC42" s="158" t="inlineStr">
        <is>
          <t>Yes</t>
        </is>
      </c>
      <c r="BD42" s="158" t="inlineStr">
        <is>
          <t>Functional Specialist</t>
        </is>
      </c>
      <c r="BE42" s="158" t="inlineStr">
        <is>
          <t>Functional Specialist</t>
        </is>
      </c>
      <c r="BF42" s="158" t="inlineStr">
        <is>
          <t>No</t>
        </is>
      </c>
      <c r="BG42" s="158" t="inlineStr">
        <is>
          <t>—</t>
        </is>
      </c>
      <c r="BH42" s="158" t="inlineStr">
        <is>
          <t>—</t>
        </is>
      </c>
      <c r="BI42" s="158" t="inlineStr">
        <is>
          <t>—</t>
        </is>
      </c>
      <c r="BJ42" s="158" t="inlineStr">
        <is>
          <t>Not a manager</t>
        </is>
      </c>
      <c r="BK42" s="158" t="inlineStr">
        <is>
          <t>—</t>
        </is>
      </c>
      <c r="BL42" s="158" t="inlineStr">
        <is>
          <t>—</t>
        </is>
      </c>
      <c r="BM42" s="158" t="inlineStr">
        <is>
          <t>—</t>
        </is>
      </c>
      <c r="BN42" s="158" t="inlineStr">
        <is>
          <t>Not a manager</t>
        </is>
      </c>
      <c r="BO42" s="158" t="inlineStr">
        <is>
          <t>—</t>
        </is>
      </c>
      <c r="BP42" s="158" t="inlineStr">
        <is>
          <t>L3 – Professional / Associate</t>
        </is>
      </c>
      <c r="BQ42" s="158" t="inlineStr">
        <is>
          <t>L3 – Professional / Associate</t>
        </is>
      </c>
      <c r="BR42" s="158" t="inlineStr">
        <is>
          <t>No designation change — current record value carried forward</t>
        </is>
      </c>
      <c r="BS42" s="158"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T42" s="158" t="n"/>
      <c r="BU42" s="158" t="inlineStr">
        <is>
          <t>EU and India.</t>
        </is>
      </c>
      <c r="BV42" s="158" t="n"/>
      <c r="BW42" s="158" t="inlineStr">
        <is>
          <t>IRIS2510</t>
        </is>
      </c>
      <c r="BX42" s="158" t="inlineStr">
        <is>
          <t>Employee</t>
        </is>
      </c>
      <c r="BY42" s="158" t="inlineStr">
        <is>
          <t>Active</t>
        </is>
      </c>
      <c r="BZ42" s="158" t="inlineStr">
        <is>
          <t>Chirag Shah</t>
        </is>
      </c>
      <c r="CA42" s="159" t="n">
        <v>46125</v>
      </c>
      <c r="CB42" s="158" t="inlineStr">
        <is>
          <t>Functional Specialist</t>
        </is>
      </c>
      <c r="CC42" s="158" t="inlineStr">
        <is>
          <t>Tag with Sales team to give product demo to the clients and post onboarding of customers, they help in implementation</t>
        </is>
      </c>
      <c r="CD42" s="158" t="inlineStr">
        <is>
          <t>Consulting  Services</t>
        </is>
      </c>
      <c r="CE42" s="158" t="inlineStr">
        <is>
          <t>Financial Reporting Advisory</t>
        </is>
      </c>
      <c r="CF42" s="158" t="inlineStr">
        <is>
          <t>Functional Specialist</t>
        </is>
      </c>
      <c r="CG42" s="158" t="inlineStr">
        <is>
          <t>L3 – Professional / Associate</t>
        </is>
      </c>
      <c r="CH42" s="158" t="inlineStr">
        <is>
          <t>Anuradha RK</t>
        </is>
      </c>
      <c r="CI42" s="158" t="inlineStr">
        <is>
          <t>N-4</t>
        </is>
      </c>
      <c r="CJ42" s="158" t="inlineStr">
        <is>
          <t>Individual Contributor</t>
        </is>
      </c>
      <c r="CK42" s="158" t="inlineStr">
        <is>
          <t>Regtech</t>
        </is>
      </c>
      <c r="CL42" s="158" t="inlineStr">
        <is>
          <t>Functional</t>
        </is>
      </c>
      <c r="CM42" s="158" t="inlineStr">
        <is>
          <t>4 years, 2 months, 7 days</t>
        </is>
      </c>
      <c r="CN42" s="158" t="n"/>
      <c r="CO42" s="158" t="inlineStr">
        <is>
          <t>No</t>
        </is>
      </c>
      <c r="CP42" s="158" t="n">
        <v>3</v>
      </c>
      <c r="CQ42" s="158" t="inlineStr">
        <is>
          <t>Medium</t>
        </is>
      </c>
      <c r="CR42" s="158" t="inlineStr">
        <is>
          <t>Core Contributor</t>
        </is>
      </c>
      <c r="CS42" s="158" t="n"/>
      <c r="CT42" s="158" t="n"/>
      <c r="CU42" s="158" t="n"/>
      <c r="CV42" s="158" t="n"/>
      <c r="CW42" s="158" t="inlineStr">
        <is>
          <t>Customer success methods; communication &amp; de-escalation; product/domain depth; ticketing &amp; SLA tools</t>
        </is>
      </c>
      <c r="CX42"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42" s="158" t="n"/>
    </row>
    <row r="43" ht="64" customHeight="1">
      <c r="A43" s="109" t="inlineStr">
        <is>
          <t>IRIS2463</t>
        </is>
      </c>
      <c r="B43" s="111" t="inlineStr">
        <is>
          <t>Nandit Verma</t>
        </is>
      </c>
      <c r="C43" s="111" t="inlineStr">
        <is>
          <t>Functional</t>
        </is>
      </c>
      <c r="D43" s="111" t="inlineStr">
        <is>
          <t>Functional Specialist</t>
        </is>
      </c>
      <c r="E43" s="111" t="inlineStr">
        <is>
          <t>Functional Specialist</t>
        </is>
      </c>
      <c r="F43" s="115" t="inlineStr">
        <is>
          <t>L3 – Professional / Associate</t>
        </is>
      </c>
      <c r="G43" s="115" t="inlineStr">
        <is>
          <t>B1</t>
        </is>
      </c>
      <c r="H43" s="146" t="inlineStr">
        <is>
          <t>▲ Up</t>
        </is>
      </c>
      <c r="I43" s="111" t="inlineStr">
        <is>
          <t>Solution Consulting &amp; Implementation</t>
        </is>
      </c>
      <c r="J43" s="111" t="inlineStr">
        <is>
          <t>Solution Consulting &amp; Implementation</t>
        </is>
      </c>
      <c r="K43" s="111" t="inlineStr"/>
      <c r="L43" s="111" t="n">
        <v>20</v>
      </c>
      <c r="M43" s="113" t="inlineStr">
        <is>
          <t>P3 / M2</t>
        </is>
      </c>
      <c r="N43" s="114" t="inlineStr">
        <is>
          <t>Career / · Team Lead</t>
        </is>
      </c>
      <c r="O43" s="114" t="inlineStr">
        <is>
          <t>4 Enable</t>
        </is>
      </c>
      <c r="P43" s="114" t="inlineStr">
        <is>
          <t>4–7 yrs</t>
        </is>
      </c>
      <c r="Q43" s="114" t="inlineStr">
        <is>
          <t>5–8 · 4–8</t>
        </is>
      </c>
      <c r="R43" s="114" t="inlineStr">
        <is>
          <t>Senior Consultant</t>
        </is>
      </c>
      <c r="S43" s="114" t="inlineStr">
        <is>
          <r>
            <rPr>
              <rFont val="Calibri"/>
              <b val="1"/>
              <sz val="10"/>
            </rPr>
            <t>Big Four:</t>
          </r>
          <r>
            <rPr>
              <rFont val="Calibri"/>
              <sz val="10"/>
            </rPr>
            <t xml:space="preserve"> Senior Consultant · Regnology: BA · Reg Reporting</t>
          </r>
        </is>
      </c>
      <c r="T43" s="114" t="inlineStr">
        <is>
          <t>TSIA professional services; PMI; BABOK</t>
        </is>
      </c>
      <c r="U43" s="114" t="inlineStr">
        <is>
          <t>Core 3 · Future 3 · Functional 3 · Leadership 1</t>
        </is>
      </c>
      <c r="V43" s="157" t="n">
        <v>435</v>
      </c>
      <c r="W43" s="158" t="inlineStr">
        <is>
          <t>IRIS2463</t>
        </is>
      </c>
      <c r="X43" s="158" t="inlineStr">
        <is>
          <t>Employee</t>
        </is>
      </c>
      <c r="Y43" s="158" t="inlineStr">
        <is>
          <t>Active</t>
        </is>
      </c>
      <c r="Z43" s="158" t="inlineStr">
        <is>
          <t>Nandit Verma</t>
        </is>
      </c>
      <c r="AA43" s="246" t="n">
        <v>46030</v>
      </c>
      <c r="AB43" s="158" t="inlineStr">
        <is>
          <t>Functional Specialist</t>
        </is>
      </c>
      <c r="AC43" s="158" t="inlineStr">
        <is>
          <t>B.E</t>
        </is>
      </c>
      <c r="AD43" s="158" t="inlineStr">
        <is>
          <t>Priyadarsini Kairali</t>
        </is>
      </c>
      <c r="AE43" s="158" t="inlineStr">
        <is>
          <t>N-5</t>
        </is>
      </c>
      <c r="AF43" s="158" t="inlineStr">
        <is>
          <t>Individual Contributor</t>
        </is>
      </c>
      <c r="AG43" s="158" t="inlineStr">
        <is>
          <t>4 years, 3 months, 0 days</t>
        </is>
      </c>
      <c r="AH43" s="158" t="inlineStr">
        <is>
          <t>0 years, 7 months, 17 days</t>
        </is>
      </c>
      <c r="AI43" s="158" t="inlineStr">
        <is>
          <t>Regtech</t>
        </is>
      </c>
      <c r="AJ43" s="158" t="inlineStr">
        <is>
          <t>CARBON</t>
        </is>
      </c>
      <c r="AK43" s="158" t="inlineStr">
        <is>
          <t>Functional</t>
        </is>
      </c>
      <c r="AL43" s="158" t="inlineStr">
        <is>
          <t>Client Engagement</t>
        </is>
      </c>
      <c r="AM43" s="158" t="inlineStr">
        <is>
          <t>No</t>
        </is>
      </c>
      <c r="AN43" s="158" t="inlineStr">
        <is>
          <t>Client Engagement</t>
        </is>
      </c>
      <c r="AO43" s="158" t="inlineStr">
        <is>
          <t>CE</t>
        </is>
      </c>
      <c r="AP43" s="158" t="inlineStr">
        <is>
          <t>Non-technical</t>
        </is>
      </c>
      <c r="AQ43" s="158" t="n">
        <v>20</v>
      </c>
      <c r="AR43" s="158" t="inlineStr">
        <is>
          <t>Covered</t>
        </is>
      </c>
      <c r="AS43" s="158" t="inlineStr">
        <is>
          <t>IRIS2463</t>
        </is>
      </c>
      <c r="AT43" s="158" t="inlineStr">
        <is>
          <t>Nandit Verma</t>
        </is>
      </c>
      <c r="AU43" s="158" t="inlineStr">
        <is>
          <t>Functional</t>
        </is>
      </c>
      <c r="AV43" s="158" t="inlineStr">
        <is>
          <t>Consulting</t>
        </is>
      </c>
      <c r="AW43" s="158" t="inlineStr">
        <is>
          <t>Implementation &amp; Solutions Consulting</t>
        </is>
      </c>
      <c r="AX43" s="158" t="inlineStr">
        <is>
          <t>Consulting</t>
        </is>
      </c>
      <c r="AY43" s="158" t="n"/>
      <c r="AZ43" s="158" t="inlineStr">
        <is>
          <t>Employee</t>
        </is>
      </c>
      <c r="BA43" s="158" t="inlineStr">
        <is>
          <t>Priyadarsini Kairali</t>
        </is>
      </c>
      <c r="BB43" s="158" t="inlineStr">
        <is>
          <t>Priyadarsini Kairali</t>
        </is>
      </c>
      <c r="BC43" s="158" t="inlineStr">
        <is>
          <t>No</t>
        </is>
      </c>
      <c r="BD43" s="158" t="inlineStr">
        <is>
          <t>Functional Specialist</t>
        </is>
      </c>
      <c r="BE43" s="158" t="inlineStr">
        <is>
          <t>Functional Specialist</t>
        </is>
      </c>
      <c r="BF43" s="158" t="inlineStr">
        <is>
          <t>No</t>
        </is>
      </c>
      <c r="BG43" s="158" t="inlineStr">
        <is>
          <t>—</t>
        </is>
      </c>
      <c r="BH43" s="158" t="inlineStr">
        <is>
          <t>—</t>
        </is>
      </c>
      <c r="BI43" s="158" t="inlineStr">
        <is>
          <t>—</t>
        </is>
      </c>
      <c r="BJ43" s="158" t="inlineStr">
        <is>
          <t>Not a manager</t>
        </is>
      </c>
      <c r="BK43" s="158" t="inlineStr">
        <is>
          <t>—</t>
        </is>
      </c>
      <c r="BL43" s="158" t="inlineStr">
        <is>
          <t>—</t>
        </is>
      </c>
      <c r="BM43" s="158" t="inlineStr">
        <is>
          <t>—</t>
        </is>
      </c>
      <c r="BN43" s="158" t="inlineStr">
        <is>
          <t>Not a manager</t>
        </is>
      </c>
      <c r="BO43" s="158" t="inlineStr">
        <is>
          <t>—</t>
        </is>
      </c>
      <c r="BP43" s="158" t="inlineStr">
        <is>
          <t>L3 – Professional / Associate</t>
        </is>
      </c>
      <c r="BQ43" s="158" t="inlineStr">
        <is>
          <t>L3 – Professional / Associate</t>
        </is>
      </c>
      <c r="BR43" s="158" t="inlineStr">
        <is>
          <t>No designation change — current record value carried forward</t>
        </is>
      </c>
      <c r="BS43" s="158" t="inlineStr">
        <is>
          <t>OKR Link</t>
        </is>
      </c>
      <c r="BT43" s="158" t="n"/>
      <c r="BU43" s="158" t="inlineStr">
        <is>
          <t>Global - DM.</t>
        </is>
      </c>
      <c r="BV43" s="158" t="n"/>
      <c r="BW43" s="158" t="inlineStr">
        <is>
          <t>IRIS2463</t>
        </is>
      </c>
      <c r="BX43" s="158" t="inlineStr">
        <is>
          <t>Employee</t>
        </is>
      </c>
      <c r="BY43" s="158" t="inlineStr">
        <is>
          <t>Active</t>
        </is>
      </c>
      <c r="BZ43" s="158" t="inlineStr">
        <is>
          <t>Nandit Verma</t>
        </is>
      </c>
      <c r="CA43" s="159" t="n">
        <v>46030</v>
      </c>
      <c r="CB43" s="158" t="inlineStr">
        <is>
          <t>Functional Specialist</t>
        </is>
      </c>
      <c r="CC43" s="158" t="inlineStr">
        <is>
          <t>Tag with Sales team to give product demo to the clients and post onboarding of customers, they help in implementation</t>
        </is>
      </c>
      <c r="CD43" s="158" t="inlineStr">
        <is>
          <t>Consulting  Services</t>
        </is>
      </c>
      <c r="CE43" s="158" t="inlineStr">
        <is>
          <t>Financial Reporting Advisory</t>
        </is>
      </c>
      <c r="CF43" s="158" t="inlineStr">
        <is>
          <t>Functional Specialist</t>
        </is>
      </c>
      <c r="CG43" s="158" t="inlineStr">
        <is>
          <t>L3 – Professional / Associate</t>
        </is>
      </c>
      <c r="CH43" s="158" t="inlineStr">
        <is>
          <t>Priyadarsini Kairali</t>
        </is>
      </c>
      <c r="CI43" s="158" t="inlineStr">
        <is>
          <t>N-5</t>
        </is>
      </c>
      <c r="CJ43" s="158" t="inlineStr">
        <is>
          <t>Individual Contributor</t>
        </is>
      </c>
      <c r="CK43" s="158" t="inlineStr">
        <is>
          <t>Regtech</t>
        </is>
      </c>
      <c r="CL43" s="158" t="inlineStr">
        <is>
          <t>Functional</t>
        </is>
      </c>
      <c r="CM43" s="158" t="inlineStr">
        <is>
          <t>4 years, 8 months, 12 days</t>
        </is>
      </c>
      <c r="CN43" s="158" t="inlineStr">
        <is>
          <t>Functional Specialist</t>
        </is>
      </c>
      <c r="CO43" s="158" t="inlineStr">
        <is>
          <t>No</t>
        </is>
      </c>
      <c r="CP43" s="158" t="n">
        <v>4</v>
      </c>
      <c r="CQ43" s="158" t="inlineStr">
        <is>
          <t>Medium</t>
        </is>
      </c>
      <c r="CR43" s="158" t="inlineStr">
        <is>
          <t>High Impact / Growth Talent</t>
        </is>
      </c>
      <c r="CS43" s="158" t="n"/>
      <c r="CT43" s="158" t="n"/>
      <c r="CU43" s="158" t="n"/>
      <c r="CV43" s="158" t="n"/>
      <c r="CW43" s="158" t="inlineStr">
        <is>
          <t>Customer success methods; communication &amp; de-escalation; product/domain depth; ticketing &amp; SLA tools</t>
        </is>
      </c>
      <c r="CX43"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43" s="158" t="n"/>
    </row>
    <row r="44" ht="64" customHeight="1">
      <c r="A44" s="109" t="inlineStr">
        <is>
          <t>IRIS1970</t>
        </is>
      </c>
      <c r="B44" s="111" t="inlineStr">
        <is>
          <t>Sharanya Balachandran</t>
        </is>
      </c>
      <c r="C44" s="111" t="inlineStr">
        <is>
          <t>Functional</t>
        </is>
      </c>
      <c r="D44" s="115" t="inlineStr">
        <is>
          <t>Business Consultant</t>
        </is>
      </c>
      <c r="E44" s="115" t="inlineStr">
        <is>
          <t>Functional Specialist – POD Lead</t>
        </is>
      </c>
      <c r="F44" s="115" t="inlineStr">
        <is>
          <t>L3 – Professional / Associate</t>
        </is>
      </c>
      <c r="G44" s="115" t="inlineStr">
        <is>
          <t>B1</t>
        </is>
      </c>
      <c r="H44" s="146" t="inlineStr">
        <is>
          <t>▲ Up</t>
        </is>
      </c>
      <c r="I44" s="111" t="inlineStr">
        <is>
          <t>Solution Consulting &amp; Implementation</t>
        </is>
      </c>
      <c r="J44" s="111" t="inlineStr">
        <is>
          <t>Solution Consulting &amp; Implementation</t>
        </is>
      </c>
      <c r="K44" s="111" t="inlineStr"/>
      <c r="L44" s="111" t="n">
        <v>17</v>
      </c>
      <c r="M44" s="113" t="inlineStr">
        <is>
          <t>P3 / M2</t>
        </is>
      </c>
      <c r="N44" s="114" t="inlineStr">
        <is>
          <t>Career / · Team Lead</t>
        </is>
      </c>
      <c r="O44" s="114" t="inlineStr">
        <is>
          <t>4 Enable</t>
        </is>
      </c>
      <c r="P44" s="114" t="inlineStr">
        <is>
          <t>4–7 yrs</t>
        </is>
      </c>
      <c r="Q44" s="114" t="inlineStr">
        <is>
          <t>5–8 · 4–8</t>
        </is>
      </c>
      <c r="R44" s="114" t="inlineStr">
        <is>
          <t>Senior Consultant</t>
        </is>
      </c>
      <c r="S44" s="114" t="inlineStr">
        <is>
          <r>
            <rPr>
              <rFont val="Calibri"/>
              <b val="1"/>
              <sz val="10"/>
            </rPr>
            <t>Big Four:</t>
          </r>
          <r>
            <rPr>
              <rFont val="Calibri"/>
              <sz val="10"/>
            </rPr>
            <t xml:space="preserve"> Senior Consultant · Regnology: BA · Reg Reporting</t>
          </r>
        </is>
      </c>
      <c r="T44" s="114" t="inlineStr">
        <is>
          <t>TSIA professional services; PMI; BABOK</t>
        </is>
      </c>
      <c r="U44" s="114" t="inlineStr">
        <is>
          <t>Core 3 · Future 3 · Functional 3 · Leadership 2</t>
        </is>
      </c>
      <c r="V44" s="157" t="n">
        <v>204</v>
      </c>
      <c r="W44" s="158" t="inlineStr">
        <is>
          <t>IRIS1970</t>
        </is>
      </c>
      <c r="X44" s="158" t="inlineStr">
        <is>
          <t>Employee</t>
        </is>
      </c>
      <c r="Y44" s="158" t="inlineStr">
        <is>
          <t>Active</t>
        </is>
      </c>
      <c r="Z44" s="158" t="inlineStr">
        <is>
          <t>Sharanya Balachandran</t>
        </is>
      </c>
      <c r="AA44" s="246" t="n">
        <v>44544</v>
      </c>
      <c r="AB44" s="158" t="inlineStr">
        <is>
          <t>Business Consultant</t>
        </is>
      </c>
      <c r="AC44" s="158" t="inlineStr">
        <is>
          <t>CA</t>
        </is>
      </c>
      <c r="AD44" s="158" t="inlineStr">
        <is>
          <t>Suman Adhikary</t>
        </is>
      </c>
      <c r="AE44" s="158" t="inlineStr">
        <is>
          <t>N-4</t>
        </is>
      </c>
      <c r="AF44" s="158" t="inlineStr">
        <is>
          <t>Manager</t>
        </is>
      </c>
      <c r="AG44" s="158" t="inlineStr">
        <is>
          <t>0 years, 0 months, 0 days</t>
        </is>
      </c>
      <c r="AH44" s="158" t="inlineStr">
        <is>
          <t>4 years, 8 months, 11 days</t>
        </is>
      </c>
      <c r="AI44" s="158" t="inlineStr">
        <is>
          <t>Regtech</t>
        </is>
      </c>
      <c r="AJ44" s="158" t="inlineStr">
        <is>
          <t>CARBON</t>
        </is>
      </c>
      <c r="AK44" s="158" t="inlineStr">
        <is>
          <t>Functional</t>
        </is>
      </c>
      <c r="AL44" s="158" t="inlineStr">
        <is>
          <t>Client Engagement</t>
        </is>
      </c>
      <c r="AM44" s="158" t="inlineStr">
        <is>
          <t>No</t>
        </is>
      </c>
      <c r="AN44" s="158" t="inlineStr">
        <is>
          <t>Client Engagement</t>
        </is>
      </c>
      <c r="AO44" s="158" t="inlineStr">
        <is>
          <t>CA + CE</t>
        </is>
      </c>
      <c r="AP44" s="158" t="inlineStr">
        <is>
          <t>Non-technical</t>
        </is>
      </c>
      <c r="AQ44" s="158" t="n">
        <v>20</v>
      </c>
      <c r="AR44" s="158" t="inlineStr">
        <is>
          <t>Covered</t>
        </is>
      </c>
      <c r="AS44" s="158" t="inlineStr">
        <is>
          <t>IRIS1970</t>
        </is>
      </c>
      <c r="AT44" s="158" t="inlineStr">
        <is>
          <t>Sharanya Balachandran</t>
        </is>
      </c>
      <c r="AU44" s="158" t="inlineStr">
        <is>
          <t>Functional</t>
        </is>
      </c>
      <c r="AV44" s="158" t="inlineStr">
        <is>
          <t>Consulting</t>
        </is>
      </c>
      <c r="AW44" s="158" t="inlineStr">
        <is>
          <t>Product Management</t>
        </is>
      </c>
      <c r="AX44" s="158" t="inlineStr">
        <is>
          <t>Consulting</t>
        </is>
      </c>
      <c r="AY44" s="158" t="inlineStr">
        <is>
          <t>Product Management</t>
        </is>
      </c>
      <c r="AZ44" s="158" t="inlineStr">
        <is>
          <t>Employee</t>
        </is>
      </c>
      <c r="BA44" s="158" t="inlineStr">
        <is>
          <t>Suman Adhikary</t>
        </is>
      </c>
      <c r="BB44" s="158" t="inlineStr">
        <is>
          <t>Anuradha RK</t>
        </is>
      </c>
      <c r="BC44" s="158" t="inlineStr">
        <is>
          <t>Yes</t>
        </is>
      </c>
      <c r="BD44" s="158" t="inlineStr">
        <is>
          <t>Business Consultant</t>
        </is>
      </c>
      <c r="BE44" s="158" t="inlineStr">
        <is>
          <t>Lead Product Manager - Disclosure Management, Office of CFO Solutions</t>
        </is>
      </c>
      <c r="BF44" s="158" t="inlineStr">
        <is>
          <t>Yes</t>
        </is>
      </c>
      <c r="BG44" s="158" t="inlineStr">
        <is>
          <t>—</t>
        </is>
      </c>
      <c r="BH44" s="158" t="inlineStr">
        <is>
          <t>—</t>
        </is>
      </c>
      <c r="BI44" s="158" t="inlineStr">
        <is>
          <t>—</t>
        </is>
      </c>
      <c r="BJ44" s="158" t="inlineStr">
        <is>
          <t>Not a manager</t>
        </is>
      </c>
      <c r="BK44" s="158" t="n">
        <v>1</v>
      </c>
      <c r="BL44" s="158" t="n">
        <v>1</v>
      </c>
      <c r="BM44" s="158" t="n">
        <v>0</v>
      </c>
      <c r="BN44" s="158" t="inlineStr">
        <is>
          <t>Consolidate / flatten</t>
        </is>
      </c>
      <c r="BO44" s="158" t="inlineStr">
        <is>
          <t>Yes</t>
        </is>
      </c>
      <c r="BP44" s="158" t="inlineStr">
        <is>
          <t>L3 – Professional / Associate</t>
        </is>
      </c>
      <c r="BQ44" s="158" t="inlineStr">
        <is>
          <t>L4</t>
        </is>
      </c>
      <c r="BR44" s="158" t="inlineStr">
        <is>
          <t>Matched from Title Hierarchy · new designation</t>
        </is>
      </c>
      <c r="BS44" s="158"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T44" s="158" t="n"/>
      <c r="BU44" s="158" t="n"/>
      <c r="BV44" s="158" t="n"/>
      <c r="BW44" s="158" t="inlineStr">
        <is>
          <t>IRIS1970</t>
        </is>
      </c>
      <c r="BX44" s="158" t="inlineStr">
        <is>
          <t>Employee</t>
        </is>
      </c>
      <c r="BY44" s="158" t="inlineStr">
        <is>
          <t>Active</t>
        </is>
      </c>
      <c r="BZ44" s="158" t="inlineStr">
        <is>
          <t>Sharanya Balachandran</t>
        </is>
      </c>
      <c r="CA44" s="159" t="n">
        <v>44544</v>
      </c>
      <c r="CB44" s="158" t="inlineStr">
        <is>
          <t>Business Consultant</t>
        </is>
      </c>
      <c r="CC44" s="158" t="inlineStr">
        <is>
          <t>1. Drive Product Strategy and roadmap execution for DM with domain focus.</t>
        </is>
      </c>
      <c r="CD44" s="158" t="inlineStr">
        <is>
          <t>Consulting  Services</t>
        </is>
      </c>
      <c r="CE44" s="158" t="inlineStr">
        <is>
          <t>Product Management</t>
        </is>
      </c>
      <c r="CF44" s="158" t="inlineStr">
        <is>
          <t>Business Consultant</t>
        </is>
      </c>
      <c r="CG44" s="158" t="inlineStr">
        <is>
          <t>L3 – Professional / Associate</t>
        </is>
      </c>
      <c r="CH44" s="158" t="inlineStr">
        <is>
          <t>Anuradha RK</t>
        </is>
      </c>
      <c r="CI44" s="158" t="inlineStr">
        <is>
          <t>N-4</t>
        </is>
      </c>
      <c r="CJ44" s="158" t="inlineStr">
        <is>
          <t>Individual Contributor</t>
        </is>
      </c>
      <c r="CK44" s="158" t="inlineStr">
        <is>
          <t>Regtech</t>
        </is>
      </c>
      <c r="CL44" s="158" t="inlineStr">
        <is>
          <t>Functional</t>
        </is>
      </c>
      <c r="CM44" s="158" t="inlineStr">
        <is>
          <t>4 years, 6 months, 6 days</t>
        </is>
      </c>
      <c r="CN44" s="158" t="inlineStr">
        <is>
          <t>Lead Product Manager</t>
        </is>
      </c>
      <c r="CO44" s="158" t="inlineStr">
        <is>
          <t>No</t>
        </is>
      </c>
      <c r="CP44" s="158" t="n">
        <v>5</v>
      </c>
      <c r="CQ44" s="158" t="inlineStr">
        <is>
          <t>High</t>
        </is>
      </c>
      <c r="CR44" s="158" t="inlineStr">
        <is>
          <t>Future Leader</t>
        </is>
      </c>
      <c r="CS44" s="158" t="inlineStr">
        <is>
          <t>Yes</t>
        </is>
      </c>
      <c r="CT44" s="158" t="inlineStr">
        <is>
          <t>Yes</t>
        </is>
      </c>
      <c r="CU44" s="158" t="inlineStr">
        <is>
          <t>Yes</t>
        </is>
      </c>
      <c r="CV44" s="158" t="inlineStr">
        <is>
          <t>Medha Ganti</t>
        </is>
      </c>
      <c r="CW44" s="158" t="inlineStr">
        <is>
          <t>Customer success methods; communication &amp; de-escalation; Team work, Proactive collaboration</t>
        </is>
      </c>
      <c r="CX44"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44" s="158" t="inlineStr">
        <is>
          <t>Suggested for Product Management Role as Product Owner</t>
        </is>
      </c>
    </row>
    <row r="45" ht="64" customHeight="1">
      <c r="A45" s="109" t="inlineStr">
        <is>
          <t>IRIS2545</t>
        </is>
      </c>
      <c r="B45" s="111" t="inlineStr">
        <is>
          <t>Vishal Gujar</t>
        </is>
      </c>
      <c r="C45" s="111" t="inlineStr">
        <is>
          <t>Functional</t>
        </is>
      </c>
      <c r="D45" s="111" t="inlineStr">
        <is>
          <t>Functional Specialist</t>
        </is>
      </c>
      <c r="E45" s="111" t="inlineStr">
        <is>
          <t>Functional Specialist</t>
        </is>
      </c>
      <c r="F45" s="115" t="inlineStr">
        <is>
          <t>Not in current mapping files</t>
        </is>
      </c>
      <c r="G45" s="115" t="inlineStr">
        <is>
          <t>B1</t>
        </is>
      </c>
      <c r="H45" s="118" t="inlineStr">
        <is>
          <t>● Newly mapped</t>
        </is>
      </c>
      <c r="I45" s="111" t="inlineStr">
        <is>
          <t>Solution Consulting &amp; Implementation</t>
        </is>
      </c>
      <c r="J45" s="111" t="inlineStr">
        <is>
          <t>Solution Consulting &amp; Implementation</t>
        </is>
      </c>
      <c r="K45" s="111" t="inlineStr"/>
      <c r="L45" s="111" t="n">
        <v>20</v>
      </c>
      <c r="M45" s="113" t="inlineStr">
        <is>
          <t>P3 / M2</t>
        </is>
      </c>
      <c r="N45" s="114" t="inlineStr">
        <is>
          <t>Career / · Team Lead</t>
        </is>
      </c>
      <c r="O45" s="114" t="inlineStr">
        <is>
          <t>4 Enable</t>
        </is>
      </c>
      <c r="P45" s="114" t="inlineStr">
        <is>
          <t>4–7 yrs</t>
        </is>
      </c>
      <c r="Q45" s="114" t="inlineStr">
        <is>
          <t>5–8 · 4–8</t>
        </is>
      </c>
      <c r="R45" s="114" t="inlineStr">
        <is>
          <t>Senior Consultant</t>
        </is>
      </c>
      <c r="S45" s="114" t="inlineStr">
        <is>
          <r>
            <rPr>
              <rFont val="Calibri"/>
              <b val="1"/>
              <sz val="10"/>
            </rPr>
            <t>Big Four:</t>
          </r>
          <r>
            <rPr>
              <rFont val="Calibri"/>
              <sz val="10"/>
            </rPr>
            <t xml:space="preserve"> Senior Consultant · Regnology: BA · Reg Reporting</t>
          </r>
        </is>
      </c>
      <c r="T45" s="114" t="inlineStr">
        <is>
          <t>TSIA professional services; PMI; BABOK</t>
        </is>
      </c>
      <c r="U45" s="114" t="inlineStr">
        <is>
          <t>Core 3 · Future 3 · Functional 3 · Leadership 1</t>
        </is>
      </c>
      <c r="V45" s="157" t="n">
        <v>519</v>
      </c>
      <c r="W45" s="158" t="inlineStr">
        <is>
          <t>IRIS2545</t>
        </is>
      </c>
      <c r="X45" s="158" t="inlineStr">
        <is>
          <t>Employee</t>
        </is>
      </c>
      <c r="Y45" s="158" t="inlineStr">
        <is>
          <t>Active</t>
        </is>
      </c>
      <c r="Z45" s="158" t="inlineStr">
        <is>
          <t>Vishal Gujar</t>
        </is>
      </c>
      <c r="AA45" s="246" t="n">
        <v>46223</v>
      </c>
      <c r="AB45" s="158" t="inlineStr">
        <is>
          <t>Functional Specialist</t>
        </is>
      </c>
      <c r="AC45" s="158" t="inlineStr">
        <is>
          <t>MBA</t>
        </is>
      </c>
      <c r="AD45" s="158" t="inlineStr">
        <is>
          <t>Sharanya Balachandran</t>
        </is>
      </c>
      <c r="AE45" s="158" t="inlineStr">
        <is>
          <t>N-5</t>
        </is>
      </c>
      <c r="AF45" s="158" t="inlineStr">
        <is>
          <t>Individual Contributor</t>
        </is>
      </c>
      <c r="AG45" s="158" t="inlineStr">
        <is>
          <t>5 years, 9 months, 0 days</t>
        </is>
      </c>
      <c r="AH45" s="158" t="inlineStr">
        <is>
          <t>0 years, 1 months, 5 days</t>
        </is>
      </c>
      <c r="AI45" s="158" t="inlineStr">
        <is>
          <t>Regtech</t>
        </is>
      </c>
      <c r="AJ45" s="158" t="inlineStr">
        <is>
          <t>CARBON</t>
        </is>
      </c>
      <c r="AK45" s="158" t="inlineStr">
        <is>
          <t>Functional</t>
        </is>
      </c>
      <c r="AL45" s="158" t="inlineStr">
        <is>
          <t>Client Engagement</t>
        </is>
      </c>
      <c r="AM45" s="158" t="inlineStr">
        <is>
          <t>No</t>
        </is>
      </c>
      <c r="AN45" s="158" t="inlineStr">
        <is>
          <t>Client Engagement</t>
        </is>
      </c>
      <c r="AO45" s="158" t="inlineStr">
        <is>
          <t>CE</t>
        </is>
      </c>
      <c r="AP45" s="158" t="inlineStr">
        <is>
          <t>Non-technical</t>
        </is>
      </c>
      <c r="AQ45" s="158" t="n">
        <v>20</v>
      </c>
      <c r="AR45" s="158" t="inlineStr">
        <is>
          <t>Covered</t>
        </is>
      </c>
      <c r="AS45" s="158" t="inlineStr">
        <is>
          <t>IRIS2545</t>
        </is>
      </c>
      <c r="AT45" s="158" t="inlineStr">
        <is>
          <t>Vishal Gujar</t>
        </is>
      </c>
      <c r="AU45" s="158" t="inlineStr">
        <is>
          <t>Functional</t>
        </is>
      </c>
      <c r="AV45" s="158" t="n"/>
      <c r="AW45" s="158" t="inlineStr">
        <is>
          <t>Client Engagement</t>
        </is>
      </c>
      <c r="AX45" s="158" t="n"/>
      <c r="AY45" s="158" t="n"/>
      <c r="AZ45" s="158" t="inlineStr">
        <is>
          <t>Employee</t>
        </is>
      </c>
      <c r="BA45" s="158" t="inlineStr">
        <is>
          <t>Suman Adhikary</t>
        </is>
      </c>
      <c r="BB45" s="158" t="n"/>
      <c r="BC45" s="158" t="inlineStr">
        <is>
          <t>New entry</t>
        </is>
      </c>
      <c r="BD45" s="158" t="inlineStr">
        <is>
          <t>Functional Specialist</t>
        </is>
      </c>
      <c r="BE45" s="158" t="n"/>
      <c r="BF45" s="158" t="inlineStr">
        <is>
          <t>N/A · new entry</t>
        </is>
      </c>
      <c r="BG45" s="158" t="inlineStr">
        <is>
          <t>—</t>
        </is>
      </c>
      <c r="BH45" s="158" t="inlineStr">
        <is>
          <t>—</t>
        </is>
      </c>
      <c r="BI45" s="158" t="inlineStr">
        <is>
          <t>—</t>
        </is>
      </c>
      <c r="BJ45" s="158" t="inlineStr">
        <is>
          <t>Not a manager</t>
        </is>
      </c>
      <c r="BK45" s="158" t="inlineStr">
        <is>
          <t>—</t>
        </is>
      </c>
      <c r="BL45" s="158" t="inlineStr">
        <is>
          <t>—</t>
        </is>
      </c>
      <c r="BM45" s="158" t="inlineStr">
        <is>
          <t>—</t>
        </is>
      </c>
      <c r="BN45" s="158" t="inlineStr">
        <is>
          <t>Not a manager</t>
        </is>
      </c>
      <c r="BO45" s="158" t="inlineStr">
        <is>
          <t>—</t>
        </is>
      </c>
      <c r="BP45" s="158" t="n"/>
      <c r="BQ45" s="158" t="n"/>
      <c r="BR45" s="158" t="inlineStr">
        <is>
          <t>No designation change — current record value carried forward</t>
        </is>
      </c>
      <c r="BS45" s="158" t="n"/>
      <c r="BT45" s="158" t="n"/>
      <c r="BU45" s="158" t="inlineStr">
        <is>
          <t>All Regions.</t>
        </is>
      </c>
      <c r="BV45" s="158" t="n"/>
      <c r="BW45" s="158" t="n"/>
      <c r="BX45" s="158" t="n"/>
      <c r="BY45" s="158" t="n"/>
      <c r="BZ45" s="158" t="n"/>
      <c r="CA45" s="158" t="n"/>
      <c r="CB45" s="158" t="n"/>
      <c r="CC45" s="158" t="n"/>
      <c r="CD45" s="158" t="n"/>
      <c r="CE45" s="158" t="n"/>
      <c r="CF45" s="158" t="n"/>
      <c r="CG45" s="158" t="n"/>
      <c r="CH45" s="158" t="n"/>
      <c r="CI45" s="158" t="n"/>
      <c r="CJ45" s="158" t="n"/>
      <c r="CK45" s="158" t="n"/>
      <c r="CL45" s="158" t="n"/>
      <c r="CM45" s="158" t="n"/>
      <c r="CN45" s="158" t="n"/>
      <c r="CO45" s="158" t="n"/>
      <c r="CP45" s="158" t="n"/>
      <c r="CQ45" s="158" t="n"/>
      <c r="CR45" s="158" t="n"/>
      <c r="CS45" s="158" t="n"/>
      <c r="CT45" s="158" t="n"/>
      <c r="CU45" s="158" t="n"/>
      <c r="CV45" s="158" t="n"/>
      <c r="CW45" s="158" t="n"/>
      <c r="CX45" s="158" t="n"/>
      <c r="CY45" s="158" t="n"/>
    </row>
    <row r="46" ht="64" customHeight="1">
      <c r="A46" s="109" t="inlineStr">
        <is>
          <t>IRIS2493</t>
        </is>
      </c>
      <c r="B46" s="111" t="inlineStr">
        <is>
          <t>Watan Kumar Meena</t>
        </is>
      </c>
      <c r="C46" s="111" t="inlineStr">
        <is>
          <t>Functional</t>
        </is>
      </c>
      <c r="D46" s="115" t="inlineStr">
        <is>
          <t>Product Associate</t>
        </is>
      </c>
      <c r="E46" s="115" t="inlineStr">
        <is>
          <t>Senior Product Associate</t>
        </is>
      </c>
      <c r="F46" s="115" t="inlineStr">
        <is>
          <t>L3 – Professional / Associate</t>
        </is>
      </c>
      <c r="G46" s="115" t="inlineStr">
        <is>
          <t>A3</t>
        </is>
      </c>
      <c r="H46" s="146" t="inlineStr">
        <is>
          <t>▲ Up</t>
        </is>
      </c>
      <c r="I46" s="111" t="inlineStr">
        <is>
          <t>Product Management</t>
        </is>
      </c>
      <c r="J46" s="111" t="inlineStr">
        <is>
          <t>Product Management</t>
        </is>
      </c>
      <c r="K46" s="111" t="inlineStr"/>
      <c r="L46" s="111" t="n">
        <v>19</v>
      </c>
      <c r="M46" s="113" t="inlineStr">
        <is>
          <t>P2</t>
        </is>
      </c>
      <c r="N46" s="114" t="inlineStr">
        <is>
          <t>Developing</t>
        </is>
      </c>
      <c r="O46" s="114" t="inlineStr">
        <is>
          <t>3 Apply</t>
        </is>
      </c>
      <c r="P46" s="114" t="inlineStr">
        <is>
          <t>2–4 yrs</t>
        </is>
      </c>
      <c r="Q46" s="114" t="inlineStr">
        <is>
          <t>3–5 · 2–5</t>
        </is>
      </c>
      <c r="R46" s="114" t="inlineStr">
        <is>
          <t>Associate Product Manager</t>
        </is>
      </c>
      <c r="S46" s="114" t="inlineStr">
        <is>
          <t>IRIS Vs Competitor Benchmark — SaaS product ladder: Associate PM</t>
        </is>
      </c>
      <c r="T46" s="114" t="inlineStr">
        <is>
          <t>Pragmatic Institute Framework · 37 activities, 7 categories; AIPMM</t>
        </is>
      </c>
      <c r="U46" s="114" t="inlineStr">
        <is>
          <t>Core 2 · Future 2 · Functional 3 · Leadership not scored</t>
        </is>
      </c>
      <c r="V46" s="157" t="n">
        <v>466</v>
      </c>
      <c r="W46" s="158" t="inlineStr">
        <is>
          <t>IRIS2493</t>
        </is>
      </c>
      <c r="X46" s="158" t="inlineStr">
        <is>
          <t>Employee</t>
        </is>
      </c>
      <c r="Y46" s="158" t="inlineStr">
        <is>
          <t>Active</t>
        </is>
      </c>
      <c r="Z46" s="158" t="inlineStr">
        <is>
          <t>Watan Kumar Meena</t>
        </is>
      </c>
      <c r="AA46" s="246" t="n">
        <v>46097</v>
      </c>
      <c r="AB46" s="158" t="inlineStr">
        <is>
          <t>Product Associate</t>
        </is>
      </c>
      <c r="AC46" s="158" t="inlineStr">
        <is>
          <t>B.Tech</t>
        </is>
      </c>
      <c r="AD46" s="158" t="inlineStr">
        <is>
          <t>Biswajit Biswal</t>
        </is>
      </c>
      <c r="AE46" s="158" t="inlineStr">
        <is>
          <t>N-5</t>
        </is>
      </c>
      <c r="AF46" s="158" t="inlineStr">
        <is>
          <t>Individual Contributor</t>
        </is>
      </c>
      <c r="AG46" s="158" t="inlineStr">
        <is>
          <t>4 years, 5 months, 0 days</t>
        </is>
      </c>
      <c r="AH46" s="158" t="inlineStr">
        <is>
          <t>0 years, 5 months, 9 days</t>
        </is>
      </c>
      <c r="AI46" s="158" t="inlineStr">
        <is>
          <t>Regtech</t>
        </is>
      </c>
      <c r="AJ46" s="158" t="inlineStr">
        <is>
          <t>CARBON</t>
        </is>
      </c>
      <c r="AK46" s="158" t="inlineStr">
        <is>
          <t>Functional</t>
        </is>
      </c>
      <c r="AL46" s="158" t="inlineStr">
        <is>
          <t>Client Engagement</t>
        </is>
      </c>
      <c r="AM46" s="158" t="inlineStr">
        <is>
          <t>No</t>
        </is>
      </c>
      <c r="AN46" s="158" t="inlineStr">
        <is>
          <t>Client Engagement</t>
        </is>
      </c>
      <c r="AO46" s="158" t="inlineStr">
        <is>
          <t>CE</t>
        </is>
      </c>
      <c r="AP46" s="158" t="inlineStr">
        <is>
          <t>Non-technical</t>
        </is>
      </c>
      <c r="AQ46" s="158" t="n">
        <v>20</v>
      </c>
      <c r="AR46" s="158" t="inlineStr">
        <is>
          <t>Covered</t>
        </is>
      </c>
      <c r="AS46" s="158" t="inlineStr">
        <is>
          <t>IRIS2493</t>
        </is>
      </c>
      <c r="AT46" s="158" t="inlineStr">
        <is>
          <t>Watan Kumar Meena</t>
        </is>
      </c>
      <c r="AU46" s="158" t="inlineStr">
        <is>
          <t>Functional</t>
        </is>
      </c>
      <c r="AV46" s="158" t="inlineStr">
        <is>
          <t>Consulting</t>
        </is>
      </c>
      <c r="AW46" s="158" t="inlineStr">
        <is>
          <t>Product Management</t>
        </is>
      </c>
      <c r="AX46" s="158" t="inlineStr">
        <is>
          <t>Consulting</t>
        </is>
      </c>
      <c r="AY46" s="158" t="n"/>
      <c r="AZ46" s="158" t="inlineStr">
        <is>
          <t>Employee</t>
        </is>
      </c>
      <c r="BA46" s="158" t="inlineStr">
        <is>
          <t>Biswajit Biswal</t>
        </is>
      </c>
      <c r="BB46" s="158" t="inlineStr">
        <is>
          <t>Biswajit Biswal</t>
        </is>
      </c>
      <c r="BC46" s="158" t="inlineStr">
        <is>
          <t>No</t>
        </is>
      </c>
      <c r="BD46" s="158" t="inlineStr">
        <is>
          <t>Product Associate</t>
        </is>
      </c>
      <c r="BE46" s="158" t="inlineStr">
        <is>
          <t>Product Specialist - ESG</t>
        </is>
      </c>
      <c r="BF46" s="158" t="inlineStr">
        <is>
          <t>Yes</t>
        </is>
      </c>
      <c r="BG46" s="158" t="inlineStr">
        <is>
          <t>—</t>
        </is>
      </c>
      <c r="BH46" s="158" t="inlineStr">
        <is>
          <t>—</t>
        </is>
      </c>
      <c r="BI46" s="158" t="inlineStr">
        <is>
          <t>—</t>
        </is>
      </c>
      <c r="BJ46" s="158" t="inlineStr">
        <is>
          <t>Not a manager</t>
        </is>
      </c>
      <c r="BK46" s="158" t="inlineStr">
        <is>
          <t>—</t>
        </is>
      </c>
      <c r="BL46" s="158" t="inlineStr">
        <is>
          <t>—</t>
        </is>
      </c>
      <c r="BM46" s="158" t="inlineStr">
        <is>
          <t>—</t>
        </is>
      </c>
      <c r="BN46" s="158" t="inlineStr">
        <is>
          <t>Not a manager</t>
        </is>
      </c>
      <c r="BO46" s="158" t="inlineStr">
        <is>
          <t>—</t>
        </is>
      </c>
      <c r="BP46" s="158" t="inlineStr">
        <is>
          <t>L3 – Professional / Associate</t>
        </is>
      </c>
      <c r="BQ46" s="158" t="inlineStr">
        <is>
          <t>L3 – Professional / Associate</t>
        </is>
      </c>
      <c r="BR46" s="158" t="inlineStr">
        <is>
          <t>No exact Title Hierarchy match — retained current record value</t>
        </is>
      </c>
      <c r="BS46" s="158" t="inlineStr">
        <is>
          <t>`</t>
        </is>
      </c>
      <c r="BT46" s="158" t="n"/>
      <c r="BU46" s="158" t="inlineStr">
        <is>
          <t>Esg.</t>
        </is>
      </c>
      <c r="BV46" s="158" t="inlineStr">
        <is>
          <t>Farzad Wadia</t>
        </is>
      </c>
      <c r="BW46" s="158" t="inlineStr">
        <is>
          <t>IRIS2493</t>
        </is>
      </c>
      <c r="BX46" s="158" t="inlineStr">
        <is>
          <t>Employee</t>
        </is>
      </c>
      <c r="BY46" s="158" t="inlineStr">
        <is>
          <t>Active</t>
        </is>
      </c>
      <c r="BZ46" s="158" t="inlineStr">
        <is>
          <t>Watan Kumar Meena</t>
        </is>
      </c>
      <c r="CA46" s="159" t="n">
        <v>46097</v>
      </c>
      <c r="CB46" s="158" t="inlineStr">
        <is>
          <t>Product Associate</t>
        </is>
      </c>
      <c r="CC46" s="158" t="inlineStr">
        <is>
          <t>Reports to Watan &amp; helps in product implemntation</t>
        </is>
      </c>
      <c r="CD46" s="158" t="inlineStr">
        <is>
          <t>Consulting  Services</t>
        </is>
      </c>
      <c r="CE46" s="158" t="inlineStr">
        <is>
          <t>Product Management</t>
        </is>
      </c>
      <c r="CF46" s="158" t="inlineStr">
        <is>
          <t>Product Associate</t>
        </is>
      </c>
      <c r="CG46" s="158" t="inlineStr">
        <is>
          <t>L3 – Professional / Associate</t>
        </is>
      </c>
      <c r="CH46" s="158" t="inlineStr">
        <is>
          <t>Biswajit Biswal</t>
        </is>
      </c>
      <c r="CI46" s="158" t="inlineStr">
        <is>
          <t>N-5</t>
        </is>
      </c>
      <c r="CJ46" s="158" t="inlineStr">
        <is>
          <t>Individual Contributor</t>
        </is>
      </c>
      <c r="CK46" s="158" t="inlineStr">
        <is>
          <t>Regtech</t>
        </is>
      </c>
      <c r="CL46" s="158" t="inlineStr">
        <is>
          <t>Functional</t>
        </is>
      </c>
      <c r="CM46" s="158" t="inlineStr">
        <is>
          <t>4 years, 8 months, 4 days</t>
        </is>
      </c>
      <c r="CN46" s="158" t="inlineStr">
        <is>
          <t>Product Specialist - ESG</t>
        </is>
      </c>
      <c r="CO46" s="158" t="inlineStr">
        <is>
          <t>No</t>
        </is>
      </c>
      <c r="CP46" s="158" t="n">
        <v>3</v>
      </c>
      <c r="CQ46" s="158" t="inlineStr">
        <is>
          <t>Medium</t>
        </is>
      </c>
      <c r="CR46" s="158" t="inlineStr">
        <is>
          <t>Emerging Talent</t>
        </is>
      </c>
      <c r="CS46" s="158" t="inlineStr">
        <is>
          <t>No</t>
        </is>
      </c>
      <c r="CT46" s="158" t="inlineStr">
        <is>
          <t>No</t>
        </is>
      </c>
      <c r="CU46" s="158" t="inlineStr">
        <is>
          <t>Yes</t>
        </is>
      </c>
      <c r="CV46" s="158" t="n"/>
      <c r="CW46" s="158" t="inlineStr">
        <is>
          <t>-Communication, Time Management, AI, Domain</t>
        </is>
      </c>
      <c r="CX46" s="158" t="n"/>
      <c r="CY46" s="158" t="n"/>
    </row>
    <row r="47" ht="64" customHeight="1">
      <c r="A47" s="109" t="inlineStr">
        <is>
          <t>IRIS2421</t>
        </is>
      </c>
      <c r="B47" s="111" t="inlineStr">
        <is>
          <t>Prathamesh Patil</t>
        </is>
      </c>
      <c r="C47" s="111" t="inlineStr">
        <is>
          <t>Functional</t>
        </is>
      </c>
      <c r="D47" s="115" t="inlineStr">
        <is>
          <t>Functional Analyst</t>
        </is>
      </c>
      <c r="E47" s="115" t="inlineStr">
        <is>
          <t>Senior Functional Analyst</t>
        </is>
      </c>
      <c r="F47" s="115" t="inlineStr">
        <is>
          <t>L3 – Professional / Associate</t>
        </is>
      </c>
      <c r="G47" s="115" t="inlineStr">
        <is>
          <t>A3</t>
        </is>
      </c>
      <c r="H47" s="146" t="inlineStr">
        <is>
          <t>▲ Up</t>
        </is>
      </c>
      <c r="I47" s="111" t="inlineStr">
        <is>
          <t>Solution Consulting &amp; Implementation</t>
        </is>
      </c>
      <c r="J47" s="111" t="inlineStr">
        <is>
          <t>Solution Consulting &amp; Implementation</t>
        </is>
      </c>
      <c r="K47" s="111" t="inlineStr"/>
      <c r="L47" s="111" t="n">
        <v>19</v>
      </c>
      <c r="M47" s="113" t="inlineStr">
        <is>
          <t>P2</t>
        </is>
      </c>
      <c r="N47" s="114" t="inlineStr">
        <is>
          <t>Developing</t>
        </is>
      </c>
      <c r="O47" s="114" t="inlineStr">
        <is>
          <t>3 Apply</t>
        </is>
      </c>
      <c r="P47" s="114" t="inlineStr">
        <is>
          <t>2–4 yrs</t>
        </is>
      </c>
      <c r="Q47" s="114" t="inlineStr">
        <is>
          <t>3–5 · 2–5</t>
        </is>
      </c>
      <c r="R47" s="114" t="inlineStr">
        <is>
          <t>Implementation Consultant</t>
        </is>
      </c>
      <c r="S47" s="114" t="inlineStr">
        <is>
          <r>
            <rPr>
              <rFont val="Calibri"/>
              <b val="1"/>
              <sz val="10"/>
            </rPr>
            <t>Big Four:</t>
          </r>
          <r>
            <rPr>
              <rFont val="Calibri"/>
              <sz val="10"/>
            </rPr>
            <t xml:space="preserve"> Consultant · Regnology: Junior BA</t>
          </r>
        </is>
      </c>
      <c r="T47" s="114" t="inlineStr">
        <is>
          <t>TSIA professional services; PMI; BABOK</t>
        </is>
      </c>
      <c r="U47" s="114" t="inlineStr">
        <is>
          <t>Core 2 · Future 2 · Functional 3 · Leadership not scored</t>
        </is>
      </c>
      <c r="V47" s="157" t="n">
        <v>392</v>
      </c>
      <c r="W47" s="158" t="inlineStr">
        <is>
          <t>IRIS2421</t>
        </is>
      </c>
      <c r="X47" s="158" t="inlineStr">
        <is>
          <t>Employee</t>
        </is>
      </c>
      <c r="Y47" s="158" t="inlineStr">
        <is>
          <t>Active</t>
        </is>
      </c>
      <c r="Z47" s="158" t="inlineStr">
        <is>
          <t>Prathamesh Patil</t>
        </is>
      </c>
      <c r="AA47" s="246" t="n">
        <v>45881</v>
      </c>
      <c r="AB47" s="158" t="inlineStr">
        <is>
          <t>Functional Analyst</t>
        </is>
      </c>
      <c r="AC47" s="158" t="inlineStr">
        <is>
          <t>MMS</t>
        </is>
      </c>
      <c r="AD47" s="158" t="inlineStr">
        <is>
          <t>Priyadarsini Kairali</t>
        </is>
      </c>
      <c r="AE47" s="158" t="inlineStr">
        <is>
          <t>N-5</t>
        </is>
      </c>
      <c r="AF47" s="158" t="inlineStr">
        <is>
          <t>Individual Contributor</t>
        </is>
      </c>
      <c r="AG47" s="158" t="inlineStr">
        <is>
          <t>0 years, 6 months, 0 days</t>
        </is>
      </c>
      <c r="AH47" s="158" t="inlineStr">
        <is>
          <t>1 years, 0 months, 13 days</t>
        </is>
      </c>
      <c r="AI47" s="158" t="inlineStr">
        <is>
          <t>Regtech</t>
        </is>
      </c>
      <c r="AJ47" s="158" t="inlineStr">
        <is>
          <t>CARBON</t>
        </is>
      </c>
      <c r="AK47" s="158" t="inlineStr">
        <is>
          <t>Functional</t>
        </is>
      </c>
      <c r="AL47" s="158" t="inlineStr">
        <is>
          <t>Client Engagement</t>
        </is>
      </c>
      <c r="AM47" s="158" t="inlineStr">
        <is>
          <t>No</t>
        </is>
      </c>
      <c r="AN47" s="158" t="inlineStr">
        <is>
          <t>Client Engagement</t>
        </is>
      </c>
      <c r="AO47" s="158" t="inlineStr">
        <is>
          <t>CE</t>
        </is>
      </c>
      <c r="AP47" s="158" t="inlineStr">
        <is>
          <t>Non-technical</t>
        </is>
      </c>
      <c r="AQ47" s="158" t="n">
        <v>20</v>
      </c>
      <c r="AR47" s="158" t="inlineStr">
        <is>
          <t>Covered</t>
        </is>
      </c>
      <c r="AS47" s="158" t="inlineStr">
        <is>
          <t>IRIS2421</t>
        </is>
      </c>
      <c r="AT47" s="158" t="inlineStr">
        <is>
          <t>Prathamesh Patil</t>
        </is>
      </c>
      <c r="AU47" s="158" t="inlineStr">
        <is>
          <t>Functional</t>
        </is>
      </c>
      <c r="AV47" s="158" t="inlineStr">
        <is>
          <t>Consulting</t>
        </is>
      </c>
      <c r="AW47" s="158" t="inlineStr">
        <is>
          <t>Implementation &amp; Solutions Consulting</t>
        </is>
      </c>
      <c r="AX47" s="158" t="inlineStr">
        <is>
          <t>Consulting</t>
        </is>
      </c>
      <c r="AY47" s="158" t="n"/>
      <c r="AZ47" s="158" t="inlineStr">
        <is>
          <t>Employee</t>
        </is>
      </c>
      <c r="BA47" s="158" t="inlineStr">
        <is>
          <t>Priyadarsini Kairali</t>
        </is>
      </c>
      <c r="BB47" s="158" t="inlineStr">
        <is>
          <t>Priyadarsini Kairali</t>
        </is>
      </c>
      <c r="BC47" s="158" t="inlineStr">
        <is>
          <t>No</t>
        </is>
      </c>
      <c r="BD47" s="158" t="inlineStr">
        <is>
          <t>Functional Analyst</t>
        </is>
      </c>
      <c r="BE47" s="158" t="inlineStr">
        <is>
          <t>Functional Specialist</t>
        </is>
      </c>
      <c r="BF47" s="158" t="inlineStr">
        <is>
          <t>Yes</t>
        </is>
      </c>
      <c r="BG47" s="158" t="inlineStr">
        <is>
          <t>—</t>
        </is>
      </c>
      <c r="BH47" s="158" t="inlineStr">
        <is>
          <t>—</t>
        </is>
      </c>
      <c r="BI47" s="158" t="inlineStr">
        <is>
          <t>—</t>
        </is>
      </c>
      <c r="BJ47" s="158" t="inlineStr">
        <is>
          <t>Not a manager</t>
        </is>
      </c>
      <c r="BK47" s="158" t="inlineStr">
        <is>
          <t>—</t>
        </is>
      </c>
      <c r="BL47" s="158" t="inlineStr">
        <is>
          <t>—</t>
        </is>
      </c>
      <c r="BM47" s="158" t="inlineStr">
        <is>
          <t>—</t>
        </is>
      </c>
      <c r="BN47" s="158" t="inlineStr">
        <is>
          <t>Not a manager</t>
        </is>
      </c>
      <c r="BO47" s="158" t="inlineStr">
        <is>
          <t>—</t>
        </is>
      </c>
      <c r="BP47" s="158" t="inlineStr">
        <is>
          <t>L3 – Professional / Associate</t>
        </is>
      </c>
      <c r="BQ47" s="158" t="inlineStr">
        <is>
          <t>L1</t>
        </is>
      </c>
      <c r="BR47" s="158" t="inlineStr">
        <is>
          <t>Matched from Title Hierarchy · new designation</t>
        </is>
      </c>
      <c r="BS47" s="158" t="n"/>
      <c r="BT47" s="158" t="n"/>
      <c r="BU47" s="158" t="inlineStr">
        <is>
          <t>Global DM.</t>
        </is>
      </c>
      <c r="BV47" s="158" t="n"/>
      <c r="BW47" s="158" t="inlineStr">
        <is>
          <t>IRIS2421</t>
        </is>
      </c>
      <c r="BX47" s="158" t="inlineStr">
        <is>
          <t>Employee</t>
        </is>
      </c>
      <c r="BY47" s="158" t="inlineStr">
        <is>
          <t>Active</t>
        </is>
      </c>
      <c r="BZ47" s="158" t="inlineStr">
        <is>
          <t>Prathamesh Patil</t>
        </is>
      </c>
      <c r="CA47" s="159" t="n">
        <v>45881</v>
      </c>
      <c r="CB47" s="158" t="inlineStr">
        <is>
          <t>Functional Analyst</t>
        </is>
      </c>
      <c r="CC47" s="158" t="inlineStr">
        <is>
          <t>pre and post sales support</t>
        </is>
      </c>
      <c r="CD47" s="158" t="inlineStr">
        <is>
          <t>Consulting  Services</t>
        </is>
      </c>
      <c r="CE47" s="158" t="inlineStr">
        <is>
          <t>Financial Reporting Advisory</t>
        </is>
      </c>
      <c r="CF47" s="158" t="inlineStr">
        <is>
          <t>Functional Analyst</t>
        </is>
      </c>
      <c r="CG47" s="158" t="inlineStr">
        <is>
          <t>L3 – Professional / Associate</t>
        </is>
      </c>
      <c r="CH47" s="158" t="inlineStr">
        <is>
          <t>Priyadarsini Kairali</t>
        </is>
      </c>
      <c r="CI47" s="158" t="inlineStr">
        <is>
          <t>N-5</t>
        </is>
      </c>
      <c r="CJ47" s="158" t="inlineStr">
        <is>
          <t>Individual Contributor</t>
        </is>
      </c>
      <c r="CK47" s="158" t="inlineStr">
        <is>
          <t>Regtech</t>
        </is>
      </c>
      <c r="CL47" s="158" t="inlineStr">
        <is>
          <t>Functional</t>
        </is>
      </c>
      <c r="CM47" s="158" t="inlineStr">
        <is>
          <t>1 years, 4 months, 8 days</t>
        </is>
      </c>
      <c r="CN47" s="158" t="inlineStr">
        <is>
          <t>Functional Specialist</t>
        </is>
      </c>
      <c r="CO47" s="158" t="n"/>
      <c r="CP47" s="158" t="n"/>
      <c r="CQ47" s="158" t="n"/>
      <c r="CR47" s="158" t="n"/>
      <c r="CS47" s="158" t="n"/>
      <c r="CT47" s="158" t="n"/>
      <c r="CU47" s="158" t="n"/>
      <c r="CV47" s="158" t="n"/>
      <c r="CW47" s="158" t="inlineStr">
        <is>
          <t>Customer success methods; communication &amp; de-escalation; product/domain depth; ticketing &amp; SLA tools</t>
        </is>
      </c>
      <c r="CX47"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47" s="158" t="n"/>
    </row>
    <row r="48" ht="64" customHeight="1">
      <c r="A48" s="109" t="inlineStr">
        <is>
          <t>IRIS2239</t>
        </is>
      </c>
      <c r="B48" s="111" t="inlineStr">
        <is>
          <t>Saahit Togaru</t>
        </is>
      </c>
      <c r="C48" s="111" t="inlineStr">
        <is>
          <t>Marketing</t>
        </is>
      </c>
      <c r="D48" s="115" t="inlineStr">
        <is>
          <t>Senior Manager - Strategy &amp; Product Marketing</t>
        </is>
      </c>
      <c r="E48" s="115" t="inlineStr">
        <is>
          <t>Senior Marketing Manager</t>
        </is>
      </c>
      <c r="F48" s="115" t="inlineStr">
        <is>
          <t>Not in current mapping files</t>
        </is>
      </c>
      <c r="G48" s="115" t="inlineStr">
        <is>
          <t>B3</t>
        </is>
      </c>
      <c r="H48" s="118" t="inlineStr">
        <is>
          <t>● Newly mapped</t>
        </is>
      </c>
      <c r="I48" s="111" t="inlineStr">
        <is>
          <t>Marketing &amp; Communications</t>
        </is>
      </c>
      <c r="J48" s="111" t="inlineStr">
        <is>
          <t>Marketing Leadership</t>
        </is>
      </c>
      <c r="K48" s="111" t="inlineStr"/>
      <c r="L48" s="111" t="n">
        <v>20</v>
      </c>
      <c r="M48" s="113" t="inlineStr">
        <is>
          <t>P5 / M4</t>
        </is>
      </c>
      <c r="N48" s="114" t="inlineStr">
        <is>
          <t>Expert / Senior Manager</t>
        </is>
      </c>
      <c r="O48" s="114" t="inlineStr">
        <is>
          <t>5 Ensure, advise</t>
        </is>
      </c>
      <c r="P48" s="114" t="inlineStr">
        <is>
          <t>8–12 yrs</t>
        </is>
      </c>
      <c r="Q48" s="114" t="inlineStr">
        <is>
          <t>9–13 · 9–14</t>
        </is>
      </c>
      <c r="R48" s="114" t="inlineStr">
        <is>
          <t>Senior Manager</t>
        </is>
      </c>
      <c r="S48" s="114" t="inlineStr">
        <is>
          <t>IRIS Vs Market Benchmark — CIM proficiency scale: 4 Accomplished · IRIS Vs Competitor Benchmark — SaaS marketing ladder: Senior Marketing Manager</t>
        </is>
      </c>
      <c r="T48" s="114" t="inlineStr">
        <is>
          <t>CIM Global Professional Marketing Framework — proficiency Aware → Active learner → Able → Accomplished → Authoritative</t>
        </is>
      </c>
      <c r="U48" s="114" t="inlineStr">
        <is>
          <t>Core 4 · Future 3 · Functional 4 · Leadership 4</t>
        </is>
      </c>
      <c r="V48" s="157" t="n">
        <v>313</v>
      </c>
      <c r="W48" s="158" t="inlineStr">
        <is>
          <t>IRIS2239</t>
        </is>
      </c>
      <c r="X48" s="158" t="inlineStr">
        <is>
          <t>Employee</t>
        </is>
      </c>
      <c r="Y48" s="158" t="inlineStr">
        <is>
          <t>Active</t>
        </is>
      </c>
      <c r="Z48" s="158" t="inlineStr">
        <is>
          <t>Saahit Togaru</t>
        </is>
      </c>
      <c r="AA48" s="246" t="n">
        <v>45398</v>
      </c>
      <c r="AB48" s="158" t="inlineStr">
        <is>
          <t>Senior Manager - Strategy &amp; Product Marketing</t>
        </is>
      </c>
      <c r="AC48" s="158" t="inlineStr">
        <is>
          <t>Masters in Liberal Arts</t>
        </is>
      </c>
      <c r="AD48" s="158" t="inlineStr">
        <is>
          <t>Anuradha Rk</t>
        </is>
      </c>
      <c r="AE48" s="158" t="inlineStr">
        <is>
          <t>N-3</t>
        </is>
      </c>
      <c r="AF48" s="158" t="inlineStr">
        <is>
          <t>Manager</t>
        </is>
      </c>
      <c r="AG48" s="158" t="inlineStr">
        <is>
          <t>8 years, 4 months, 0 days</t>
        </is>
      </c>
      <c r="AH48" s="158" t="inlineStr">
        <is>
          <t>2 years, 4 months, 9 days</t>
        </is>
      </c>
      <c r="AI48" s="158" t="inlineStr">
        <is>
          <t>Regtech</t>
        </is>
      </c>
      <c r="AJ48" s="158" t="inlineStr">
        <is>
          <t>CARBON</t>
        </is>
      </c>
      <c r="AK48" s="158" t="inlineStr">
        <is>
          <t>Marketing</t>
        </is>
      </c>
      <c r="AL48" s="158" t="inlineStr">
        <is>
          <t>Marketing</t>
        </is>
      </c>
      <c r="AM48" s="158" t="inlineStr">
        <is>
          <t>No</t>
        </is>
      </c>
      <c r="AN48" s="158" t="inlineStr">
        <is>
          <t>Sales, Marketing &amp; Support</t>
        </is>
      </c>
      <c r="AO48" s="158" t="inlineStr">
        <is>
          <t>Marketing</t>
        </is>
      </c>
      <c r="AP48" s="158" t="inlineStr">
        <is>
          <t>Non-technical</t>
        </is>
      </c>
      <c r="AQ48" s="158" t="n">
        <v>20</v>
      </c>
      <c r="AR48" s="158" t="inlineStr">
        <is>
          <t>Covered</t>
        </is>
      </c>
      <c r="AS48" s="158" t="inlineStr">
        <is>
          <t>IRIS2239</t>
        </is>
      </c>
      <c r="AT48" s="158" t="inlineStr">
        <is>
          <t>Saahit Togaru</t>
        </is>
      </c>
      <c r="AU48" s="158" t="inlineStr">
        <is>
          <t>Marketing</t>
        </is>
      </c>
      <c r="AV48" s="158" t="inlineStr">
        <is>
          <t>Marketing &amp; Communications</t>
        </is>
      </c>
      <c r="AW48" s="158" t="inlineStr">
        <is>
          <t>Marketing</t>
        </is>
      </c>
      <c r="AX48" s="158" t="inlineStr">
        <is>
          <t>Business &amp; Functional Leadership</t>
        </is>
      </c>
      <c r="AY48" s="158" t="inlineStr">
        <is>
          <t>Marketing</t>
        </is>
      </c>
      <c r="AZ48" s="158" t="inlineStr">
        <is>
          <t>Employee</t>
        </is>
      </c>
      <c r="BA48" s="158" t="inlineStr">
        <is>
          <t>Anuradha Rk</t>
        </is>
      </c>
      <c r="BB48" s="158" t="inlineStr">
        <is>
          <t>Dixit Jasani</t>
        </is>
      </c>
      <c r="BC48" s="158" t="inlineStr">
        <is>
          <t>Yes</t>
        </is>
      </c>
      <c r="BD48" s="158" t="inlineStr">
        <is>
          <t>Senior Manager - Strategy &amp; Product Marketing</t>
        </is>
      </c>
      <c r="BE48" s="158" t="inlineStr">
        <is>
          <t>Senior Manager - Strategy &amp; Product Marketing</t>
        </is>
      </c>
      <c r="BF48" s="158" t="inlineStr">
        <is>
          <t>N/A · new entry</t>
        </is>
      </c>
      <c r="BG48" s="158" t="n">
        <v>14</v>
      </c>
      <c r="BH48" s="158" t="n">
        <v>14</v>
      </c>
      <c r="BI48" s="158" t="n">
        <v>0</v>
      </c>
      <c r="BJ48" s="158" t="inlineStr">
        <is>
          <t>Healthy</t>
        </is>
      </c>
      <c r="BK48" s="158" t="n">
        <v>10</v>
      </c>
      <c r="BL48" s="158" t="n">
        <v>10</v>
      </c>
      <c r="BM48" s="158" t="n">
        <v>0</v>
      </c>
      <c r="BN48" s="158" t="inlineStr">
        <is>
          <t>Healthy</t>
        </is>
      </c>
      <c r="BO48" s="158" t="inlineStr">
        <is>
          <t>Yes</t>
        </is>
      </c>
      <c r="BP48" s="158" t="n"/>
      <c r="BQ48" s="158" t="n"/>
      <c r="BR48" s="158" t="inlineStr">
        <is>
          <t>No designation change — current record value carried forward</t>
        </is>
      </c>
      <c r="BS48" s="158" t="n"/>
      <c r="BT48" s="158" t="n"/>
      <c r="BU48" s="158" t="inlineStr">
        <is>
          <t>Global</t>
        </is>
      </c>
      <c r="BV48" s="158" t="n"/>
      <c r="BW48" s="158" t="inlineStr">
        <is>
          <t>IRIS2239</t>
        </is>
      </c>
      <c r="BX48" s="158" t="inlineStr">
        <is>
          <t>Employee</t>
        </is>
      </c>
      <c r="BY48" s="158" t="inlineStr">
        <is>
          <t>Active</t>
        </is>
      </c>
      <c r="BZ48" s="158" t="inlineStr">
        <is>
          <t>Saahit Togaru</t>
        </is>
      </c>
      <c r="CA48" s="158" t="n">
        <v>31</v>
      </c>
      <c r="CB48" s="158" t="inlineStr">
        <is>
          <t>Senior Manager - Strategy &amp; Product Marketing</t>
        </is>
      </c>
      <c r="CC48" s="158" t="inlineStr">
        <is>
          <t>- Deliver pipeline to Sales</t>
        </is>
      </c>
      <c r="CD48" s="158" t="inlineStr">
        <is>
          <t>Marketing</t>
        </is>
      </c>
      <c r="CE48" s="158" t="inlineStr">
        <is>
          <t>Product Management</t>
        </is>
      </c>
      <c r="CF48" s="158" t="inlineStr">
        <is>
          <t>Senior Manager - Strategy &amp; Product Marketing</t>
        </is>
      </c>
      <c r="CG48" s="158" t="inlineStr">
        <is>
          <t>L6 – Senior Manager</t>
        </is>
      </c>
      <c r="CH48" s="158" t="inlineStr">
        <is>
          <t>Anuradha Rk</t>
        </is>
      </c>
      <c r="CI48" s="158" t="inlineStr">
        <is>
          <t>N-3</t>
        </is>
      </c>
      <c r="CJ48" s="158" t="n"/>
      <c r="CK48" s="158" t="inlineStr">
        <is>
          <t>Manager</t>
        </is>
      </c>
      <c r="CL48" s="158" t="inlineStr">
        <is>
          <t>Marketing</t>
        </is>
      </c>
      <c r="CM48" s="158" t="inlineStr">
        <is>
          <t>8 years, 4 months, 0 days</t>
        </is>
      </c>
      <c r="CN48" s="158" t="n"/>
      <c r="CO48" s="158" t="inlineStr">
        <is>
          <t>2 years, 2 months, 4 days</t>
        </is>
      </c>
      <c r="CP48" s="158" t="inlineStr">
        <is>
          <t>10 years, 6 months, 4 days</t>
        </is>
      </c>
      <c r="CQ48" s="158" t="n">
        <v>2.177625571</v>
      </c>
      <c r="CR48" s="158" t="n"/>
      <c r="CS48" s="158" t="n"/>
      <c r="CT48" s="158" t="inlineStr">
        <is>
          <t>Regtech</t>
        </is>
      </c>
      <c r="CU48" s="158" t="inlineStr">
        <is>
          <t>CARBON</t>
        </is>
      </c>
      <c r="CV48" s="158" t="inlineStr">
        <is>
          <t>Marketing</t>
        </is>
      </c>
      <c r="CW48" s="158" t="inlineStr">
        <is>
          <t>Marketing</t>
        </is>
      </c>
      <c r="CX48" s="158" t="inlineStr">
        <is>
          <t>No</t>
        </is>
      </c>
      <c r="CY48" s="158" t="inlineStr">
        <is>
          <t>Sales, Marketing &amp; Support</t>
        </is>
      </c>
    </row>
    <row r="49" ht="64" customHeight="1">
      <c r="A49" s="109" t="inlineStr">
        <is>
          <t>IRIS2358</t>
        </is>
      </c>
      <c r="B49" s="111" t="inlineStr">
        <is>
          <t>Sobhan Pramanik</t>
        </is>
      </c>
      <c r="C49" s="111" t="inlineStr">
        <is>
          <t>Marketing</t>
        </is>
      </c>
      <c r="D49" s="115" t="inlineStr">
        <is>
          <t>Manager - Marketing</t>
        </is>
      </c>
      <c r="E49" s="115" t="inlineStr">
        <is>
          <t>Marketing Manager</t>
        </is>
      </c>
      <c r="F49" s="111" t="inlineStr">
        <is>
          <t>L5 – Manager</t>
        </is>
      </c>
      <c r="G49" s="27" t="inlineStr">
        <is>
          <t>B2</t>
        </is>
      </c>
      <c r="H49" s="149" t="inlineStr">
        <is>
          <t>• Same level</t>
        </is>
      </c>
      <c r="I49" s="111" t="inlineStr">
        <is>
          <t>Marketing &amp; Communications</t>
        </is>
      </c>
      <c r="J49" s="111" t="inlineStr">
        <is>
          <t>Demand Generation, Brand &amp; Events</t>
        </is>
      </c>
      <c r="K49" s="111" t="inlineStr"/>
      <c r="L49" s="111" t="n">
        <v>20</v>
      </c>
      <c r="M49" s="113" t="inlineStr">
        <is>
          <t>P4 / M3</t>
        </is>
      </c>
      <c r="N49" s="114" t="inlineStr">
        <is>
          <t>Senior / Manager</t>
        </is>
      </c>
      <c r="O49" s="114" t="inlineStr">
        <is>
          <t>4–5</t>
        </is>
      </c>
      <c r="P49" s="114" t="inlineStr">
        <is>
          <t>6–9 yrs</t>
        </is>
      </c>
      <c r="Q49" s="114" t="inlineStr">
        <is>
          <t>7–10 · 6–11</t>
        </is>
      </c>
      <c r="R49" s="114" t="inlineStr">
        <is>
          <t>Manager</t>
        </is>
      </c>
      <c r="S49" s="114" t="inlineStr">
        <is>
          <t>IRIS Vs Market Benchmark — CIM proficiency scale: 3–4 · IRIS Vs Competitor Benchmark — SaaS marketing ladder: Marketing Manager</t>
        </is>
      </c>
      <c r="T49" s="114" t="inlineStr">
        <is>
          <t>CIM Global Professional Marketing Framework — proficiency Aware → Active learner → Able → Accomplished → Authoritative</t>
        </is>
      </c>
      <c r="U49" s="114" t="inlineStr">
        <is>
          <t>Core 3 · Future 3 · Functional 4 · Leadership 3</t>
        </is>
      </c>
      <c r="V49" s="157" t="n">
        <v>364</v>
      </c>
      <c r="W49" s="158" t="inlineStr">
        <is>
          <t>IRIS2358</t>
        </is>
      </c>
      <c r="X49" s="158" t="inlineStr">
        <is>
          <t>Employee</t>
        </is>
      </c>
      <c r="Y49" s="158" t="inlineStr">
        <is>
          <t>Active</t>
        </is>
      </c>
      <c r="Z49" s="158" t="inlineStr">
        <is>
          <t>Sobhan Pramanik</t>
        </is>
      </c>
      <c r="AA49" s="246" t="n">
        <v>45748</v>
      </c>
      <c r="AB49" s="158" t="inlineStr">
        <is>
          <t>Manager - Marketing</t>
        </is>
      </c>
      <c r="AC49" s="158" t="inlineStr">
        <is>
          <t>B.Tech</t>
        </is>
      </c>
      <c r="AD49" s="158" t="inlineStr">
        <is>
          <t>Saahit Togaru</t>
        </is>
      </c>
      <c r="AE49" s="158" t="inlineStr">
        <is>
          <t>N-4</t>
        </is>
      </c>
      <c r="AF49" s="158" t="inlineStr">
        <is>
          <t>Manager</t>
        </is>
      </c>
      <c r="AG49" s="158" t="inlineStr">
        <is>
          <t>7 years, 0 months, 0 days</t>
        </is>
      </c>
      <c r="AH49" s="158" t="inlineStr">
        <is>
          <t>1 years, 4 months, 24 days</t>
        </is>
      </c>
      <c r="AI49" s="158" t="inlineStr">
        <is>
          <t>Regtech</t>
        </is>
      </c>
      <c r="AJ49" s="158" t="inlineStr">
        <is>
          <t>CARBON</t>
        </is>
      </c>
      <c r="AK49" s="158" t="inlineStr">
        <is>
          <t>Marketing</t>
        </is>
      </c>
      <c r="AL49" s="158" t="inlineStr">
        <is>
          <t>Marketing</t>
        </is>
      </c>
      <c r="AM49" s="158" t="inlineStr">
        <is>
          <t>No</t>
        </is>
      </c>
      <c r="AN49" s="158" t="inlineStr">
        <is>
          <t>Sales, Marketing &amp; Support</t>
        </is>
      </c>
      <c r="AO49" s="158" t="inlineStr">
        <is>
          <t>Marketing</t>
        </is>
      </c>
      <c r="AP49" s="158" t="inlineStr">
        <is>
          <t>Non-technical</t>
        </is>
      </c>
      <c r="AQ49" s="158" t="n">
        <v>20</v>
      </c>
      <c r="AR49" s="158" t="inlineStr">
        <is>
          <t>Covered</t>
        </is>
      </c>
      <c r="AS49" s="158" t="inlineStr">
        <is>
          <t>IRIS2358</t>
        </is>
      </c>
      <c r="AT49" s="158" t="inlineStr">
        <is>
          <t>Sobhan Pramanik</t>
        </is>
      </c>
      <c r="AU49" s="158" t="inlineStr">
        <is>
          <t>Marketing</t>
        </is>
      </c>
      <c r="AV49" s="158" t="inlineStr">
        <is>
          <t>Marketing &amp; Communications</t>
        </is>
      </c>
      <c r="AW49" s="158" t="inlineStr">
        <is>
          <t>Demand Generation &amp; Branding</t>
        </is>
      </c>
      <c r="AX49" s="158" t="n"/>
      <c r="AY49" s="158" t="n"/>
      <c r="AZ49" s="158" t="inlineStr">
        <is>
          <t>Employee</t>
        </is>
      </c>
      <c r="BA49" s="158" t="inlineStr">
        <is>
          <t>Saahit Togaru</t>
        </is>
      </c>
      <c r="BB49" s="158" t="inlineStr">
        <is>
          <t>Saahit Togaru</t>
        </is>
      </c>
      <c r="BC49" s="158" t="inlineStr">
        <is>
          <t>No</t>
        </is>
      </c>
      <c r="BD49" s="158" t="inlineStr">
        <is>
          <t>Manager - Marketing</t>
        </is>
      </c>
      <c r="BE49" s="158" t="inlineStr">
        <is>
          <t>Manager - Marketing</t>
        </is>
      </c>
      <c r="BF49" s="158" t="inlineStr">
        <is>
          <t>No</t>
        </is>
      </c>
      <c r="BG49" s="158" t="n">
        <v>4</v>
      </c>
      <c r="BH49" s="158" t="n">
        <v>2</v>
      </c>
      <c r="BI49" s="158" t="n">
        <v>2</v>
      </c>
      <c r="BJ49" s="158" t="inlineStr">
        <is>
          <t>Review</t>
        </is>
      </c>
      <c r="BK49" s="158" t="n">
        <v>8</v>
      </c>
      <c r="BL49" s="158" t="n">
        <v>6</v>
      </c>
      <c r="BM49" s="158" t="n">
        <v>2</v>
      </c>
      <c r="BN49" s="158" t="inlineStr">
        <is>
          <t>Healthy</t>
        </is>
      </c>
      <c r="BO49" s="158" t="inlineStr">
        <is>
          <t>Yes</t>
        </is>
      </c>
      <c r="BP49" s="158" t="inlineStr">
        <is>
          <t>L5 – Manager</t>
        </is>
      </c>
      <c r="BQ49" s="158" t="inlineStr">
        <is>
          <t>L5 – Manager</t>
        </is>
      </c>
      <c r="BR49" s="158" t="inlineStr">
        <is>
          <t>No designation change — current record value carried forward</t>
        </is>
      </c>
      <c r="BS49" s="158" t="inlineStr">
        <is>
          <t>OKR Tracker - Marketing 2026.xlsx</t>
        </is>
      </c>
      <c r="BT49" s="158" t="n"/>
      <c r="BU49" s="158" t="inlineStr">
        <is>
          <t>US; EU; India; Africa.</t>
        </is>
      </c>
      <c r="BV49" s="158" t="n"/>
      <c r="BW49" s="158" t="inlineStr">
        <is>
          <t>IRIS2358</t>
        </is>
      </c>
      <c r="BX49" s="158" t="inlineStr">
        <is>
          <t>Employee</t>
        </is>
      </c>
      <c r="BY49" s="158" t="inlineStr">
        <is>
          <t>Active</t>
        </is>
      </c>
      <c r="BZ49" s="158" t="inlineStr">
        <is>
          <t>Sobhan Pramanik</t>
        </is>
      </c>
      <c r="CA49" s="159" t="n">
        <v>45748</v>
      </c>
      <c r="CB49" s="158" t="inlineStr">
        <is>
          <t>Manager - Marketing</t>
        </is>
      </c>
      <c r="CC49" s="158" t="inlineStr">
        <is>
          <t>Content and social media Management team : Run Campaigns for Carbon across region,</t>
        </is>
      </c>
      <c r="CD49" s="158" t="inlineStr">
        <is>
          <t>Marketing &amp; Communications</t>
        </is>
      </c>
      <c r="CE49" s="158" t="inlineStr">
        <is>
          <t>Demand Generation</t>
        </is>
      </c>
      <c r="CF49" s="158" t="inlineStr">
        <is>
          <t>Manager - Marketing</t>
        </is>
      </c>
      <c r="CG49" s="158" t="inlineStr">
        <is>
          <t>L5 – Manager</t>
        </is>
      </c>
      <c r="CH49" s="158" t="inlineStr">
        <is>
          <t>Saahit Togaru</t>
        </is>
      </c>
      <c r="CI49" s="158" t="inlineStr">
        <is>
          <t>N-4</t>
        </is>
      </c>
      <c r="CJ49" s="158" t="inlineStr">
        <is>
          <t>Manager</t>
        </is>
      </c>
      <c r="CK49" s="158" t="inlineStr">
        <is>
          <t>Regtech</t>
        </is>
      </c>
      <c r="CL49" s="158" t="inlineStr">
        <is>
          <t>Marketing</t>
        </is>
      </c>
      <c r="CM49" s="158" t="inlineStr">
        <is>
          <t>8 years, 2 months, 19 days</t>
        </is>
      </c>
      <c r="CN49" s="158" t="n"/>
      <c r="CO49" s="158" t="inlineStr">
        <is>
          <t>No</t>
        </is>
      </c>
      <c r="CP49" s="158" t="n">
        <v>3</v>
      </c>
      <c r="CQ49" s="158" t="inlineStr">
        <is>
          <t>High</t>
        </is>
      </c>
      <c r="CR49" s="158" t="inlineStr">
        <is>
          <t>Future Leader</t>
        </is>
      </c>
      <c r="CS49" s="158" t="n"/>
      <c r="CT49" s="158" t="inlineStr">
        <is>
          <t>No</t>
        </is>
      </c>
      <c r="CU49" s="158" t="inlineStr">
        <is>
          <t>Yes</t>
        </is>
      </c>
      <c r="CV49" s="158" t="inlineStr">
        <is>
          <t>Alisha Sheikh</t>
        </is>
      </c>
      <c r="CW49" s="158" t="inlineStr">
        <is>
          <t>-Time management</t>
        </is>
      </c>
      <c r="CX49" s="158" t="n"/>
      <c r="CY49" s="158" t="n"/>
    </row>
    <row r="50" ht="64" customHeight="1">
      <c r="A50" s="109" t="inlineStr">
        <is>
          <t>IRIS2502</t>
        </is>
      </c>
      <c r="B50" s="111" t="inlineStr">
        <is>
          <t>Sudipta Kundu</t>
        </is>
      </c>
      <c r="C50" s="111" t="inlineStr">
        <is>
          <t>Marketing</t>
        </is>
      </c>
      <c r="D50" s="115" t="inlineStr">
        <is>
          <t>Marketing Manager- Partner and Automation</t>
        </is>
      </c>
      <c r="E50" s="115" t="inlineStr">
        <is>
          <t>Senior Marketing Specialist – POD Lead</t>
        </is>
      </c>
      <c r="F50" s="111" t="inlineStr">
        <is>
          <t>L5 – Manager</t>
        </is>
      </c>
      <c r="G50" s="27" t="inlineStr">
        <is>
          <t>B2</t>
        </is>
      </c>
      <c r="H50" s="149" t="inlineStr">
        <is>
          <t>• Same level</t>
        </is>
      </c>
      <c r="I50" s="111" t="inlineStr">
        <is>
          <t>Marketing &amp; Communications</t>
        </is>
      </c>
      <c r="J50" s="111" t="inlineStr">
        <is>
          <t>Demand Generation, Brand &amp; Events</t>
        </is>
      </c>
      <c r="K50" s="111" t="inlineStr"/>
      <c r="L50" s="111" t="n">
        <v>20</v>
      </c>
      <c r="M50" s="113" t="inlineStr">
        <is>
          <t>P4 / M3</t>
        </is>
      </c>
      <c r="N50" s="114" t="inlineStr">
        <is>
          <t>Senior / Manager</t>
        </is>
      </c>
      <c r="O50" s="114" t="inlineStr">
        <is>
          <t>4–5</t>
        </is>
      </c>
      <c r="P50" s="114" t="inlineStr">
        <is>
          <t>6–9 yrs</t>
        </is>
      </c>
      <c r="Q50" s="114" t="inlineStr">
        <is>
          <t>7–10 · 6–11</t>
        </is>
      </c>
      <c r="R50" s="114" t="inlineStr">
        <is>
          <t>Senior Marketing Specialist</t>
        </is>
      </c>
      <c r="S50" s="114" t="inlineStr">
        <is>
          <t>IRIS Vs Market Benchmark — CIM proficiency scale: 3–4 · IRIS Vs Competitor Benchmark — SaaS marketing ladder: Marketing Manager</t>
        </is>
      </c>
      <c r="T50" s="114" t="inlineStr">
        <is>
          <t>CIM Global Professional Marketing Framework — proficiency Aware → Active learner → Able → Accomplished → Authoritative</t>
        </is>
      </c>
      <c r="U50" s="114" t="inlineStr">
        <is>
          <t>Core 3 · Future 3 · Functional 4 · Leadership 3</t>
        </is>
      </c>
      <c r="V50" s="157" t="n">
        <v>473</v>
      </c>
      <c r="W50" s="158" t="inlineStr">
        <is>
          <t>IRIS2502</t>
        </is>
      </c>
      <c r="X50" s="158" t="inlineStr">
        <is>
          <t>Employee</t>
        </is>
      </c>
      <c r="Y50" s="158" t="inlineStr">
        <is>
          <t>Active</t>
        </is>
      </c>
      <c r="Z50" s="158" t="inlineStr">
        <is>
          <t>Sudipta Kundu</t>
        </is>
      </c>
      <c r="AA50" s="246" t="n">
        <v>46104</v>
      </c>
      <c r="AB50" s="158" t="inlineStr">
        <is>
          <t>Marketing Manager- Partner and Automation</t>
        </is>
      </c>
      <c r="AC50" s="158" t="inlineStr">
        <is>
          <t>MBA</t>
        </is>
      </c>
      <c r="AD50" s="158" t="inlineStr">
        <is>
          <t>Saahit togaru</t>
        </is>
      </c>
      <c r="AE50" s="158" t="inlineStr">
        <is>
          <t>N-4</t>
        </is>
      </c>
      <c r="AF50" s="158" t="inlineStr">
        <is>
          <t>Manager</t>
        </is>
      </c>
      <c r="AG50" s="158" t="inlineStr">
        <is>
          <t>8 years, 4 months, 0 days</t>
        </is>
      </c>
      <c r="AH50" s="158" t="inlineStr">
        <is>
          <t>0 years, 5 months, 2 days</t>
        </is>
      </c>
      <c r="AI50" s="158" t="inlineStr">
        <is>
          <t>Regtech</t>
        </is>
      </c>
      <c r="AJ50" s="158" t="inlineStr">
        <is>
          <t>CARBON</t>
        </is>
      </c>
      <c r="AK50" s="158" t="inlineStr">
        <is>
          <t>Marketing</t>
        </is>
      </c>
      <c r="AL50" s="158" t="inlineStr">
        <is>
          <t>Marketing</t>
        </is>
      </c>
      <c r="AM50" s="158" t="inlineStr">
        <is>
          <t>No</t>
        </is>
      </c>
      <c r="AN50" s="158" t="inlineStr">
        <is>
          <t>Sales, Marketing &amp; Support</t>
        </is>
      </c>
      <c r="AO50" s="158" t="inlineStr">
        <is>
          <t>Marketing</t>
        </is>
      </c>
      <c r="AP50" s="158" t="inlineStr">
        <is>
          <t>Non-technical</t>
        </is>
      </c>
      <c r="AQ50" s="158" t="n">
        <v>20</v>
      </c>
      <c r="AR50" s="158" t="inlineStr">
        <is>
          <t>Covered</t>
        </is>
      </c>
      <c r="AS50" s="158" t="inlineStr">
        <is>
          <t>IRIS2502</t>
        </is>
      </c>
      <c r="AT50" s="158" t="inlineStr">
        <is>
          <t>Sudipta Kundu</t>
        </is>
      </c>
      <c r="AU50" s="158" t="inlineStr">
        <is>
          <t>Marketing</t>
        </is>
      </c>
      <c r="AV50" s="158" t="inlineStr">
        <is>
          <t>Marketing &amp; Communications</t>
        </is>
      </c>
      <c r="AW50" s="158" t="inlineStr">
        <is>
          <t>Partner GTM &amp; Marketing Operations</t>
        </is>
      </c>
      <c r="AX50" s="158" t="inlineStr">
        <is>
          <t>Marketing &amp; Communications</t>
        </is>
      </c>
      <c r="AY50" s="158" t="inlineStr">
        <is>
          <t>Marketing Operations</t>
        </is>
      </c>
      <c r="AZ50" s="158" t="inlineStr">
        <is>
          <t>Employee</t>
        </is>
      </c>
      <c r="BA50" s="158" t="inlineStr">
        <is>
          <t>Saahit Togaru</t>
        </is>
      </c>
      <c r="BB50" s="158" t="inlineStr">
        <is>
          <t>Saahit Togaru</t>
        </is>
      </c>
      <c r="BC50" s="158" t="inlineStr">
        <is>
          <t>No</t>
        </is>
      </c>
      <c r="BD50" s="158" t="inlineStr">
        <is>
          <t>Marketing Manager- Partner and Automation</t>
        </is>
      </c>
      <c r="BE50" s="158" t="inlineStr">
        <is>
          <t>Marketing Manager- Partner and Automation</t>
        </is>
      </c>
      <c r="BF50" s="158" t="inlineStr">
        <is>
          <t>No</t>
        </is>
      </c>
      <c r="BG50" s="158" t="n">
        <v>4</v>
      </c>
      <c r="BH50" s="158" t="n">
        <v>2</v>
      </c>
      <c r="BI50" s="158" t="n">
        <v>2</v>
      </c>
      <c r="BJ50" s="158" t="inlineStr">
        <is>
          <t>Review</t>
        </is>
      </c>
      <c r="BK50" s="158" t="n">
        <v>4</v>
      </c>
      <c r="BL50" s="158" t="n">
        <v>2</v>
      </c>
      <c r="BM50" s="158" t="n">
        <v>2</v>
      </c>
      <c r="BN50" s="158" t="inlineStr">
        <is>
          <t>Review</t>
        </is>
      </c>
      <c r="BO50" s="158" t="inlineStr">
        <is>
          <t>No</t>
        </is>
      </c>
      <c r="BP50" s="158" t="inlineStr">
        <is>
          <t>L5 – Manager</t>
        </is>
      </c>
      <c r="BQ50" s="158" t="inlineStr">
        <is>
          <t>L5 – Manager</t>
        </is>
      </c>
      <c r="BR50" s="158" t="inlineStr">
        <is>
          <t>No designation change — current record value carried forward</t>
        </is>
      </c>
      <c r="BS50" s="158" t="inlineStr">
        <is>
          <t>OKR Tracker - Marketing 2026.xlsx</t>
        </is>
      </c>
      <c r="BT50" s="158" t="n"/>
      <c r="BU50" s="158" t="inlineStr">
        <is>
          <t>Europe; US; global.</t>
        </is>
      </c>
      <c r="BV50" s="158" t="n"/>
      <c r="BW50" s="158" t="inlineStr">
        <is>
          <t>IRIS2502</t>
        </is>
      </c>
      <c r="BX50" s="158" t="inlineStr">
        <is>
          <t>Employee</t>
        </is>
      </c>
      <c r="BY50" s="158" t="inlineStr">
        <is>
          <t>Active</t>
        </is>
      </c>
      <c r="BZ50" s="158" t="inlineStr">
        <is>
          <t>Sudipta Kundu</t>
        </is>
      </c>
      <c r="CA50" s="159" t="n">
        <v>46104</v>
      </c>
      <c r="CB50" s="158" t="inlineStr">
        <is>
          <t>Marketing Manager- Partner and Automation</t>
        </is>
      </c>
      <c r="CC50" s="158" t="inlineStr">
        <is>
          <t>Leads Database team &amp; automation to bring efficiencies across marketing - recently role is upgraded to Partner management as well</t>
        </is>
      </c>
      <c r="CD50" s="158" t="inlineStr">
        <is>
          <t>Marketing &amp; Communications</t>
        </is>
      </c>
      <c r="CE50" s="158" t="n"/>
      <c r="CF50" s="158" t="inlineStr">
        <is>
          <t>Marketing Manager- Partner and Automation</t>
        </is>
      </c>
      <c r="CG50" s="158" t="inlineStr">
        <is>
          <t>L5 – Manager</t>
        </is>
      </c>
      <c r="CH50" s="158" t="inlineStr">
        <is>
          <t>Saahit Togaru</t>
        </is>
      </c>
      <c r="CI50" s="158" t="inlineStr">
        <is>
          <t>N-4</t>
        </is>
      </c>
      <c r="CJ50" s="158" t="inlineStr">
        <is>
          <t>Manager</t>
        </is>
      </c>
      <c r="CK50" s="158" t="inlineStr">
        <is>
          <t>Regtech</t>
        </is>
      </c>
      <c r="CL50" s="158" t="inlineStr">
        <is>
          <t>Marketing</t>
        </is>
      </c>
      <c r="CM50" s="158" t="inlineStr">
        <is>
          <t>8 years, 6 months, 28 days</t>
        </is>
      </c>
      <c r="CN50" s="158" t="n"/>
      <c r="CO50" s="158" t="inlineStr">
        <is>
          <t>No</t>
        </is>
      </c>
      <c r="CP50" s="158" t="n">
        <v>2</v>
      </c>
      <c r="CQ50" s="158" t="inlineStr">
        <is>
          <t>Medium</t>
        </is>
      </c>
      <c r="CR50" s="158" t="inlineStr">
        <is>
          <t>Reliable Specialist</t>
        </is>
      </c>
      <c r="CS50" s="158" t="n"/>
      <c r="CT50" s="158" t="inlineStr">
        <is>
          <t>No</t>
        </is>
      </c>
      <c r="CU50" s="158" t="inlineStr">
        <is>
          <t>No</t>
        </is>
      </c>
      <c r="CV50" s="158" t="n"/>
      <c r="CW50" s="158" t="inlineStr">
        <is>
          <t>Would benefit from deeper understanding of domain + perspective of database &amp; marketing</t>
        </is>
      </c>
      <c r="CX50" s="158" t="n"/>
      <c r="CY50" s="158" t="n"/>
    </row>
    <row r="51" ht="64" customHeight="1">
      <c r="A51" s="109" t="inlineStr">
        <is>
          <t>IRIS2553</t>
        </is>
      </c>
      <c r="B51" s="111" t="inlineStr">
        <is>
          <t>Prashant Sharad Jadhav</t>
        </is>
      </c>
      <c r="C51" s="111" t="inlineStr">
        <is>
          <t>Marketing</t>
        </is>
      </c>
      <c r="D51" s="115" t="inlineStr">
        <is>
          <t>SDR Manager</t>
        </is>
      </c>
      <c r="E51" s="115" t="inlineStr">
        <is>
          <t>Senior Account Executive – POD Lead</t>
        </is>
      </c>
      <c r="F51" s="115" t="inlineStr">
        <is>
          <t>Not in current mapping files</t>
        </is>
      </c>
      <c r="G51" s="115" t="inlineStr">
        <is>
          <t>B2</t>
        </is>
      </c>
      <c r="H51" s="118" t="inlineStr">
        <is>
          <t>● Newly mapped</t>
        </is>
      </c>
      <c r="I51" s="111" t="inlineStr">
        <is>
          <t>Sales &amp; Business Development</t>
        </is>
      </c>
      <c r="J51" s="111" t="inlineStr">
        <is>
          <t>Sales Development &amp; Prospecting</t>
        </is>
      </c>
      <c r="K51" s="111" t="inlineStr"/>
      <c r="L51" s="111" t="n">
        <v>20</v>
      </c>
      <c r="M51" s="113" t="inlineStr">
        <is>
          <t>P4 / M3</t>
        </is>
      </c>
      <c r="N51" s="114" t="inlineStr">
        <is>
          <t>Senior / Manager</t>
        </is>
      </c>
      <c r="O51" s="114" t="inlineStr">
        <is>
          <t>4–5</t>
        </is>
      </c>
      <c r="P51" s="114" t="inlineStr">
        <is>
          <t>6–9 yrs</t>
        </is>
      </c>
      <c r="Q51" s="114" t="inlineStr">
        <is>
          <t>7–10 · 6–11</t>
        </is>
      </c>
      <c r="R51" s="114" t="inlineStr">
        <is>
          <t>Senior Account Executive</t>
        </is>
      </c>
      <c r="S51" s="114" t="inlineStr">
        <is>
          <t>IRIS Vs Competitor Benchmark — SaaS sales ladder — IC: Mid-Market AE · IRIS Vs Competitor Benchmark — SaaS sales ladder — management: Sales Manager</t>
        </is>
      </c>
      <c r="T51" s="114" t="inlineStr">
        <is>
          <t>SaaS sales ladder · SDR → AE → Enterprise AE → VP / CRO; MEDDICC-style qualification</t>
        </is>
      </c>
      <c r="U51" s="114" t="inlineStr">
        <is>
          <t>Core 3 · Future 3 · Functional 4 · Leadership 3</t>
        </is>
      </c>
      <c r="V51" s="157" t="n">
        <v>526</v>
      </c>
      <c r="W51" s="158" t="inlineStr">
        <is>
          <t>IRIS2553</t>
        </is>
      </c>
      <c r="X51" s="158" t="inlineStr">
        <is>
          <t>Employee</t>
        </is>
      </c>
      <c r="Y51" s="158" t="inlineStr">
        <is>
          <t>Active</t>
        </is>
      </c>
      <c r="Z51" s="158" t="inlineStr">
        <is>
          <t>Prashant Sharad Jadhav</t>
        </is>
      </c>
      <c r="AA51" s="246" t="n">
        <v>46244</v>
      </c>
      <c r="AB51" s="158" t="inlineStr">
        <is>
          <t>SDR Manager</t>
        </is>
      </c>
      <c r="AC51" s="158" t="inlineStr">
        <is>
          <t>MBA</t>
        </is>
      </c>
      <c r="AD51" s="158" t="inlineStr">
        <is>
          <t>Anuradha RK</t>
        </is>
      </c>
      <c r="AE51" s="158" t="inlineStr">
        <is>
          <t>N-3</t>
        </is>
      </c>
      <c r="AF51" s="158" t="inlineStr">
        <is>
          <t>Manager</t>
        </is>
      </c>
      <c r="AG51" s="158" t="inlineStr">
        <is>
          <t>15 years, 11 months, 0 days</t>
        </is>
      </c>
      <c r="AH51" s="158" t="inlineStr">
        <is>
          <t>0 years, 0 months, 15 days</t>
        </is>
      </c>
      <c r="AI51" s="158" t="inlineStr">
        <is>
          <t>Regtech</t>
        </is>
      </c>
      <c r="AJ51" s="158" t="inlineStr">
        <is>
          <t>CARBON</t>
        </is>
      </c>
      <c r="AK51" s="158" t="inlineStr">
        <is>
          <t>Marketing</t>
        </is>
      </c>
      <c r="AL51" s="158" t="inlineStr">
        <is>
          <t>Marketing</t>
        </is>
      </c>
      <c r="AM51" s="158" t="inlineStr">
        <is>
          <t>No</t>
        </is>
      </c>
      <c r="AN51" s="158" t="inlineStr">
        <is>
          <t>Sales, Marketing &amp; Support</t>
        </is>
      </c>
      <c r="AO51" s="158" t="inlineStr">
        <is>
          <t>Marketing</t>
        </is>
      </c>
      <c r="AP51" s="158" t="inlineStr">
        <is>
          <t>Non-technical</t>
        </is>
      </c>
      <c r="AQ51" s="158" t="n">
        <v>20</v>
      </c>
      <c r="AR51" s="158" t="inlineStr">
        <is>
          <t>Covered</t>
        </is>
      </c>
      <c r="AS51" s="158" t="inlineStr">
        <is>
          <t>IRIS2553</t>
        </is>
      </c>
      <c r="AT51" s="158" t="inlineStr">
        <is>
          <t>Prashant Sharad Jadhav</t>
        </is>
      </c>
      <c r="AU51" s="158" t="inlineStr">
        <is>
          <t>Marketing</t>
        </is>
      </c>
      <c r="AV51" s="158" t="inlineStr">
        <is>
          <t>Sales &amp; Business Development</t>
        </is>
      </c>
      <c r="AW51" s="158" t="inlineStr">
        <is>
          <t>Sales Development · SDR</t>
        </is>
      </c>
      <c r="AX51" s="158" t="inlineStr">
        <is>
          <t>Sales &amp; Business Development</t>
        </is>
      </c>
      <c r="AY51" s="158" t="inlineStr">
        <is>
          <t>Sales Development · SDR</t>
        </is>
      </c>
      <c r="AZ51" s="158" t="inlineStr">
        <is>
          <t>Employee</t>
        </is>
      </c>
      <c r="BA51" s="158" t="inlineStr">
        <is>
          <t>Anuradha RK</t>
        </is>
      </c>
      <c r="BB51" s="158" t="inlineStr">
        <is>
          <t>Anuradha RK</t>
        </is>
      </c>
      <c r="BC51" s="158" t="inlineStr">
        <is>
          <t>No</t>
        </is>
      </c>
      <c r="BD51" s="158" t="inlineStr">
        <is>
          <t>SDR Manager</t>
        </is>
      </c>
      <c r="BE51" s="158" t="inlineStr">
        <is>
          <t>SDR Manager</t>
        </is>
      </c>
      <c r="BF51" s="158" t="inlineStr">
        <is>
          <t>N/A · new entry</t>
        </is>
      </c>
      <c r="BG51" s="158" t="inlineStr">
        <is>
          <t>—</t>
        </is>
      </c>
      <c r="BH51" s="158" t="inlineStr">
        <is>
          <t>—</t>
        </is>
      </c>
      <c r="BI51" s="158" t="inlineStr">
        <is>
          <t>—</t>
        </is>
      </c>
      <c r="BJ51" s="158" t="inlineStr">
        <is>
          <t>Not a manager</t>
        </is>
      </c>
      <c r="BK51" s="158" t="inlineStr">
        <is>
          <t>—</t>
        </is>
      </c>
      <c r="BL51" s="158" t="inlineStr">
        <is>
          <t>—</t>
        </is>
      </c>
      <c r="BM51" s="158" t="inlineStr">
        <is>
          <t>—</t>
        </is>
      </c>
      <c r="BN51" s="158" t="inlineStr">
        <is>
          <t>Not a manager</t>
        </is>
      </c>
      <c r="BO51" s="158" t="inlineStr">
        <is>
          <t>—</t>
        </is>
      </c>
      <c r="BP51" s="158" t="n"/>
      <c r="BQ51" s="158" t="n"/>
      <c r="BR51" s="158" t="inlineStr">
        <is>
          <t>No designation change — current record value carried forward</t>
        </is>
      </c>
      <c r="BS51" s="158" t="n"/>
      <c r="BT51" s="158" t="n"/>
      <c r="BU51" s="158" t="n"/>
      <c r="BV51" s="158" t="n"/>
      <c r="BW51" s="158" t="n"/>
      <c r="BX51" s="158" t="n"/>
      <c r="BY51" s="158" t="n"/>
      <c r="BZ51" s="158" t="n"/>
      <c r="CA51" s="158" t="n"/>
      <c r="CB51" s="158" t="n"/>
      <c r="CC51" s="158" t="n"/>
      <c r="CD51" s="158" t="n"/>
      <c r="CE51" s="158" t="n"/>
      <c r="CF51" s="158" t="n"/>
      <c r="CG51" s="158" t="n"/>
      <c r="CH51" s="158" t="n"/>
      <c r="CI51" s="158" t="n"/>
      <c r="CJ51" s="158" t="n"/>
      <c r="CK51" s="158" t="n"/>
      <c r="CL51" s="158" t="n"/>
      <c r="CM51" s="158" t="n"/>
      <c r="CN51" s="158" t="n"/>
      <c r="CO51" s="158" t="n"/>
      <c r="CP51" s="158" t="n"/>
      <c r="CQ51" s="158" t="n"/>
      <c r="CR51" s="158" t="n"/>
      <c r="CS51" s="158" t="n"/>
      <c r="CT51" s="158" t="n"/>
      <c r="CU51" s="158" t="n"/>
      <c r="CV51" s="158" t="n"/>
      <c r="CW51" s="158" t="n"/>
      <c r="CX51" s="158" t="n"/>
      <c r="CY51" s="158" t="n"/>
    </row>
    <row r="52" ht="64" customHeight="1">
      <c r="A52" s="109" t="inlineStr">
        <is>
          <t>IRIS2400</t>
        </is>
      </c>
      <c r="B52" s="111" t="inlineStr">
        <is>
          <t>Bharani Kumar</t>
        </is>
      </c>
      <c r="C52" s="111" t="inlineStr">
        <is>
          <t>Marketing</t>
        </is>
      </c>
      <c r="D52" s="115" t="inlineStr">
        <is>
          <t>Creative Lead</t>
        </is>
      </c>
      <c r="E52" s="115" t="inlineStr">
        <is>
          <t>Design Specialist – POD Lead</t>
        </is>
      </c>
      <c r="F52" s="115" t="inlineStr">
        <is>
          <t>L5 – Lead · IC</t>
        </is>
      </c>
      <c r="G52" s="115" t="inlineStr">
        <is>
          <t>B1</t>
        </is>
      </c>
      <c r="H52" s="143" t="inlineStr">
        <is>
          <t>▼ Down · protected</t>
        </is>
      </c>
      <c r="I52" s="111" t="inlineStr">
        <is>
          <t>Design &amp; Creative</t>
        </is>
      </c>
      <c r="J52" s="111" t="inlineStr">
        <is>
          <t>Brand, Graphic &amp; Video Design</t>
        </is>
      </c>
      <c r="K52" s="111" t="inlineStr"/>
      <c r="L52" s="111" t="n">
        <v>20</v>
      </c>
      <c r="M52" s="113" t="inlineStr">
        <is>
          <t>P3 / M2</t>
        </is>
      </c>
      <c r="N52" s="114" t="inlineStr">
        <is>
          <t>Career / · Team Lead</t>
        </is>
      </c>
      <c r="O52" s="114" t="inlineStr">
        <is>
          <t>4 Enable</t>
        </is>
      </c>
      <c r="P52" s="114" t="inlineStr">
        <is>
          <t>4–7 yrs</t>
        </is>
      </c>
      <c r="Q52" s="114" t="inlineStr">
        <is>
          <t>5–8 · 4–8</t>
        </is>
      </c>
      <c r="R52" s="114" t="inlineStr">
        <is>
          <t>Senior Designer</t>
        </is>
      </c>
      <c r="S52" s="114" t="inlineStr">
        <is>
          <t>IRIS Vs Competitor Benchmark — UX / design ladder: UX Designer</t>
        </is>
      </c>
      <c r="T52" s="114" t="inlineStr">
        <is>
          <t>UX career ladder Junior → Designer → Senior → Lead → Principal; WCAG accessibility</t>
        </is>
      </c>
      <c r="U52" s="114" t="inlineStr">
        <is>
          <t>Core 3 · Future 3 · Functional 3 · Leadership 2</t>
        </is>
      </c>
      <c r="V52" s="157" t="n">
        <v>383</v>
      </c>
      <c r="W52" s="158" t="inlineStr">
        <is>
          <t>IRIS2400</t>
        </is>
      </c>
      <c r="X52" s="158" t="inlineStr">
        <is>
          <t>Employee</t>
        </is>
      </c>
      <c r="Y52" s="158" t="inlineStr">
        <is>
          <t>Active</t>
        </is>
      </c>
      <c r="Z52" s="158" t="inlineStr">
        <is>
          <t>Bharani Kumar</t>
        </is>
      </c>
      <c r="AA52" s="246" t="n">
        <v>45845</v>
      </c>
      <c r="AB52" s="158" t="inlineStr">
        <is>
          <t>Creative Lead</t>
        </is>
      </c>
      <c r="AC52" s="158" t="inlineStr">
        <is>
          <t>BA</t>
        </is>
      </c>
      <c r="AD52" s="158" t="inlineStr">
        <is>
          <t>Sobhan Pramanik</t>
        </is>
      </c>
      <c r="AE52" s="158" t="inlineStr">
        <is>
          <t>N-5</t>
        </is>
      </c>
      <c r="AF52" s="158" t="inlineStr">
        <is>
          <t>Manager</t>
        </is>
      </c>
      <c r="AG52" s="158" t="inlineStr">
        <is>
          <t>11 years, 0 months, 0 days</t>
        </is>
      </c>
      <c r="AH52" s="158" t="inlineStr">
        <is>
          <t>1 years, 1 months, 18 days</t>
        </is>
      </c>
      <c r="AI52" s="158" t="inlineStr">
        <is>
          <t>Regtech</t>
        </is>
      </c>
      <c r="AJ52" s="158" t="inlineStr">
        <is>
          <t>CARBON</t>
        </is>
      </c>
      <c r="AK52" s="158" t="inlineStr">
        <is>
          <t>Marketing</t>
        </is>
      </c>
      <c r="AL52" s="158" t="inlineStr">
        <is>
          <t>Marketing</t>
        </is>
      </c>
      <c r="AM52" s="158" t="inlineStr">
        <is>
          <t>No</t>
        </is>
      </c>
      <c r="AN52" s="158" t="inlineStr">
        <is>
          <t>Sales, Marketing &amp; Support</t>
        </is>
      </c>
      <c r="AO52" s="158" t="inlineStr">
        <is>
          <t>Graphic design</t>
        </is>
      </c>
      <c r="AP52" s="158" t="inlineStr">
        <is>
          <t>Non-technical</t>
        </is>
      </c>
      <c r="AQ52" s="158" t="n">
        <v>20</v>
      </c>
      <c r="AR52" s="158" t="inlineStr">
        <is>
          <t>Covered</t>
        </is>
      </c>
      <c r="AS52" s="158" t="inlineStr">
        <is>
          <t>IRIS2400</t>
        </is>
      </c>
      <c r="AT52" s="158" t="inlineStr">
        <is>
          <t>Bharani Kumar</t>
        </is>
      </c>
      <c r="AU52" s="158" t="inlineStr">
        <is>
          <t>Marketing</t>
        </is>
      </c>
      <c r="AV52" s="158" t="inlineStr">
        <is>
          <t>Marketing &amp; Communications</t>
        </is>
      </c>
      <c r="AW52" s="158" t="inlineStr">
        <is>
          <t>Creative &amp; Design</t>
        </is>
      </c>
      <c r="AX52" s="158" t="n"/>
      <c r="AY52" s="158" t="n"/>
      <c r="AZ52" s="158" t="inlineStr">
        <is>
          <t>Employee</t>
        </is>
      </c>
      <c r="BA52" s="158" t="inlineStr">
        <is>
          <t>Sobhan Pramanik</t>
        </is>
      </c>
      <c r="BB52" s="158" t="inlineStr">
        <is>
          <t>Sobhan Pramanik</t>
        </is>
      </c>
      <c r="BC52" s="158" t="inlineStr">
        <is>
          <t>No</t>
        </is>
      </c>
      <c r="BD52" s="158" t="inlineStr">
        <is>
          <t>Creative Lead</t>
        </is>
      </c>
      <c r="BE52" s="158" t="inlineStr">
        <is>
          <t>Creative Lead</t>
        </is>
      </c>
      <c r="BF52" s="158" t="inlineStr">
        <is>
          <t>No</t>
        </is>
      </c>
      <c r="BG52" s="158" t="n">
        <v>1</v>
      </c>
      <c r="BH52" s="158" t="n">
        <v>1</v>
      </c>
      <c r="BI52" s="158" t="n">
        <v>0</v>
      </c>
      <c r="BJ52" s="158" t="inlineStr">
        <is>
          <t>Consolidate / flatten</t>
        </is>
      </c>
      <c r="BK52" s="158" t="n">
        <v>1</v>
      </c>
      <c r="BL52" s="158" t="n">
        <v>1</v>
      </c>
      <c r="BM52" s="158" t="n">
        <v>0</v>
      </c>
      <c r="BN52" s="158" t="inlineStr">
        <is>
          <t>Consolidate / flatten</t>
        </is>
      </c>
      <c r="BO52" s="158" t="inlineStr">
        <is>
          <t>No</t>
        </is>
      </c>
      <c r="BP52" s="158" t="inlineStr">
        <is>
          <t>L5 – Lead · IC</t>
        </is>
      </c>
      <c r="BQ52" s="158" t="inlineStr">
        <is>
          <t>L5 – Lead · IC</t>
        </is>
      </c>
      <c r="BR52" s="158" t="inlineStr">
        <is>
          <t>No designation change — current record value carried forward</t>
        </is>
      </c>
      <c r="BS52" s="158" t="inlineStr">
        <is>
          <t>c</t>
        </is>
      </c>
      <c r="BT52" s="158" t="n"/>
      <c r="BU52" s="158" t="inlineStr">
        <is>
          <t>No input received — attended/was listed as a respondent but did not provide answers to any of the survey questions.</t>
        </is>
      </c>
      <c r="BV52" s="158" t="n"/>
      <c r="BW52" s="158" t="inlineStr">
        <is>
          <t>IRIS2400</t>
        </is>
      </c>
      <c r="BX52" s="158" t="inlineStr">
        <is>
          <t>Employee</t>
        </is>
      </c>
      <c r="BY52" s="158" t="inlineStr">
        <is>
          <t>Active</t>
        </is>
      </c>
      <c r="BZ52" s="158" t="inlineStr">
        <is>
          <t>Bharani Kumar</t>
        </is>
      </c>
      <c r="CA52" s="159" t="n">
        <v>45845</v>
      </c>
      <c r="CB52" s="158" t="inlineStr">
        <is>
          <t>Creative Lead</t>
        </is>
      </c>
      <c r="CC52" s="158" t="inlineStr">
        <is>
          <r>
            <rPr>
              <rFont val="Calibri"/>
              <b val="1"/>
              <sz val="10"/>
            </rPr>
            <t>Reports to Shobhan:</t>
          </r>
          <r>
            <rPr>
              <rFont val="Calibri"/>
              <sz val="10"/>
            </rPr>
            <t xml:space="preserve"> Responsible for designing the collaterals for social media</t>
          </r>
        </is>
      </c>
      <c r="CD52" s="158" t="inlineStr">
        <is>
          <t>Marketing &amp; Communications</t>
        </is>
      </c>
      <c r="CE52" s="158" t="inlineStr">
        <is>
          <t>Marketing Operations</t>
        </is>
      </c>
      <c r="CF52" s="158" t="inlineStr">
        <is>
          <t>Creative Lead</t>
        </is>
      </c>
      <c r="CG52" s="158" t="inlineStr">
        <is>
          <t>L5 – Lead · IC</t>
        </is>
      </c>
      <c r="CH52" s="158" t="inlineStr">
        <is>
          <t>Sobhan Pramanik</t>
        </is>
      </c>
      <c r="CI52" s="158" t="inlineStr">
        <is>
          <t>N-5</t>
        </is>
      </c>
      <c r="CJ52" s="158" t="inlineStr">
        <is>
          <t>Manager</t>
        </is>
      </c>
      <c r="CK52" s="158" t="inlineStr">
        <is>
          <t>Regtech</t>
        </is>
      </c>
      <c r="CL52" s="158" t="inlineStr">
        <is>
          <t>Marketing</t>
        </is>
      </c>
      <c r="CM52" s="158" t="inlineStr">
        <is>
          <t>11 years, 11 months, 13 days</t>
        </is>
      </c>
      <c r="CN52" s="158" t="inlineStr">
        <is>
          <t>Creative Lead</t>
        </is>
      </c>
      <c r="CO52" s="158" t="inlineStr">
        <is>
          <t>No</t>
        </is>
      </c>
      <c r="CP52" s="158" t="n"/>
      <c r="CQ52" s="158" t="inlineStr">
        <is>
          <t>Medium</t>
        </is>
      </c>
      <c r="CR52" s="158" t="inlineStr">
        <is>
          <t>Core Contributor</t>
        </is>
      </c>
      <c r="CS52" s="158" t="n"/>
      <c r="CT52" s="158" t="inlineStr">
        <is>
          <t>No</t>
        </is>
      </c>
      <c r="CU52" s="158" t="inlineStr">
        <is>
          <t>No</t>
        </is>
      </c>
      <c r="CV52" s="158" t="n"/>
      <c r="CW52" s="158" t="inlineStr">
        <is>
          <t>High time he learns the product/industry/brand positioning</t>
        </is>
      </c>
      <c r="CX52" s="158" t="n"/>
      <c r="CY52" s="158" t="n"/>
    </row>
    <row r="53" ht="64" customHeight="1">
      <c r="A53" s="109" t="inlineStr">
        <is>
          <t>IRIS2412</t>
        </is>
      </c>
      <c r="B53" s="111" t="inlineStr">
        <is>
          <t>Anand Chiluka</t>
        </is>
      </c>
      <c r="C53" s="111" t="inlineStr">
        <is>
          <t>Marketing</t>
        </is>
      </c>
      <c r="D53" s="115" t="inlineStr">
        <is>
          <t>Team Lead SDR</t>
        </is>
      </c>
      <c r="E53" s="115" t="inlineStr">
        <is>
          <t>Account Executive</t>
        </is>
      </c>
      <c r="F53" s="115" t="inlineStr">
        <is>
          <t>L5 – Lead · IC</t>
        </is>
      </c>
      <c r="G53" s="115" t="inlineStr">
        <is>
          <t>B1</t>
        </is>
      </c>
      <c r="H53" s="143" t="inlineStr">
        <is>
          <t>▼ Down · protected</t>
        </is>
      </c>
      <c r="I53" s="111" t="inlineStr">
        <is>
          <t>Sales &amp; Business Development</t>
        </is>
      </c>
      <c r="J53" s="111" t="inlineStr">
        <is>
          <t>Sales Development &amp; Prospecting</t>
        </is>
      </c>
      <c r="K53" s="111" t="inlineStr"/>
      <c r="L53" s="111" t="n">
        <v>20</v>
      </c>
      <c r="M53" s="113" t="inlineStr">
        <is>
          <t>P3 / M2</t>
        </is>
      </c>
      <c r="N53" s="114" t="inlineStr">
        <is>
          <t>Career / · Team Lead</t>
        </is>
      </c>
      <c r="O53" s="114" t="inlineStr">
        <is>
          <t>4 Enable</t>
        </is>
      </c>
      <c r="P53" s="114" t="inlineStr">
        <is>
          <t>4–7 yrs</t>
        </is>
      </c>
      <c r="Q53" s="114" t="inlineStr">
        <is>
          <t>5–8 · 4–8</t>
        </is>
      </c>
      <c r="R53" s="114" t="inlineStr">
        <is>
          <t>Account Executive</t>
        </is>
      </c>
      <c r="S53" s="114" t="inlineStr">
        <is>
          <t>IRIS Vs Competitor Benchmark — SaaS sales ladder — IC: Account Executive · SMB · IRIS Vs Competitor Benchmark — SaaS sales ladder — management: SDR Team Lead</t>
        </is>
      </c>
      <c r="T53" s="114" t="inlineStr">
        <is>
          <t>SaaS sales ladder · SDR → AE → Enterprise AE → VP / CRO; MEDDICC-style qualification</t>
        </is>
      </c>
      <c r="U53" s="114" t="inlineStr">
        <is>
          <t>Core 3 · Future 3 · Functional 3 · Leadership 1</t>
        </is>
      </c>
      <c r="V53" s="157" t="n">
        <v>389</v>
      </c>
      <c r="W53" s="158" t="inlineStr">
        <is>
          <t>IRIS2412</t>
        </is>
      </c>
      <c r="X53" s="158" t="inlineStr">
        <is>
          <t>Employee</t>
        </is>
      </c>
      <c r="Y53" s="158" t="inlineStr">
        <is>
          <t>Active</t>
        </is>
      </c>
      <c r="Z53" s="158" t="inlineStr">
        <is>
          <t>Anand Chiluka</t>
        </is>
      </c>
      <c r="AA53" s="246" t="n">
        <v>45873</v>
      </c>
      <c r="AB53" s="158" t="inlineStr">
        <is>
          <t>Team Lead SDR</t>
        </is>
      </c>
      <c r="AC53" s="158" t="inlineStr">
        <is>
          <t>B.E</t>
        </is>
      </c>
      <c r="AD53" s="158" t="inlineStr">
        <is>
          <t>Prashant Sharad Jadhav</t>
        </is>
      </c>
      <c r="AE53" s="158" t="inlineStr">
        <is>
          <t>N-4</t>
        </is>
      </c>
      <c r="AF53" s="158" t="inlineStr">
        <is>
          <t>Individual Contributor</t>
        </is>
      </c>
      <c r="AG53" s="158" t="inlineStr">
        <is>
          <t>10 years, 0 months, 0 days</t>
        </is>
      </c>
      <c r="AH53" s="158" t="inlineStr">
        <is>
          <t>1 years, 0 months, 21 days</t>
        </is>
      </c>
      <c r="AI53" s="158" t="inlineStr">
        <is>
          <t>Regtech</t>
        </is>
      </c>
      <c r="AJ53" s="158" t="inlineStr">
        <is>
          <t>CARBON</t>
        </is>
      </c>
      <c r="AK53" s="158" t="inlineStr">
        <is>
          <t>Marketing</t>
        </is>
      </c>
      <c r="AL53" s="158" t="inlineStr">
        <is>
          <t>Marketing - SDR</t>
        </is>
      </c>
      <c r="AM53" s="158" t="inlineStr">
        <is>
          <t>No</t>
        </is>
      </c>
      <c r="AN53" s="158" t="inlineStr">
        <is>
          <t>Sales, Marketing &amp; Support</t>
        </is>
      </c>
      <c r="AO53" s="158" t="inlineStr">
        <is>
          <t>Marketing</t>
        </is>
      </c>
      <c r="AP53" s="158" t="inlineStr">
        <is>
          <t>Non-technical</t>
        </is>
      </c>
      <c r="AQ53" s="158" t="n">
        <v>20</v>
      </c>
      <c r="AR53" s="158" t="inlineStr">
        <is>
          <t>Covered</t>
        </is>
      </c>
      <c r="AS53" s="158" t="inlineStr">
        <is>
          <t>IRIS2412</t>
        </is>
      </c>
      <c r="AT53" s="158" t="inlineStr">
        <is>
          <t>Anand Chiluka</t>
        </is>
      </c>
      <c r="AU53" s="158" t="inlineStr">
        <is>
          <t>Marketing</t>
        </is>
      </c>
      <c r="AV53" s="158" t="inlineStr">
        <is>
          <t>Sales &amp; Business Development</t>
        </is>
      </c>
      <c r="AW53" s="158" t="inlineStr">
        <is>
          <t>Sales Development · SDR</t>
        </is>
      </c>
      <c r="AX53" s="158" t="n"/>
      <c r="AY53" s="158" t="n"/>
      <c r="AZ53" s="158" t="inlineStr">
        <is>
          <t>Employee</t>
        </is>
      </c>
      <c r="BA53" s="158" t="inlineStr">
        <is>
          <t>Saahit Togaru</t>
        </is>
      </c>
      <c r="BB53" s="158" t="inlineStr">
        <is>
          <t>Saahit Togaru</t>
        </is>
      </c>
      <c r="BC53" s="158" t="inlineStr">
        <is>
          <t>No</t>
        </is>
      </c>
      <c r="BD53" s="158" t="inlineStr">
        <is>
          <t>Team Lead- SDR</t>
        </is>
      </c>
      <c r="BE53" s="158" t="inlineStr">
        <is>
          <t>Sr.Sales Development Rep.</t>
        </is>
      </c>
      <c r="BF53" s="158" t="inlineStr">
        <is>
          <t>Yes</t>
        </is>
      </c>
      <c r="BG53" s="158" t="inlineStr">
        <is>
          <t>—</t>
        </is>
      </c>
      <c r="BH53" s="158" t="inlineStr">
        <is>
          <t>—</t>
        </is>
      </c>
      <c r="BI53" s="158" t="inlineStr">
        <is>
          <t>—</t>
        </is>
      </c>
      <c r="BJ53" s="158" t="inlineStr">
        <is>
          <t>Not a manager</t>
        </is>
      </c>
      <c r="BK53" s="158" t="inlineStr">
        <is>
          <t>—</t>
        </is>
      </c>
      <c r="BL53" s="158" t="inlineStr">
        <is>
          <t>—</t>
        </is>
      </c>
      <c r="BM53" s="158" t="inlineStr">
        <is>
          <t>—</t>
        </is>
      </c>
      <c r="BN53" s="158" t="inlineStr">
        <is>
          <t>Not a manager</t>
        </is>
      </c>
      <c r="BO53" s="158" t="inlineStr">
        <is>
          <t>—</t>
        </is>
      </c>
      <c r="BP53" s="158" t="inlineStr">
        <is>
          <t>L5 – Lead · IC</t>
        </is>
      </c>
      <c r="BQ53" s="158" t="inlineStr">
        <is>
          <t>L5 – Lead · IC</t>
        </is>
      </c>
      <c r="BR53" s="158" t="inlineStr">
        <is>
          <t>No exact Title Hierarchy match — retained current record value</t>
        </is>
      </c>
      <c r="BS53" s="158" t="n"/>
      <c r="BT53" s="158" t="n"/>
      <c r="BU53" s="158" t="inlineStr">
        <is>
          <t>US; CANADA.</t>
        </is>
      </c>
      <c r="BV53" s="158" t="n"/>
      <c r="BW53" s="158" t="inlineStr">
        <is>
          <t>IRIS2412</t>
        </is>
      </c>
      <c r="BX53" s="158" t="inlineStr">
        <is>
          <t>Employee</t>
        </is>
      </c>
      <c r="BY53" s="158" t="inlineStr">
        <is>
          <t>Active</t>
        </is>
      </c>
      <c r="BZ53" s="158" t="inlineStr">
        <is>
          <t>Anand Chiluka</t>
        </is>
      </c>
      <c r="CA53" s="159" t="n">
        <v>45873</v>
      </c>
      <c r="CB53" s="158" t="inlineStr">
        <is>
          <t>Team Lead- SDR</t>
        </is>
      </c>
      <c r="CC53" s="158" t="inlineStr">
        <is>
          <r>
            <rPr>
              <rFont val="Calibri"/>
              <b val="1"/>
              <sz val="10"/>
            </rPr>
            <t>Reports to Saahit:</t>
          </r>
          <r>
            <rPr>
              <rFont val="Calibri"/>
              <sz val="10"/>
            </rPr>
            <t xml:space="preserve"> Cold calling, Scheduling Demo, Tools used - Linkedin Sales navigator · To fetch number of customers shared by Database Team:</t>
          </r>
        </is>
      </c>
      <c r="CD53" s="158" t="inlineStr">
        <is>
          <t>Sales &amp; Business Development</t>
        </is>
      </c>
      <c r="CE53" s="158" t="inlineStr">
        <is>
          <t>Sales Development · SDR</t>
        </is>
      </c>
      <c r="CF53" s="158" t="inlineStr">
        <is>
          <t>Team Lead- SDR</t>
        </is>
      </c>
      <c r="CG53" s="158" t="inlineStr">
        <is>
          <t>L5 – Lead · IC</t>
        </is>
      </c>
      <c r="CH53" s="158" t="inlineStr">
        <is>
          <t>Saahit Togaru</t>
        </is>
      </c>
      <c r="CI53" s="158" t="inlineStr">
        <is>
          <t>N-4</t>
        </is>
      </c>
      <c r="CJ53" s="158" t="inlineStr">
        <is>
          <t>Individual Contributor</t>
        </is>
      </c>
      <c r="CK53" s="158" t="inlineStr">
        <is>
          <t>Regtech</t>
        </is>
      </c>
      <c r="CL53" s="158" t="inlineStr">
        <is>
          <t>Marketing</t>
        </is>
      </c>
      <c r="CM53" s="158" t="inlineStr">
        <is>
          <t>10 years, 10 months, 16 days</t>
        </is>
      </c>
      <c r="CN53" s="158" t="inlineStr">
        <is>
          <t>Sr.Sales Development Rep.</t>
        </is>
      </c>
      <c r="CO53" s="158" t="n"/>
      <c r="CP53" s="158" t="n"/>
      <c r="CQ53" s="158" t="n"/>
      <c r="CR53" s="158" t="n"/>
      <c r="CS53" s="158" t="n"/>
      <c r="CT53" s="158" t="inlineStr">
        <is>
          <t>No</t>
        </is>
      </c>
      <c r="CU53" s="158" t="inlineStr">
        <is>
          <t>No</t>
        </is>
      </c>
      <c r="CV53" s="158" t="n"/>
      <c r="CW53" s="158" t="n"/>
      <c r="CX53" s="158" t="n"/>
      <c r="CY53" s="158" t="inlineStr">
        <is>
          <t>To be mapped to SDR Mgr US - TBH</t>
        </is>
      </c>
    </row>
    <row r="54" ht="64" customHeight="1">
      <c r="A54" s="109" t="inlineStr">
        <is>
          <t>IRIS2324</t>
        </is>
      </c>
      <c r="B54" s="111" t="inlineStr">
        <is>
          <t>Priyadarshini Dey</t>
        </is>
      </c>
      <c r="C54" s="111" t="inlineStr">
        <is>
          <t>Marketing</t>
        </is>
      </c>
      <c r="D54" s="115" t="inlineStr">
        <is>
          <t>Team Lead SDR</t>
        </is>
      </c>
      <c r="E54" s="115" t="inlineStr">
        <is>
          <t>Team Lead – Sales Development</t>
        </is>
      </c>
      <c r="F54" s="115" t="inlineStr">
        <is>
          <t>L4 – Senior</t>
        </is>
      </c>
      <c r="G54" s="115" t="inlineStr">
        <is>
          <t>B1</t>
        </is>
      </c>
      <c r="H54" s="146" t="inlineStr">
        <is>
          <t>▲ Up</t>
        </is>
      </c>
      <c r="I54" s="111" t="inlineStr">
        <is>
          <t>Sales &amp; Business Development</t>
        </is>
      </c>
      <c r="J54" s="111" t="inlineStr">
        <is>
          <t>Sales Development &amp; Prospecting</t>
        </is>
      </c>
      <c r="K54" s="111" t="inlineStr"/>
      <c r="L54" s="111" t="n">
        <v>20</v>
      </c>
      <c r="M54" s="113" t="inlineStr">
        <is>
          <t>P3 / M2</t>
        </is>
      </c>
      <c r="N54" s="114" t="inlineStr">
        <is>
          <t>Career / · Team Lead</t>
        </is>
      </c>
      <c r="O54" s="114" t="inlineStr">
        <is>
          <t>4 Enable</t>
        </is>
      </c>
      <c r="P54" s="114" t="inlineStr">
        <is>
          <t>4–7 yrs</t>
        </is>
      </c>
      <c r="Q54" s="114" t="inlineStr">
        <is>
          <t>5–8 · 4–8</t>
        </is>
      </c>
      <c r="R54" s="114" t="inlineStr">
        <is>
          <t>Team Lead / Assistant Manager</t>
        </is>
      </c>
      <c r="S54" s="114" t="inlineStr">
        <is>
          <t>IRIS Vs Competitor Benchmark — SaaS sales ladder — IC: Account Executive · SMB · IRIS Vs Competitor Benchmark — SaaS sales ladder — management: SDR Team Lead</t>
        </is>
      </c>
      <c r="T54" s="114" t="inlineStr">
        <is>
          <t>SaaS sales ladder · SDR → AE → Enterprise AE → VP / CRO; MEDDICC-style qualification</t>
        </is>
      </c>
      <c r="U54" s="114" t="inlineStr">
        <is>
          <t>Core 3 · Future 3 · Functional 3 · Leadership 2</t>
        </is>
      </c>
      <c r="V54" s="157" t="n">
        <v>353</v>
      </c>
      <c r="W54" s="158" t="inlineStr">
        <is>
          <t>IRIS2324</t>
        </is>
      </c>
      <c r="X54" s="158" t="inlineStr">
        <is>
          <t>Employee</t>
        </is>
      </c>
      <c r="Y54" s="158" t="inlineStr">
        <is>
          <t>Active</t>
        </is>
      </c>
      <c r="Z54" s="158" t="inlineStr">
        <is>
          <t>Priyadarshini Dey</t>
        </is>
      </c>
      <c r="AA54" s="246" t="n">
        <v>45607</v>
      </c>
      <c r="AB54" s="158" t="inlineStr">
        <is>
          <t>Team Lead SDR</t>
        </is>
      </c>
      <c r="AC54" s="158" t="inlineStr">
        <is>
          <t>B.Tech</t>
        </is>
      </c>
      <c r="AD54" s="158" t="inlineStr">
        <is>
          <t>Saahit Togaru</t>
        </is>
      </c>
      <c r="AE54" s="158" t="inlineStr">
        <is>
          <t>N-4</t>
        </is>
      </c>
      <c r="AF54" s="158" t="inlineStr">
        <is>
          <t>Manager</t>
        </is>
      </c>
      <c r="AG54" s="158" t="inlineStr">
        <is>
          <t>2 years, 4 months, 0 days</t>
        </is>
      </c>
      <c r="AH54" s="158" t="inlineStr">
        <is>
          <t>1 years, 9 months, 14 days</t>
        </is>
      </c>
      <c r="AI54" s="158" t="inlineStr">
        <is>
          <t>Regtech</t>
        </is>
      </c>
      <c r="AJ54" s="158" t="inlineStr">
        <is>
          <t>CARBON</t>
        </is>
      </c>
      <c r="AK54" s="158" t="inlineStr">
        <is>
          <t>Marketing</t>
        </is>
      </c>
      <c r="AL54" s="158" t="inlineStr">
        <is>
          <t>Marketing - SDR</t>
        </is>
      </c>
      <c r="AM54" s="158" t="inlineStr">
        <is>
          <t>No</t>
        </is>
      </c>
      <c r="AN54" s="158" t="inlineStr">
        <is>
          <t>Sales, Marketing &amp; Support</t>
        </is>
      </c>
      <c r="AO54" s="158" t="inlineStr">
        <is>
          <t>Marketing</t>
        </is>
      </c>
      <c r="AP54" s="158" t="inlineStr">
        <is>
          <t>Non-technical</t>
        </is>
      </c>
      <c r="AQ54" s="158" t="n">
        <v>20</v>
      </c>
      <c r="AR54" s="158" t="inlineStr">
        <is>
          <t>Covered</t>
        </is>
      </c>
      <c r="AS54" s="158" t="inlineStr">
        <is>
          <t>IRIS2324</t>
        </is>
      </c>
      <c r="AT54" s="158" t="inlineStr">
        <is>
          <t>Priyadarshini Dey</t>
        </is>
      </c>
      <c r="AU54" s="158" t="inlineStr">
        <is>
          <t>Marketing</t>
        </is>
      </c>
      <c r="AV54" s="158" t="inlineStr">
        <is>
          <t>Sales &amp; Business Development</t>
        </is>
      </c>
      <c r="AW54" s="158" t="inlineStr">
        <is>
          <t>Sales Development · SDR</t>
        </is>
      </c>
      <c r="AX54" s="158" t="n"/>
      <c r="AY54" s="158" t="n"/>
      <c r="AZ54" s="158" t="inlineStr">
        <is>
          <t>Employee</t>
        </is>
      </c>
      <c r="BA54" s="158" t="inlineStr">
        <is>
          <t>Saahit Togaru</t>
        </is>
      </c>
      <c r="BB54" s="158" t="inlineStr">
        <is>
          <t>Saahit Togaru</t>
        </is>
      </c>
      <c r="BC54" s="158" t="inlineStr">
        <is>
          <t>No</t>
        </is>
      </c>
      <c r="BD54" s="158" t="inlineStr">
        <is>
          <t>Senior Sales Development Representative</t>
        </is>
      </c>
      <c r="BE54" s="158" t="inlineStr">
        <is>
          <t>Team Lead - Sales Development</t>
        </is>
      </c>
      <c r="BF54" s="158" t="inlineStr">
        <is>
          <t>Yes</t>
        </is>
      </c>
      <c r="BG54" s="158" t="n">
        <v>2</v>
      </c>
      <c r="BH54" s="158" t="n">
        <v>0</v>
      </c>
      <c r="BI54" s="158" t="n">
        <v>2</v>
      </c>
      <c r="BJ54" s="158" t="inlineStr">
        <is>
          <t>Consolidate / flatten</t>
        </is>
      </c>
      <c r="BK54" s="158" t="n">
        <v>2</v>
      </c>
      <c r="BL54" s="158" t="n">
        <v>0</v>
      </c>
      <c r="BM54" s="158" t="n">
        <v>2</v>
      </c>
      <c r="BN54" s="158" t="inlineStr">
        <is>
          <t>Consolidate / flatten</t>
        </is>
      </c>
      <c r="BO54" s="158" t="inlineStr">
        <is>
          <t>No</t>
        </is>
      </c>
      <c r="BP54" s="158" t="inlineStr">
        <is>
          <t>L4 – Senior</t>
        </is>
      </c>
      <c r="BQ54" s="158" t="inlineStr">
        <is>
          <t>L4</t>
        </is>
      </c>
      <c r="BR54" s="158" t="inlineStr">
        <is>
          <t>Matched from Title Hierarchy · new designation</t>
        </is>
      </c>
      <c r="BS54" s="15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T54" s="158" t="n"/>
      <c r="BU54" s="158" t="inlineStr">
        <is>
          <t>Europe</t>
        </is>
      </c>
      <c r="BV54" s="158" t="n"/>
      <c r="BW54" s="158" t="inlineStr">
        <is>
          <t>IRIS2324</t>
        </is>
      </c>
      <c r="BX54" s="158" t="inlineStr">
        <is>
          <t>Employee</t>
        </is>
      </c>
      <c r="BY54" s="158" t="inlineStr">
        <is>
          <t>Active</t>
        </is>
      </c>
      <c r="BZ54" s="158" t="inlineStr">
        <is>
          <t>Priyadarshini Dey</t>
        </is>
      </c>
      <c r="CA54" s="159" t="n">
        <v>45607</v>
      </c>
      <c r="CB54" s="158" t="inlineStr">
        <is>
          <t>Senior Sales Development Representative</t>
        </is>
      </c>
      <c r="CC54" s="158" t="inlineStr">
        <is>
          <r>
            <rPr>
              <rFont val="Calibri"/>
              <b val="1"/>
              <sz val="10"/>
            </rPr>
            <t>Team lead parallel to Vijay:</t>
          </r>
          <r>
            <rPr>
              <rFont val="Calibri"/>
              <sz val="10"/>
            </rPr>
            <t xml:space="preserve"> Cold calling+Emailing, Scheduling Demo,, Before Demo, they huddle with Functional * Sales team to provide detailed portfolio about the company.Tools used - Linkedin Sales navigator · To fetch number of customers shared by Database Team:</t>
          </r>
        </is>
      </c>
      <c r="CD54" s="158" t="inlineStr">
        <is>
          <t>Sales &amp; Business Development</t>
        </is>
      </c>
      <c r="CE54" s="158" t="inlineStr">
        <is>
          <t>Sales Development · SDR</t>
        </is>
      </c>
      <c r="CF54" s="158" t="inlineStr">
        <is>
          <t>SDR Team Lead</t>
        </is>
      </c>
      <c r="CG54" s="158" t="inlineStr">
        <is>
          <t>L4 – Senior</t>
        </is>
      </c>
      <c r="CH54" s="158" t="inlineStr">
        <is>
          <t>Saahit Togaru</t>
        </is>
      </c>
      <c r="CI54" s="158" t="inlineStr">
        <is>
          <t>N-4</t>
        </is>
      </c>
      <c r="CJ54" s="158" t="inlineStr">
        <is>
          <t>Player Cum Coach</t>
        </is>
      </c>
      <c r="CK54" s="158" t="inlineStr">
        <is>
          <t>Regtech</t>
        </is>
      </c>
      <c r="CL54" s="158" t="inlineStr">
        <is>
          <t>Marketing</t>
        </is>
      </c>
      <c r="CM54" s="158" t="inlineStr">
        <is>
          <t>3 years, 11 months, 9 days</t>
        </is>
      </c>
      <c r="CN54" s="158" t="inlineStr">
        <is>
          <t>Team Lead - Sales Development</t>
        </is>
      </c>
      <c r="CO54" s="158" t="inlineStr">
        <is>
          <t>No</t>
        </is>
      </c>
      <c r="CP54" s="158" t="n"/>
      <c r="CQ54" s="158" t="n"/>
      <c r="CR54" s="158" t="n"/>
      <c r="CS54" s="158" t="n"/>
      <c r="CT54" s="158" t="inlineStr">
        <is>
          <t>No</t>
        </is>
      </c>
      <c r="CU54" s="158" t="inlineStr">
        <is>
          <t>No</t>
        </is>
      </c>
      <c r="CV54" s="158" t="n"/>
      <c r="CW54" s="158" t="n"/>
      <c r="CX54" s="158" t="n"/>
      <c r="CY54" s="158" t="inlineStr">
        <is>
          <t>Title to be standardized to Team Lead - Sales Development, To be mapped to SDR Mgr Europe - TBH</t>
        </is>
      </c>
    </row>
    <row r="55" ht="64" customHeight="1">
      <c r="A55" s="109" t="inlineStr">
        <is>
          <t>IRIS2345</t>
        </is>
      </c>
      <c r="B55" s="111" t="inlineStr">
        <is>
          <t>Vijay Krishna Chintha</t>
        </is>
      </c>
      <c r="C55" s="111" t="inlineStr">
        <is>
          <t>Marketing</t>
        </is>
      </c>
      <c r="D55" s="115" t="inlineStr">
        <is>
          <t>Team Lead SDR</t>
        </is>
      </c>
      <c r="E55" s="115" t="inlineStr">
        <is>
          <t>Team Lead – Sales Development</t>
        </is>
      </c>
      <c r="F55" s="115" t="inlineStr">
        <is>
          <t>L4 – Senior</t>
        </is>
      </c>
      <c r="G55" s="115" t="inlineStr">
        <is>
          <t>B1</t>
        </is>
      </c>
      <c r="H55" s="146" t="inlineStr">
        <is>
          <t>▲ Up</t>
        </is>
      </c>
      <c r="I55" s="111" t="inlineStr">
        <is>
          <t>Sales &amp; Business Development</t>
        </is>
      </c>
      <c r="J55" s="111" t="inlineStr">
        <is>
          <t>Sales Development &amp; Prospecting</t>
        </is>
      </c>
      <c r="K55" s="111" t="inlineStr"/>
      <c r="L55" s="111" t="n">
        <v>20</v>
      </c>
      <c r="M55" s="113" t="inlineStr">
        <is>
          <t>P3 / M2</t>
        </is>
      </c>
      <c r="N55" s="114" t="inlineStr">
        <is>
          <t>Career / · Team Lead</t>
        </is>
      </c>
      <c r="O55" s="114" t="inlineStr">
        <is>
          <t>4 Enable</t>
        </is>
      </c>
      <c r="P55" s="114" t="inlineStr">
        <is>
          <t>4–7 yrs</t>
        </is>
      </c>
      <c r="Q55" s="114" t="inlineStr">
        <is>
          <t>5–8 · 4–8</t>
        </is>
      </c>
      <c r="R55" s="114" t="inlineStr">
        <is>
          <t>Team Lead / Assistant Manager</t>
        </is>
      </c>
      <c r="S55" s="114" t="inlineStr">
        <is>
          <t>IRIS Vs Competitor Benchmark — SaaS sales ladder — IC: Account Executive · SMB · IRIS Vs Competitor Benchmark — SaaS sales ladder — management: SDR Team Lead</t>
        </is>
      </c>
      <c r="T55" s="114" t="inlineStr">
        <is>
          <t>SaaS sales ladder · SDR → AE → Enterprise AE → VP / CRO; MEDDICC-style qualification</t>
        </is>
      </c>
      <c r="U55" s="114" t="inlineStr">
        <is>
          <t>Core 3 · Future 3 · Functional 3 · Leadership 2</t>
        </is>
      </c>
      <c r="V55" s="157" t="n">
        <v>358</v>
      </c>
      <c r="W55" s="158" t="inlineStr">
        <is>
          <t>IRIS2345</t>
        </is>
      </c>
      <c r="X55" s="158" t="inlineStr">
        <is>
          <t>Employee</t>
        </is>
      </c>
      <c r="Y55" s="158" t="inlineStr">
        <is>
          <t>Active</t>
        </is>
      </c>
      <c r="Z55" s="158" t="inlineStr">
        <is>
          <t>Vijay Krishna Chintha</t>
        </is>
      </c>
      <c r="AA55" s="246" t="n">
        <v>45705</v>
      </c>
      <c r="AB55" s="158" t="inlineStr">
        <is>
          <t>Team Lead SDR</t>
        </is>
      </c>
      <c r="AC55" s="158" t="inlineStr">
        <is>
          <t>PGDM</t>
        </is>
      </c>
      <c r="AD55" s="158" t="inlineStr">
        <is>
          <t>Saahit Togaru</t>
        </is>
      </c>
      <c r="AE55" s="158" t="inlineStr">
        <is>
          <t>N-4</t>
        </is>
      </c>
      <c r="AF55" s="158" t="inlineStr">
        <is>
          <t>Manager</t>
        </is>
      </c>
      <c r="AG55" s="158" t="inlineStr">
        <is>
          <t>5 years, 2 months, 0 days</t>
        </is>
      </c>
      <c r="AH55" s="158" t="inlineStr">
        <is>
          <t>1 years, 6 months, 8 days</t>
        </is>
      </c>
      <c r="AI55" s="158" t="inlineStr">
        <is>
          <t>Regtech</t>
        </is>
      </c>
      <c r="AJ55" s="158" t="inlineStr">
        <is>
          <t>CARBON</t>
        </is>
      </c>
      <c r="AK55" s="158" t="inlineStr">
        <is>
          <t>Marketing</t>
        </is>
      </c>
      <c r="AL55" s="158" t="inlineStr">
        <is>
          <t>Marketing - SDR</t>
        </is>
      </c>
      <c r="AM55" s="158" t="inlineStr">
        <is>
          <t>No</t>
        </is>
      </c>
      <c r="AN55" s="158" t="inlineStr">
        <is>
          <t>Sales, Marketing &amp; Support</t>
        </is>
      </c>
      <c r="AO55" s="158" t="inlineStr">
        <is>
          <t>Marketing</t>
        </is>
      </c>
      <c r="AP55" s="158" t="inlineStr">
        <is>
          <t>Non-technical</t>
        </is>
      </c>
      <c r="AQ55" s="158" t="n">
        <v>20</v>
      </c>
      <c r="AR55" s="158" t="inlineStr">
        <is>
          <t>Covered</t>
        </is>
      </c>
      <c r="AS55" s="158" t="inlineStr">
        <is>
          <t>IRIS2345</t>
        </is>
      </c>
      <c r="AT55" s="158" t="inlineStr">
        <is>
          <t>Vijay Krishna Chintha</t>
        </is>
      </c>
      <c r="AU55" s="158" t="inlineStr">
        <is>
          <t>Marketing</t>
        </is>
      </c>
      <c r="AV55" s="158" t="inlineStr">
        <is>
          <t>Sales &amp; Business Development</t>
        </is>
      </c>
      <c r="AW55" s="158" t="inlineStr">
        <is>
          <t>Sales Development · SDR</t>
        </is>
      </c>
      <c r="AX55" s="158" t="n"/>
      <c r="AY55" s="158" t="n"/>
      <c r="AZ55" s="158" t="inlineStr">
        <is>
          <t>Employee</t>
        </is>
      </c>
      <c r="BA55" s="158" t="inlineStr">
        <is>
          <t>Saahit Togaru</t>
        </is>
      </c>
      <c r="BB55" s="158" t="inlineStr">
        <is>
          <t>Saahit Togaru</t>
        </is>
      </c>
      <c r="BC55" s="158" t="inlineStr">
        <is>
          <t>No</t>
        </is>
      </c>
      <c r="BD55" s="158" t="inlineStr">
        <is>
          <t>Senior Sales Development Representative</t>
        </is>
      </c>
      <c r="BE55" s="158" t="inlineStr">
        <is>
          <t>Team Lead - Sales Development</t>
        </is>
      </c>
      <c r="BF55" s="158" t="inlineStr">
        <is>
          <t>Yes</t>
        </is>
      </c>
      <c r="BG55" s="158" t="n">
        <v>2</v>
      </c>
      <c r="BH55" s="158" t="n">
        <v>1</v>
      </c>
      <c r="BI55" s="158" t="n">
        <v>1</v>
      </c>
      <c r="BJ55" s="158" t="inlineStr">
        <is>
          <t>Consolidate / flatten</t>
        </is>
      </c>
      <c r="BK55" s="158" t="n">
        <v>2</v>
      </c>
      <c r="BL55" s="158" t="n">
        <v>1</v>
      </c>
      <c r="BM55" s="158" t="n">
        <v>1</v>
      </c>
      <c r="BN55" s="158" t="inlineStr">
        <is>
          <t>Consolidate / flatten</t>
        </is>
      </c>
      <c r="BO55" s="158" t="inlineStr">
        <is>
          <t>No</t>
        </is>
      </c>
      <c r="BP55" s="158" t="inlineStr">
        <is>
          <t>L4 – Senior</t>
        </is>
      </c>
      <c r="BQ55" s="158" t="inlineStr">
        <is>
          <t>L4</t>
        </is>
      </c>
      <c r="BR55" s="158" t="inlineStr">
        <is>
          <t>Matched from Title Hierarchy · new designation</t>
        </is>
      </c>
      <c r="BS55" s="15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T55" s="158" t="n"/>
      <c r="BU55" s="158" t="inlineStr">
        <is>
          <t>EU; USA; Global.</t>
        </is>
      </c>
      <c r="BV55" s="158" t="n"/>
      <c r="BW55" s="158" t="inlineStr">
        <is>
          <t>IRIS2345</t>
        </is>
      </c>
      <c r="BX55" s="158" t="inlineStr">
        <is>
          <t>Employee</t>
        </is>
      </c>
      <c r="BY55" s="158" t="inlineStr">
        <is>
          <t>Active</t>
        </is>
      </c>
      <c r="BZ55" s="158" t="inlineStr">
        <is>
          <t>Vijay Krishna Chintha</t>
        </is>
      </c>
      <c r="CA55" s="159" t="n">
        <v>45705</v>
      </c>
      <c r="CB55" s="158" t="inlineStr">
        <is>
          <t>Senior Sales Development Representative</t>
        </is>
      </c>
      <c r="CC55" s="158" t="inlineStr">
        <is>
          <t>Cold calling+Emailing, Scheduling Demo, Before Demo, they huddle with Functional * Sales team to provide detailed portfolio about the company. Tools used - Linkedin Sales navigator · To fetch number of customers shared by Database Team:</t>
        </is>
      </c>
      <c r="CD55" s="158" t="inlineStr">
        <is>
          <t>Sales &amp; Business Development</t>
        </is>
      </c>
      <c r="CE55" s="158" t="inlineStr">
        <is>
          <t>Sales Development · SDR</t>
        </is>
      </c>
      <c r="CF55" s="158" t="inlineStr">
        <is>
          <t>SDR Team Lead</t>
        </is>
      </c>
      <c r="CG55" s="158" t="inlineStr">
        <is>
          <t>L4 – Senior</t>
        </is>
      </c>
      <c r="CH55" s="158" t="inlineStr">
        <is>
          <t>Saahit Togaru</t>
        </is>
      </c>
      <c r="CI55" s="158" t="inlineStr">
        <is>
          <t>N-4</t>
        </is>
      </c>
      <c r="CJ55" s="158" t="inlineStr">
        <is>
          <t>Player Cum Coach</t>
        </is>
      </c>
      <c r="CK55" s="158" t="inlineStr">
        <is>
          <t>Regtech</t>
        </is>
      </c>
      <c r="CL55" s="158" t="inlineStr">
        <is>
          <t>Marketing</t>
        </is>
      </c>
      <c r="CM55" s="158" t="inlineStr">
        <is>
          <t>6 years, 6 months, 3 days</t>
        </is>
      </c>
      <c r="CN55" s="158" t="inlineStr">
        <is>
          <t>Team Lead - Sales Development</t>
        </is>
      </c>
      <c r="CO55" s="158" t="inlineStr">
        <is>
          <t>No</t>
        </is>
      </c>
      <c r="CP55" s="158" t="n">
        <v>2</v>
      </c>
      <c r="CQ55" s="158" t="inlineStr">
        <is>
          <t>Low</t>
        </is>
      </c>
      <c r="CR55" s="158" t="n"/>
      <c r="CS55" s="158" t="n"/>
      <c r="CT55" s="158" t="inlineStr">
        <is>
          <t>No</t>
        </is>
      </c>
      <c r="CU55" s="158" t="inlineStr">
        <is>
          <t>No</t>
        </is>
      </c>
      <c r="CV55" s="158" t="n"/>
      <c r="CW55" s="158" t="inlineStr">
        <is>
          <t>- Understand the definition of Culture</t>
        </is>
      </c>
      <c r="CX55" s="158" t="n"/>
      <c r="CY55" s="158" t="inlineStr">
        <is>
          <t>Title to be standardized to Team Lead - Sales Development, To be mapped to SDR Mgr Europe - TBH</t>
        </is>
      </c>
    </row>
    <row r="56" ht="64" customHeight="1">
      <c r="A56" s="109" t="inlineStr">
        <is>
          <t>IRIS2387</t>
        </is>
      </c>
      <c r="B56" s="111" t="inlineStr">
        <is>
          <t>Avidi Jeevitesh</t>
        </is>
      </c>
      <c r="C56" s="111" t="inlineStr">
        <is>
          <t>Marketing</t>
        </is>
      </c>
      <c r="D56" s="111" t="inlineStr">
        <is>
          <t>Senior Designer</t>
        </is>
      </c>
      <c r="E56" s="111" t="inlineStr">
        <is>
          <t>Senior Designer</t>
        </is>
      </c>
      <c r="F56" s="111" t="inlineStr">
        <is>
          <t>L4 – Senior</t>
        </is>
      </c>
      <c r="G56" s="24" t="inlineStr">
        <is>
          <t>A3</t>
        </is>
      </c>
      <c r="H56" s="149" t="inlineStr">
        <is>
          <t>• Same level</t>
        </is>
      </c>
      <c r="I56" s="111" t="inlineStr">
        <is>
          <t>Design &amp; Creative</t>
        </is>
      </c>
      <c r="J56" s="111" t="inlineStr">
        <is>
          <t>Brand, Graphic &amp; Video Design</t>
        </is>
      </c>
      <c r="K56" s="111" t="inlineStr"/>
      <c r="L56" s="111" t="n">
        <v>20</v>
      </c>
      <c r="M56" s="113" t="inlineStr">
        <is>
          <t>P2</t>
        </is>
      </c>
      <c r="N56" s="114" t="inlineStr">
        <is>
          <t>Developing</t>
        </is>
      </c>
      <c r="O56" s="114" t="inlineStr">
        <is>
          <t>3 Apply</t>
        </is>
      </c>
      <c r="P56" s="114" t="inlineStr">
        <is>
          <t>2–4 yrs</t>
        </is>
      </c>
      <c r="Q56" s="114" t="inlineStr">
        <is>
          <t>3–5 · 2–5</t>
        </is>
      </c>
      <c r="R56" s="114" t="inlineStr">
        <is>
          <t>Designer</t>
        </is>
      </c>
      <c r="S56" s="114" t="inlineStr">
        <is>
          <t>IRIS Vs Competitor Benchmark — UX / design ladder: Designer</t>
        </is>
      </c>
      <c r="T56" s="114" t="inlineStr">
        <is>
          <t>UX career ladder Junior → Designer → Senior → Lead → Principal; WCAG accessibility</t>
        </is>
      </c>
      <c r="U56" s="114" t="inlineStr">
        <is>
          <t>Core 2 · Future 2 · Functional 3 · Leadership not scored</t>
        </is>
      </c>
      <c r="V56" s="157" t="n">
        <v>376</v>
      </c>
      <c r="W56" s="158" t="inlineStr">
        <is>
          <t>IRIS2387</t>
        </is>
      </c>
      <c r="X56" s="158" t="inlineStr">
        <is>
          <t>Employee</t>
        </is>
      </c>
      <c r="Y56" s="158" t="inlineStr">
        <is>
          <t>Active</t>
        </is>
      </c>
      <c r="Z56" s="158" t="inlineStr">
        <is>
          <t>Avidi Jeevitesh</t>
        </is>
      </c>
      <c r="AA56" s="246" t="n">
        <v>45824</v>
      </c>
      <c r="AB56" s="158" t="inlineStr">
        <is>
          <t>Senior Designer</t>
        </is>
      </c>
      <c r="AC56" s="158" t="inlineStr">
        <is>
          <t>Under Gratuate</t>
        </is>
      </c>
      <c r="AD56" s="158" t="inlineStr">
        <is>
          <t>Bharani Kumar</t>
        </is>
      </c>
      <c r="AE56" s="158" t="inlineStr">
        <is>
          <t>N-6</t>
        </is>
      </c>
      <c r="AF56" s="158" t="inlineStr">
        <is>
          <t>Individual Contributor</t>
        </is>
      </c>
      <c r="AG56" s="158" t="inlineStr">
        <is>
          <t>9 years, 4 months, 00 days</t>
        </is>
      </c>
      <c r="AH56" s="158" t="inlineStr">
        <is>
          <t>1 years, 2 months, 9 days</t>
        </is>
      </c>
      <c r="AI56" s="158" t="inlineStr">
        <is>
          <t>Regtech</t>
        </is>
      </c>
      <c r="AJ56" s="158" t="inlineStr">
        <is>
          <t>CARBON</t>
        </is>
      </c>
      <c r="AK56" s="158" t="inlineStr">
        <is>
          <t>Marketing</t>
        </is>
      </c>
      <c r="AL56" s="158" t="inlineStr">
        <is>
          <t>Marketing</t>
        </is>
      </c>
      <c r="AM56" s="158" t="inlineStr">
        <is>
          <t>No</t>
        </is>
      </c>
      <c r="AN56" s="158" t="inlineStr">
        <is>
          <t>Sales, Marketing &amp; Support</t>
        </is>
      </c>
      <c r="AO56" s="158" t="inlineStr">
        <is>
          <t>Graphic design</t>
        </is>
      </c>
      <c r="AP56" s="158" t="inlineStr">
        <is>
          <t>Non-technical</t>
        </is>
      </c>
      <c r="AQ56" s="158" t="n">
        <v>20</v>
      </c>
      <c r="AR56" s="158" t="inlineStr">
        <is>
          <t>Covered</t>
        </is>
      </c>
      <c r="AS56" s="158" t="inlineStr">
        <is>
          <t>IRIS2387</t>
        </is>
      </c>
      <c r="AT56" s="158" t="inlineStr">
        <is>
          <t>Avidi Jeevitesh</t>
        </is>
      </c>
      <c r="AU56" s="158" t="inlineStr">
        <is>
          <t>Marketing</t>
        </is>
      </c>
      <c r="AV56" s="158" t="inlineStr">
        <is>
          <t>Marketing &amp; Communications</t>
        </is>
      </c>
      <c r="AW56" s="158" t="inlineStr">
        <is>
          <t>Creative &amp; Design</t>
        </is>
      </c>
      <c r="AX56" s="158" t="n"/>
      <c r="AY56" s="158" t="n"/>
      <c r="AZ56" s="158" t="inlineStr">
        <is>
          <t>Employee</t>
        </is>
      </c>
      <c r="BA56" s="158" t="inlineStr">
        <is>
          <t>Bharani Kumar</t>
        </is>
      </c>
      <c r="BB56" s="158" t="inlineStr">
        <is>
          <t>Bharani Kumar</t>
        </is>
      </c>
      <c r="BC56" s="158" t="inlineStr">
        <is>
          <t>No</t>
        </is>
      </c>
      <c r="BD56" s="158" t="inlineStr">
        <is>
          <t>Senior Designer</t>
        </is>
      </c>
      <c r="BE56" s="158" t="inlineStr">
        <is>
          <t>Senior Desinger</t>
        </is>
      </c>
      <c r="BF56" s="158" t="inlineStr">
        <is>
          <t>Yes</t>
        </is>
      </c>
      <c r="BG56" s="158" t="inlineStr">
        <is>
          <t>—</t>
        </is>
      </c>
      <c r="BH56" s="158" t="inlineStr">
        <is>
          <t>—</t>
        </is>
      </c>
      <c r="BI56" s="158" t="inlineStr">
        <is>
          <t>—</t>
        </is>
      </c>
      <c r="BJ56" s="158" t="inlineStr">
        <is>
          <t>Not a manager</t>
        </is>
      </c>
      <c r="BK56" s="158" t="inlineStr">
        <is>
          <t>—</t>
        </is>
      </c>
      <c r="BL56" s="158" t="inlineStr">
        <is>
          <t>—</t>
        </is>
      </c>
      <c r="BM56" s="158" t="inlineStr">
        <is>
          <t>—</t>
        </is>
      </c>
      <c r="BN56" s="158" t="inlineStr">
        <is>
          <t>Not a manager</t>
        </is>
      </c>
      <c r="BO56" s="158" t="inlineStr">
        <is>
          <t>—</t>
        </is>
      </c>
      <c r="BP56" s="158" t="inlineStr">
        <is>
          <t>L4 – Senior</t>
        </is>
      </c>
      <c r="BQ56" s="158" t="inlineStr">
        <is>
          <t>L4 – Senior</t>
        </is>
      </c>
      <c r="BR56" s="158" t="inlineStr">
        <is>
          <t>No exact Title Hierarchy match — retained current record value</t>
        </is>
      </c>
      <c r="BS56" s="158" t="n"/>
      <c r="BT56" s="158" t="n"/>
      <c r="BU56" s="158" t="inlineStr">
        <is>
          <t>Global</t>
        </is>
      </c>
      <c r="BV56" s="158" t="n"/>
      <c r="BW56" s="158" t="inlineStr">
        <is>
          <t>IRIS2387</t>
        </is>
      </c>
      <c r="BX56" s="158" t="inlineStr">
        <is>
          <t>Employee</t>
        </is>
      </c>
      <c r="BY56" s="158" t="inlineStr">
        <is>
          <t>Active</t>
        </is>
      </c>
      <c r="BZ56" s="158" t="inlineStr">
        <is>
          <t>Avidi Jeevitesh</t>
        </is>
      </c>
      <c r="CA56" s="159" t="n">
        <v>45824</v>
      </c>
      <c r="CB56" s="158" t="inlineStr">
        <is>
          <t>Senior Designer</t>
        </is>
      </c>
      <c r="CC56" s="158" t="inlineStr">
        <is>
          <r>
            <rPr>
              <rFont val="Calibri"/>
              <b val="1"/>
              <sz val="10"/>
            </rPr>
            <t>Reports to Shobhan:</t>
          </r>
          <r>
            <rPr>
              <rFont val="Calibri"/>
              <sz val="10"/>
            </rPr>
            <t xml:space="preserve"> Responsible for designing the collaterals for social media</t>
          </r>
        </is>
      </c>
      <c r="CD56" s="158" t="inlineStr">
        <is>
          <t>Marketing &amp; Communications</t>
        </is>
      </c>
      <c r="CE56" s="158" t="inlineStr">
        <is>
          <t>Marketing Operations</t>
        </is>
      </c>
      <c r="CF56" s="158" t="inlineStr">
        <is>
          <t>Senior Designer</t>
        </is>
      </c>
      <c r="CG56" s="158" t="inlineStr">
        <is>
          <t>L4 – Senior</t>
        </is>
      </c>
      <c r="CH56" s="158" t="inlineStr">
        <is>
          <t>Bharani Kumar</t>
        </is>
      </c>
      <c r="CI56" s="158" t="inlineStr">
        <is>
          <t>N-6</t>
        </is>
      </c>
      <c r="CJ56" s="158" t="inlineStr">
        <is>
          <t>Individual Contributor</t>
        </is>
      </c>
      <c r="CK56" s="158" t="inlineStr">
        <is>
          <t>Regtech</t>
        </is>
      </c>
      <c r="CL56" s="158" t="inlineStr">
        <is>
          <t>Marketing</t>
        </is>
      </c>
      <c r="CM56" s="158" t="inlineStr">
        <is>
          <t>10 years, 4 months, 4 days</t>
        </is>
      </c>
      <c r="CN56" s="158" t="inlineStr">
        <is>
          <t>Senior Desinger</t>
        </is>
      </c>
      <c r="CO56" s="158" t="inlineStr">
        <is>
          <t>No</t>
        </is>
      </c>
      <c r="CP56" s="158" t="n"/>
      <c r="CQ56" s="158" t="inlineStr">
        <is>
          <t>Medium</t>
        </is>
      </c>
      <c r="CR56" s="158" t="inlineStr">
        <is>
          <t>Reliable Specialist</t>
        </is>
      </c>
      <c r="CS56" s="158" t="n"/>
      <c r="CT56" s="158" t="inlineStr">
        <is>
          <t>No</t>
        </is>
      </c>
      <c r="CU56" s="158" t="inlineStr">
        <is>
          <t>No</t>
        </is>
      </c>
      <c r="CV56" s="158" t="n"/>
      <c r="CW56" s="158" t="inlineStr">
        <is>
          <t>Get trained on PPT/UI/UX fundamentals</t>
        </is>
      </c>
      <c r="CX56" s="158" t="n"/>
      <c r="CY56" s="158" t="inlineStr">
        <is>
          <t>Reporting manager to be Bharani Kumar</t>
        </is>
      </c>
    </row>
    <row r="57" ht="64" customHeight="1">
      <c r="A57" s="109" t="inlineStr">
        <is>
          <t>IRIS2348</t>
        </is>
      </c>
      <c r="B57" s="111" t="inlineStr">
        <is>
          <t>Alisha Sheikh</t>
        </is>
      </c>
      <c r="C57" s="111" t="inlineStr">
        <is>
          <t>Marketing</t>
        </is>
      </c>
      <c r="D57" s="115" t="inlineStr">
        <is>
          <t>Content Marketer</t>
        </is>
      </c>
      <c r="E57" s="115" t="inlineStr">
        <is>
          <t>Senior Content Marketing Associate</t>
        </is>
      </c>
      <c r="F57" s="115" t="inlineStr">
        <is>
          <t>L3 – Professional / Associate</t>
        </is>
      </c>
      <c r="G57" s="115" t="inlineStr">
        <is>
          <t>A3</t>
        </is>
      </c>
      <c r="H57" s="146" t="inlineStr">
        <is>
          <t>▲ Up</t>
        </is>
      </c>
      <c r="I57" s="111" t="inlineStr">
        <is>
          <t>Marketing &amp; Communications</t>
        </is>
      </c>
      <c r="J57" s="111" t="inlineStr">
        <is>
          <t>Content Marketing</t>
        </is>
      </c>
      <c r="K57" s="111" t="inlineStr"/>
      <c r="L57" s="111" t="n">
        <v>20</v>
      </c>
      <c r="M57" s="113" t="inlineStr">
        <is>
          <t>P2</t>
        </is>
      </c>
      <c r="N57" s="114" t="inlineStr">
        <is>
          <t>Developing</t>
        </is>
      </c>
      <c r="O57" s="114" t="inlineStr">
        <is>
          <t>3 Apply</t>
        </is>
      </c>
      <c r="P57" s="114" t="inlineStr">
        <is>
          <t>2–4 yrs</t>
        </is>
      </c>
      <c r="Q57" s="114" t="inlineStr">
        <is>
          <t>3–5 · 2–5</t>
        </is>
      </c>
      <c r="R57" s="114" t="inlineStr">
        <is>
          <t>Marketing Executive</t>
        </is>
      </c>
      <c r="S57" s="114" t="inlineStr">
        <is>
          <t>IRIS Vs Market Benchmark — CIM proficiency scale: 2–3 · IRIS Vs Competitor Benchmark — SaaS marketing ladder: Marketing Specialist</t>
        </is>
      </c>
      <c r="T57" s="114" t="inlineStr">
        <is>
          <t>CIM Global Professional Marketing Framework — proficiency Aware → Active learner → Able → Accomplished → Authoritative</t>
        </is>
      </c>
      <c r="U57" s="114" t="inlineStr">
        <is>
          <t>Core 2 · Future 2 · Functional 3 · Leadership not scored</t>
        </is>
      </c>
      <c r="V57" s="157" t="n">
        <v>359</v>
      </c>
      <c r="W57" s="158" t="inlineStr">
        <is>
          <t>IRIS2348</t>
        </is>
      </c>
      <c r="X57" s="158" t="inlineStr">
        <is>
          <t>Employee</t>
        </is>
      </c>
      <c r="Y57" s="158" t="inlineStr">
        <is>
          <t>Active</t>
        </is>
      </c>
      <c r="Z57" s="158" t="inlineStr">
        <is>
          <t>Alisha Sheikh</t>
        </is>
      </c>
      <c r="AA57" s="246" t="n">
        <v>45719</v>
      </c>
      <c r="AB57" s="158" t="inlineStr">
        <is>
          <t>Content Marketer</t>
        </is>
      </c>
      <c r="AC57" s="158" t="inlineStr">
        <is>
          <t>MBA</t>
        </is>
      </c>
      <c r="AD57" s="158" t="inlineStr">
        <is>
          <t>Sobhan Pramanik</t>
        </is>
      </c>
      <c r="AE57" s="158" t="inlineStr">
        <is>
          <t>N-5</t>
        </is>
      </c>
      <c r="AF57" s="158" t="inlineStr">
        <is>
          <t>Individual Contributor</t>
        </is>
      </c>
      <c r="AG57" s="158" t="inlineStr">
        <is>
          <t>1 years, 5 months, 0 days</t>
        </is>
      </c>
      <c r="AH57" s="158" t="inlineStr">
        <is>
          <t>1 years, 5 months, 22 days</t>
        </is>
      </c>
      <c r="AI57" s="158" t="inlineStr">
        <is>
          <t>Regtech</t>
        </is>
      </c>
      <c r="AJ57" s="158" t="inlineStr">
        <is>
          <t>CARBON</t>
        </is>
      </c>
      <c r="AK57" s="158" t="inlineStr">
        <is>
          <t>Marketing</t>
        </is>
      </c>
      <c r="AL57" s="158" t="inlineStr">
        <is>
          <t>Marketing</t>
        </is>
      </c>
      <c r="AM57" s="158" t="inlineStr">
        <is>
          <t>No</t>
        </is>
      </c>
      <c r="AN57" s="158" t="inlineStr">
        <is>
          <t>Sales, Marketing &amp; Support</t>
        </is>
      </c>
      <c r="AO57" s="158" t="inlineStr">
        <is>
          <t>Marketing</t>
        </is>
      </c>
      <c r="AP57" s="158" t="inlineStr">
        <is>
          <t>Non-technical</t>
        </is>
      </c>
      <c r="AQ57" s="158" t="n">
        <v>20</v>
      </c>
      <c r="AR57" s="158" t="inlineStr">
        <is>
          <t>Covered</t>
        </is>
      </c>
      <c r="AS57" s="158" t="inlineStr">
        <is>
          <t>IRIS2348</t>
        </is>
      </c>
      <c r="AT57" s="158" t="inlineStr">
        <is>
          <t>Alisha Sheikh</t>
        </is>
      </c>
      <c r="AU57" s="158" t="inlineStr">
        <is>
          <t>Marketing</t>
        </is>
      </c>
      <c r="AV57" s="158" t="inlineStr">
        <is>
          <t>Marketing &amp; Communications</t>
        </is>
      </c>
      <c r="AW57" s="158" t="inlineStr">
        <is>
          <t>Content Marketing</t>
        </is>
      </c>
      <c r="AX57" s="158" t="n"/>
      <c r="AY57" s="158" t="n"/>
      <c r="AZ57" s="158" t="inlineStr">
        <is>
          <t>Employee</t>
        </is>
      </c>
      <c r="BA57" s="158" t="inlineStr">
        <is>
          <t>Sobhan Pramanik</t>
        </is>
      </c>
      <c r="BB57" s="158" t="inlineStr">
        <is>
          <t>Sobhan Pramanik</t>
        </is>
      </c>
      <c r="BC57" s="158" t="inlineStr">
        <is>
          <t>No</t>
        </is>
      </c>
      <c r="BD57" s="158" t="inlineStr">
        <is>
          <t>Content Marketer</t>
        </is>
      </c>
      <c r="BE57" s="158" t="inlineStr">
        <is>
          <t>Content Marketer</t>
        </is>
      </c>
      <c r="BF57" s="158" t="inlineStr">
        <is>
          <t>No</t>
        </is>
      </c>
      <c r="BG57" s="158" t="inlineStr">
        <is>
          <t>—</t>
        </is>
      </c>
      <c r="BH57" s="158" t="inlineStr">
        <is>
          <t>—</t>
        </is>
      </c>
      <c r="BI57" s="158" t="inlineStr">
        <is>
          <t>—</t>
        </is>
      </c>
      <c r="BJ57" s="158" t="inlineStr">
        <is>
          <t>Not a manager</t>
        </is>
      </c>
      <c r="BK57" s="158" t="inlineStr">
        <is>
          <t>—</t>
        </is>
      </c>
      <c r="BL57" s="158" t="inlineStr">
        <is>
          <t>—</t>
        </is>
      </c>
      <c r="BM57" s="158" t="inlineStr">
        <is>
          <t>—</t>
        </is>
      </c>
      <c r="BN57" s="158" t="inlineStr">
        <is>
          <t>Not a manager</t>
        </is>
      </c>
      <c r="BO57" s="158" t="inlineStr">
        <is>
          <t>—</t>
        </is>
      </c>
      <c r="BP57" s="158" t="inlineStr">
        <is>
          <t>L3 – Professional / Associate</t>
        </is>
      </c>
      <c r="BQ57" s="158" t="inlineStr">
        <is>
          <t>L3 – Professional / Associate</t>
        </is>
      </c>
      <c r="BR57" s="158" t="inlineStr">
        <is>
          <t>No designation change — current record value carried forward</t>
        </is>
      </c>
      <c r="BS57" s="158" t="n"/>
      <c r="BT57" s="158" t="n"/>
      <c r="BU57" s="158" t="inlineStr">
        <is>
          <t>United States</t>
        </is>
      </c>
      <c r="BV57" s="158" t="n"/>
      <c r="BW57" s="158" t="inlineStr">
        <is>
          <t>IRIS2348</t>
        </is>
      </c>
      <c r="BX57" s="158" t="inlineStr">
        <is>
          <t>Employee</t>
        </is>
      </c>
      <c r="BY57" s="158" t="inlineStr">
        <is>
          <t>Active</t>
        </is>
      </c>
      <c r="BZ57" s="158" t="inlineStr">
        <is>
          <t>Alisha Sheikh</t>
        </is>
      </c>
      <c r="CA57" s="159" t="n">
        <v>45719</v>
      </c>
      <c r="CB57" s="158" t="inlineStr">
        <is>
          <t>Content Marketer</t>
        </is>
      </c>
      <c r="CC57" s="158" t="inlineStr">
        <is>
          <r>
            <rPr>
              <rFont val="Calibri"/>
              <b val="1"/>
              <sz val="10"/>
            </rPr>
            <t>Reports to Shobhan:</t>
          </r>
          <r>
            <rPr>
              <rFont val="Calibri"/>
              <sz val="10"/>
            </rPr>
            <t xml:space="preserve"> Responsible for content creation</t>
          </r>
        </is>
      </c>
      <c r="CD57" s="158" t="inlineStr">
        <is>
          <t>Marketing &amp; Communications</t>
        </is>
      </c>
      <c r="CE57" s="158" t="inlineStr">
        <is>
          <t>Content Marketing</t>
        </is>
      </c>
      <c r="CF57" s="158" t="inlineStr">
        <is>
          <t>Content Marketer</t>
        </is>
      </c>
      <c r="CG57" s="158" t="inlineStr">
        <is>
          <t>L3 – Professional / Associate</t>
        </is>
      </c>
      <c r="CH57" s="158" t="inlineStr">
        <is>
          <t>Sobhan Pramanik</t>
        </is>
      </c>
      <c r="CI57" s="158" t="inlineStr">
        <is>
          <t>N-5</t>
        </is>
      </c>
      <c r="CJ57" s="158" t="inlineStr">
        <is>
          <t>Individual Contributor</t>
        </is>
      </c>
      <c r="CK57" s="158" t="inlineStr">
        <is>
          <t>Regtech</t>
        </is>
      </c>
      <c r="CL57" s="158" t="inlineStr">
        <is>
          <t>Marketing</t>
        </is>
      </c>
      <c r="CM57" s="158" t="inlineStr">
        <is>
          <t>2 years, 8 months, 17 days</t>
        </is>
      </c>
      <c r="CN57" s="158" t="inlineStr">
        <is>
          <t>Content Marketer</t>
        </is>
      </c>
      <c r="CO57" s="158" t="inlineStr">
        <is>
          <t>No</t>
        </is>
      </c>
      <c r="CP57" s="158" t="n">
        <v>4</v>
      </c>
      <c r="CQ57" s="158" t="inlineStr">
        <is>
          <t>Medium</t>
        </is>
      </c>
      <c r="CR57" s="158" t="inlineStr">
        <is>
          <t>High Impact / Growth Talent</t>
        </is>
      </c>
      <c r="CS57" s="158" t="n"/>
      <c r="CT57" s="158" t="inlineStr">
        <is>
          <t>No</t>
        </is>
      </c>
      <c r="CU57" s="158" t="inlineStr">
        <is>
          <t>Yes</t>
        </is>
      </c>
      <c r="CV57" s="158" t="n"/>
      <c r="CW57" s="158" t="inlineStr">
        <is>
          <t>Alisha to learn how brand positioning is mapped into content strategy for messaging consistency.</t>
        </is>
      </c>
      <c r="CX57" s="158" t="n"/>
      <c r="CY57" s="158" t="n"/>
    </row>
    <row r="58" ht="64" customHeight="1">
      <c r="A58" s="109" t="inlineStr">
        <is>
          <t>IRIS2005</t>
        </is>
      </c>
      <c r="B58" s="111" t="inlineStr">
        <is>
          <t>Danish Baksh</t>
        </is>
      </c>
      <c r="C58" s="111" t="inlineStr">
        <is>
          <t>Marketing</t>
        </is>
      </c>
      <c r="D58" s="115" t="inlineStr">
        <is>
          <t>Marketing Web Developer</t>
        </is>
      </c>
      <c r="E58" s="115" t="inlineStr">
        <is>
          <t>Senior Digital Marketing Associate</t>
        </is>
      </c>
      <c r="F58" s="115" t="inlineStr">
        <is>
          <t>L3 – Professional / Associate</t>
        </is>
      </c>
      <c r="G58" s="115" t="inlineStr">
        <is>
          <t>A3</t>
        </is>
      </c>
      <c r="H58" s="146" t="inlineStr">
        <is>
          <t>▲ Up</t>
        </is>
      </c>
      <c r="I58" s="111" t="inlineStr">
        <is>
          <t>Marketing &amp; Communications</t>
        </is>
      </c>
      <c r="J58" s="111" t="inlineStr">
        <is>
          <t>Digital Marketing, Web &amp; Social</t>
        </is>
      </c>
      <c r="K58" s="111" t="inlineStr"/>
      <c r="L58" s="111" t="n">
        <v>20</v>
      </c>
      <c r="M58" s="113" t="inlineStr">
        <is>
          <t>P2</t>
        </is>
      </c>
      <c r="N58" s="114" t="inlineStr">
        <is>
          <t>Developing</t>
        </is>
      </c>
      <c r="O58" s="114" t="inlineStr">
        <is>
          <t>3 Apply</t>
        </is>
      </c>
      <c r="P58" s="114" t="inlineStr">
        <is>
          <t>2–4 yrs</t>
        </is>
      </c>
      <c r="Q58" s="114" t="inlineStr">
        <is>
          <t>3–5 · 2–5</t>
        </is>
      </c>
      <c r="R58" s="114" t="inlineStr">
        <is>
          <t>Marketing Executive</t>
        </is>
      </c>
      <c r="S58" s="114" t="inlineStr">
        <is>
          <t>IRIS Vs Market Benchmark — CIM proficiency scale: 2–3 · IRIS Vs Competitor Benchmark — SaaS marketing ladder: Marketing Specialist</t>
        </is>
      </c>
      <c r="T58" s="114" t="inlineStr">
        <is>
          <t>CIM Global Professional Marketing Framework — proficiency Aware → Active learner → Able → Accomplished → Authoritative</t>
        </is>
      </c>
      <c r="U58" s="114" t="inlineStr">
        <is>
          <t>Core 2 · Future 2 · Functional 3 · Leadership not scored</t>
        </is>
      </c>
      <c r="V58" s="157" t="n">
        <v>215</v>
      </c>
      <c r="W58" s="158" t="inlineStr">
        <is>
          <t>IRIS2005</t>
        </is>
      </c>
      <c r="X58" s="158" t="inlineStr">
        <is>
          <t>Employee</t>
        </is>
      </c>
      <c r="Y58" s="158" t="inlineStr">
        <is>
          <t>Active</t>
        </is>
      </c>
      <c r="Z58" s="158" t="inlineStr">
        <is>
          <t>Danish Baksh</t>
        </is>
      </c>
      <c r="AA58" s="246" t="n">
        <v>44643</v>
      </c>
      <c r="AB58" s="158" t="inlineStr">
        <is>
          <t>Marketing Web Developer</t>
        </is>
      </c>
      <c r="AC58" s="158" t="inlineStr">
        <is>
          <t>B.E</t>
        </is>
      </c>
      <c r="AD58" s="158" t="inlineStr">
        <is>
          <t>Sobhan Pramanik</t>
        </is>
      </c>
      <c r="AE58" s="158" t="inlineStr">
        <is>
          <t>N-5</t>
        </is>
      </c>
      <c r="AF58" s="158" t="inlineStr">
        <is>
          <t>Individual Contributor</t>
        </is>
      </c>
      <c r="AG58" s="158" t="inlineStr">
        <is>
          <t>6 years, 0 months, 0 days</t>
        </is>
      </c>
      <c r="AH58" s="158" t="inlineStr">
        <is>
          <t>4 years, 5 months, 2 days</t>
        </is>
      </c>
      <c r="AI58" s="158" t="inlineStr">
        <is>
          <t>Regtech</t>
        </is>
      </c>
      <c r="AJ58" s="158" t="inlineStr">
        <is>
          <t>CARBON</t>
        </is>
      </c>
      <c r="AK58" s="158" t="inlineStr">
        <is>
          <t>Marketing</t>
        </is>
      </c>
      <c r="AL58" s="158" t="inlineStr">
        <is>
          <t>Marketing</t>
        </is>
      </c>
      <c r="AM58" s="158" t="inlineStr">
        <is>
          <t>No</t>
        </is>
      </c>
      <c r="AN58" s="158" t="inlineStr">
        <is>
          <t>Sales, Marketing &amp; Support</t>
        </is>
      </c>
      <c r="AO58" s="158" t="inlineStr">
        <is>
          <t>Marketing</t>
        </is>
      </c>
      <c r="AP58" s="158" t="inlineStr">
        <is>
          <t>Non-technical</t>
        </is>
      </c>
      <c r="AQ58" s="158" t="n">
        <v>20</v>
      </c>
      <c r="AR58" s="158" t="inlineStr">
        <is>
          <t>Covered</t>
        </is>
      </c>
      <c r="AS58" s="158" t="inlineStr">
        <is>
          <t>IRIS2005</t>
        </is>
      </c>
      <c r="AT58" s="158" t="inlineStr">
        <is>
          <t>Danish Baksh</t>
        </is>
      </c>
      <c r="AU58" s="158" t="inlineStr">
        <is>
          <t>Marketing</t>
        </is>
      </c>
      <c r="AV58" s="158" t="inlineStr">
        <is>
          <t>Marketing &amp; Communications</t>
        </is>
      </c>
      <c r="AW58" s="158" t="inlineStr">
        <is>
          <t>Digital Marketing &amp; Web</t>
        </is>
      </c>
      <c r="AX58" s="158" t="n"/>
      <c r="AY58" s="158" t="n"/>
      <c r="AZ58" s="158" t="inlineStr">
        <is>
          <t>Employee</t>
        </is>
      </c>
      <c r="BA58" s="158" t="inlineStr">
        <is>
          <t>Sudipta Kundu</t>
        </is>
      </c>
      <c r="BB58" s="158" t="inlineStr">
        <is>
          <t>Sudipta Kundu</t>
        </is>
      </c>
      <c r="BC58" s="158" t="inlineStr">
        <is>
          <t>No</t>
        </is>
      </c>
      <c r="BD58" s="158" t="inlineStr">
        <is>
          <t>Marketing Web Developer</t>
        </is>
      </c>
      <c r="BE58" s="158" t="inlineStr">
        <is>
          <t>Marketing Web Developer</t>
        </is>
      </c>
      <c r="BF58" s="158" t="inlineStr">
        <is>
          <t>No</t>
        </is>
      </c>
      <c r="BG58" s="158" t="inlineStr">
        <is>
          <t>—</t>
        </is>
      </c>
      <c r="BH58" s="158" t="inlineStr">
        <is>
          <t>—</t>
        </is>
      </c>
      <c r="BI58" s="158" t="inlineStr">
        <is>
          <t>—</t>
        </is>
      </c>
      <c r="BJ58" s="158" t="inlineStr">
        <is>
          <t>Not a manager</t>
        </is>
      </c>
      <c r="BK58" s="158" t="inlineStr">
        <is>
          <t>—</t>
        </is>
      </c>
      <c r="BL58" s="158" t="inlineStr">
        <is>
          <t>—</t>
        </is>
      </c>
      <c r="BM58" s="158" t="inlineStr">
        <is>
          <t>—</t>
        </is>
      </c>
      <c r="BN58" s="158" t="inlineStr">
        <is>
          <t>Not a manager</t>
        </is>
      </c>
      <c r="BO58" s="158" t="inlineStr">
        <is>
          <t>—</t>
        </is>
      </c>
      <c r="BP58" s="158" t="inlineStr">
        <is>
          <t>L3 – Professional / Associate</t>
        </is>
      </c>
      <c r="BQ58" s="158" t="inlineStr">
        <is>
          <t>L3 – Professional / Associate</t>
        </is>
      </c>
      <c r="BR58" s="158" t="inlineStr">
        <is>
          <t>No designation change — current record value carried forward</t>
        </is>
      </c>
      <c r="BS58" s="158"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T58" s="158" t="n"/>
      <c r="BU58" s="158" t="inlineStr">
        <is>
          <t>All markets</t>
        </is>
      </c>
      <c r="BV58" s="158" t="n"/>
      <c r="BW58" s="158" t="inlineStr">
        <is>
          <t>IRIS2005</t>
        </is>
      </c>
      <c r="BX58" s="158" t="inlineStr">
        <is>
          <t>Employee</t>
        </is>
      </c>
      <c r="BY58" s="158" t="inlineStr">
        <is>
          <t>Active</t>
        </is>
      </c>
      <c r="BZ58" s="158" t="inlineStr">
        <is>
          <t>Danish Baksh</t>
        </is>
      </c>
      <c r="CA58" s="159" t="n">
        <v>44643</v>
      </c>
      <c r="CB58" s="158" t="inlineStr">
        <is>
          <t>Marketing Web Developer</t>
        </is>
      </c>
      <c r="CC58" s="158" t="inlineStr">
        <is>
          <t>Digital Marketing, SEO, Website optimisation, Wordpress, Web designing and development</t>
        </is>
      </c>
      <c r="CD58" s="158" t="inlineStr">
        <is>
          <t>Marketing &amp; Communications</t>
        </is>
      </c>
      <c r="CE58" s="158" t="inlineStr">
        <is>
          <t>Marketing Operations</t>
        </is>
      </c>
      <c r="CF58" s="158" t="inlineStr">
        <is>
          <t>Marketing Web Developer</t>
        </is>
      </c>
      <c r="CG58" s="158" t="inlineStr">
        <is>
          <t>L3 – Professional / Associate</t>
        </is>
      </c>
      <c r="CH58" s="158" t="inlineStr">
        <is>
          <t>Sudipta Kundu</t>
        </is>
      </c>
      <c r="CI58" s="158" t="inlineStr">
        <is>
          <t>N-5</t>
        </is>
      </c>
      <c r="CJ58" s="158" t="inlineStr">
        <is>
          <t>Individual Contributor</t>
        </is>
      </c>
      <c r="CK58" s="158" t="inlineStr">
        <is>
          <t>Regtech</t>
        </is>
      </c>
      <c r="CL58" s="158" t="inlineStr">
        <is>
          <t>Marketing</t>
        </is>
      </c>
      <c r="CM58" s="158" t="inlineStr">
        <is>
          <t>10 years, 2 months, 28 days</t>
        </is>
      </c>
      <c r="CN58" s="158" t="n"/>
      <c r="CO58" s="158" t="inlineStr">
        <is>
          <t>No</t>
        </is>
      </c>
      <c r="CP58" s="158" t="n">
        <v>3</v>
      </c>
      <c r="CQ58" s="158" t="inlineStr">
        <is>
          <t>Medium</t>
        </is>
      </c>
      <c r="CR58" s="158" t="inlineStr">
        <is>
          <t>Reliable Specialist</t>
        </is>
      </c>
      <c r="CS58" s="158" t="n"/>
      <c r="CT58" s="158" t="inlineStr">
        <is>
          <t>No</t>
        </is>
      </c>
      <c r="CU58" s="158" t="inlineStr">
        <is>
          <t>No</t>
        </is>
      </c>
      <c r="CV58" s="158" t="n"/>
      <c r="CW58" s="158" t="n"/>
      <c r="CX58" s="158" t="n"/>
      <c r="CY58" s="158" t="n"/>
    </row>
    <row r="59" ht="64" customHeight="1">
      <c r="A59" s="109" t="inlineStr">
        <is>
          <t>IRIS2316</t>
        </is>
      </c>
      <c r="B59" s="111" t="inlineStr">
        <is>
          <t>Mounika Kattula</t>
        </is>
      </c>
      <c r="C59" s="111" t="inlineStr">
        <is>
          <t>Marketing</t>
        </is>
      </c>
      <c r="D59" s="115" t="inlineStr">
        <is>
          <t>Marketing Associate</t>
        </is>
      </c>
      <c r="E59" s="115" t="inlineStr">
        <is>
          <t>Senior Marketing Operations Associate</t>
        </is>
      </c>
      <c r="F59" s="115" t="inlineStr">
        <is>
          <t>L3 – Professional / Associate</t>
        </is>
      </c>
      <c r="G59" s="115" t="inlineStr">
        <is>
          <t>A3</t>
        </is>
      </c>
      <c r="H59" s="146" t="inlineStr">
        <is>
          <t>▲ Up</t>
        </is>
      </c>
      <c r="I59" s="111" t="inlineStr">
        <is>
          <t>Marketing &amp; Communications</t>
        </is>
      </c>
      <c r="J59" s="111" t="inlineStr">
        <is>
          <t>Marketing Operations &amp; Automation</t>
        </is>
      </c>
      <c r="K59" s="133" t="inlineStr">
        <is>
          <t>• Confirm the reporting line — Manager</t>
        </is>
      </c>
      <c r="L59" s="111" t="n">
        <v>20</v>
      </c>
      <c r="M59" s="113" t="inlineStr">
        <is>
          <t>P2</t>
        </is>
      </c>
      <c r="N59" s="114" t="inlineStr">
        <is>
          <t>Developing</t>
        </is>
      </c>
      <c r="O59" s="114" t="inlineStr">
        <is>
          <t>3 Apply</t>
        </is>
      </c>
      <c r="P59" s="114" t="inlineStr">
        <is>
          <t>2–4 yrs</t>
        </is>
      </c>
      <c r="Q59" s="114" t="inlineStr">
        <is>
          <t>3–5 · 2–5</t>
        </is>
      </c>
      <c r="R59" s="114" t="inlineStr">
        <is>
          <t>Marketing Executive</t>
        </is>
      </c>
      <c r="S59" s="114" t="inlineStr">
        <is>
          <t>IRIS Vs Market Benchmark — CIM proficiency scale: 2–3 · IRIS Vs Competitor Benchmark — SaaS marketing ladder: Marketing Specialist</t>
        </is>
      </c>
      <c r="T59" s="114" t="inlineStr">
        <is>
          <t>CIM Global Professional Marketing Framework — proficiency Aware → Active learner → Able → Accomplished → Authoritative</t>
        </is>
      </c>
      <c r="U59" s="114" t="inlineStr">
        <is>
          <t>Core 2 · Future 2 · Functional 3 · Leadership not scored</t>
        </is>
      </c>
      <c r="V59" s="157" t="n">
        <v>347</v>
      </c>
      <c r="W59" s="158" t="inlineStr">
        <is>
          <t>IRIS2316</t>
        </is>
      </c>
      <c r="X59" s="158" t="inlineStr">
        <is>
          <t>Employee</t>
        </is>
      </c>
      <c r="Y59" s="158" t="inlineStr">
        <is>
          <t>Active</t>
        </is>
      </c>
      <c r="Z59" s="158" t="inlineStr">
        <is>
          <t>Mounika Kattula</t>
        </is>
      </c>
      <c r="AA59" s="246" t="n">
        <v>45572</v>
      </c>
      <c r="AB59" s="158" t="inlineStr">
        <is>
          <t>Marketing Associate</t>
        </is>
      </c>
      <c r="AC59" s="158" t="inlineStr">
        <is>
          <t>MBA</t>
        </is>
      </c>
      <c r="AD59" s="158" t="inlineStr">
        <is>
          <t>Sudipta Kundu</t>
        </is>
      </c>
      <c r="AE59" s="158" t="inlineStr">
        <is>
          <t>N-5</t>
        </is>
      </c>
      <c r="AF59" s="158" t="inlineStr">
        <is>
          <t>Manager</t>
        </is>
      </c>
      <c r="AG59" s="158" t="inlineStr">
        <is>
          <t>2 years, 1 months, 0 days</t>
        </is>
      </c>
      <c r="AH59" s="158" t="inlineStr">
        <is>
          <t>1 years, 10 months, 18 days</t>
        </is>
      </c>
      <c r="AI59" s="158" t="inlineStr">
        <is>
          <t>Regtech</t>
        </is>
      </c>
      <c r="AJ59" s="158" t="inlineStr">
        <is>
          <t>CARBON</t>
        </is>
      </c>
      <c r="AK59" s="158" t="inlineStr">
        <is>
          <t>Marketing</t>
        </is>
      </c>
      <c r="AL59" s="158" t="inlineStr">
        <is>
          <t>Marketing</t>
        </is>
      </c>
      <c r="AM59" s="158" t="inlineStr">
        <is>
          <t>No</t>
        </is>
      </c>
      <c r="AN59" s="158" t="inlineStr">
        <is>
          <t>Sales, Marketing &amp; Support</t>
        </is>
      </c>
      <c r="AO59" s="158" t="inlineStr">
        <is>
          <t>Marketing</t>
        </is>
      </c>
      <c r="AP59" s="158" t="inlineStr">
        <is>
          <t>Non-technical</t>
        </is>
      </c>
      <c r="AQ59" s="158" t="n">
        <v>20</v>
      </c>
      <c r="AR59" s="158" t="inlineStr">
        <is>
          <t>Covered</t>
        </is>
      </c>
      <c r="AS59" s="158" t="inlineStr">
        <is>
          <t>IRIS2316</t>
        </is>
      </c>
      <c r="AT59" s="158" t="inlineStr">
        <is>
          <t>Mounika Kattula</t>
        </is>
      </c>
      <c r="AU59" s="158" t="inlineStr">
        <is>
          <t>Marketing</t>
        </is>
      </c>
      <c r="AV59" s="158" t="inlineStr">
        <is>
          <t>Marketing &amp; Communications</t>
        </is>
      </c>
      <c r="AW59" s="158" t="inlineStr">
        <is>
          <t>Marketing Operations</t>
        </is>
      </c>
      <c r="AX59" s="158" t="n"/>
      <c r="AY59" s="158" t="n"/>
      <c r="AZ59" s="158" t="inlineStr">
        <is>
          <t>Employee</t>
        </is>
      </c>
      <c r="BA59" s="158" t="inlineStr">
        <is>
          <t>Sudipta Kundu</t>
        </is>
      </c>
      <c r="BB59" s="158" t="inlineStr">
        <is>
          <t>Sudipta Kundu</t>
        </is>
      </c>
      <c r="BC59" s="158" t="inlineStr">
        <is>
          <t>No</t>
        </is>
      </c>
      <c r="BD59" s="158" t="inlineStr">
        <is>
          <t>Marketing Associate</t>
        </is>
      </c>
      <c r="BE59" s="158" t="inlineStr">
        <is>
          <t>Sr. Marketing Associate</t>
        </is>
      </c>
      <c r="BF59" s="158" t="inlineStr">
        <is>
          <t>Yes</t>
        </is>
      </c>
      <c r="BG59" s="158" t="inlineStr">
        <is>
          <t>—</t>
        </is>
      </c>
      <c r="BH59" s="158" t="inlineStr">
        <is>
          <t>—</t>
        </is>
      </c>
      <c r="BI59" s="158" t="inlineStr">
        <is>
          <t>—</t>
        </is>
      </c>
      <c r="BJ59" s="158" t="inlineStr">
        <is>
          <t>Not a manager</t>
        </is>
      </c>
      <c r="BK59" s="158" t="inlineStr">
        <is>
          <t>—</t>
        </is>
      </c>
      <c r="BL59" s="158" t="inlineStr">
        <is>
          <t>—</t>
        </is>
      </c>
      <c r="BM59" s="158" t="inlineStr">
        <is>
          <t>—</t>
        </is>
      </c>
      <c r="BN59" s="158" t="inlineStr">
        <is>
          <t>Not a manager</t>
        </is>
      </c>
      <c r="BO59" s="158" t="inlineStr">
        <is>
          <t>—</t>
        </is>
      </c>
      <c r="BP59" s="158" t="inlineStr">
        <is>
          <t>L3 – Professional / Associate</t>
        </is>
      </c>
      <c r="BQ59" s="158" t="inlineStr">
        <is>
          <t>L3 – Professional / Associate</t>
        </is>
      </c>
      <c r="BR59" s="158" t="inlineStr">
        <is>
          <t>No exact Title Hierarchy match — retained current record value</t>
        </is>
      </c>
      <c r="BS59" s="158"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T59" s="158" t="n"/>
      <c r="BU59" s="158" t="inlineStr">
        <is>
          <t>Global</t>
        </is>
      </c>
      <c r="BV59" s="158" t="n"/>
      <c r="BW59" s="158" t="inlineStr">
        <is>
          <t>IRIS2316</t>
        </is>
      </c>
      <c r="BX59" s="158" t="inlineStr">
        <is>
          <t>Employee</t>
        </is>
      </c>
      <c r="BY59" s="158" t="inlineStr">
        <is>
          <t>Active</t>
        </is>
      </c>
      <c r="BZ59" s="158" t="inlineStr">
        <is>
          <t>Mounika Kattula</t>
        </is>
      </c>
      <c r="CA59" s="159" t="n">
        <v>45572</v>
      </c>
      <c r="CB59" s="158" t="inlineStr">
        <is>
          <t>Marketing Associate</t>
        </is>
      </c>
      <c r="CC59" s="158" t="inlineStr">
        <is>
          <t>reports to Sudipta, database creation team - they use Lusha to generate the list of customers for the SDR team &amp; upload the same on hubspot:</t>
        </is>
      </c>
      <c r="CD59" s="158" t="inlineStr">
        <is>
          <t>Marketing &amp; Communications</t>
        </is>
      </c>
      <c r="CE59" s="158" t="inlineStr">
        <is>
          <t>Marketing Operations</t>
        </is>
      </c>
      <c r="CF59" s="158" t="inlineStr">
        <is>
          <t>Marketing Associate</t>
        </is>
      </c>
      <c r="CG59" s="158" t="inlineStr">
        <is>
          <t>L3 – Professional / Associate</t>
        </is>
      </c>
      <c r="CH59" s="158" t="inlineStr">
        <is>
          <t>Sudipta Kundu</t>
        </is>
      </c>
      <c r="CI59" s="158" t="inlineStr">
        <is>
          <t>N-5</t>
        </is>
      </c>
      <c r="CJ59" s="158" t="inlineStr">
        <is>
          <t>Individual Contributor</t>
        </is>
      </c>
      <c r="CK59" s="158" t="inlineStr">
        <is>
          <t>Regtech</t>
        </is>
      </c>
      <c r="CL59" s="158" t="inlineStr">
        <is>
          <t>Marketing</t>
        </is>
      </c>
      <c r="CM59" s="158" t="inlineStr">
        <is>
          <t>3 years, 9 months, 13 days</t>
        </is>
      </c>
      <c r="CN59" s="158" t="inlineStr">
        <is>
          <t>Senior Marketing Associates</t>
        </is>
      </c>
      <c r="CO59" s="158" t="inlineStr">
        <is>
          <t>Yes</t>
        </is>
      </c>
      <c r="CP59" s="158" t="n">
        <v>4</v>
      </c>
      <c r="CQ59" s="158" t="inlineStr">
        <is>
          <t>High</t>
        </is>
      </c>
      <c r="CR59" s="158" t="inlineStr">
        <is>
          <t>Emerging Talent</t>
        </is>
      </c>
      <c r="CS59" s="158" t="inlineStr">
        <is>
          <t>Yes</t>
        </is>
      </c>
      <c r="CT59" s="158" t="inlineStr">
        <is>
          <t>Yes</t>
        </is>
      </c>
      <c r="CU59" s="158" t="inlineStr">
        <is>
          <t>Yes</t>
        </is>
      </c>
      <c r="CV59" s="158" t="inlineStr">
        <is>
          <t>Ritam Mukhopadhyay</t>
        </is>
      </c>
      <c r="CW59" s="158" t="n"/>
      <c r="CX59" s="158" t="inlineStr">
        <is>
          <t>Yes</t>
        </is>
      </c>
      <c r="CY59" s="158" t="n"/>
    </row>
    <row r="60" ht="64" customHeight="1">
      <c r="A60" s="109" t="inlineStr">
        <is>
          <t>IRIS2531</t>
        </is>
      </c>
      <c r="B60" s="111" t="inlineStr">
        <is>
          <t>Fatima Bhaiji</t>
        </is>
      </c>
      <c r="C60" s="111" t="inlineStr">
        <is>
          <t>Marketing</t>
        </is>
      </c>
      <c r="D60" s="115" t="inlineStr">
        <is>
          <t>Sales Development Representative</t>
        </is>
      </c>
      <c r="E60" s="115" t="inlineStr">
        <is>
          <t>Senior Sales Development Representative</t>
        </is>
      </c>
      <c r="F60" s="115" t="inlineStr">
        <is>
          <t>L3 – Professional / Associate</t>
        </is>
      </c>
      <c r="G60" s="115" t="inlineStr">
        <is>
          <t>A3</t>
        </is>
      </c>
      <c r="H60" s="146" t="inlineStr">
        <is>
          <t>▲ Up</t>
        </is>
      </c>
      <c r="I60" s="111" t="inlineStr">
        <is>
          <t>Sales &amp; Business Development</t>
        </is>
      </c>
      <c r="J60" s="111" t="inlineStr">
        <is>
          <t>Sales Development &amp; Prospecting</t>
        </is>
      </c>
      <c r="K60" s="111" t="inlineStr"/>
      <c r="L60" s="111" t="n">
        <v>20</v>
      </c>
      <c r="M60" s="113" t="inlineStr">
        <is>
          <t>P2</t>
        </is>
      </c>
      <c r="N60" s="114" t="inlineStr">
        <is>
          <t>Developing</t>
        </is>
      </c>
      <c r="O60" s="114" t="inlineStr">
        <is>
          <t>3 Apply</t>
        </is>
      </c>
      <c r="P60" s="114" t="inlineStr">
        <is>
          <t>2–4 yrs</t>
        </is>
      </c>
      <c r="Q60" s="114" t="inlineStr">
        <is>
          <t>3–5 · 2–5</t>
        </is>
      </c>
      <c r="R60" s="114" t="inlineStr">
        <is>
          <t>SDR / Inside Sales</t>
        </is>
      </c>
      <c r="S60" s="114" t="inlineStr">
        <is>
          <t>IRIS Vs Competitor Benchmark — SaaS sales ladder — IC: Senior SDR</t>
        </is>
      </c>
      <c r="T60" s="114" t="inlineStr">
        <is>
          <t>SaaS sales ladder · SDR → AE → Enterprise AE → VP / CRO; MEDDICC-style qualification</t>
        </is>
      </c>
      <c r="U60" s="114" t="inlineStr">
        <is>
          <t>Core 2 · Future 2 · Functional 3 · Leadership not scored</t>
        </is>
      </c>
      <c r="V60" s="157" t="n">
        <v>503</v>
      </c>
      <c r="W60" s="158" t="inlineStr">
        <is>
          <t>IRIS2531</t>
        </is>
      </c>
      <c r="X60" s="158" t="inlineStr">
        <is>
          <t>Employee</t>
        </is>
      </c>
      <c r="Y60" s="158" t="inlineStr">
        <is>
          <t>Active</t>
        </is>
      </c>
      <c r="Z60" s="158" t="inlineStr">
        <is>
          <t>Fatima Bhaiji</t>
        </is>
      </c>
      <c r="AA60" s="246" t="n">
        <v>46167</v>
      </c>
      <c r="AB60" s="158" t="inlineStr">
        <is>
          <t>Sales Development Representative</t>
        </is>
      </c>
      <c r="AC60" s="158" t="inlineStr">
        <is>
          <t>BFM</t>
        </is>
      </c>
      <c r="AD60" s="158" t="inlineStr">
        <is>
          <t>Vijay Krishna Chintha</t>
        </is>
      </c>
      <c r="AE60" s="158" t="inlineStr">
        <is>
          <t>N-5</t>
        </is>
      </c>
      <c r="AF60" s="158" t="inlineStr">
        <is>
          <t>Individual Contributor</t>
        </is>
      </c>
      <c r="AG60" s="158" t="inlineStr">
        <is>
          <t>6 years, 9 months, 0 days</t>
        </is>
      </c>
      <c r="AH60" s="158" t="inlineStr">
        <is>
          <t>0 years, 3 months, 0 days</t>
        </is>
      </c>
      <c r="AI60" s="158" t="inlineStr">
        <is>
          <t>Regtech</t>
        </is>
      </c>
      <c r="AJ60" s="158" t="inlineStr">
        <is>
          <t>CARBON</t>
        </is>
      </c>
      <c r="AK60" s="158" t="inlineStr">
        <is>
          <t>Marketing</t>
        </is>
      </c>
      <c r="AL60" s="158" t="inlineStr">
        <is>
          <t>Marketing - SDR</t>
        </is>
      </c>
      <c r="AM60" s="158" t="inlineStr">
        <is>
          <t>No</t>
        </is>
      </c>
      <c r="AN60" s="158" t="inlineStr">
        <is>
          <t>Sales, Marketing &amp; Support</t>
        </is>
      </c>
      <c r="AO60" s="158" t="inlineStr">
        <is>
          <t>Marketing</t>
        </is>
      </c>
      <c r="AP60" s="158" t="inlineStr">
        <is>
          <t>Non-technical</t>
        </is>
      </c>
      <c r="AQ60" s="158" t="n">
        <v>20</v>
      </c>
      <c r="AR60" s="158" t="inlineStr">
        <is>
          <t>Covered</t>
        </is>
      </c>
      <c r="AS60" s="158" t="inlineStr">
        <is>
          <t>IRIS2531</t>
        </is>
      </c>
      <c r="AT60" s="158" t="inlineStr">
        <is>
          <t>Fatima Bhaiji</t>
        </is>
      </c>
      <c r="AU60" s="158" t="inlineStr">
        <is>
          <t>Marketing</t>
        </is>
      </c>
      <c r="AV60" s="158" t="inlineStr">
        <is>
          <t>Sales &amp; Business Development</t>
        </is>
      </c>
      <c r="AW60" s="158" t="inlineStr">
        <is>
          <t>Sales Development · SDR</t>
        </is>
      </c>
      <c r="AX60" s="158" t="n"/>
      <c r="AY60" s="158" t="n"/>
      <c r="AZ60" s="158" t="inlineStr">
        <is>
          <t>Employee</t>
        </is>
      </c>
      <c r="BA60" s="158" t="inlineStr">
        <is>
          <t>Vijay Krishna Chintha</t>
        </is>
      </c>
      <c r="BB60" s="158" t="inlineStr">
        <is>
          <t>Vijay Krishna Chintha</t>
        </is>
      </c>
      <c r="BC60" s="158" t="inlineStr">
        <is>
          <t>No</t>
        </is>
      </c>
      <c r="BD60" s="158" t="inlineStr">
        <is>
          <t>Sales Development Representative</t>
        </is>
      </c>
      <c r="BE60" s="158" t="inlineStr">
        <is>
          <t>Sales Development Representative</t>
        </is>
      </c>
      <c r="BF60" s="158" t="inlineStr">
        <is>
          <t>No</t>
        </is>
      </c>
      <c r="BG60" s="158" t="inlineStr">
        <is>
          <t>—</t>
        </is>
      </c>
      <c r="BH60" s="158" t="inlineStr">
        <is>
          <t>—</t>
        </is>
      </c>
      <c r="BI60" s="158" t="inlineStr">
        <is>
          <t>—</t>
        </is>
      </c>
      <c r="BJ60" s="158" t="inlineStr">
        <is>
          <t>Not a manager</t>
        </is>
      </c>
      <c r="BK60" s="158" t="inlineStr">
        <is>
          <t>—</t>
        </is>
      </c>
      <c r="BL60" s="158" t="inlineStr">
        <is>
          <t>—</t>
        </is>
      </c>
      <c r="BM60" s="158" t="inlineStr">
        <is>
          <t>—</t>
        </is>
      </c>
      <c r="BN60" s="158" t="inlineStr">
        <is>
          <t>Not a manager</t>
        </is>
      </c>
      <c r="BO60" s="158" t="inlineStr">
        <is>
          <t>—</t>
        </is>
      </c>
      <c r="BP60" s="158" t="inlineStr">
        <is>
          <t>L3 – Professional / Associate</t>
        </is>
      </c>
      <c r="BQ60" s="158" t="inlineStr">
        <is>
          <t>L3 – Professional / Associate</t>
        </is>
      </c>
      <c r="BR60" s="158" t="inlineStr">
        <is>
          <t>No designation change — current record value carried forward</t>
        </is>
      </c>
      <c r="BS60" s="158"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T60" s="158" t="n"/>
      <c r="BU60" s="158" t="inlineStr">
        <is>
          <t>Global.</t>
        </is>
      </c>
      <c r="BV60" s="158" t="n"/>
      <c r="BW60" s="158" t="inlineStr">
        <is>
          <t>IRIS2531</t>
        </is>
      </c>
      <c r="BX60" s="158" t="inlineStr">
        <is>
          <t>Employee</t>
        </is>
      </c>
      <c r="BY60" s="158" t="inlineStr">
        <is>
          <t>Active</t>
        </is>
      </c>
      <c r="BZ60" s="158" t="inlineStr">
        <is>
          <t>Fatima Bhaiji</t>
        </is>
      </c>
      <c r="CA60" s="159" t="n">
        <v>46167</v>
      </c>
      <c r="CB60" s="158" t="inlineStr">
        <is>
          <t>Sales Development Representative</t>
        </is>
      </c>
      <c r="CC60" s="158" t="inlineStr">
        <is>
          <r>
            <rPr>
              <rFont val="Calibri"/>
              <b val="1"/>
              <sz val="10"/>
            </rPr>
            <t>Reports to Vijay:</t>
          </r>
          <r>
            <rPr>
              <rFont val="Calibri"/>
              <sz val="10"/>
            </rPr>
            <t xml:space="preserve"> Cold calling, Scheduling Demo,, Before Demo, they huddle with Functional * Sales team to provide detailed portfolio about the company.Tools used - Linkedin Sales navigator · To fetch number of customers shared by Database Team:</t>
          </r>
        </is>
      </c>
      <c r="CD60" s="158" t="inlineStr">
        <is>
          <t>Sales &amp; Business Development</t>
        </is>
      </c>
      <c r="CE60" s="158" t="inlineStr">
        <is>
          <t>Sales Development · SDR</t>
        </is>
      </c>
      <c r="CF60" s="158" t="inlineStr">
        <is>
          <t>Sales Development Representative</t>
        </is>
      </c>
      <c r="CG60" s="158" t="inlineStr">
        <is>
          <t>L3 – Professional / Associate</t>
        </is>
      </c>
      <c r="CH60" s="158" t="inlineStr">
        <is>
          <t>Vijay Krishna Chintha</t>
        </is>
      </c>
      <c r="CI60" s="158" t="inlineStr">
        <is>
          <t>N-5</t>
        </is>
      </c>
      <c r="CJ60" s="158" t="inlineStr">
        <is>
          <t>Individual Contributor</t>
        </is>
      </c>
      <c r="CK60" s="158" t="inlineStr">
        <is>
          <t>Regtech</t>
        </is>
      </c>
      <c r="CL60" s="158" t="inlineStr">
        <is>
          <t>Marketing</t>
        </is>
      </c>
      <c r="CM60" s="158" t="inlineStr">
        <is>
          <t>6 years, 9 months, 26 days</t>
        </is>
      </c>
      <c r="CN60" s="158" t="n"/>
      <c r="CO60" s="158" t="n"/>
      <c r="CP60" s="158" t="n">
        <v>3</v>
      </c>
      <c r="CQ60" s="158" t="inlineStr">
        <is>
          <t>High</t>
        </is>
      </c>
      <c r="CR60" s="158" t="inlineStr">
        <is>
          <t>Emerging Talent</t>
        </is>
      </c>
      <c r="CS60" s="158" t="inlineStr">
        <is>
          <t>No</t>
        </is>
      </c>
      <c r="CT60" s="158" t="inlineStr">
        <is>
          <t>No</t>
        </is>
      </c>
      <c r="CU60" s="158" t="inlineStr">
        <is>
          <t>No</t>
        </is>
      </c>
      <c r="CV60" s="158" t="n"/>
      <c r="CW60" s="158" t="inlineStr">
        <is>
          <t>Additional training sessions focused on objection handling, call openings, and advanced sales conversations could further enhance her effectiveness and help her achieve even better results</t>
        </is>
      </c>
      <c r="CX60" s="158" t="n"/>
      <c r="CY60" s="158" t="n"/>
    </row>
    <row r="61" ht="64" customHeight="1">
      <c r="A61" s="109" t="inlineStr">
        <is>
          <t>IRIS2554</t>
        </is>
      </c>
      <c r="B61" s="111" t="inlineStr">
        <is>
          <t>Mausam Thakkar</t>
        </is>
      </c>
      <c r="C61" s="111" t="inlineStr">
        <is>
          <t>Marketing</t>
        </is>
      </c>
      <c r="D61" s="111" t="inlineStr">
        <is>
          <t>Senior Sales Development Representative</t>
        </is>
      </c>
      <c r="E61" s="111" t="inlineStr">
        <is>
          <t>Senior Sales Development Representative</t>
        </is>
      </c>
      <c r="F61" s="115" t="inlineStr">
        <is>
          <t>Not in current mapping files</t>
        </is>
      </c>
      <c r="G61" s="115" t="inlineStr">
        <is>
          <t>A3</t>
        </is>
      </c>
      <c r="H61" s="118" t="inlineStr">
        <is>
          <t>● Newly mapped</t>
        </is>
      </c>
      <c r="I61" s="111" t="inlineStr">
        <is>
          <t>Sales &amp; Business Development</t>
        </is>
      </c>
      <c r="J61" s="111" t="inlineStr">
        <is>
          <t>Sales Development &amp; Prospecting</t>
        </is>
      </c>
      <c r="K61" s="111" t="inlineStr"/>
      <c r="L61" s="111" t="n">
        <v>20</v>
      </c>
      <c r="M61" s="113" t="inlineStr">
        <is>
          <t>P2</t>
        </is>
      </c>
      <c r="N61" s="114" t="inlineStr">
        <is>
          <t>Developing</t>
        </is>
      </c>
      <c r="O61" s="114" t="inlineStr">
        <is>
          <t>3 Apply</t>
        </is>
      </c>
      <c r="P61" s="114" t="inlineStr">
        <is>
          <t>2–4 yrs</t>
        </is>
      </c>
      <c r="Q61" s="114" t="inlineStr">
        <is>
          <t>3–5 · 2–5</t>
        </is>
      </c>
      <c r="R61" s="114" t="inlineStr">
        <is>
          <t>SDR / Inside Sales</t>
        </is>
      </c>
      <c r="S61" s="114" t="inlineStr">
        <is>
          <t>IRIS Vs Competitor Benchmark — SaaS sales ladder — IC: Senior SDR</t>
        </is>
      </c>
      <c r="T61" s="114" t="inlineStr">
        <is>
          <t>SaaS sales ladder · SDR → AE → Enterprise AE → VP / CRO; MEDDICC-style qualification</t>
        </is>
      </c>
      <c r="U61" s="114" t="inlineStr">
        <is>
          <t>Core 2 · Future 2 · Functional 3 · Leadership not scored</t>
        </is>
      </c>
      <c r="V61" s="157" t="n">
        <v>527</v>
      </c>
      <c r="W61" s="158" t="inlineStr">
        <is>
          <t>IRIS2554</t>
        </is>
      </c>
      <c r="X61" s="158" t="inlineStr">
        <is>
          <t>Employee</t>
        </is>
      </c>
      <c r="Y61" s="158" t="inlineStr">
        <is>
          <t>Active</t>
        </is>
      </c>
      <c r="Z61" s="158" t="inlineStr">
        <is>
          <t>Mausam Thakkar</t>
        </is>
      </c>
      <c r="AA61" s="246" t="n">
        <v>46244</v>
      </c>
      <c r="AB61" s="158" t="inlineStr">
        <is>
          <t>Senior Sales Development Representative</t>
        </is>
      </c>
      <c r="AC61" s="158" t="inlineStr">
        <is>
          <t>MBA</t>
        </is>
      </c>
      <c r="AD61" s="158" t="inlineStr">
        <is>
          <t>Prashant Sharad Jadhav</t>
        </is>
      </c>
      <c r="AE61" s="158" t="inlineStr">
        <is>
          <t>N-4</t>
        </is>
      </c>
      <c r="AF61" s="158" t="inlineStr">
        <is>
          <t>Individual Contributor</t>
        </is>
      </c>
      <c r="AG61" s="158" t="inlineStr">
        <is>
          <t>4 years, 10 months, 0 days</t>
        </is>
      </c>
      <c r="AH61" s="158" t="inlineStr">
        <is>
          <t>0 years, 0 months, 15 days</t>
        </is>
      </c>
      <c r="AI61" s="158" t="inlineStr">
        <is>
          <t>Regtech</t>
        </is>
      </c>
      <c r="AJ61" s="158" t="inlineStr">
        <is>
          <t>CARBON</t>
        </is>
      </c>
      <c r="AK61" s="158" t="inlineStr">
        <is>
          <t>Marketing</t>
        </is>
      </c>
      <c r="AL61" s="158" t="inlineStr">
        <is>
          <t>Marketing - SDR</t>
        </is>
      </c>
      <c r="AM61" s="158" t="inlineStr">
        <is>
          <t>No</t>
        </is>
      </c>
      <c r="AN61" s="158" t="inlineStr">
        <is>
          <t>Sales, Marketing &amp; Support</t>
        </is>
      </c>
      <c r="AO61" s="158" t="inlineStr">
        <is>
          <t>Marketing</t>
        </is>
      </c>
      <c r="AP61" s="158" t="inlineStr">
        <is>
          <t>Non-technical</t>
        </is>
      </c>
      <c r="AQ61" s="158" t="n">
        <v>20</v>
      </c>
      <c r="AR61" s="158" t="inlineStr">
        <is>
          <t>Covered</t>
        </is>
      </c>
      <c r="AS61" s="158" t="inlineStr">
        <is>
          <t>IRIS2554</t>
        </is>
      </c>
      <c r="AT61" s="158" t="inlineStr">
        <is>
          <t>Mausam Thakkar</t>
        </is>
      </c>
      <c r="AU61" s="158" t="inlineStr">
        <is>
          <t>Marketing</t>
        </is>
      </c>
      <c r="AV61" s="158" t="inlineStr">
        <is>
          <t>Sales &amp; Business Development</t>
        </is>
      </c>
      <c r="AW61" s="158" t="inlineStr">
        <is>
          <t>Sales Development · SDR</t>
        </is>
      </c>
      <c r="AX61" s="158" t="inlineStr">
        <is>
          <t>Sales &amp; Business Development</t>
        </is>
      </c>
      <c r="AY61" s="158" t="inlineStr">
        <is>
          <t>Sales Development · SDR</t>
        </is>
      </c>
      <c r="AZ61" s="158" t="inlineStr">
        <is>
          <t>Employee</t>
        </is>
      </c>
      <c r="BA61" s="158" t="inlineStr">
        <is>
          <t>Anuradha RK</t>
        </is>
      </c>
      <c r="BB61" s="158" t="inlineStr">
        <is>
          <t>Anuradha RK</t>
        </is>
      </c>
      <c r="BC61" s="158" t="inlineStr">
        <is>
          <t>No</t>
        </is>
      </c>
      <c r="BD61" s="158" t="inlineStr">
        <is>
          <t>Senior Sales Development Representative</t>
        </is>
      </c>
      <c r="BE61" s="158" t="inlineStr">
        <is>
          <t>Senior Sales Development Representative</t>
        </is>
      </c>
      <c r="BF61" s="158" t="inlineStr">
        <is>
          <t>N/A · new entry</t>
        </is>
      </c>
      <c r="BG61" s="158" t="inlineStr">
        <is>
          <t>—</t>
        </is>
      </c>
      <c r="BH61" s="158" t="inlineStr">
        <is>
          <t>—</t>
        </is>
      </c>
      <c r="BI61" s="158" t="inlineStr">
        <is>
          <t>—</t>
        </is>
      </c>
      <c r="BJ61" s="158" t="inlineStr">
        <is>
          <t>Not a manager</t>
        </is>
      </c>
      <c r="BK61" s="158" t="inlineStr">
        <is>
          <t>—</t>
        </is>
      </c>
      <c r="BL61" s="158" t="inlineStr">
        <is>
          <t>—</t>
        </is>
      </c>
      <c r="BM61" s="158" t="inlineStr">
        <is>
          <t>—</t>
        </is>
      </c>
      <c r="BN61" s="158" t="inlineStr">
        <is>
          <t>Not a manager</t>
        </is>
      </c>
      <c r="BO61" s="158" t="inlineStr">
        <is>
          <t>—</t>
        </is>
      </c>
      <c r="BP61" s="158" t="n"/>
      <c r="BQ61" s="158" t="n"/>
      <c r="BR61" s="158" t="inlineStr">
        <is>
          <t>No designation change — current record value carried forward</t>
        </is>
      </c>
      <c r="BS61" s="158" t="n"/>
      <c r="BT61" s="158" t="n"/>
      <c r="BU61" s="158" t="inlineStr">
        <is>
          <t>US.</t>
        </is>
      </c>
      <c r="BV61" s="158" t="n"/>
      <c r="BW61" s="158" t="n"/>
      <c r="BX61" s="158" t="n"/>
      <c r="BY61" s="158" t="n"/>
      <c r="BZ61" s="158" t="n"/>
      <c r="CA61" s="158" t="n"/>
      <c r="CB61" s="158" t="n"/>
      <c r="CC61" s="158" t="n"/>
      <c r="CD61" s="158" t="n"/>
      <c r="CE61" s="158" t="n"/>
      <c r="CF61" s="158" t="n"/>
      <c r="CG61" s="158" t="n"/>
      <c r="CH61" s="158" t="n"/>
      <c r="CI61" s="158" t="n"/>
      <c r="CJ61" s="158" t="n"/>
      <c r="CK61" s="158" t="n"/>
      <c r="CL61" s="158" t="n"/>
      <c r="CM61" s="158" t="n"/>
      <c r="CN61" s="158" t="n"/>
      <c r="CO61" s="158" t="n"/>
      <c r="CP61" s="158" t="n"/>
      <c r="CQ61" s="158" t="n"/>
      <c r="CR61" s="158" t="n"/>
      <c r="CS61" s="158" t="n"/>
      <c r="CT61" s="158" t="n"/>
      <c r="CU61" s="158" t="n"/>
      <c r="CV61" s="158" t="n"/>
      <c r="CW61" s="158" t="n"/>
      <c r="CX61" s="158" t="n"/>
      <c r="CY61" s="158" t="n"/>
    </row>
    <row r="62" ht="64" customHeight="1">
      <c r="A62" s="109" t="inlineStr">
        <is>
          <t>IRIS2543</t>
        </is>
      </c>
      <c r="B62" s="111" t="inlineStr">
        <is>
          <t>Rahul Nishikant Pawar</t>
        </is>
      </c>
      <c r="C62" s="111" t="inlineStr">
        <is>
          <t>Marketing</t>
        </is>
      </c>
      <c r="D62" s="111" t="inlineStr">
        <is>
          <t>Senior Sales Development Representative</t>
        </is>
      </c>
      <c r="E62" s="111" t="inlineStr">
        <is>
          <t>Senior Sales Development Representative</t>
        </is>
      </c>
      <c r="F62" s="115" t="inlineStr">
        <is>
          <t>Not in current mapping files</t>
        </is>
      </c>
      <c r="G62" s="115" t="inlineStr">
        <is>
          <t>A3</t>
        </is>
      </c>
      <c r="H62" s="118" t="inlineStr">
        <is>
          <t>● Newly mapped</t>
        </is>
      </c>
      <c r="I62" s="111" t="inlineStr">
        <is>
          <t>Sales &amp; Business Development</t>
        </is>
      </c>
      <c r="J62" s="111" t="inlineStr">
        <is>
          <t>Sales Development &amp; Prospecting</t>
        </is>
      </c>
      <c r="K62" s="111" t="inlineStr"/>
      <c r="L62" s="111" t="n">
        <v>20</v>
      </c>
      <c r="M62" s="113" t="inlineStr">
        <is>
          <t>P2</t>
        </is>
      </c>
      <c r="N62" s="114" t="inlineStr">
        <is>
          <t>Developing</t>
        </is>
      </c>
      <c r="O62" s="114" t="inlineStr">
        <is>
          <t>3 Apply</t>
        </is>
      </c>
      <c r="P62" s="114" t="inlineStr">
        <is>
          <t>2–4 yrs</t>
        </is>
      </c>
      <c r="Q62" s="114" t="inlineStr">
        <is>
          <t>3–5 · 2–5</t>
        </is>
      </c>
      <c r="R62" s="114" t="inlineStr">
        <is>
          <t>SDR / Inside Sales</t>
        </is>
      </c>
      <c r="S62" s="114" t="inlineStr">
        <is>
          <t>IRIS Vs Competitor Benchmark — SaaS sales ladder — IC: Senior SDR</t>
        </is>
      </c>
      <c r="T62" s="114" t="inlineStr">
        <is>
          <t>SaaS sales ladder · SDR → AE → Enterprise AE → VP / CRO; MEDDICC-style qualification</t>
        </is>
      </c>
      <c r="U62" s="114" t="inlineStr">
        <is>
          <t>Core 2 · Future 2 · Functional 3 · Leadership not scored</t>
        </is>
      </c>
      <c r="V62" s="157" t="n">
        <v>516</v>
      </c>
      <c r="W62" s="158" t="inlineStr">
        <is>
          <t>IRIS2543</t>
        </is>
      </c>
      <c r="X62" s="158" t="inlineStr">
        <is>
          <t>Employee</t>
        </is>
      </c>
      <c r="Y62" s="158" t="inlineStr">
        <is>
          <t>Active</t>
        </is>
      </c>
      <c r="Z62" s="158" t="inlineStr">
        <is>
          <t>Rahul Nishikant Pawar</t>
        </is>
      </c>
      <c r="AA62" s="246" t="n">
        <v>46216</v>
      </c>
      <c r="AB62" s="158" t="inlineStr">
        <is>
          <t>Senior Sales Development Representative</t>
        </is>
      </c>
      <c r="AC62" s="158" t="inlineStr">
        <is>
          <t>HSC</t>
        </is>
      </c>
      <c r="AD62" s="158" t="inlineStr">
        <is>
          <t>Vijay Krishna Chintha</t>
        </is>
      </c>
      <c r="AE62" s="158" t="inlineStr">
        <is>
          <t>N-5</t>
        </is>
      </c>
      <c r="AF62" s="158" t="inlineStr">
        <is>
          <t>Individual Contributor</t>
        </is>
      </c>
      <c r="AG62" s="158" t="inlineStr">
        <is>
          <t>5 years, 1 months, 0 days</t>
        </is>
      </c>
      <c r="AH62" s="158" t="inlineStr">
        <is>
          <t>0 years, 1 months, 12 days</t>
        </is>
      </c>
      <c r="AI62" s="158" t="inlineStr">
        <is>
          <t>Regtech</t>
        </is>
      </c>
      <c r="AJ62" s="158" t="inlineStr">
        <is>
          <t>CARBON</t>
        </is>
      </c>
      <c r="AK62" s="158" t="inlineStr">
        <is>
          <t>Marketing</t>
        </is>
      </c>
      <c r="AL62" s="158" t="inlineStr">
        <is>
          <t>Marketing - SDR</t>
        </is>
      </c>
      <c r="AM62" s="158" t="inlineStr">
        <is>
          <t>No</t>
        </is>
      </c>
      <c r="AN62" s="158" t="inlineStr">
        <is>
          <t>Sales, Marketing &amp; Support</t>
        </is>
      </c>
      <c r="AO62" s="158" t="inlineStr">
        <is>
          <t>Marketing</t>
        </is>
      </c>
      <c r="AP62" s="158" t="inlineStr">
        <is>
          <t>Non-technical</t>
        </is>
      </c>
      <c r="AQ62" s="158" t="n">
        <v>20</v>
      </c>
      <c r="AR62" s="158" t="inlineStr">
        <is>
          <t>Covered</t>
        </is>
      </c>
      <c r="AS62" s="158" t="inlineStr">
        <is>
          <t>IRIS2543</t>
        </is>
      </c>
      <c r="AT62" s="158" t="inlineStr">
        <is>
          <t>Rahul Nishikant Powar</t>
        </is>
      </c>
      <c r="AU62" s="158" t="inlineStr">
        <is>
          <t>Marketing</t>
        </is>
      </c>
      <c r="AV62" s="158" t="inlineStr">
        <is>
          <t>Sales &amp; Business Development</t>
        </is>
      </c>
      <c r="AW62" s="158" t="inlineStr">
        <is>
          <t>Sales Development · SDR</t>
        </is>
      </c>
      <c r="AX62" s="158" t="n"/>
      <c r="AY62" s="158" t="n"/>
      <c r="AZ62" s="158" t="inlineStr">
        <is>
          <t>Employee</t>
        </is>
      </c>
      <c r="BA62" s="158" t="inlineStr">
        <is>
          <t>Saahit Togaru</t>
        </is>
      </c>
      <c r="BB62" s="158" t="inlineStr">
        <is>
          <t>Saahit Togaru</t>
        </is>
      </c>
      <c r="BC62" s="158" t="inlineStr">
        <is>
          <t>No</t>
        </is>
      </c>
      <c r="BD62" s="158" t="inlineStr">
        <is>
          <t>Sr. SDR</t>
        </is>
      </c>
      <c r="BE62" s="158" t="inlineStr">
        <is>
          <t>Sr. SDR</t>
        </is>
      </c>
      <c r="BF62" s="158" t="inlineStr">
        <is>
          <t>N/A · new entry</t>
        </is>
      </c>
      <c r="BG62" s="158" t="inlineStr">
        <is>
          <t>—</t>
        </is>
      </c>
      <c r="BH62" s="158" t="inlineStr">
        <is>
          <t>—</t>
        </is>
      </c>
      <c r="BI62" s="158" t="inlineStr">
        <is>
          <t>—</t>
        </is>
      </c>
      <c r="BJ62" s="158" t="inlineStr">
        <is>
          <t>Not a manager</t>
        </is>
      </c>
      <c r="BK62" s="158" t="inlineStr">
        <is>
          <t>—</t>
        </is>
      </c>
      <c r="BL62" s="158" t="inlineStr">
        <is>
          <t>—</t>
        </is>
      </c>
      <c r="BM62" s="158" t="inlineStr">
        <is>
          <t>—</t>
        </is>
      </c>
      <c r="BN62" s="158" t="inlineStr">
        <is>
          <t>Not a manager</t>
        </is>
      </c>
      <c r="BO62" s="158" t="inlineStr">
        <is>
          <t>—</t>
        </is>
      </c>
      <c r="BP62" s="158" t="n"/>
      <c r="BQ62" s="158" t="n"/>
      <c r="BR62" s="158" t="inlineStr">
        <is>
          <t>No designation change — current record value carried forward</t>
        </is>
      </c>
      <c r="BS62" s="158" t="n"/>
      <c r="BT62" s="158" t="n"/>
      <c r="BU62" s="158" t="inlineStr">
        <is>
          <t>Nordics Europe</t>
        </is>
      </c>
      <c r="BV62" s="158" t="n"/>
      <c r="BW62" s="158" t="n"/>
      <c r="BX62" s="158" t="n"/>
      <c r="BY62" s="158" t="n"/>
      <c r="BZ62" s="158" t="n"/>
      <c r="CA62" s="158" t="n"/>
      <c r="CB62" s="158" t="n"/>
      <c r="CC62" s="158" t="n"/>
      <c r="CD62" s="158" t="n"/>
      <c r="CE62" s="158" t="n"/>
      <c r="CF62" s="158" t="n"/>
      <c r="CG62" s="158" t="n"/>
      <c r="CH62" s="158" t="n"/>
      <c r="CI62" s="158" t="n"/>
      <c r="CJ62" s="158" t="n"/>
      <c r="CK62" s="158" t="n"/>
      <c r="CL62" s="158" t="n"/>
      <c r="CM62" s="158" t="n"/>
      <c r="CN62" s="158" t="n"/>
      <c r="CO62" s="158" t="n"/>
      <c r="CP62" s="158" t="n"/>
      <c r="CQ62" s="158" t="n"/>
      <c r="CR62" s="158" t="n"/>
      <c r="CS62" s="158" t="n"/>
      <c r="CT62" s="158" t="n"/>
      <c r="CU62" s="158" t="n"/>
      <c r="CV62" s="158" t="n"/>
      <c r="CW62" s="158" t="n"/>
      <c r="CX62" s="158" t="n"/>
      <c r="CY62" s="158" t="n"/>
    </row>
    <row r="63" ht="64" customHeight="1">
      <c r="A63" s="109" t="inlineStr">
        <is>
          <t>IRIS2541</t>
        </is>
      </c>
      <c r="B63" s="111" t="inlineStr">
        <is>
          <t>Aakansha Gupta</t>
        </is>
      </c>
      <c r="C63" s="111" t="inlineStr">
        <is>
          <t>Marketing</t>
        </is>
      </c>
      <c r="D63" s="115" t="inlineStr">
        <is>
          <t>Marketing Associate</t>
        </is>
      </c>
      <c r="E63" s="115" t="inlineStr">
        <is>
          <t>Content Marketing Associate</t>
        </is>
      </c>
      <c r="F63" s="115" t="inlineStr">
        <is>
          <t>Not in current mapping files</t>
        </is>
      </c>
      <c r="G63" s="115" t="inlineStr">
        <is>
          <t>A2</t>
        </is>
      </c>
      <c r="H63" s="118" t="inlineStr">
        <is>
          <t>● Newly mapped</t>
        </is>
      </c>
      <c r="I63" s="111" t="inlineStr">
        <is>
          <t>Marketing &amp; Communications</t>
        </is>
      </c>
      <c r="J63" s="111" t="inlineStr">
        <is>
          <t>Content Marketing</t>
        </is>
      </c>
      <c r="K63" s="111" t="inlineStr"/>
      <c r="L63" s="111" t="n">
        <v>20</v>
      </c>
      <c r="M63" s="113" t="inlineStr">
        <is>
          <t>P1–P2</t>
        </is>
      </c>
      <c r="N63" s="114" t="inlineStr">
        <is>
          <t>Entry / Developing</t>
        </is>
      </c>
      <c r="O63" s="114" t="inlineStr">
        <is>
          <t>2 Assist</t>
        </is>
      </c>
      <c r="P63" s="114" t="inlineStr">
        <is>
          <t>0–2 yrs</t>
        </is>
      </c>
      <c r="Q63" s="114" t="inlineStr">
        <is>
          <t>1–3 · 0–3</t>
        </is>
      </c>
      <c r="R63" s="114" t="inlineStr">
        <is>
          <t>Marketing Associate / Marketing Executive</t>
        </is>
      </c>
      <c r="S63" s="114" t="inlineStr">
        <is>
          <t>IRIS Vs Market Benchmark — CIM proficiency scale: 2 Active learner · IRIS Vs Competitor Benchmark — SaaS marketing ladder: Marketing Associate</t>
        </is>
      </c>
      <c r="T63" s="114" t="inlineStr">
        <is>
          <t>CIM Global Professional Marketing Framework — proficiency Aware → Active learner → Able → Accomplished → Authoritative</t>
        </is>
      </c>
      <c r="U63" s="114" t="inlineStr">
        <is>
          <t>Core 2 · Future 2 · Functional 2 · Leadership not scored</t>
        </is>
      </c>
      <c r="V63" s="157" t="n">
        <v>514</v>
      </c>
      <c r="W63" s="158" t="inlineStr">
        <is>
          <t>IRIS2541</t>
        </is>
      </c>
      <c r="X63" s="158" t="inlineStr">
        <is>
          <t>Employee</t>
        </is>
      </c>
      <c r="Y63" s="158" t="inlineStr">
        <is>
          <t>Active</t>
        </is>
      </c>
      <c r="Z63" s="158" t="inlineStr">
        <is>
          <t>Aakansha Gupta</t>
        </is>
      </c>
      <c r="AA63" s="246" t="n">
        <v>46195</v>
      </c>
      <c r="AB63" s="158" t="inlineStr">
        <is>
          <t>Marketing Associate</t>
        </is>
      </c>
      <c r="AC63" s="158" t="inlineStr">
        <is>
          <t>BBA.LLB</t>
        </is>
      </c>
      <c r="AD63" s="158" t="inlineStr">
        <is>
          <t>Sobhan Pramanik</t>
        </is>
      </c>
      <c r="AE63" s="158" t="inlineStr">
        <is>
          <t>N-5</t>
        </is>
      </c>
      <c r="AF63" s="158" t="inlineStr">
        <is>
          <t>Individual Contributor</t>
        </is>
      </c>
      <c r="AG63" s="158" t="inlineStr">
        <is>
          <t>0 years, 0 months, 0 days</t>
        </is>
      </c>
      <c r="AH63" s="158" t="inlineStr">
        <is>
          <t>0 years, 2 months, 3 days</t>
        </is>
      </c>
      <c r="AI63" s="158" t="inlineStr">
        <is>
          <t>Regtech</t>
        </is>
      </c>
      <c r="AJ63" s="158" t="inlineStr">
        <is>
          <t>CARBON</t>
        </is>
      </c>
      <c r="AK63" s="158" t="inlineStr">
        <is>
          <t>Marketing</t>
        </is>
      </c>
      <c r="AL63" s="158" t="inlineStr">
        <is>
          <t>Marketing</t>
        </is>
      </c>
      <c r="AM63" s="158" t="inlineStr">
        <is>
          <t>No</t>
        </is>
      </c>
      <c r="AN63" s="158" t="inlineStr">
        <is>
          <t>Sales, Marketing &amp; Support</t>
        </is>
      </c>
      <c r="AO63" s="158" t="inlineStr">
        <is>
          <t>Marketing</t>
        </is>
      </c>
      <c r="AP63" s="158" t="inlineStr">
        <is>
          <t>Non-technical</t>
        </is>
      </c>
      <c r="AQ63" s="158" t="n">
        <v>20</v>
      </c>
      <c r="AR63" s="158" t="inlineStr">
        <is>
          <t>Covered</t>
        </is>
      </c>
      <c r="AS63" s="158" t="inlineStr">
        <is>
          <t>IRIS2541</t>
        </is>
      </c>
      <c r="AT63" s="158" t="inlineStr">
        <is>
          <t>Aakanksha Gupta</t>
        </is>
      </c>
      <c r="AU63" s="158" t="inlineStr">
        <is>
          <t>Marketing</t>
        </is>
      </c>
      <c r="AV63" s="158" t="inlineStr">
        <is>
          <t>Marketing &amp; Communications</t>
        </is>
      </c>
      <c r="AW63" s="158" t="inlineStr">
        <is>
          <t>Content Marketing</t>
        </is>
      </c>
      <c r="AX63" s="158" t="inlineStr">
        <is>
          <t>Marketing &amp; Communications</t>
        </is>
      </c>
      <c r="AY63" s="158" t="inlineStr">
        <is>
          <t>Content Marketing</t>
        </is>
      </c>
      <c r="AZ63" s="158" t="inlineStr">
        <is>
          <t>Employee</t>
        </is>
      </c>
      <c r="BA63" s="158" t="inlineStr">
        <is>
          <t>Sobhan Pramanik</t>
        </is>
      </c>
      <c r="BB63" s="158" t="inlineStr">
        <is>
          <t>Sobhan Pramanik</t>
        </is>
      </c>
      <c r="BC63" s="158" t="inlineStr">
        <is>
          <t>No</t>
        </is>
      </c>
      <c r="BD63" s="158" t="inlineStr">
        <is>
          <t>Marketing Associate</t>
        </is>
      </c>
      <c r="BE63" s="158" t="inlineStr">
        <is>
          <t>Marketing Associate - content</t>
        </is>
      </c>
      <c r="BF63" s="158" t="inlineStr">
        <is>
          <t>N/A · new entry</t>
        </is>
      </c>
      <c r="BG63" s="158" t="inlineStr">
        <is>
          <t>—</t>
        </is>
      </c>
      <c r="BH63" s="158" t="inlineStr">
        <is>
          <t>—</t>
        </is>
      </c>
      <c r="BI63" s="158" t="inlineStr">
        <is>
          <t>—</t>
        </is>
      </c>
      <c r="BJ63" s="158" t="inlineStr">
        <is>
          <t>Not a manager</t>
        </is>
      </c>
      <c r="BK63" s="158" t="inlineStr">
        <is>
          <t>—</t>
        </is>
      </c>
      <c r="BL63" s="158" t="inlineStr">
        <is>
          <t>—</t>
        </is>
      </c>
      <c r="BM63" s="158" t="inlineStr">
        <is>
          <t>—</t>
        </is>
      </c>
      <c r="BN63" s="158" t="inlineStr">
        <is>
          <t>Not a manager</t>
        </is>
      </c>
      <c r="BO63" s="158" t="inlineStr">
        <is>
          <t>—</t>
        </is>
      </c>
      <c r="BP63" s="158" t="n"/>
      <c r="BQ63" s="158" t="n"/>
      <c r="BR63" s="158" t="inlineStr">
        <is>
          <t>No designation change — current record value carried forward</t>
        </is>
      </c>
      <c r="BS63" s="158" t="n"/>
      <c r="BT63" s="158" t="n"/>
      <c r="BU63" s="158" t="inlineStr">
        <is>
          <t>US and Europe</t>
        </is>
      </c>
      <c r="BV63" s="158" t="n"/>
      <c r="BW63" s="158" t="n"/>
      <c r="BX63" s="158" t="n"/>
      <c r="BY63" s="158" t="n"/>
      <c r="BZ63" s="158" t="n"/>
      <c r="CA63" s="158" t="n"/>
      <c r="CB63" s="158" t="n"/>
      <c r="CC63" s="158" t="n"/>
      <c r="CD63" s="158" t="n"/>
      <c r="CE63" s="158" t="n"/>
      <c r="CF63" s="158" t="n"/>
      <c r="CG63" s="158" t="n"/>
      <c r="CH63" s="158" t="n"/>
      <c r="CI63" s="158" t="n"/>
      <c r="CJ63" s="158" t="n"/>
      <c r="CK63" s="158" t="n"/>
      <c r="CL63" s="158" t="n"/>
      <c r="CM63" s="158" t="n"/>
      <c r="CN63" s="158" t="n"/>
      <c r="CO63" s="158" t="n"/>
      <c r="CP63" s="158" t="n"/>
      <c r="CQ63" s="158" t="n"/>
      <c r="CR63" s="158" t="n"/>
      <c r="CS63" s="158" t="n"/>
      <c r="CT63" s="158" t="n"/>
      <c r="CU63" s="158" t="n"/>
      <c r="CV63" s="158" t="n"/>
      <c r="CW63" s="158" t="n"/>
      <c r="CX63" s="158" t="n"/>
      <c r="CY63" s="158" t="n"/>
    </row>
    <row r="64" ht="64" customHeight="1">
      <c r="A64" s="109" t="inlineStr">
        <is>
          <t>IRIS2515</t>
        </is>
      </c>
      <c r="B64" s="111" t="inlineStr">
        <is>
          <t>Aashima Singh</t>
        </is>
      </c>
      <c r="C64" s="111" t="inlineStr">
        <is>
          <t>Marketing</t>
        </is>
      </c>
      <c r="D64" s="111" t="inlineStr">
        <is>
          <t>Marketing Associate</t>
        </is>
      </c>
      <c r="E64" s="111" t="inlineStr">
        <is>
          <t>Marketing Associate</t>
        </is>
      </c>
      <c r="F64" s="111" t="inlineStr">
        <is>
          <t>L3 – Professional / Associate</t>
        </is>
      </c>
      <c r="G64" s="24" t="inlineStr">
        <is>
          <t>A2</t>
        </is>
      </c>
      <c r="H64" s="149" t="inlineStr">
        <is>
          <t>• Same level</t>
        </is>
      </c>
      <c r="I64" s="111" t="inlineStr">
        <is>
          <t>Marketing &amp; Communications</t>
        </is>
      </c>
      <c r="J64" s="111" t="inlineStr">
        <is>
          <t>Demand Generation, Brand &amp; Events</t>
        </is>
      </c>
      <c r="K64" s="111" t="inlineStr"/>
      <c r="L64" s="111" t="n">
        <v>19</v>
      </c>
      <c r="M64" s="113" t="inlineStr">
        <is>
          <t>P1–P2</t>
        </is>
      </c>
      <c r="N64" s="114" t="inlineStr">
        <is>
          <t>Entry / Developing</t>
        </is>
      </c>
      <c r="O64" s="114" t="inlineStr">
        <is>
          <t>2 Assist</t>
        </is>
      </c>
      <c r="P64" s="114" t="inlineStr">
        <is>
          <t>0–2 yrs</t>
        </is>
      </c>
      <c r="Q64" s="114" t="inlineStr">
        <is>
          <t>1–3 · 0–3</t>
        </is>
      </c>
      <c r="R64" s="114" t="inlineStr">
        <is>
          <t>Marketing Associate / Marketing Executive</t>
        </is>
      </c>
      <c r="S64" s="114" t="inlineStr">
        <is>
          <t>IRIS Vs Market Benchmark — CIM proficiency scale: 2 Active learner · IRIS Vs Competitor Benchmark — SaaS marketing ladder: Marketing Associate</t>
        </is>
      </c>
      <c r="T64" s="114" t="inlineStr">
        <is>
          <t>CIM Global Professional Marketing Framework — proficiency Aware → Active learner → Able → Accomplished → Authoritative</t>
        </is>
      </c>
      <c r="U64" s="114" t="inlineStr">
        <is>
          <t>Core 2 · Future 2 · Functional 2 · Leadership not scored</t>
        </is>
      </c>
      <c r="V64" s="157" t="n">
        <v>486</v>
      </c>
      <c r="W64" s="158" t="inlineStr">
        <is>
          <t>IRIS2515</t>
        </is>
      </c>
      <c r="X64" s="158" t="inlineStr">
        <is>
          <t>Employee</t>
        </is>
      </c>
      <c r="Y64" s="158" t="inlineStr">
        <is>
          <t>Active</t>
        </is>
      </c>
      <c r="Z64" s="158" t="inlineStr">
        <is>
          <t>Aashima Singh</t>
        </is>
      </c>
      <c r="AA64" s="246" t="n">
        <v>46125</v>
      </c>
      <c r="AB64" s="158" t="inlineStr">
        <is>
          <t>Marketing Associate</t>
        </is>
      </c>
      <c r="AC64" s="158" t="inlineStr">
        <is>
          <t>MBA</t>
        </is>
      </c>
      <c r="AD64" s="158" t="inlineStr">
        <is>
          <t>Aakanksha Swaminathan</t>
        </is>
      </c>
      <c r="AE64" s="158" t="inlineStr">
        <is>
          <t>N-5</t>
        </is>
      </c>
      <c r="AF64" s="158" t="inlineStr">
        <is>
          <t>Individual Contributor</t>
        </is>
      </c>
      <c r="AG64" s="158" t="inlineStr">
        <is>
          <t>0 years, 0 months, 0 days</t>
        </is>
      </c>
      <c r="AH64" s="158" t="inlineStr">
        <is>
          <t>0 years, 4 months, 12 days</t>
        </is>
      </c>
      <c r="AI64" s="158" t="inlineStr">
        <is>
          <t>Regtech</t>
        </is>
      </c>
      <c r="AJ64" s="158" t="inlineStr">
        <is>
          <t>CARBON</t>
        </is>
      </c>
      <c r="AK64" s="158" t="inlineStr">
        <is>
          <t>Marketing</t>
        </is>
      </c>
      <c r="AL64" s="158" t="inlineStr">
        <is>
          <t>Marketing</t>
        </is>
      </c>
      <c r="AM64" s="158" t="inlineStr">
        <is>
          <t>No</t>
        </is>
      </c>
      <c r="AN64" s="158" t="inlineStr">
        <is>
          <t>Sales, Marketing &amp; Support</t>
        </is>
      </c>
      <c r="AO64" s="158" t="inlineStr">
        <is>
          <t>Marketing</t>
        </is>
      </c>
      <c r="AP64" s="158" t="inlineStr">
        <is>
          <t>Non-technical</t>
        </is>
      </c>
      <c r="AQ64" s="158" t="n">
        <v>20</v>
      </c>
      <c r="AR64" s="158" t="inlineStr">
        <is>
          <t>Covered</t>
        </is>
      </c>
      <c r="AS64" s="158" t="inlineStr">
        <is>
          <t>IRIS2515</t>
        </is>
      </c>
      <c r="AT64" s="158" t="inlineStr">
        <is>
          <t>Aashima Singh</t>
        </is>
      </c>
      <c r="AU64" s="158" t="inlineStr">
        <is>
          <t>Functional</t>
        </is>
      </c>
      <c r="AV64" s="158" t="inlineStr">
        <is>
          <t>Consulting</t>
        </is>
      </c>
      <c r="AW64" s="158" t="inlineStr">
        <is>
          <t>GTM &amp; Business Develoment</t>
        </is>
      </c>
      <c r="AX64" s="158" t="n"/>
      <c r="AY64" s="158" t="n"/>
      <c r="AZ64" s="158" t="inlineStr">
        <is>
          <t>Employee</t>
        </is>
      </c>
      <c r="BA64" s="158" t="inlineStr">
        <is>
          <t>Aakanksha Swaminathan</t>
        </is>
      </c>
      <c r="BB64" s="158" t="inlineStr">
        <is>
          <t>Aakanksha Swaminathan</t>
        </is>
      </c>
      <c r="BC64" s="158" t="inlineStr">
        <is>
          <t>No</t>
        </is>
      </c>
      <c r="BD64" s="158" t="inlineStr">
        <is>
          <t>Marketing Associate</t>
        </is>
      </c>
      <c r="BE64" s="158" t="inlineStr">
        <is>
          <t>GTM Associate - New Initiatives</t>
        </is>
      </c>
      <c r="BF64" s="158" t="inlineStr">
        <is>
          <t>No</t>
        </is>
      </c>
      <c r="BG64" s="158" t="inlineStr">
        <is>
          <t>—</t>
        </is>
      </c>
      <c r="BH64" s="158" t="inlineStr">
        <is>
          <t>—</t>
        </is>
      </c>
      <c r="BI64" s="158" t="inlineStr">
        <is>
          <t>—</t>
        </is>
      </c>
      <c r="BJ64" s="158" t="inlineStr">
        <is>
          <t>Not a manager</t>
        </is>
      </c>
      <c r="BK64" s="158" t="inlineStr">
        <is>
          <t>—</t>
        </is>
      </c>
      <c r="BL64" s="158" t="inlineStr">
        <is>
          <t>—</t>
        </is>
      </c>
      <c r="BM64" s="158" t="inlineStr">
        <is>
          <t>—</t>
        </is>
      </c>
      <c r="BN64" s="158" t="inlineStr">
        <is>
          <t>Not a manager</t>
        </is>
      </c>
      <c r="BO64" s="158" t="inlineStr">
        <is>
          <t>—</t>
        </is>
      </c>
      <c r="BP64" s="158" t="inlineStr">
        <is>
          <t>L3 – Professional / Associate</t>
        </is>
      </c>
      <c r="BQ64" s="158" t="inlineStr">
        <is>
          <t>L3 – Professional / Associate</t>
        </is>
      </c>
      <c r="BR64" s="158" t="inlineStr">
        <is>
          <t>No designation change — current record value carried forward</t>
        </is>
      </c>
      <c r="BS64" s="158"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T64" s="158" t="n"/>
      <c r="BU64" s="158" t="inlineStr">
        <is>
          <t>Global; global - DM.</t>
        </is>
      </c>
      <c r="BV64" s="158" t="n"/>
      <c r="BW64" s="158" t="inlineStr">
        <is>
          <t>IRIS2515</t>
        </is>
      </c>
      <c r="BX64" s="158" t="inlineStr">
        <is>
          <t>Employee</t>
        </is>
      </c>
      <c r="BY64" s="158" t="inlineStr">
        <is>
          <t>Active</t>
        </is>
      </c>
      <c r="BZ64" s="158" t="inlineStr">
        <is>
          <t>Aashima Singh</t>
        </is>
      </c>
      <c r="CA64" s="159" t="n">
        <v>46125</v>
      </c>
      <c r="CB64" s="158" t="inlineStr">
        <is>
          <t>Marketing Associate</t>
        </is>
      </c>
      <c r="CC64" s="158" t="inlineStr">
        <is>
          <t>GTM role - works with Aakanksha - department changed to Functional</t>
        </is>
      </c>
      <c r="CD64" s="158" t="inlineStr">
        <is>
          <t>Marketing &amp; Communications</t>
        </is>
      </c>
      <c r="CE64" s="158" t="inlineStr">
        <is>
          <t>Marketing Operations</t>
        </is>
      </c>
      <c r="CF64" s="158" t="inlineStr">
        <is>
          <t>Marketing Associate</t>
        </is>
      </c>
      <c r="CG64" s="158" t="inlineStr">
        <is>
          <t>L3 – Professional / Associate</t>
        </is>
      </c>
      <c r="CH64" s="158" t="inlineStr">
        <is>
          <t>Aakanksha Swaminathan</t>
        </is>
      </c>
      <c r="CI64" s="158" t="inlineStr">
        <is>
          <t>N-4</t>
        </is>
      </c>
      <c r="CJ64" s="158" t="inlineStr">
        <is>
          <t>Individual Contributor</t>
        </is>
      </c>
      <c r="CK64" s="158" t="inlineStr">
        <is>
          <t>Regtech</t>
        </is>
      </c>
      <c r="CL64" s="158" t="inlineStr">
        <is>
          <t>Marketing</t>
        </is>
      </c>
      <c r="CM64" s="158" t="inlineStr">
        <is>
          <t>0 years, 2 months, 7 days</t>
        </is>
      </c>
      <c r="CN64" s="158" t="inlineStr">
        <is>
          <t>Marketing Associate</t>
        </is>
      </c>
      <c r="CO64" s="158" t="inlineStr">
        <is>
          <t>No</t>
        </is>
      </c>
      <c r="CP64" s="158" t="n">
        <v>3</v>
      </c>
      <c r="CQ64" s="158" t="inlineStr">
        <is>
          <t>Medium</t>
        </is>
      </c>
      <c r="CR64" s="158" t="inlineStr">
        <is>
          <t>Core Contributor</t>
        </is>
      </c>
      <c r="CS64" s="158" t="n"/>
      <c r="CT64" s="158" t="n"/>
      <c r="CU64" s="158" t="n"/>
      <c r="CV64" s="158" t="n"/>
      <c r="CW64" s="158" t="inlineStr">
        <is>
          <t>Digital marketing &amp; analytics; content/SEO; campaign tooling; brand &amp; creative best practices</t>
        </is>
      </c>
      <c r="CX64"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64" s="158" t="inlineStr">
        <is>
          <t>Ashima's dept to be changed to Functional</t>
        </is>
      </c>
    </row>
    <row r="65" ht="64" customHeight="1">
      <c r="A65" s="109" t="inlineStr">
        <is>
          <t>IRIS2514</t>
        </is>
      </c>
      <c r="B65" s="111" t="inlineStr">
        <is>
          <t>Jatin Khare</t>
        </is>
      </c>
      <c r="C65" s="111" t="inlineStr">
        <is>
          <t>Marketing</t>
        </is>
      </c>
      <c r="D65" s="115" t="inlineStr">
        <is>
          <t>Marketing Associate</t>
        </is>
      </c>
      <c r="E65" s="115" t="inlineStr">
        <is>
          <t>Content Marketing Associate</t>
        </is>
      </c>
      <c r="F65" s="111" t="inlineStr">
        <is>
          <t>L3 – Professional / Associate</t>
        </is>
      </c>
      <c r="G65" s="24" t="inlineStr">
        <is>
          <t>A2</t>
        </is>
      </c>
      <c r="H65" s="149" t="inlineStr">
        <is>
          <t>• Same level</t>
        </is>
      </c>
      <c r="I65" s="111" t="inlineStr">
        <is>
          <t>Marketing &amp; Communications</t>
        </is>
      </c>
      <c r="J65" s="111" t="inlineStr">
        <is>
          <t>Content Marketing</t>
        </is>
      </c>
      <c r="K65" s="111" t="inlineStr"/>
      <c r="L65" s="111" t="n">
        <v>19</v>
      </c>
      <c r="M65" s="113" t="inlineStr">
        <is>
          <t>P1–P2</t>
        </is>
      </c>
      <c r="N65" s="114" t="inlineStr">
        <is>
          <t>Entry / Developing</t>
        </is>
      </c>
      <c r="O65" s="114" t="inlineStr">
        <is>
          <t>2 Assist</t>
        </is>
      </c>
      <c r="P65" s="114" t="inlineStr">
        <is>
          <t>0–2 yrs</t>
        </is>
      </c>
      <c r="Q65" s="114" t="inlineStr">
        <is>
          <t>1–3 · 0–3</t>
        </is>
      </c>
      <c r="R65" s="114" t="inlineStr">
        <is>
          <t>Marketing Associate / Marketing Executive</t>
        </is>
      </c>
      <c r="S65" s="114" t="inlineStr">
        <is>
          <t>IRIS Vs Market Benchmark — CIM proficiency scale: 2 Active learner · IRIS Vs Competitor Benchmark — SaaS marketing ladder: Marketing Associate</t>
        </is>
      </c>
      <c r="T65" s="114" t="inlineStr">
        <is>
          <t>CIM Global Professional Marketing Framework — proficiency Aware → Active learner → Able → Accomplished → Authoritative</t>
        </is>
      </c>
      <c r="U65" s="114" t="inlineStr">
        <is>
          <t>Core 2 · Future 2 · Functional 2 · Leadership not scored</t>
        </is>
      </c>
      <c r="V65" s="157" t="n">
        <v>485</v>
      </c>
      <c r="W65" s="158" t="inlineStr">
        <is>
          <t>IRIS2514</t>
        </is>
      </c>
      <c r="X65" s="158" t="inlineStr">
        <is>
          <t>Employee</t>
        </is>
      </c>
      <c r="Y65" s="158" t="inlineStr">
        <is>
          <t>Active</t>
        </is>
      </c>
      <c r="Z65" s="158" t="inlineStr">
        <is>
          <t>Jatin Khare</t>
        </is>
      </c>
      <c r="AA65" s="246" t="n">
        <v>46125</v>
      </c>
      <c r="AB65" s="158" t="inlineStr">
        <is>
          <t>Marketing Associate</t>
        </is>
      </c>
      <c r="AC65" s="158" t="inlineStr">
        <is>
          <t>PGDM</t>
        </is>
      </c>
      <c r="AD65" s="158" t="inlineStr">
        <is>
          <t>Sudipta Kundu</t>
        </is>
      </c>
      <c r="AE65" s="158" t="inlineStr">
        <is>
          <t>N-5</t>
        </is>
      </c>
      <c r="AF65" s="158" t="inlineStr">
        <is>
          <t>Individual Contributor</t>
        </is>
      </c>
      <c r="AG65" s="158" t="inlineStr">
        <is>
          <t>0 years, 0 months, 0 days</t>
        </is>
      </c>
      <c r="AH65" s="158" t="inlineStr">
        <is>
          <t>0 years, 4 months, 12 days</t>
        </is>
      </c>
      <c r="AI65" s="158" t="inlineStr">
        <is>
          <t>Regtech</t>
        </is>
      </c>
      <c r="AJ65" s="158" t="inlineStr">
        <is>
          <t>CARBON</t>
        </is>
      </c>
      <c r="AK65" s="158" t="inlineStr">
        <is>
          <t>Marketing</t>
        </is>
      </c>
      <c r="AL65" s="158" t="inlineStr">
        <is>
          <t>Marketing</t>
        </is>
      </c>
      <c r="AM65" s="158" t="inlineStr">
        <is>
          <t>No</t>
        </is>
      </c>
      <c r="AN65" s="158" t="inlineStr">
        <is>
          <t>Sales, Marketing &amp; Support</t>
        </is>
      </c>
      <c r="AO65" s="158" t="inlineStr">
        <is>
          <t>Marketing</t>
        </is>
      </c>
      <c r="AP65" s="158" t="inlineStr">
        <is>
          <t>Non-technical</t>
        </is>
      </c>
      <c r="AQ65" s="158" t="n">
        <v>20</v>
      </c>
      <c r="AR65" s="158" t="inlineStr">
        <is>
          <t>Covered</t>
        </is>
      </c>
      <c r="AS65" s="158" t="inlineStr">
        <is>
          <t>IRIS2514</t>
        </is>
      </c>
      <c r="AT65" s="158" t="inlineStr">
        <is>
          <t>Jatin Khare</t>
        </is>
      </c>
      <c r="AU65" s="158" t="inlineStr">
        <is>
          <t>Marketing</t>
        </is>
      </c>
      <c r="AV65" s="158" t="inlineStr">
        <is>
          <t>Marketing &amp; Communications</t>
        </is>
      </c>
      <c r="AW65" s="158" t="inlineStr">
        <is>
          <t>Demand Generation &amp; Branding</t>
        </is>
      </c>
      <c r="AX65" s="158" t="n"/>
      <c r="AY65" s="158" t="n"/>
      <c r="AZ65" s="158" t="inlineStr">
        <is>
          <t>Employee</t>
        </is>
      </c>
      <c r="BA65" s="158" t="inlineStr">
        <is>
          <t>Saahit Togaru</t>
        </is>
      </c>
      <c r="BB65" s="158" t="inlineStr">
        <is>
          <t>Sudipta Kundu</t>
        </is>
      </c>
      <c r="BC65" s="158" t="inlineStr">
        <is>
          <t>Yes</t>
        </is>
      </c>
      <c r="BD65" s="158" t="inlineStr">
        <is>
          <t>Marketing Associate</t>
        </is>
      </c>
      <c r="BE65" s="158" t="inlineStr">
        <is>
          <t>Marketing Associate - Events</t>
        </is>
      </c>
      <c r="BF65" s="158" t="inlineStr">
        <is>
          <t>No</t>
        </is>
      </c>
      <c r="BG65" s="158" t="inlineStr">
        <is>
          <t>—</t>
        </is>
      </c>
      <c r="BH65" s="158" t="inlineStr">
        <is>
          <t>—</t>
        </is>
      </c>
      <c r="BI65" s="158" t="inlineStr">
        <is>
          <t>—</t>
        </is>
      </c>
      <c r="BJ65" s="158" t="inlineStr">
        <is>
          <t>Not a manager</t>
        </is>
      </c>
      <c r="BK65" s="158" t="inlineStr">
        <is>
          <t>—</t>
        </is>
      </c>
      <c r="BL65" s="158" t="inlineStr">
        <is>
          <t>—</t>
        </is>
      </c>
      <c r="BM65" s="158" t="inlineStr">
        <is>
          <t>—</t>
        </is>
      </c>
      <c r="BN65" s="158" t="inlineStr">
        <is>
          <t>Not a manager</t>
        </is>
      </c>
      <c r="BO65" s="158" t="inlineStr">
        <is>
          <t>—</t>
        </is>
      </c>
      <c r="BP65" s="158" t="inlineStr">
        <is>
          <t>L3 – Professional / Associate</t>
        </is>
      </c>
      <c r="BQ65" s="158" t="inlineStr">
        <is>
          <t>L3 – Professional / Associate</t>
        </is>
      </c>
      <c r="BR65" s="158" t="inlineStr">
        <is>
          <t>No designation change — current record value carried forward</t>
        </is>
      </c>
      <c r="BS65" s="158" t="n"/>
      <c r="BT65" s="158" t="n"/>
      <c r="BU65" s="158" t="inlineStr">
        <is>
          <t>United States, Europe and United Kingdom</t>
        </is>
      </c>
      <c r="BV65" s="158" t="n"/>
      <c r="BW65" s="158" t="inlineStr">
        <is>
          <t>IRIS2514</t>
        </is>
      </c>
      <c r="BX65" s="158" t="inlineStr">
        <is>
          <t>Employee</t>
        </is>
      </c>
      <c r="BY65" s="158" t="inlineStr">
        <is>
          <t>Active</t>
        </is>
      </c>
      <c r="BZ65" s="158" t="inlineStr">
        <is>
          <t>Jatin Khare</t>
        </is>
      </c>
      <c r="CA65" s="159" t="n">
        <v>46125</v>
      </c>
      <c r="CB65" s="158" t="inlineStr">
        <is>
          <t>Marketing Associate</t>
        </is>
      </c>
      <c r="CC65" s="158" t="inlineStr">
        <is>
          <t>Event Management - reports to Saahit</t>
        </is>
      </c>
      <c r="CD65" s="158" t="inlineStr">
        <is>
          <t>Marketing &amp; Communications</t>
        </is>
      </c>
      <c r="CE65" s="158" t="inlineStr">
        <is>
          <t>Demand Generation</t>
        </is>
      </c>
      <c r="CF65" s="158" t="inlineStr">
        <is>
          <t>Marketing Associate</t>
        </is>
      </c>
      <c r="CG65" s="158" t="inlineStr">
        <is>
          <t>L3 – Professional / Associate</t>
        </is>
      </c>
      <c r="CH65" s="158" t="inlineStr">
        <is>
          <t>Sobhan Pramanik</t>
        </is>
      </c>
      <c r="CI65" s="158" t="inlineStr">
        <is>
          <t>N-4</t>
        </is>
      </c>
      <c r="CJ65" s="158" t="inlineStr">
        <is>
          <t>Individual Contributor</t>
        </is>
      </c>
      <c r="CK65" s="158" t="inlineStr">
        <is>
          <t>Regtech</t>
        </is>
      </c>
      <c r="CL65" s="158" t="inlineStr">
        <is>
          <t>Marketing</t>
        </is>
      </c>
      <c r="CM65" s="158" t="inlineStr">
        <is>
          <t>0 years, 2 months, 7 days</t>
        </is>
      </c>
      <c r="CN65" s="158" t="inlineStr">
        <is>
          <t>Marketing Associate</t>
        </is>
      </c>
      <c r="CO65" s="158" t="inlineStr">
        <is>
          <t>No</t>
        </is>
      </c>
      <c r="CP65" s="158" t="n"/>
      <c r="CQ65" s="158" t="inlineStr">
        <is>
          <t>Medium</t>
        </is>
      </c>
      <c r="CR65" s="158" t="inlineStr">
        <is>
          <t>Core Contributor</t>
        </is>
      </c>
      <c r="CS65" s="158" t="n"/>
      <c r="CT65" s="158" t="inlineStr">
        <is>
          <t>No</t>
        </is>
      </c>
      <c r="CU65" s="158" t="inlineStr">
        <is>
          <t>No</t>
        </is>
      </c>
      <c r="CV65" s="158" t="n"/>
      <c r="CW65" s="158" t="inlineStr">
        <is>
          <t>Jatin needs to be more proactive when dealing with conflicting priorities</t>
        </is>
      </c>
      <c r="CX65" s="158" t="n"/>
      <c r="CY65" s="158" t="inlineStr">
        <is>
          <t>To be mapped to Sobhan Pramanik as reporting manager</t>
        </is>
      </c>
    </row>
    <row r="66" ht="64" customHeight="1">
      <c r="A66" s="109" t="inlineStr">
        <is>
          <t>IRIS2535</t>
        </is>
      </c>
      <c r="B66" s="111" t="inlineStr">
        <is>
          <t>Kaninika Kali</t>
        </is>
      </c>
      <c r="C66" s="111" t="inlineStr">
        <is>
          <t>Marketing</t>
        </is>
      </c>
      <c r="D66" s="115" t="inlineStr">
        <is>
          <t>Associate- MarkOps</t>
        </is>
      </c>
      <c r="E66" s="115" t="inlineStr">
        <is>
          <t>Marketing Operations Associate</t>
        </is>
      </c>
      <c r="F66" s="115" t="inlineStr">
        <is>
          <t>L1 – Intern</t>
        </is>
      </c>
      <c r="G66" s="115" t="inlineStr">
        <is>
          <t>A2</t>
        </is>
      </c>
      <c r="H66" s="146" t="inlineStr">
        <is>
          <t>▲ Up</t>
        </is>
      </c>
      <c r="I66" s="111" t="inlineStr">
        <is>
          <t>Marketing &amp; Communications</t>
        </is>
      </c>
      <c r="J66" s="111" t="inlineStr">
        <is>
          <t>Marketing Operations &amp; Automation</t>
        </is>
      </c>
      <c r="K66" s="111" t="inlineStr"/>
      <c r="L66" s="111" t="n">
        <v>20</v>
      </c>
      <c r="M66" s="113" t="inlineStr">
        <is>
          <t>P1–P2</t>
        </is>
      </c>
      <c r="N66" s="114" t="inlineStr">
        <is>
          <t>Entry / Developing</t>
        </is>
      </c>
      <c r="O66" s="114" t="inlineStr">
        <is>
          <t>2 Assist</t>
        </is>
      </c>
      <c r="P66" s="114" t="inlineStr">
        <is>
          <t>0–2 yrs</t>
        </is>
      </c>
      <c r="Q66" s="114" t="inlineStr">
        <is>
          <t>1–3 · 0–3</t>
        </is>
      </c>
      <c r="R66" s="114" t="inlineStr">
        <is>
          <t>Marketing Associate / Marketing Executive</t>
        </is>
      </c>
      <c r="S66" s="114" t="inlineStr">
        <is>
          <t>IRIS Vs Market Benchmark — CIM proficiency scale: 2 Active learner · IRIS Vs Competitor Benchmark — SaaS marketing ladder: Marketing Associate</t>
        </is>
      </c>
      <c r="T66" s="114" t="inlineStr">
        <is>
          <t>CIM Global Professional Marketing Framework — proficiency Aware → Active learner → Able → Accomplished → Authoritative</t>
        </is>
      </c>
      <c r="U66" s="114" t="inlineStr">
        <is>
          <t>Core 2 · Future 2 · Functional 2 · Leadership not scored</t>
        </is>
      </c>
      <c r="V66" s="157" t="n">
        <v>507</v>
      </c>
      <c r="W66" s="158" t="inlineStr">
        <is>
          <t>IRIS2535</t>
        </is>
      </c>
      <c r="X66" s="158" t="inlineStr">
        <is>
          <t>Employee</t>
        </is>
      </c>
      <c r="Y66" s="158" t="inlineStr">
        <is>
          <t>Active</t>
        </is>
      </c>
      <c r="Z66" s="158" t="inlineStr">
        <is>
          <t>Kaninika Kali</t>
        </is>
      </c>
      <c r="AA66" s="246" t="n">
        <v>46178</v>
      </c>
      <c r="AB66" s="158" t="inlineStr">
        <is>
          <t>Associate- MarkOps</t>
        </is>
      </c>
      <c r="AC66" s="158" t="inlineStr">
        <is>
          <t>B.Tech</t>
        </is>
      </c>
      <c r="AD66" s="158" t="inlineStr">
        <is>
          <t>Mounika Kattula</t>
        </is>
      </c>
      <c r="AE66" s="158" t="inlineStr">
        <is>
          <t>N-6</t>
        </is>
      </c>
      <c r="AF66" s="158" t="inlineStr">
        <is>
          <t>Individual Contributor</t>
        </is>
      </c>
      <c r="AG66" s="158" t="inlineStr">
        <is>
          <t>0 years, 0 months, 00 days</t>
        </is>
      </c>
      <c r="AH66" s="158" t="inlineStr">
        <is>
          <t>0 years, 11 months, 30 days</t>
        </is>
      </c>
      <c r="AI66" s="158" t="inlineStr">
        <is>
          <t>Regtech</t>
        </is>
      </c>
      <c r="AJ66" s="158" t="inlineStr">
        <is>
          <t>CARBON</t>
        </is>
      </c>
      <c r="AK66" s="158" t="inlineStr">
        <is>
          <t>Marketing</t>
        </is>
      </c>
      <c r="AL66" s="158" t="inlineStr">
        <is>
          <t>Marketing</t>
        </is>
      </c>
      <c r="AM66" s="158" t="inlineStr">
        <is>
          <t>No</t>
        </is>
      </c>
      <c r="AN66" s="158" t="inlineStr">
        <is>
          <t>Sales, Marketing &amp; Support</t>
        </is>
      </c>
      <c r="AO66" s="158" t="inlineStr">
        <is>
          <t>Marketing</t>
        </is>
      </c>
      <c r="AP66" s="158" t="inlineStr">
        <is>
          <t>Non-technical</t>
        </is>
      </c>
      <c r="AQ66" s="158" t="n">
        <v>20</v>
      </c>
      <c r="AR66" s="158" t="inlineStr">
        <is>
          <t>Covered</t>
        </is>
      </c>
      <c r="AS66" s="158" t="inlineStr">
        <is>
          <t>INTN0271</t>
        </is>
      </c>
      <c r="AT66" s="158" t="inlineStr">
        <is>
          <t>Kaninika Kali</t>
        </is>
      </c>
      <c r="AU66" s="158" t="inlineStr">
        <is>
          <t>Marketing</t>
        </is>
      </c>
      <c r="AV66" s="158" t="inlineStr">
        <is>
          <t>Marketing &amp; Communications</t>
        </is>
      </c>
      <c r="AW66" s="158" t="inlineStr">
        <is>
          <t>Marketing Operations</t>
        </is>
      </c>
      <c r="AX66" s="158" t="n"/>
      <c r="AY66" s="158" t="n"/>
      <c r="AZ66" s="158" t="inlineStr">
        <is>
          <t>Intern</t>
        </is>
      </c>
      <c r="BA66" s="158" t="inlineStr">
        <is>
          <t>Sudipta Kundu</t>
        </is>
      </c>
      <c r="BB66" s="158" t="inlineStr">
        <is>
          <t>Sudipta Kundu</t>
        </is>
      </c>
      <c r="BC66" s="158" t="inlineStr">
        <is>
          <t>No</t>
        </is>
      </c>
      <c r="BD66" s="158" t="inlineStr">
        <is>
          <t>Intern</t>
        </is>
      </c>
      <c r="BE66" s="158" t="inlineStr">
        <is>
          <t>Associate - Marketing Operations</t>
        </is>
      </c>
      <c r="BF66" s="158" t="inlineStr">
        <is>
          <t>Yes</t>
        </is>
      </c>
      <c r="BG66" s="158" t="inlineStr">
        <is>
          <t>—</t>
        </is>
      </c>
      <c r="BH66" s="158" t="inlineStr">
        <is>
          <t>—</t>
        </is>
      </c>
      <c r="BI66" s="158" t="inlineStr">
        <is>
          <t>—</t>
        </is>
      </c>
      <c r="BJ66" s="158" t="inlineStr">
        <is>
          <t>Not a manager</t>
        </is>
      </c>
      <c r="BK66" s="158" t="inlineStr">
        <is>
          <t>—</t>
        </is>
      </c>
      <c r="BL66" s="158" t="inlineStr">
        <is>
          <t>—</t>
        </is>
      </c>
      <c r="BM66" s="158" t="inlineStr">
        <is>
          <t>—</t>
        </is>
      </c>
      <c r="BN66" s="158" t="inlineStr">
        <is>
          <t>Not a manager</t>
        </is>
      </c>
      <c r="BO66" s="158" t="inlineStr">
        <is>
          <t>—</t>
        </is>
      </c>
      <c r="BP66" s="158" t="inlineStr">
        <is>
          <t>L1 – Intern</t>
        </is>
      </c>
      <c r="BQ66" s="158" t="inlineStr">
        <is>
          <t>L1 – Intern</t>
        </is>
      </c>
      <c r="BR66" s="158" t="inlineStr">
        <is>
          <t>No exact Title Hierarchy match — retained current record value</t>
        </is>
      </c>
      <c r="BS66" s="158"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T66" s="158" t="n"/>
      <c r="BU66" s="158" t="inlineStr">
        <is>
          <t>India and global enterprise accounts</t>
        </is>
      </c>
      <c r="BV66" s="158" t="n"/>
      <c r="BW66" s="158" t="inlineStr">
        <is>
          <t>INTN0271</t>
        </is>
      </c>
      <c r="BX66" s="158" t="inlineStr">
        <is>
          <t>Intern</t>
        </is>
      </c>
      <c r="BY66" s="158" t="inlineStr">
        <is>
          <t>Active</t>
        </is>
      </c>
      <c r="BZ66" s="158" t="inlineStr">
        <is>
          <t>Kaninika Kali</t>
        </is>
      </c>
      <c r="CA66" s="159" t="n">
        <v>45817</v>
      </c>
      <c r="CB66" s="158" t="inlineStr">
        <is>
          <t>Intern</t>
        </is>
      </c>
      <c r="CC66" s="158" t="inlineStr">
        <is>
          <r>
            <rPr>
              <rFont val="Calibri"/>
              <b val="1"/>
              <sz val="10"/>
            </rPr>
            <t>Converted to FTE:</t>
          </r>
          <r>
            <rPr>
              <rFont val="Calibri"/>
              <sz val="10"/>
            </rPr>
            <t xml:space="preserve"> reports to Sudipta, database creation team - they use Lusha to generate the list of customers for the SDR team &amp; upload the same on hubspot:</t>
          </r>
        </is>
      </c>
      <c r="CD66" s="158" t="inlineStr">
        <is>
          <t>Marketing &amp; Communications</t>
        </is>
      </c>
      <c r="CE66" s="158" t="inlineStr">
        <is>
          <t>Marketing Operations</t>
        </is>
      </c>
      <c r="CF66" s="158" t="inlineStr">
        <is>
          <t>Intern</t>
        </is>
      </c>
      <c r="CG66" s="158" t="inlineStr">
        <is>
          <t>L1 – Intern</t>
        </is>
      </c>
      <c r="CH66" s="158" t="inlineStr">
        <is>
          <t>Sudipta Kundu</t>
        </is>
      </c>
      <c r="CI66" s="158" t="inlineStr">
        <is>
          <t>N-5</t>
        </is>
      </c>
      <c r="CJ66" s="158" t="inlineStr">
        <is>
          <t>Individual Contributor</t>
        </is>
      </c>
      <c r="CK66" s="158" t="inlineStr">
        <is>
          <t>Regtech</t>
        </is>
      </c>
      <c r="CL66" s="158" t="inlineStr">
        <is>
          <t>Marketing</t>
        </is>
      </c>
      <c r="CM66" s="158" t="inlineStr">
        <is>
          <t>1 years, 0 months, 11 days</t>
        </is>
      </c>
      <c r="CN66" s="158" t="inlineStr">
        <is>
          <t>Associate - Marketing Operations</t>
        </is>
      </c>
      <c r="CO66" s="158" t="inlineStr">
        <is>
          <t>No</t>
        </is>
      </c>
      <c r="CP66" s="158" t="n">
        <v>3</v>
      </c>
      <c r="CQ66" s="158" t="inlineStr">
        <is>
          <t>Low</t>
        </is>
      </c>
      <c r="CR66" s="158" t="inlineStr">
        <is>
          <t>Core Contributor</t>
        </is>
      </c>
      <c r="CS66" s="158" t="n"/>
      <c r="CT66" s="158" t="inlineStr">
        <is>
          <t>No</t>
        </is>
      </c>
      <c r="CU66" s="158" t="inlineStr">
        <is>
          <t>No</t>
        </is>
      </c>
      <c r="CV66" s="158" t="n"/>
      <c r="CW66" s="158" t="inlineStr">
        <is>
          <t>Yes</t>
        </is>
      </c>
      <c r="CX66" s="158" t="n"/>
      <c r="CY66" s="158" t="inlineStr">
        <is>
          <r>
            <rPr>
              <rFont val="Calibri"/>
              <b val="1"/>
              <sz val="10"/>
            </rPr>
            <t>Title to be standardized to:</t>
          </r>
          <r>
            <rPr>
              <rFont val="Calibri"/>
              <sz val="10"/>
            </rPr>
            <t xml:space="preserve"> Associate - Marketing Operations</t>
          </r>
        </is>
      </c>
    </row>
    <row r="67" ht="64" customHeight="1">
      <c r="A67" s="109" t="inlineStr">
        <is>
          <t>IRIS2516</t>
        </is>
      </c>
      <c r="B67" s="111" t="inlineStr">
        <is>
          <t>Rimsha Khan</t>
        </is>
      </c>
      <c r="C67" s="111" t="inlineStr">
        <is>
          <t>Marketing</t>
        </is>
      </c>
      <c r="D67" s="115" t="inlineStr">
        <is>
          <t>Marketing Associate</t>
        </is>
      </c>
      <c r="E67" s="115" t="inlineStr">
        <is>
          <t>Content Marketing Associate</t>
        </is>
      </c>
      <c r="F67" s="111" t="inlineStr">
        <is>
          <t>L3 – Professional / Associate</t>
        </is>
      </c>
      <c r="G67" s="24" t="inlineStr">
        <is>
          <t>A2</t>
        </is>
      </c>
      <c r="H67" s="149" t="inlineStr">
        <is>
          <t>• Same level</t>
        </is>
      </c>
      <c r="I67" s="111" t="inlineStr">
        <is>
          <t>Marketing &amp; Communications</t>
        </is>
      </c>
      <c r="J67" s="111" t="inlineStr">
        <is>
          <t>Content Marketing</t>
        </is>
      </c>
      <c r="K67" s="111" t="inlineStr"/>
      <c r="L67" s="111" t="n">
        <v>18</v>
      </c>
      <c r="M67" s="113" t="inlineStr">
        <is>
          <t>P1–P2</t>
        </is>
      </c>
      <c r="N67" s="114" t="inlineStr">
        <is>
          <t>Entry / Developing</t>
        </is>
      </c>
      <c r="O67" s="114" t="inlineStr">
        <is>
          <t>2 Assist</t>
        </is>
      </c>
      <c r="P67" s="114" t="inlineStr">
        <is>
          <t>0–2 yrs</t>
        </is>
      </c>
      <c r="Q67" s="114" t="inlineStr">
        <is>
          <t>1–3 · 0–3</t>
        </is>
      </c>
      <c r="R67" s="114" t="inlineStr">
        <is>
          <t>Marketing Associate / Marketing Executive</t>
        </is>
      </c>
      <c r="S67" s="114" t="inlineStr">
        <is>
          <t>IRIS Vs Market Benchmark — CIM proficiency scale: 2 Active learner · IRIS Vs Competitor Benchmark — SaaS marketing ladder: Marketing Associate</t>
        </is>
      </c>
      <c r="T67" s="114" t="inlineStr">
        <is>
          <t>CIM Global Professional Marketing Framework — proficiency Aware → Active learner → Able → Accomplished → Authoritative</t>
        </is>
      </c>
      <c r="U67" s="114" t="inlineStr">
        <is>
          <t>Core 2 · Future 2 · Functional 2 · Leadership not scored</t>
        </is>
      </c>
      <c r="V67" s="157" t="n">
        <v>487</v>
      </c>
      <c r="W67" s="158" t="inlineStr">
        <is>
          <t>IRIS2516</t>
        </is>
      </c>
      <c r="X67" s="158" t="inlineStr">
        <is>
          <t>Employee</t>
        </is>
      </c>
      <c r="Y67" s="158" t="inlineStr">
        <is>
          <t>Active</t>
        </is>
      </c>
      <c r="Z67" s="158" t="inlineStr">
        <is>
          <t>Rimsha Khan</t>
        </is>
      </c>
      <c r="AA67" s="246" t="n">
        <v>46125</v>
      </c>
      <c r="AB67" s="158" t="inlineStr">
        <is>
          <t>Marketing Associate</t>
        </is>
      </c>
      <c r="AC67" s="158" t="inlineStr">
        <is>
          <t>PGDM</t>
        </is>
      </c>
      <c r="AD67" s="158" t="inlineStr">
        <is>
          <t>Sobhan Pramanik</t>
        </is>
      </c>
      <c r="AE67" s="158" t="inlineStr">
        <is>
          <t>N-5</t>
        </is>
      </c>
      <c r="AF67" s="158" t="inlineStr">
        <is>
          <t>Individual Contributor</t>
        </is>
      </c>
      <c r="AG67" s="158" t="inlineStr">
        <is>
          <t>0 years, 0 months, 0 days</t>
        </is>
      </c>
      <c r="AH67" s="158" t="inlineStr">
        <is>
          <t>0 years, 4 months, 12 days</t>
        </is>
      </c>
      <c r="AI67" s="158" t="inlineStr">
        <is>
          <t>Regtech</t>
        </is>
      </c>
      <c r="AJ67" s="158" t="inlineStr">
        <is>
          <t>CARBON</t>
        </is>
      </c>
      <c r="AK67" s="158" t="inlineStr">
        <is>
          <t>Marketing</t>
        </is>
      </c>
      <c r="AL67" s="158" t="inlineStr">
        <is>
          <t>Marketing</t>
        </is>
      </c>
      <c r="AM67" s="158" t="inlineStr">
        <is>
          <t>No</t>
        </is>
      </c>
      <c r="AN67" s="158" t="inlineStr">
        <is>
          <t>Sales, Marketing &amp; Support</t>
        </is>
      </c>
      <c r="AO67" s="158" t="inlineStr">
        <is>
          <t>Marketing</t>
        </is>
      </c>
      <c r="AP67" s="158" t="inlineStr">
        <is>
          <t>Non-technical</t>
        </is>
      </c>
      <c r="AQ67" s="158" t="n">
        <v>20</v>
      </c>
      <c r="AR67" s="158" t="inlineStr">
        <is>
          <t>Covered</t>
        </is>
      </c>
      <c r="AS67" s="158" t="inlineStr">
        <is>
          <t>IRIS2516</t>
        </is>
      </c>
      <c r="AT67" s="158" t="inlineStr">
        <is>
          <t>Rimsha Khan</t>
        </is>
      </c>
      <c r="AU67" s="158" t="inlineStr">
        <is>
          <t>Marketing</t>
        </is>
      </c>
      <c r="AV67" s="158" t="inlineStr">
        <is>
          <t>Marketing &amp; Communications</t>
        </is>
      </c>
      <c r="AW67" s="158" t="inlineStr">
        <is>
          <t>Content Marketing</t>
        </is>
      </c>
      <c r="AX67" s="158" t="n"/>
      <c r="AY67" s="158" t="n"/>
      <c r="AZ67" s="158" t="inlineStr">
        <is>
          <t>Employee</t>
        </is>
      </c>
      <c r="BA67" s="158" t="inlineStr">
        <is>
          <t>Saahit Togaru</t>
        </is>
      </c>
      <c r="BB67" s="158" t="inlineStr">
        <is>
          <t>Sobhan Pramanik</t>
        </is>
      </c>
      <c r="BC67" s="158" t="inlineStr">
        <is>
          <t>Yes</t>
        </is>
      </c>
      <c r="BD67" s="158" t="inlineStr">
        <is>
          <t>Marketing Associate</t>
        </is>
      </c>
      <c r="BE67" s="158" t="inlineStr">
        <is>
          <t>Marketing Associate - content</t>
        </is>
      </c>
      <c r="BF67" s="158" t="inlineStr">
        <is>
          <t>No</t>
        </is>
      </c>
      <c r="BG67" s="158" t="inlineStr">
        <is>
          <t>—</t>
        </is>
      </c>
      <c r="BH67" s="158" t="inlineStr">
        <is>
          <t>—</t>
        </is>
      </c>
      <c r="BI67" s="158" t="inlineStr">
        <is>
          <t>—</t>
        </is>
      </c>
      <c r="BJ67" s="158" t="inlineStr">
        <is>
          <t>Not a manager</t>
        </is>
      </c>
      <c r="BK67" s="158" t="inlineStr">
        <is>
          <t>—</t>
        </is>
      </c>
      <c r="BL67" s="158" t="inlineStr">
        <is>
          <t>—</t>
        </is>
      </c>
      <c r="BM67" s="158" t="inlineStr">
        <is>
          <t>—</t>
        </is>
      </c>
      <c r="BN67" s="158" t="inlineStr">
        <is>
          <t>Not a manager</t>
        </is>
      </c>
      <c r="BO67" s="158" t="inlineStr">
        <is>
          <t>—</t>
        </is>
      </c>
      <c r="BP67" s="158" t="inlineStr">
        <is>
          <t>L3 – Professional / Associate</t>
        </is>
      </c>
      <c r="BQ67" s="158" t="inlineStr">
        <is>
          <t>L3 – Professional / Associate</t>
        </is>
      </c>
      <c r="BR67" s="158" t="inlineStr">
        <is>
          <t>No designation change — current record value carried forward</t>
        </is>
      </c>
      <c r="BS67" s="158" t="n"/>
      <c r="BT67" s="158" t="n"/>
      <c r="BU67" s="158" t="inlineStr">
        <is>
          <t>Europe and United States</t>
        </is>
      </c>
      <c r="BV67" s="158" t="n"/>
      <c r="BW67" s="158" t="inlineStr">
        <is>
          <t>IRIS2516</t>
        </is>
      </c>
      <c r="BX67" s="158" t="inlineStr">
        <is>
          <t>Employee</t>
        </is>
      </c>
      <c r="BY67" s="158" t="inlineStr">
        <is>
          <t>Active</t>
        </is>
      </c>
      <c r="BZ67" s="158" t="inlineStr">
        <is>
          <t>Rimsha Khan</t>
        </is>
      </c>
      <c r="CA67" s="159" t="n">
        <v>46125</v>
      </c>
      <c r="CB67" s="158" t="inlineStr">
        <is>
          <t>Marketing Associate</t>
        </is>
      </c>
      <c r="CC67" s="158" t="inlineStr">
        <is>
          <t>Content Creation</t>
        </is>
      </c>
      <c r="CD67" s="158" t="inlineStr">
        <is>
          <t>Marketing &amp; Communications</t>
        </is>
      </c>
      <c r="CE67" s="158" t="inlineStr">
        <is>
          <t>Content Marketing</t>
        </is>
      </c>
      <c r="CF67" s="158" t="inlineStr">
        <is>
          <t>Marketing Associate</t>
        </is>
      </c>
      <c r="CG67" s="158" t="inlineStr">
        <is>
          <t>L3 – Professional / Associate</t>
        </is>
      </c>
      <c r="CH67" s="158" t="inlineStr">
        <is>
          <t>Sobhan Pramanik</t>
        </is>
      </c>
      <c r="CI67" s="158" t="inlineStr">
        <is>
          <t>N-4</t>
        </is>
      </c>
      <c r="CJ67" s="158" t="inlineStr">
        <is>
          <t>Individual Contributor</t>
        </is>
      </c>
      <c r="CK67" s="158" t="inlineStr">
        <is>
          <t>Regtech</t>
        </is>
      </c>
      <c r="CL67" s="158" t="inlineStr">
        <is>
          <t>Marketing</t>
        </is>
      </c>
      <c r="CM67" s="158" t="inlineStr">
        <is>
          <t>0 years, 2 months, 7 days</t>
        </is>
      </c>
      <c r="CN67" s="158" t="inlineStr">
        <is>
          <t>Marketing Associate</t>
        </is>
      </c>
      <c r="CO67" s="158" t="inlineStr">
        <is>
          <t>No</t>
        </is>
      </c>
      <c r="CP67" s="158" t="n"/>
      <c r="CQ67" s="158" t="inlineStr">
        <is>
          <t>Low</t>
        </is>
      </c>
      <c r="CR67" s="158" t="inlineStr">
        <is>
          <t>Misplaced Talent / Enigma</t>
        </is>
      </c>
      <c r="CS67" s="158" t="n"/>
      <c r="CT67" s="158" t="inlineStr">
        <is>
          <t>No</t>
        </is>
      </c>
      <c r="CU67" s="158" t="inlineStr">
        <is>
          <t>No</t>
        </is>
      </c>
      <c r="CV67" s="158" t="n"/>
      <c r="CW67" s="158" t="inlineStr">
        <is>
          <t>Needs to learn the fundamentals of content marketing</t>
        </is>
      </c>
      <c r="CX67" s="158" t="n"/>
      <c r="CY67" s="158" t="inlineStr">
        <is>
          <t>To be mapped to Sobhan Pramanik as reporting manager</t>
        </is>
      </c>
    </row>
    <row r="68" ht="64" customHeight="1">
      <c r="A68" s="109" t="inlineStr">
        <is>
          <t>IRIS2391</t>
        </is>
      </c>
      <c r="B68" s="111" t="inlineStr">
        <is>
          <t>Ritam Mukhopadhyay</t>
        </is>
      </c>
      <c r="C68" s="111" t="inlineStr">
        <is>
          <t>Marketing</t>
        </is>
      </c>
      <c r="D68" s="115" t="inlineStr">
        <is>
          <t>Marketing Operations Executive</t>
        </is>
      </c>
      <c r="E68" s="115" t="inlineStr">
        <is>
          <t>Marketing Operations Associate</t>
        </is>
      </c>
      <c r="F68" s="111" t="inlineStr">
        <is>
          <t>L3 – Professional / Associate</t>
        </is>
      </c>
      <c r="G68" s="24" t="inlineStr">
        <is>
          <t>A2</t>
        </is>
      </c>
      <c r="H68" s="149" t="inlineStr">
        <is>
          <t>• Same level</t>
        </is>
      </c>
      <c r="I68" s="111" t="inlineStr">
        <is>
          <t>Marketing &amp; Communications</t>
        </is>
      </c>
      <c r="J68" s="111" t="inlineStr">
        <is>
          <t>Marketing Operations &amp; Automation</t>
        </is>
      </c>
      <c r="K68" s="111" t="inlineStr"/>
      <c r="L68" s="111" t="n">
        <v>20</v>
      </c>
      <c r="M68" s="113" t="inlineStr">
        <is>
          <t>P1–P2</t>
        </is>
      </c>
      <c r="N68" s="114" t="inlineStr">
        <is>
          <t>Entry / Developing</t>
        </is>
      </c>
      <c r="O68" s="114" t="inlineStr">
        <is>
          <t>2 Assist</t>
        </is>
      </c>
      <c r="P68" s="114" t="inlineStr">
        <is>
          <t>0–2 yrs</t>
        </is>
      </c>
      <c r="Q68" s="114" t="inlineStr">
        <is>
          <t>1–3 · 0–3</t>
        </is>
      </c>
      <c r="R68" s="114" t="inlineStr">
        <is>
          <t>Marketing Associate / Marketing Executive</t>
        </is>
      </c>
      <c r="S68" s="114" t="inlineStr">
        <is>
          <t>IRIS Vs Market Benchmark — CIM proficiency scale: 2 Active learner · IRIS Vs Competitor Benchmark — SaaS marketing ladder: Marketing Associate</t>
        </is>
      </c>
      <c r="T68" s="114" t="inlineStr">
        <is>
          <t>CIM Global Professional Marketing Framework — proficiency Aware → Active learner → Able → Accomplished → Authoritative</t>
        </is>
      </c>
      <c r="U68" s="114" t="inlineStr">
        <is>
          <t>Core 2 · Future 2 · Functional 2 · Leadership not scored</t>
        </is>
      </c>
      <c r="V68" s="157" t="n">
        <v>378</v>
      </c>
      <c r="W68" s="158" t="inlineStr">
        <is>
          <t>IRIS2391</t>
        </is>
      </c>
      <c r="X68" s="158" t="inlineStr">
        <is>
          <t>Employee</t>
        </is>
      </c>
      <c r="Y68" s="158" t="inlineStr">
        <is>
          <t>Active</t>
        </is>
      </c>
      <c r="Z68" s="158" t="inlineStr">
        <is>
          <t>Ritam Mukhopadhyay</t>
        </is>
      </c>
      <c r="AA68" s="246" t="n">
        <v>45839</v>
      </c>
      <c r="AB68" s="158" t="inlineStr">
        <is>
          <t>Marketing Operations Executive</t>
        </is>
      </c>
      <c r="AC68" s="158" t="inlineStr">
        <is>
          <t>B.Tech</t>
        </is>
      </c>
      <c r="AD68" s="158" t="inlineStr">
        <is>
          <t>Sudipta Kundu</t>
        </is>
      </c>
      <c r="AE68" s="158" t="inlineStr">
        <is>
          <t>N-5</t>
        </is>
      </c>
      <c r="AF68" s="158" t="inlineStr">
        <is>
          <t>Individual Contributor</t>
        </is>
      </c>
      <c r="AG68" s="158" t="inlineStr">
        <is>
          <t>0 years, 0 months, 0 days</t>
        </is>
      </c>
      <c r="AH68" s="158" t="inlineStr">
        <is>
          <t>1 years, 1 months, 24 days</t>
        </is>
      </c>
      <c r="AI68" s="158" t="inlineStr">
        <is>
          <t>Regtech</t>
        </is>
      </c>
      <c r="AJ68" s="158" t="inlineStr">
        <is>
          <t>CARBON</t>
        </is>
      </c>
      <c r="AK68" s="158" t="inlineStr">
        <is>
          <t>Marketing</t>
        </is>
      </c>
      <c r="AL68" s="158" t="inlineStr">
        <is>
          <t>Marketing</t>
        </is>
      </c>
      <c r="AM68" s="158" t="inlineStr">
        <is>
          <t>No</t>
        </is>
      </c>
      <c r="AN68" s="158" t="inlineStr">
        <is>
          <t>Sales, Marketing &amp; Support</t>
        </is>
      </c>
      <c r="AO68" s="158" t="inlineStr">
        <is>
          <t>Marketing</t>
        </is>
      </c>
      <c r="AP68" s="158" t="inlineStr">
        <is>
          <t>Non-technical</t>
        </is>
      </c>
      <c r="AQ68" s="158" t="n">
        <v>20</v>
      </c>
      <c r="AR68" s="158" t="inlineStr">
        <is>
          <t>Covered</t>
        </is>
      </c>
      <c r="AS68" s="158" t="inlineStr">
        <is>
          <t>IRIS2391</t>
        </is>
      </c>
      <c r="AT68" s="158" t="inlineStr">
        <is>
          <t>Ritam Mukhopadhyay</t>
        </is>
      </c>
      <c r="AU68" s="158" t="inlineStr">
        <is>
          <t>Marketing</t>
        </is>
      </c>
      <c r="AV68" s="158" t="inlineStr">
        <is>
          <t>Marketing &amp; Communications</t>
        </is>
      </c>
      <c r="AW68" s="158" t="inlineStr">
        <is>
          <t>Marketing Operations</t>
        </is>
      </c>
      <c r="AX68" s="158" t="n"/>
      <c r="AY68" s="158" t="n"/>
      <c r="AZ68" s="158" t="inlineStr">
        <is>
          <t>Employee</t>
        </is>
      </c>
      <c r="BA68" s="158" t="inlineStr">
        <is>
          <t>Saahit Togaru</t>
        </is>
      </c>
      <c r="BB68" s="158" t="inlineStr">
        <is>
          <t>Saahit Togaru</t>
        </is>
      </c>
      <c r="BC68" s="158" t="inlineStr">
        <is>
          <t>No</t>
        </is>
      </c>
      <c r="BD68" s="158" t="inlineStr">
        <is>
          <t>Marketing Operations Executive</t>
        </is>
      </c>
      <c r="BE68" s="158" t="inlineStr">
        <is>
          <t>Sr. Marketing Associate</t>
        </is>
      </c>
      <c r="BF68" s="158" t="inlineStr">
        <is>
          <t>Yes</t>
        </is>
      </c>
      <c r="BG68" s="158" t="inlineStr">
        <is>
          <t>—</t>
        </is>
      </c>
      <c r="BH68" s="158" t="inlineStr">
        <is>
          <t>—</t>
        </is>
      </c>
      <c r="BI68" s="158" t="inlineStr">
        <is>
          <t>—</t>
        </is>
      </c>
      <c r="BJ68" s="158" t="inlineStr">
        <is>
          <t>Not a manager</t>
        </is>
      </c>
      <c r="BK68" s="158" t="inlineStr">
        <is>
          <t>—</t>
        </is>
      </c>
      <c r="BL68" s="158" t="inlineStr">
        <is>
          <t>—</t>
        </is>
      </c>
      <c r="BM68" s="158" t="inlineStr">
        <is>
          <t>—</t>
        </is>
      </c>
      <c r="BN68" s="158" t="inlineStr">
        <is>
          <t>Not a manager</t>
        </is>
      </c>
      <c r="BO68" s="158" t="inlineStr">
        <is>
          <t>—</t>
        </is>
      </c>
      <c r="BP68" s="158" t="inlineStr">
        <is>
          <t>L3 – Professional / Associate</t>
        </is>
      </c>
      <c r="BQ68" s="158" t="inlineStr">
        <is>
          <t>L3 – Professional / Associate</t>
        </is>
      </c>
      <c r="BR68" s="158" t="inlineStr">
        <is>
          <t>No exact Title Hierarchy match — retained current record value</t>
        </is>
      </c>
      <c r="BS68" s="158"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T68" s="158" t="n"/>
      <c r="BU68" s="158" t="inlineStr">
        <is>
          <t>Internal / enterprise-wide</t>
        </is>
      </c>
      <c r="BV68" s="158" t="n"/>
      <c r="BW68" s="158" t="inlineStr">
        <is>
          <t>IRIS2391</t>
        </is>
      </c>
      <c r="BX68" s="158" t="inlineStr">
        <is>
          <t>Employee</t>
        </is>
      </c>
      <c r="BY68" s="158" t="inlineStr">
        <is>
          <t>Active</t>
        </is>
      </c>
      <c r="BZ68" s="158" t="inlineStr">
        <is>
          <t>Ritam Mukhopadhyay</t>
        </is>
      </c>
      <c r="CA68" s="159" t="n">
        <v>45839</v>
      </c>
      <c r="CB68" s="158" t="inlineStr">
        <is>
          <t>Marketing Operations Executive</t>
        </is>
      </c>
      <c r="CC68" s="158" t="inlineStr">
        <is>
          <t>Takes care of market data reporting, inbound database distribution to SDR team, performance Dashboard maintenance for WBRX and Review meeting , people spoc for Hyderabad office</t>
        </is>
      </c>
      <c r="CD68" s="158" t="inlineStr">
        <is>
          <t>Marketing &amp; Communications</t>
        </is>
      </c>
      <c r="CE68" s="158" t="inlineStr">
        <is>
          <t>Marketing Operations</t>
        </is>
      </c>
      <c r="CF68" s="158" t="inlineStr">
        <is>
          <t>Marketing Operations Executive</t>
        </is>
      </c>
      <c r="CG68" s="158" t="inlineStr">
        <is>
          <t>L3 – Professional / Associate</t>
        </is>
      </c>
      <c r="CH68" s="158" t="inlineStr">
        <is>
          <t>Saahit Togaru</t>
        </is>
      </c>
      <c r="CI68" s="158" t="inlineStr">
        <is>
          <t>N-4</t>
        </is>
      </c>
      <c r="CJ68" s="158" t="inlineStr">
        <is>
          <t>Individual Contributor</t>
        </is>
      </c>
      <c r="CK68" s="158" t="inlineStr">
        <is>
          <t>Regtech</t>
        </is>
      </c>
      <c r="CL68" s="158" t="inlineStr">
        <is>
          <t>Marketing</t>
        </is>
      </c>
      <c r="CM68" s="158" t="inlineStr">
        <is>
          <t>0 years, 11 months, 19 days</t>
        </is>
      </c>
      <c r="CN68" s="158" t="inlineStr">
        <is>
          <t>Marketing Associate</t>
        </is>
      </c>
      <c r="CO68" s="158" t="inlineStr">
        <is>
          <t>No</t>
        </is>
      </c>
      <c r="CP68" s="158" t="n">
        <v>3</v>
      </c>
      <c r="CQ68" s="158" t="inlineStr">
        <is>
          <t>Medium</t>
        </is>
      </c>
      <c r="CR68" s="158" t="inlineStr">
        <is>
          <t>Reliable Specialist</t>
        </is>
      </c>
      <c r="CS68" s="158" t="n"/>
      <c r="CT68" s="158" t="inlineStr">
        <is>
          <t>No</t>
        </is>
      </c>
      <c r="CU68" s="158" t="inlineStr">
        <is>
          <t>No</t>
        </is>
      </c>
      <c r="CV68" s="158" t="n"/>
      <c r="CW68" s="158" t="inlineStr">
        <is>
          <t>Yes</t>
        </is>
      </c>
      <c r="CX68" s="158" t="n"/>
      <c r="CY68" s="158" t="inlineStr">
        <is>
          <t>to be mapped to Sudipta Kunduas reporting manager. Title to be standardized to : Marketing Associate</t>
        </is>
      </c>
    </row>
    <row r="69" ht="64" customHeight="1">
      <c r="A69" s="109" t="inlineStr">
        <is>
          <t>IRIS2517</t>
        </is>
      </c>
      <c r="B69" s="111" t="inlineStr">
        <is>
          <t>Shubhangi Sharma</t>
        </is>
      </c>
      <c r="C69" s="111" t="inlineStr">
        <is>
          <t>Marketing</t>
        </is>
      </c>
      <c r="D69" s="115" t="inlineStr">
        <is>
          <t>Marketing Associate</t>
        </is>
      </c>
      <c r="E69" s="115" t="inlineStr">
        <is>
          <t>Content Marketing Associate</t>
        </is>
      </c>
      <c r="F69" s="111" t="inlineStr">
        <is>
          <t>L3 – Professional / Associate</t>
        </is>
      </c>
      <c r="G69" s="24" t="inlineStr">
        <is>
          <t>A2</t>
        </is>
      </c>
      <c r="H69" s="149" t="inlineStr">
        <is>
          <t>• Same level</t>
        </is>
      </c>
      <c r="I69" s="111" t="inlineStr">
        <is>
          <t>Marketing &amp; Communications</t>
        </is>
      </c>
      <c r="J69" s="111" t="inlineStr">
        <is>
          <t>Content Marketing</t>
        </is>
      </c>
      <c r="K69" s="111" t="inlineStr"/>
      <c r="L69" s="111" t="n">
        <v>20</v>
      </c>
      <c r="M69" s="113" t="inlineStr">
        <is>
          <t>P1–P2</t>
        </is>
      </c>
      <c r="N69" s="114" t="inlineStr">
        <is>
          <t>Entry / Developing</t>
        </is>
      </c>
      <c r="O69" s="114" t="inlineStr">
        <is>
          <t>2 Assist</t>
        </is>
      </c>
      <c r="P69" s="114" t="inlineStr">
        <is>
          <t>0–2 yrs</t>
        </is>
      </c>
      <c r="Q69" s="114" t="inlineStr">
        <is>
          <t>1–3 · 0–3</t>
        </is>
      </c>
      <c r="R69" s="114" t="inlineStr">
        <is>
          <t>Marketing Associate / Marketing Executive</t>
        </is>
      </c>
      <c r="S69" s="114" t="inlineStr">
        <is>
          <t>IRIS Vs Market Benchmark — CIM proficiency scale: 2 Active learner · IRIS Vs Competitor Benchmark — SaaS marketing ladder: Marketing Associate</t>
        </is>
      </c>
      <c r="T69" s="114" t="inlineStr">
        <is>
          <t>CIM Global Professional Marketing Framework — proficiency Aware → Active learner → Able → Accomplished → Authoritative</t>
        </is>
      </c>
      <c r="U69" s="114" t="inlineStr">
        <is>
          <t>Core 2 · Future 2 · Functional 2 · Leadership not scored</t>
        </is>
      </c>
      <c r="V69" s="157" t="n">
        <v>488</v>
      </c>
      <c r="W69" s="158" t="inlineStr">
        <is>
          <t>IRIS2517</t>
        </is>
      </c>
      <c r="X69" s="158" t="inlineStr">
        <is>
          <t>Employee</t>
        </is>
      </c>
      <c r="Y69" s="158" t="inlineStr">
        <is>
          <t>Active</t>
        </is>
      </c>
      <c r="Z69" s="158" t="inlineStr">
        <is>
          <t>Shubhangi Sharma</t>
        </is>
      </c>
      <c r="AA69" s="246" t="n">
        <v>46125</v>
      </c>
      <c r="AB69" s="158" t="inlineStr">
        <is>
          <t>Marketing Associate</t>
        </is>
      </c>
      <c r="AC69" s="158" t="inlineStr">
        <is>
          <t>PGDM</t>
        </is>
      </c>
      <c r="AD69" s="158" t="inlineStr">
        <is>
          <t>Sobhan Pramanik</t>
        </is>
      </c>
      <c r="AE69" s="158" t="inlineStr">
        <is>
          <t>N-5</t>
        </is>
      </c>
      <c r="AF69" s="158" t="inlineStr">
        <is>
          <t>Individual Contributor</t>
        </is>
      </c>
      <c r="AG69" s="158" t="inlineStr">
        <is>
          <t>0 years, 0 months, 0 days</t>
        </is>
      </c>
      <c r="AH69" s="158" t="inlineStr">
        <is>
          <t>0 years, 4 months, 12 days</t>
        </is>
      </c>
      <c r="AI69" s="158" t="inlineStr">
        <is>
          <t>Regtech</t>
        </is>
      </c>
      <c r="AJ69" s="158" t="inlineStr">
        <is>
          <t>CARBON</t>
        </is>
      </c>
      <c r="AK69" s="158" t="inlineStr">
        <is>
          <t>Marketing</t>
        </is>
      </c>
      <c r="AL69" s="158" t="inlineStr">
        <is>
          <t>Marketing</t>
        </is>
      </c>
      <c r="AM69" s="158" t="inlineStr">
        <is>
          <t>No</t>
        </is>
      </c>
      <c r="AN69" s="158" t="inlineStr">
        <is>
          <t>Sales, Marketing &amp; Support</t>
        </is>
      </c>
      <c r="AO69" s="158" t="inlineStr">
        <is>
          <t>Marketing</t>
        </is>
      </c>
      <c r="AP69" s="158" t="inlineStr">
        <is>
          <t>Non-technical</t>
        </is>
      </c>
      <c r="AQ69" s="158" t="n">
        <v>20</v>
      </c>
      <c r="AR69" s="158" t="inlineStr">
        <is>
          <t>Covered</t>
        </is>
      </c>
      <c r="AS69" s="158" t="inlineStr">
        <is>
          <t>IRIS2517</t>
        </is>
      </c>
      <c r="AT69" s="158" t="inlineStr">
        <is>
          <t>Shubhangi Sharma</t>
        </is>
      </c>
      <c r="AU69" s="158" t="inlineStr">
        <is>
          <t>Marketing</t>
        </is>
      </c>
      <c r="AV69" s="158" t="inlineStr">
        <is>
          <t>Marketing &amp; Communications</t>
        </is>
      </c>
      <c r="AW69" s="158" t="inlineStr">
        <is>
          <t>Content Marketing</t>
        </is>
      </c>
      <c r="AX69" s="158" t="n"/>
      <c r="AY69" s="158" t="n"/>
      <c r="AZ69" s="158" t="inlineStr">
        <is>
          <t>Employee</t>
        </is>
      </c>
      <c r="BA69" s="158" t="inlineStr">
        <is>
          <t>Saahit Togaru</t>
        </is>
      </c>
      <c r="BB69" s="158" t="inlineStr">
        <is>
          <t>Sobhan Pramanik</t>
        </is>
      </c>
      <c r="BC69" s="158" t="inlineStr">
        <is>
          <t>Yes</t>
        </is>
      </c>
      <c r="BD69" s="158" t="inlineStr">
        <is>
          <t>Marketing Associate</t>
        </is>
      </c>
      <c r="BE69" s="158" t="inlineStr">
        <is>
          <t>Marketing Associate</t>
        </is>
      </c>
      <c r="BF69" s="158" t="inlineStr">
        <is>
          <t>No</t>
        </is>
      </c>
      <c r="BG69" s="158" t="inlineStr">
        <is>
          <t>—</t>
        </is>
      </c>
      <c r="BH69" s="158" t="inlineStr">
        <is>
          <t>—</t>
        </is>
      </c>
      <c r="BI69" s="158" t="inlineStr">
        <is>
          <t>—</t>
        </is>
      </c>
      <c r="BJ69" s="158" t="inlineStr">
        <is>
          <t>Not a manager</t>
        </is>
      </c>
      <c r="BK69" s="158" t="inlineStr">
        <is>
          <t>—</t>
        </is>
      </c>
      <c r="BL69" s="158" t="inlineStr">
        <is>
          <t>—</t>
        </is>
      </c>
      <c r="BM69" s="158" t="inlineStr">
        <is>
          <t>—</t>
        </is>
      </c>
      <c r="BN69" s="158" t="inlineStr">
        <is>
          <t>Not a manager</t>
        </is>
      </c>
      <c r="BO69" s="158" t="inlineStr">
        <is>
          <t>—</t>
        </is>
      </c>
      <c r="BP69" s="158" t="inlineStr">
        <is>
          <t>L3 – Professional / Associate</t>
        </is>
      </c>
      <c r="BQ69" s="158" t="inlineStr">
        <is>
          <t>L3 – Professional / Associate</t>
        </is>
      </c>
      <c r="BR69" s="158" t="inlineStr">
        <is>
          <t>No designation change — current record value carried forward</t>
        </is>
      </c>
      <c r="BS69" s="158" t="n"/>
      <c r="BT69" s="158" t="n"/>
      <c r="BU69" s="158" t="inlineStr">
        <is>
          <t>Europe and United Kingdom</t>
        </is>
      </c>
      <c r="BV69" s="158" t="n"/>
      <c r="BW69" s="158" t="inlineStr">
        <is>
          <t>IRIS2517</t>
        </is>
      </c>
      <c r="BX69" s="158" t="inlineStr">
        <is>
          <t>Employee</t>
        </is>
      </c>
      <c r="BY69" s="158" t="inlineStr">
        <is>
          <t>Active</t>
        </is>
      </c>
      <c r="BZ69" s="158" t="inlineStr">
        <is>
          <t>Shubhangi Sharma</t>
        </is>
      </c>
      <c r="CA69" s="159" t="n">
        <v>46125</v>
      </c>
      <c r="CB69" s="158" t="inlineStr">
        <is>
          <t>Marketing Associate</t>
        </is>
      </c>
      <c r="CC69" s="158" t="inlineStr">
        <is>
          <t>Content Creation</t>
        </is>
      </c>
      <c r="CD69" s="158" t="inlineStr">
        <is>
          <t>Marketing &amp; Communications</t>
        </is>
      </c>
      <c r="CE69" s="158" t="inlineStr">
        <is>
          <t>Content Marketing</t>
        </is>
      </c>
      <c r="CF69" s="158" t="inlineStr">
        <is>
          <t>Marketing Associate</t>
        </is>
      </c>
      <c r="CG69" s="158" t="inlineStr">
        <is>
          <t>L3 – Professional / Associate</t>
        </is>
      </c>
      <c r="CH69" s="158" t="inlineStr">
        <is>
          <t>Sobhan Pramanik</t>
        </is>
      </c>
      <c r="CI69" s="158" t="inlineStr">
        <is>
          <t>N-4</t>
        </is>
      </c>
      <c r="CJ69" s="158" t="inlineStr">
        <is>
          <t>Individual Contributor</t>
        </is>
      </c>
      <c r="CK69" s="158" t="inlineStr">
        <is>
          <t>Regtech</t>
        </is>
      </c>
      <c r="CL69" s="158" t="inlineStr">
        <is>
          <t>Marketing</t>
        </is>
      </c>
      <c r="CM69" s="158" t="inlineStr">
        <is>
          <t>0 years, 2 months, 7 days</t>
        </is>
      </c>
      <c r="CN69" s="158" t="inlineStr">
        <is>
          <t>Marketing Associate</t>
        </is>
      </c>
      <c r="CO69" s="158" t="inlineStr">
        <is>
          <t>No</t>
        </is>
      </c>
      <c r="CP69" s="158" t="n"/>
      <c r="CQ69" s="158" t="inlineStr">
        <is>
          <t>Medium</t>
        </is>
      </c>
      <c r="CR69" s="158" t="inlineStr">
        <is>
          <t>Core Contributor</t>
        </is>
      </c>
      <c r="CS69" s="158" t="n"/>
      <c r="CT69" s="158" t="inlineStr">
        <is>
          <t>No</t>
        </is>
      </c>
      <c r="CU69" s="158" t="inlineStr">
        <is>
          <t>No</t>
        </is>
      </c>
      <c r="CV69" s="158" t="n"/>
      <c r="CW69" s="158" t="inlineStr">
        <is>
          <t>Needs to learn the fundamentals of content marketing</t>
        </is>
      </c>
      <c r="CX69" s="158" t="n"/>
      <c r="CY69" s="158" t="inlineStr">
        <is>
          <t>To be mapped to Sobhan Pramanik as Reporting Mgr</t>
        </is>
      </c>
    </row>
    <row r="70" ht="64" customHeight="1">
      <c r="A70" s="109" t="inlineStr">
        <is>
          <t>IRIS2534</t>
        </is>
      </c>
      <c r="B70" s="111" t="inlineStr">
        <is>
          <t>Vishal</t>
        </is>
      </c>
      <c r="C70" s="111" t="inlineStr">
        <is>
          <t>Marketing</t>
        </is>
      </c>
      <c r="D70" s="115" t="inlineStr">
        <is>
          <t>Associate- MarkOps</t>
        </is>
      </c>
      <c r="E70" s="115" t="inlineStr">
        <is>
          <t>Marketing Operations Associate</t>
        </is>
      </c>
      <c r="F70" s="115" t="inlineStr">
        <is>
          <t>L1 – Intern</t>
        </is>
      </c>
      <c r="G70" s="115" t="inlineStr">
        <is>
          <t>A2</t>
        </is>
      </c>
      <c r="H70" s="146" t="inlineStr">
        <is>
          <t>▲ Up</t>
        </is>
      </c>
      <c r="I70" s="111" t="inlineStr">
        <is>
          <t>Marketing &amp; Communications</t>
        </is>
      </c>
      <c r="J70" s="111" t="inlineStr">
        <is>
          <t>Marketing Operations &amp; Automation</t>
        </is>
      </c>
      <c r="K70" s="111" t="inlineStr"/>
      <c r="L70" s="111" t="n">
        <v>20</v>
      </c>
      <c r="M70" s="113" t="inlineStr">
        <is>
          <t>P1–P2</t>
        </is>
      </c>
      <c r="N70" s="114" t="inlineStr">
        <is>
          <t>Entry / Developing</t>
        </is>
      </c>
      <c r="O70" s="114" t="inlineStr">
        <is>
          <t>2 Assist</t>
        </is>
      </c>
      <c r="P70" s="114" t="inlineStr">
        <is>
          <t>0–2 yrs</t>
        </is>
      </c>
      <c r="Q70" s="114" t="inlineStr">
        <is>
          <t>1–3 · 0–3</t>
        </is>
      </c>
      <c r="R70" s="114" t="inlineStr">
        <is>
          <t>Marketing Associate / Marketing Executive</t>
        </is>
      </c>
      <c r="S70" s="114" t="inlineStr">
        <is>
          <t>IRIS Vs Market Benchmark — CIM proficiency scale: 2 Active learner · IRIS Vs Competitor Benchmark — SaaS marketing ladder: Marketing Associate</t>
        </is>
      </c>
      <c r="T70" s="114" t="inlineStr">
        <is>
          <t>CIM Global Professional Marketing Framework — proficiency Aware → Active learner → Able → Accomplished → Authoritative</t>
        </is>
      </c>
      <c r="U70" s="114" t="inlineStr">
        <is>
          <t>Core 2 · Future 2 · Functional 2 · Leadership not scored</t>
        </is>
      </c>
      <c r="V70" s="157" t="n">
        <v>506</v>
      </c>
      <c r="W70" s="158" t="inlineStr">
        <is>
          <t>IRIS2534</t>
        </is>
      </c>
      <c r="X70" s="158" t="inlineStr">
        <is>
          <t>Employee</t>
        </is>
      </c>
      <c r="Y70" s="158" t="inlineStr">
        <is>
          <t>Active</t>
        </is>
      </c>
      <c r="Z70" s="158" t="inlineStr">
        <is>
          <t>Vishal</t>
        </is>
      </c>
      <c r="AA70" s="246" t="n">
        <v>46178</v>
      </c>
      <c r="AB70" s="158" t="inlineStr">
        <is>
          <t>Associate- MarkOps</t>
        </is>
      </c>
      <c r="AC70" s="158" t="inlineStr">
        <is>
          <t>B.E</t>
        </is>
      </c>
      <c r="AD70" s="158" t="inlineStr">
        <is>
          <t>Mounika Kattula</t>
        </is>
      </c>
      <c r="AE70" s="158" t="inlineStr">
        <is>
          <t>N-6</t>
        </is>
      </c>
      <c r="AF70" s="158" t="inlineStr">
        <is>
          <t>Individual Contributor</t>
        </is>
      </c>
      <c r="AG70" s="158" t="inlineStr">
        <is>
          <t>0 years, 0 months, 00 days</t>
        </is>
      </c>
      <c r="AH70" s="158" t="inlineStr">
        <is>
          <t>1 years, 0 months, 3 days</t>
        </is>
      </c>
      <c r="AI70" s="158" t="inlineStr">
        <is>
          <t>Regtech</t>
        </is>
      </c>
      <c r="AJ70" s="158" t="inlineStr">
        <is>
          <t>CARBON</t>
        </is>
      </c>
      <c r="AK70" s="158" t="inlineStr">
        <is>
          <t>Marketing</t>
        </is>
      </c>
      <c r="AL70" s="158" t="inlineStr">
        <is>
          <t>Marketing</t>
        </is>
      </c>
      <c r="AM70" s="158" t="inlineStr">
        <is>
          <t>No</t>
        </is>
      </c>
      <c r="AN70" s="158" t="inlineStr">
        <is>
          <t>Sales, Marketing &amp; Support</t>
        </is>
      </c>
      <c r="AO70" s="158" t="inlineStr">
        <is>
          <t>Marketing</t>
        </is>
      </c>
      <c r="AP70" s="158" t="inlineStr">
        <is>
          <t>Non-technical</t>
        </is>
      </c>
      <c r="AQ70" s="158" t="n">
        <v>20</v>
      </c>
      <c r="AR70" s="158" t="inlineStr">
        <is>
          <t>Covered</t>
        </is>
      </c>
      <c r="AS70" s="158" t="inlineStr">
        <is>
          <t>INTN0266</t>
        </is>
      </c>
      <c r="AT70" s="158" t="inlineStr">
        <is>
          <t>Vishal</t>
        </is>
      </c>
      <c r="AU70" s="158" t="inlineStr">
        <is>
          <t>Marketing</t>
        </is>
      </c>
      <c r="AV70" s="158" t="inlineStr">
        <is>
          <t>Marketing &amp; Communications</t>
        </is>
      </c>
      <c r="AW70" s="158" t="inlineStr">
        <is>
          <t>Marketing Operations</t>
        </is>
      </c>
      <c r="AX70" s="158" t="n"/>
      <c r="AY70" s="158" t="n"/>
      <c r="AZ70" s="158" t="inlineStr">
        <is>
          <t>Intern</t>
        </is>
      </c>
      <c r="BA70" s="158" t="inlineStr">
        <is>
          <t>Sudipta Kundu</t>
        </is>
      </c>
      <c r="BB70" s="158" t="inlineStr">
        <is>
          <t>Sudipta Kundu</t>
        </is>
      </c>
      <c r="BC70" s="158" t="inlineStr">
        <is>
          <t>No</t>
        </is>
      </c>
      <c r="BD70" s="158" t="inlineStr">
        <is>
          <t>Intern</t>
        </is>
      </c>
      <c r="BE70" s="158" t="inlineStr">
        <is>
          <t>Associate MarkOps</t>
        </is>
      </c>
      <c r="BF70" s="158" t="inlineStr">
        <is>
          <t>Yes</t>
        </is>
      </c>
      <c r="BG70" s="158" t="inlineStr">
        <is>
          <t>—</t>
        </is>
      </c>
      <c r="BH70" s="158" t="inlineStr">
        <is>
          <t>—</t>
        </is>
      </c>
      <c r="BI70" s="158" t="inlineStr">
        <is>
          <t>—</t>
        </is>
      </c>
      <c r="BJ70" s="158" t="inlineStr">
        <is>
          <t>Not a manager</t>
        </is>
      </c>
      <c r="BK70" s="158" t="inlineStr">
        <is>
          <t>—</t>
        </is>
      </c>
      <c r="BL70" s="158" t="inlineStr">
        <is>
          <t>—</t>
        </is>
      </c>
      <c r="BM70" s="158" t="inlineStr">
        <is>
          <t>—</t>
        </is>
      </c>
      <c r="BN70" s="158" t="inlineStr">
        <is>
          <t>Not a manager</t>
        </is>
      </c>
      <c r="BO70" s="158" t="inlineStr">
        <is>
          <t>—</t>
        </is>
      </c>
      <c r="BP70" s="158" t="inlineStr">
        <is>
          <t>L1 – Intern</t>
        </is>
      </c>
      <c r="BQ70" s="158" t="inlineStr">
        <is>
          <t>L1 – Intern</t>
        </is>
      </c>
      <c r="BR70" s="158" t="inlineStr">
        <is>
          <t>No exact Title Hierarchy match — retained current record value</t>
        </is>
      </c>
      <c r="BS70" s="158"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T70" s="158" t="n"/>
      <c r="BU70" s="158" t="inlineStr">
        <is>
          <t>Worldwide</t>
        </is>
      </c>
      <c r="BV70" s="158" t="inlineStr">
        <is>
          <t>Saahit Togaru</t>
        </is>
      </c>
      <c r="BW70" s="158" t="inlineStr">
        <is>
          <t>INTN0266</t>
        </is>
      </c>
      <c r="BX70" s="158" t="inlineStr">
        <is>
          <t>Intern</t>
        </is>
      </c>
      <c r="BY70" s="158" t="inlineStr">
        <is>
          <t>Active</t>
        </is>
      </c>
      <c r="BZ70" s="158" t="inlineStr">
        <is>
          <t>Vishal</t>
        </is>
      </c>
      <c r="CA70" s="159" t="n">
        <v>45813</v>
      </c>
      <c r="CB70" s="158" t="inlineStr">
        <is>
          <t>Intern</t>
        </is>
      </c>
      <c r="CC70" s="158" t="inlineStr">
        <is>
          <t>Converted to Full time - reports to Sudipta, database creation team - they use Lusha to generate the list of customers for the SDR team &amp; upload the same on hubspot:</t>
        </is>
      </c>
      <c r="CD70" s="158" t="inlineStr">
        <is>
          <t>Marketing &amp; Communications</t>
        </is>
      </c>
      <c r="CE70" s="158" t="inlineStr">
        <is>
          <t>Marketing Operations</t>
        </is>
      </c>
      <c r="CF70" s="158" t="inlineStr">
        <is>
          <t>Intern</t>
        </is>
      </c>
      <c r="CG70" s="158" t="inlineStr">
        <is>
          <t>L1 – Intern</t>
        </is>
      </c>
      <c r="CH70" s="158" t="inlineStr">
        <is>
          <t>Sudipta Kundu</t>
        </is>
      </c>
      <c r="CI70" s="158" t="inlineStr">
        <is>
          <t>N-5</t>
        </is>
      </c>
      <c r="CJ70" s="158" t="inlineStr">
        <is>
          <t>Individual Contributor</t>
        </is>
      </c>
      <c r="CK70" s="158" t="inlineStr">
        <is>
          <t>Regtech</t>
        </is>
      </c>
      <c r="CL70" s="158" t="inlineStr">
        <is>
          <t>Marketing</t>
        </is>
      </c>
      <c r="CM70" s="158" t="inlineStr">
        <is>
          <t>1 years, 0 months, 15 days</t>
        </is>
      </c>
      <c r="CN70" s="158" t="inlineStr">
        <is>
          <t>Associate MarkOps</t>
        </is>
      </c>
      <c r="CO70" s="158" t="inlineStr">
        <is>
          <t>No</t>
        </is>
      </c>
      <c r="CP70" s="158" t="n">
        <v>4</v>
      </c>
      <c r="CQ70" s="158" t="inlineStr">
        <is>
          <t>Medium</t>
        </is>
      </c>
      <c r="CR70" s="158" t="inlineStr">
        <is>
          <t>Core Contributor</t>
        </is>
      </c>
      <c r="CS70" s="158" t="n"/>
      <c r="CT70" s="158" t="inlineStr">
        <is>
          <t>No</t>
        </is>
      </c>
      <c r="CU70" s="158" t="inlineStr">
        <is>
          <t>No</t>
        </is>
      </c>
      <c r="CV70" s="158" t="n"/>
      <c r="CW70" s="158" t="inlineStr">
        <is>
          <t>Would benefit from deeper understanding of domain + perspective of database &amp; marketing</t>
        </is>
      </c>
      <c r="CX70" s="158" t="n"/>
      <c r="CY70" s="158" t="inlineStr">
        <is>
          <t>Reporting to Mounika - for now, reporting structure change can wait, soft skill training for Mounika on people management</t>
        </is>
      </c>
    </row>
    <row r="71" ht="64" customHeight="1">
      <c r="A71" s="109" t="inlineStr">
        <is>
          <t>IRIS2546</t>
        </is>
      </c>
      <c r="B71" s="111" t="inlineStr">
        <is>
          <t>Adithya Nair</t>
        </is>
      </c>
      <c r="C71" s="111" t="inlineStr">
        <is>
          <t>Marketing</t>
        </is>
      </c>
      <c r="D71" s="111" t="inlineStr">
        <is>
          <t>Sales Development Representative</t>
        </is>
      </c>
      <c r="E71" s="111" t="inlineStr">
        <is>
          <t>Sales Development Representative</t>
        </is>
      </c>
      <c r="F71" s="115" t="inlineStr">
        <is>
          <t>Not in current mapping files</t>
        </is>
      </c>
      <c r="G71" s="115" t="inlineStr">
        <is>
          <t>A2</t>
        </is>
      </c>
      <c r="H71" s="118" t="inlineStr">
        <is>
          <t>● Newly mapped</t>
        </is>
      </c>
      <c r="I71" s="111" t="inlineStr">
        <is>
          <t>Sales &amp; Business Development</t>
        </is>
      </c>
      <c r="J71" s="111" t="inlineStr">
        <is>
          <t>Sales Development &amp; Prospecting</t>
        </is>
      </c>
      <c r="K71" s="111" t="inlineStr"/>
      <c r="L71" s="111" t="n">
        <v>20</v>
      </c>
      <c r="M71" s="113" t="inlineStr">
        <is>
          <t>P1–P2</t>
        </is>
      </c>
      <c r="N71" s="114" t="inlineStr">
        <is>
          <t>Entry / Developing</t>
        </is>
      </c>
      <c r="O71" s="114" t="inlineStr">
        <is>
          <t>2 Assist</t>
        </is>
      </c>
      <c r="P71" s="114" t="inlineStr">
        <is>
          <t>0–2 yrs</t>
        </is>
      </c>
      <c r="Q71" s="114" t="inlineStr">
        <is>
          <t>1–3 · 0–3</t>
        </is>
      </c>
      <c r="R71" s="114" t="inlineStr">
        <is>
          <t>SDR · entry / SDR / Inside Sales</t>
        </is>
      </c>
      <c r="S71" s="114" t="inlineStr">
        <is>
          <t>IRIS Vs Competitor Benchmark — SaaS sales ladder — IC: SDR / BDR</t>
        </is>
      </c>
      <c r="T71" s="114" t="inlineStr">
        <is>
          <t>SaaS sales ladder · SDR → AE → Enterprise AE → VP / CRO; MEDDICC-style qualification</t>
        </is>
      </c>
      <c r="U71" s="114" t="inlineStr">
        <is>
          <t>Core 2 · Future 2 · Functional 2 · Leadership not scored</t>
        </is>
      </c>
      <c r="V71" s="157" t="n">
        <v>520</v>
      </c>
      <c r="W71" s="158" t="inlineStr">
        <is>
          <t>IRIS2546</t>
        </is>
      </c>
      <c r="X71" s="158" t="inlineStr">
        <is>
          <t>Employee</t>
        </is>
      </c>
      <c r="Y71" s="158" t="inlineStr">
        <is>
          <t>Active</t>
        </is>
      </c>
      <c r="Z71" s="158" t="inlineStr">
        <is>
          <t>Adithya Nair</t>
        </is>
      </c>
      <c r="AA71" s="246" t="n">
        <v>46223</v>
      </c>
      <c r="AB71" s="158" t="inlineStr">
        <is>
          <t>Sales Development Representative</t>
        </is>
      </c>
      <c r="AC71" s="158" t="inlineStr">
        <is>
          <t>B.Tech</t>
        </is>
      </c>
      <c r="AD71" s="158" t="inlineStr">
        <is>
          <t>Prashant Sharad Jadhav</t>
        </is>
      </c>
      <c r="AE71" s="158" t="inlineStr">
        <is>
          <t>N-4</t>
        </is>
      </c>
      <c r="AF71" s="158" t="inlineStr">
        <is>
          <t>Individual Contributor</t>
        </is>
      </c>
      <c r="AG71" s="158" t="inlineStr">
        <is>
          <t>1 years, 1 months, 0 days</t>
        </is>
      </c>
      <c r="AH71" s="158" t="inlineStr">
        <is>
          <t>0 years, 1 months, 5 days</t>
        </is>
      </c>
      <c r="AI71" s="158" t="inlineStr">
        <is>
          <t>Regtech</t>
        </is>
      </c>
      <c r="AJ71" s="158" t="inlineStr">
        <is>
          <t>CARBON</t>
        </is>
      </c>
      <c r="AK71" s="158" t="inlineStr">
        <is>
          <t>Marketing</t>
        </is>
      </c>
      <c r="AL71" s="158" t="inlineStr">
        <is>
          <t>Marketing - SDR</t>
        </is>
      </c>
      <c r="AM71" s="158" t="inlineStr">
        <is>
          <t>No</t>
        </is>
      </c>
      <c r="AN71" s="158" t="inlineStr">
        <is>
          <t>Sales, Marketing &amp; Support</t>
        </is>
      </c>
      <c r="AO71" s="158" t="inlineStr">
        <is>
          <t>Marketing</t>
        </is>
      </c>
      <c r="AP71" s="158" t="inlineStr">
        <is>
          <t>Non-technical</t>
        </is>
      </c>
      <c r="AQ71" s="158" t="n">
        <v>20</v>
      </c>
      <c r="AR71" s="158" t="inlineStr">
        <is>
          <t>Covered</t>
        </is>
      </c>
      <c r="AS71" s="158" t="inlineStr">
        <is>
          <t>IRIS2546</t>
        </is>
      </c>
      <c r="AT71" s="158" t="inlineStr">
        <is>
          <t>Adithya Nair</t>
        </is>
      </c>
      <c r="AU71" s="158" t="inlineStr">
        <is>
          <t>Sales</t>
        </is>
      </c>
      <c r="AV71" s="158" t="inlineStr">
        <is>
          <t>Sales &amp; Business Development</t>
        </is>
      </c>
      <c r="AW71" s="158" t="inlineStr">
        <is>
          <t>Sales Development · SDR</t>
        </is>
      </c>
      <c r="AX71" s="158" t="n"/>
      <c r="AY71" s="158" t="n"/>
      <c r="AZ71" s="158" t="inlineStr">
        <is>
          <t>Employee</t>
        </is>
      </c>
      <c r="BA71" s="158" t="inlineStr">
        <is>
          <t>Anuradha RK</t>
        </is>
      </c>
      <c r="BB71" s="158" t="n"/>
      <c r="BC71" s="158" t="inlineStr">
        <is>
          <t>New entry</t>
        </is>
      </c>
      <c r="BD71" s="158" t="inlineStr">
        <is>
          <t>SDR</t>
        </is>
      </c>
      <c r="BE71" s="158" t="inlineStr">
        <is>
          <t>SDR</t>
        </is>
      </c>
      <c r="BF71" s="158" t="inlineStr">
        <is>
          <t>N/A · new entry</t>
        </is>
      </c>
      <c r="BG71" s="158" t="inlineStr">
        <is>
          <t>—</t>
        </is>
      </c>
      <c r="BH71" s="158" t="inlineStr">
        <is>
          <t>—</t>
        </is>
      </c>
      <c r="BI71" s="158" t="inlineStr">
        <is>
          <t>—</t>
        </is>
      </c>
      <c r="BJ71" s="158" t="inlineStr">
        <is>
          <t>Not a manager</t>
        </is>
      </c>
      <c r="BK71" s="158" t="inlineStr">
        <is>
          <t>—</t>
        </is>
      </c>
      <c r="BL71" s="158" t="inlineStr">
        <is>
          <t>—</t>
        </is>
      </c>
      <c r="BM71" s="158" t="inlineStr">
        <is>
          <t>—</t>
        </is>
      </c>
      <c r="BN71" s="158" t="inlineStr">
        <is>
          <t>Not a manager</t>
        </is>
      </c>
      <c r="BO71" s="158" t="inlineStr">
        <is>
          <t>—</t>
        </is>
      </c>
      <c r="BP71" s="158" t="n"/>
      <c r="BQ71" s="158" t="n"/>
      <c r="BR71" s="158" t="inlineStr">
        <is>
          <t>No designation change — current record value carried forward</t>
        </is>
      </c>
      <c r="BS71" s="158" t="n"/>
      <c r="BT71" s="158" t="n"/>
      <c r="BU71" s="158" t="inlineStr">
        <is>
          <t>USA.</t>
        </is>
      </c>
      <c r="BV71" s="158" t="n"/>
      <c r="BW71" s="158" t="n"/>
      <c r="BX71" s="158" t="n"/>
      <c r="BY71" s="158" t="inlineStr">
        <is>
          <t>Active</t>
        </is>
      </c>
      <c r="BZ71" s="158" t="inlineStr">
        <is>
          <t>Adithya Nair</t>
        </is>
      </c>
      <c r="CA71" s="158" t="n"/>
      <c r="CB71" s="158" t="inlineStr">
        <is>
          <t>SDR</t>
        </is>
      </c>
      <c r="CC71" s="158" t="inlineStr">
        <is>
          <t>"Reports to Anu: Cold calling, Scheduling Demo, Tools used - Linkedin Sales navigator · To fetch number of customers shared by Database Team:</t>
        </is>
      </c>
      <c r="CD71" s="158" t="inlineStr">
        <is>
          <t>Sales &amp; Business Development</t>
        </is>
      </c>
      <c r="CE71" s="158" t="inlineStr">
        <is>
          <t>Sales Development · SDR</t>
        </is>
      </c>
      <c r="CF71" s="158" t="n"/>
      <c r="CG71" s="158" t="n"/>
      <c r="CH71" s="158" t="n"/>
      <c r="CI71" s="158" t="n"/>
      <c r="CJ71" s="158" t="n"/>
      <c r="CK71" s="158" t="n"/>
      <c r="CL71" s="158" t="n"/>
      <c r="CM71" s="158" t="n"/>
      <c r="CN71" s="158" t="n"/>
      <c r="CO71" s="158" t="n"/>
      <c r="CP71" s="158" t="n"/>
      <c r="CQ71" s="158" t="n"/>
      <c r="CR71" s="158" t="n"/>
      <c r="CS71" s="158" t="n"/>
      <c r="CT71" s="158" t="n"/>
      <c r="CU71" s="158" t="n"/>
      <c r="CV71" s="158" t="n"/>
      <c r="CW71" s="158" t="n"/>
      <c r="CX71" s="158" t="n"/>
      <c r="CY71" s="158" t="inlineStr">
        <is>
          <t>Reporting to New SDR Manager US</t>
        </is>
      </c>
    </row>
    <row r="72" ht="64" customHeight="1">
      <c r="A72" s="109" t="inlineStr">
        <is>
          <t>IRIS2518</t>
        </is>
      </c>
      <c r="B72" s="111" t="inlineStr">
        <is>
          <t>Diksha Gunjyal</t>
        </is>
      </c>
      <c r="C72" s="111" t="inlineStr">
        <is>
          <t>Marketing</t>
        </is>
      </c>
      <c r="D72" s="115" t="inlineStr">
        <is>
          <t>Marketing Associate</t>
        </is>
      </c>
      <c r="E72" s="115" t="inlineStr">
        <is>
          <t>Sales Development Representative</t>
        </is>
      </c>
      <c r="F72" s="111" t="inlineStr">
        <is>
          <t>L3 – Professional / Associate</t>
        </is>
      </c>
      <c r="G72" s="24" t="inlineStr">
        <is>
          <t>A2</t>
        </is>
      </c>
      <c r="H72" s="149" t="inlineStr">
        <is>
          <t>• Same level</t>
        </is>
      </c>
      <c r="I72" s="111" t="inlineStr">
        <is>
          <t>Sales &amp; Business Development</t>
        </is>
      </c>
      <c r="J72" s="111" t="inlineStr">
        <is>
          <t>Sales Development &amp; Prospecting</t>
        </is>
      </c>
      <c r="K72" s="111" t="inlineStr"/>
      <c r="L72" s="111" t="n">
        <v>20</v>
      </c>
      <c r="M72" s="113" t="inlineStr">
        <is>
          <t>P1–P2</t>
        </is>
      </c>
      <c r="N72" s="114" t="inlineStr">
        <is>
          <t>Entry / Developing</t>
        </is>
      </c>
      <c r="O72" s="114" t="inlineStr">
        <is>
          <t>2 Assist</t>
        </is>
      </c>
      <c r="P72" s="114" t="inlineStr">
        <is>
          <t>0–2 yrs</t>
        </is>
      </c>
      <c r="Q72" s="114" t="inlineStr">
        <is>
          <t>1–3 · 0–3</t>
        </is>
      </c>
      <c r="R72" s="114" t="inlineStr">
        <is>
          <t>SDR · entry / SDR / Inside Sales</t>
        </is>
      </c>
      <c r="S72" s="114" t="inlineStr">
        <is>
          <t>IRIS Vs Competitor Benchmark — SaaS sales ladder — IC: SDR / BDR</t>
        </is>
      </c>
      <c r="T72" s="114" t="inlineStr">
        <is>
          <t>SaaS sales ladder · SDR → AE → Enterprise AE → VP / CRO; MEDDICC-style qualification</t>
        </is>
      </c>
      <c r="U72" s="114" t="inlineStr">
        <is>
          <t>Core 2 · Future 2 · Functional 2 · Leadership not scored</t>
        </is>
      </c>
      <c r="V72" s="157" t="n">
        <v>489</v>
      </c>
      <c r="W72" s="158" t="inlineStr">
        <is>
          <t>IRIS2518</t>
        </is>
      </c>
      <c r="X72" s="158" t="inlineStr">
        <is>
          <t>Employee</t>
        </is>
      </c>
      <c r="Y72" s="158" t="inlineStr">
        <is>
          <t>Active</t>
        </is>
      </c>
      <c r="Z72" s="158" t="inlineStr">
        <is>
          <t>Diksha Gunjyal</t>
        </is>
      </c>
      <c r="AA72" s="246" t="n">
        <v>46125</v>
      </c>
      <c r="AB72" s="158" t="inlineStr">
        <is>
          <t>Marketing Associate</t>
        </is>
      </c>
      <c r="AC72" s="158" t="inlineStr">
        <is>
          <t>B.Sc</t>
        </is>
      </c>
      <c r="AD72" s="158" t="inlineStr">
        <is>
          <t>Vijay Krishna Chintha</t>
        </is>
      </c>
      <c r="AE72" s="158" t="inlineStr">
        <is>
          <t>N-5</t>
        </is>
      </c>
      <c r="AF72" s="158" t="inlineStr">
        <is>
          <t>Individual Contributor</t>
        </is>
      </c>
      <c r="AG72" s="158" t="inlineStr">
        <is>
          <t>0 years, 0 months, 0 days</t>
        </is>
      </c>
      <c r="AH72" s="158" t="inlineStr">
        <is>
          <t>0 years, 4 months, 12 days</t>
        </is>
      </c>
      <c r="AI72" s="158" t="inlineStr">
        <is>
          <t>Regtech</t>
        </is>
      </c>
      <c r="AJ72" s="158" t="inlineStr">
        <is>
          <t>CARBON</t>
        </is>
      </c>
      <c r="AK72" s="158" t="inlineStr">
        <is>
          <t>Marketing</t>
        </is>
      </c>
      <c r="AL72" s="158" t="inlineStr">
        <is>
          <t>Marketing</t>
        </is>
      </c>
      <c r="AM72" s="158" t="inlineStr">
        <is>
          <t>No</t>
        </is>
      </c>
      <c r="AN72" s="158" t="inlineStr">
        <is>
          <t>Sales, Marketing &amp; Support</t>
        </is>
      </c>
      <c r="AO72" s="158" t="inlineStr">
        <is>
          <t>Marketing</t>
        </is>
      </c>
      <c r="AP72" s="158" t="inlineStr">
        <is>
          <t>Non-technical</t>
        </is>
      </c>
      <c r="AQ72" s="158" t="n">
        <v>20</v>
      </c>
      <c r="AR72" s="158" t="inlineStr">
        <is>
          <t>Covered</t>
        </is>
      </c>
      <c r="AS72" s="158" t="inlineStr">
        <is>
          <t>IRIS2518</t>
        </is>
      </c>
      <c r="AT72" s="158" t="inlineStr">
        <is>
          <t>Diksha Gunjyal</t>
        </is>
      </c>
      <c r="AU72" s="158" t="inlineStr">
        <is>
          <t>Marketing</t>
        </is>
      </c>
      <c r="AV72" s="158" t="inlineStr">
        <is>
          <t>Sales &amp; Business Development</t>
        </is>
      </c>
      <c r="AW72" s="158" t="inlineStr">
        <is>
          <t>Sales Development · SDR</t>
        </is>
      </c>
      <c r="AX72" s="158" t="n"/>
      <c r="AY72" s="158" t="n"/>
      <c r="AZ72" s="158" t="inlineStr">
        <is>
          <t>Employee</t>
        </is>
      </c>
      <c r="BA72" s="158" t="inlineStr">
        <is>
          <t>Saahit Togaru</t>
        </is>
      </c>
      <c r="BB72" s="158" t="inlineStr">
        <is>
          <t>Saahit Togaru</t>
        </is>
      </c>
      <c r="BC72" s="158" t="inlineStr">
        <is>
          <t>No</t>
        </is>
      </c>
      <c r="BD72" s="158" t="inlineStr">
        <is>
          <t>Marketing Associate</t>
        </is>
      </c>
      <c r="BE72" s="158" t="inlineStr">
        <is>
          <t>Sales Development Associate</t>
        </is>
      </c>
      <c r="BF72" s="158" t="inlineStr">
        <is>
          <t>Yes</t>
        </is>
      </c>
      <c r="BG72" s="158" t="inlineStr">
        <is>
          <t>—</t>
        </is>
      </c>
      <c r="BH72" s="158" t="inlineStr">
        <is>
          <t>—</t>
        </is>
      </c>
      <c r="BI72" s="158" t="inlineStr">
        <is>
          <t>—</t>
        </is>
      </c>
      <c r="BJ72" s="158" t="inlineStr">
        <is>
          <t>Not a manager</t>
        </is>
      </c>
      <c r="BK72" s="158" t="inlineStr">
        <is>
          <t>—</t>
        </is>
      </c>
      <c r="BL72" s="158" t="inlineStr">
        <is>
          <t>—</t>
        </is>
      </c>
      <c r="BM72" s="158" t="inlineStr">
        <is>
          <t>—</t>
        </is>
      </c>
      <c r="BN72" s="158" t="inlineStr">
        <is>
          <t>Not a manager</t>
        </is>
      </c>
      <c r="BO72" s="158" t="inlineStr">
        <is>
          <t>—</t>
        </is>
      </c>
      <c r="BP72" s="158" t="inlineStr">
        <is>
          <t>L3 – Professional / Associate</t>
        </is>
      </c>
      <c r="BQ72" s="158" t="inlineStr">
        <is>
          <t>L3 – Professional / Associate</t>
        </is>
      </c>
      <c r="BR72" s="158" t="inlineStr">
        <is>
          <t>No designation change — current record value carried forward</t>
        </is>
      </c>
      <c r="BS72" s="158" t="inlineStr">
        <is>
          <t>1.Recently joined the organization · around 3 months ago and is currently ramping up while building a strong understanding
2. Started actively prospecting through multi-channel outreach across target accounts to build pipeline</t>
        </is>
      </c>
      <c r="BT72" s="158" t="n"/>
      <c r="BU72" s="158" t="inlineStr">
        <is>
          <t>No input received.</t>
        </is>
      </c>
      <c r="BV72" s="158" t="n"/>
      <c r="BW72" s="158" t="inlineStr">
        <is>
          <t>IRIS2518</t>
        </is>
      </c>
      <c r="BX72" s="158" t="inlineStr">
        <is>
          <t>Employee</t>
        </is>
      </c>
      <c r="BY72" s="158" t="inlineStr">
        <is>
          <t>Active</t>
        </is>
      </c>
      <c r="BZ72" s="158" t="inlineStr">
        <is>
          <t>Diksha Gunjyal</t>
        </is>
      </c>
      <c r="CA72" s="159" t="n">
        <v>46125</v>
      </c>
      <c r="CB72" s="158" t="inlineStr">
        <is>
          <t>Marketing Associate</t>
        </is>
      </c>
      <c r="CC72" s="158" t="inlineStr">
        <is>
          <t>Moved to SDR - EURegions - reports to Saahit</t>
        </is>
      </c>
      <c r="CD72" s="158" t="inlineStr">
        <is>
          <t>Sales &amp; Business Development</t>
        </is>
      </c>
      <c r="CE72" s="158" t="inlineStr">
        <is>
          <t>Sales Development · SDR</t>
        </is>
      </c>
      <c r="CF72" s="158" t="inlineStr">
        <is>
          <t>Marketing Associate</t>
        </is>
      </c>
      <c r="CG72" s="158" t="inlineStr">
        <is>
          <t>L3 – Professional / Associate</t>
        </is>
      </c>
      <c r="CH72" s="158" t="inlineStr">
        <is>
          <t>Saahit Togaru</t>
        </is>
      </c>
      <c r="CI72" s="158" t="inlineStr">
        <is>
          <t>N-4</t>
        </is>
      </c>
      <c r="CJ72" s="158" t="inlineStr">
        <is>
          <t>Individual Contributor</t>
        </is>
      </c>
      <c r="CK72" s="158" t="inlineStr">
        <is>
          <t>Regtech</t>
        </is>
      </c>
      <c r="CL72" s="158" t="inlineStr">
        <is>
          <t>Marketing</t>
        </is>
      </c>
      <c r="CM72" s="158" t="inlineStr">
        <is>
          <t>0 years, 2 months, 7 days</t>
        </is>
      </c>
      <c r="CN72" s="158" t="n"/>
      <c r="CO72" s="158" t="inlineStr">
        <is>
          <t>No</t>
        </is>
      </c>
      <c r="CP72" s="158" t="n">
        <v>1</v>
      </c>
      <c r="CQ72" s="158" t="inlineStr">
        <is>
          <t>Low</t>
        </is>
      </c>
      <c r="CR72" s="158" t="inlineStr">
        <is>
          <t>Performance Risk</t>
        </is>
      </c>
      <c r="CS72" s="158" t="inlineStr">
        <is>
          <t>Too soon to comment</t>
        </is>
      </c>
      <c r="CT72" s="158" t="inlineStr">
        <is>
          <t>No</t>
        </is>
      </c>
      <c r="CU72" s="158" t="inlineStr">
        <is>
          <t>No</t>
        </is>
      </c>
      <c r="CV72" s="158" t="n"/>
      <c r="CW72" s="158" t="inlineStr">
        <is>
          <t>Would benefit from improving ownership, proactiveness · from her own end, and confidence in conversations while strengthening prospecting and pipeline generation skills</t>
        </is>
      </c>
      <c r="CX72" s="158" t="n"/>
      <c r="CY72" s="158" t="inlineStr">
        <is>
          <t>To be mapped to SDR Mgr Europe - TBH</t>
        </is>
      </c>
    </row>
    <row r="73" ht="64" customHeight="1">
      <c r="A73" s="109" t="inlineStr">
        <is>
          <t>IRIS2392</t>
        </is>
      </c>
      <c r="B73" s="111" t="inlineStr">
        <is>
          <t>Sanjana Thapa</t>
        </is>
      </c>
      <c r="C73" s="111" t="inlineStr">
        <is>
          <t>Marketing</t>
        </is>
      </c>
      <c r="D73" s="115" t="inlineStr">
        <is>
          <t>Marketing Associate - ABM</t>
        </is>
      </c>
      <c r="E73" s="115" t="inlineStr">
        <is>
          <t>Sales Development Representative</t>
        </is>
      </c>
      <c r="F73" s="111" t="inlineStr">
        <is>
          <t>L3 – Professional / Associate</t>
        </is>
      </c>
      <c r="G73" s="24" t="inlineStr">
        <is>
          <t>A2</t>
        </is>
      </c>
      <c r="H73" s="149" t="inlineStr">
        <is>
          <t>• Same level</t>
        </is>
      </c>
      <c r="I73" s="111" t="inlineStr">
        <is>
          <t>Sales &amp; Business Development</t>
        </is>
      </c>
      <c r="J73" s="111" t="inlineStr">
        <is>
          <t>Sales Development &amp; Prospecting</t>
        </is>
      </c>
      <c r="K73" s="111" t="inlineStr"/>
      <c r="L73" s="111" t="n">
        <v>19</v>
      </c>
      <c r="M73" s="113" t="inlineStr">
        <is>
          <t>P1–P2</t>
        </is>
      </c>
      <c r="N73" s="114" t="inlineStr">
        <is>
          <t>Entry / Developing</t>
        </is>
      </c>
      <c r="O73" s="114" t="inlineStr">
        <is>
          <t>2 Assist</t>
        </is>
      </c>
      <c r="P73" s="114" t="inlineStr">
        <is>
          <t>0–2 yrs</t>
        </is>
      </c>
      <c r="Q73" s="114" t="inlineStr">
        <is>
          <t>1–3 · 0–3</t>
        </is>
      </c>
      <c r="R73" s="114" t="inlineStr">
        <is>
          <t>SDR · entry / SDR / Inside Sales</t>
        </is>
      </c>
      <c r="S73" s="114" t="inlineStr">
        <is>
          <t>IRIS Vs Competitor Benchmark — SaaS sales ladder — IC: SDR / BDR</t>
        </is>
      </c>
      <c r="T73" s="114" t="inlineStr">
        <is>
          <t>SaaS sales ladder · SDR → AE → Enterprise AE → VP / CRO; MEDDICC-style qualification</t>
        </is>
      </c>
      <c r="U73" s="114" t="inlineStr">
        <is>
          <t>Core 2 · Future 2 · Functional 2 · Leadership not scored</t>
        </is>
      </c>
      <c r="V73" s="157" t="n">
        <v>379</v>
      </c>
      <c r="W73" s="158" t="inlineStr">
        <is>
          <t>IRIS2392</t>
        </is>
      </c>
      <c r="X73" s="158" t="inlineStr">
        <is>
          <t>Employee</t>
        </is>
      </c>
      <c r="Y73" s="158" t="inlineStr">
        <is>
          <t>Active</t>
        </is>
      </c>
      <c r="Z73" s="158" t="inlineStr">
        <is>
          <t>Sanjana Thapa</t>
        </is>
      </c>
      <c r="AA73" s="246" t="n">
        <v>45839</v>
      </c>
      <c r="AB73" s="158" t="inlineStr">
        <is>
          <t>Marketing Associate - ABM</t>
        </is>
      </c>
      <c r="AC73" s="158" t="inlineStr">
        <is>
          <t>B.E</t>
        </is>
      </c>
      <c r="AD73" s="158" t="inlineStr">
        <is>
          <t>Saahit Togaru</t>
        </is>
      </c>
      <c r="AE73" s="158" t="inlineStr">
        <is>
          <t>N-4</t>
        </is>
      </c>
      <c r="AF73" s="158" t="inlineStr">
        <is>
          <t>Individual Contributor</t>
        </is>
      </c>
      <c r="AG73" s="158" t="inlineStr">
        <is>
          <t>0 years, 0 months, 0 days</t>
        </is>
      </c>
      <c r="AH73" s="158" t="inlineStr">
        <is>
          <t>1 years, 1 months, 24 days</t>
        </is>
      </c>
      <c r="AI73" s="158" t="inlineStr">
        <is>
          <t>Regtech</t>
        </is>
      </c>
      <c r="AJ73" s="158" t="inlineStr">
        <is>
          <t>CARBON</t>
        </is>
      </c>
      <c r="AK73" s="158" t="inlineStr">
        <is>
          <t>Marketing</t>
        </is>
      </c>
      <c r="AL73" s="158" t="inlineStr">
        <is>
          <t>Marketing - SDR</t>
        </is>
      </c>
      <c r="AM73" s="158" t="inlineStr">
        <is>
          <t>No</t>
        </is>
      </c>
      <c r="AN73" s="158" t="inlineStr">
        <is>
          <t>Sales, Marketing &amp; Support</t>
        </is>
      </c>
      <c r="AO73" s="158" t="inlineStr">
        <is>
          <t>Marketing</t>
        </is>
      </c>
      <c r="AP73" s="158" t="inlineStr">
        <is>
          <t>Non-technical</t>
        </is>
      </c>
      <c r="AQ73" s="158" t="n">
        <v>20</v>
      </c>
      <c r="AR73" s="158" t="inlineStr">
        <is>
          <t>Covered</t>
        </is>
      </c>
      <c r="AS73" s="158" t="inlineStr">
        <is>
          <t>IRIS2392</t>
        </is>
      </c>
      <c r="AT73" s="158" t="inlineStr">
        <is>
          <t>Sanjana Thapa</t>
        </is>
      </c>
      <c r="AU73" s="158" t="inlineStr">
        <is>
          <t>Marketing</t>
        </is>
      </c>
      <c r="AV73" s="158" t="inlineStr">
        <is>
          <t>Sales &amp; Business Development</t>
        </is>
      </c>
      <c r="AW73" s="158" t="inlineStr">
        <is>
          <t>Sales Development · SDR</t>
        </is>
      </c>
      <c r="AX73" s="158" t="n"/>
      <c r="AY73" s="158" t="n"/>
      <c r="AZ73" s="158" t="inlineStr">
        <is>
          <t>Employee</t>
        </is>
      </c>
      <c r="BA73" s="158" t="inlineStr">
        <is>
          <t>Saahit Togaru</t>
        </is>
      </c>
      <c r="BB73" s="158" t="inlineStr">
        <is>
          <t>Saahit Togaru</t>
        </is>
      </c>
      <c r="BC73" s="158" t="inlineStr">
        <is>
          <t>No</t>
        </is>
      </c>
      <c r="BD73" s="158" t="inlineStr">
        <is>
          <t>Sales Development Representative</t>
        </is>
      </c>
      <c r="BE73" s="158" t="inlineStr">
        <is>
          <t>Sales Development Associate</t>
        </is>
      </c>
      <c r="BF73" s="158" t="inlineStr">
        <is>
          <t>Yes</t>
        </is>
      </c>
      <c r="BG73" s="158" t="inlineStr">
        <is>
          <t>—</t>
        </is>
      </c>
      <c r="BH73" s="158" t="inlineStr">
        <is>
          <t>—</t>
        </is>
      </c>
      <c r="BI73" s="158" t="inlineStr">
        <is>
          <t>—</t>
        </is>
      </c>
      <c r="BJ73" s="158" t="inlineStr">
        <is>
          <t>Not a manager</t>
        </is>
      </c>
      <c r="BK73" s="158" t="inlineStr">
        <is>
          <t>—</t>
        </is>
      </c>
      <c r="BL73" s="158" t="inlineStr">
        <is>
          <t>—</t>
        </is>
      </c>
      <c r="BM73" s="158" t="inlineStr">
        <is>
          <t>—</t>
        </is>
      </c>
      <c r="BN73" s="158" t="inlineStr">
        <is>
          <t>Not a manager</t>
        </is>
      </c>
      <c r="BO73" s="158" t="inlineStr">
        <is>
          <t>—</t>
        </is>
      </c>
      <c r="BP73" s="158" t="inlineStr">
        <is>
          <t>L3 – Professional / Associate</t>
        </is>
      </c>
      <c r="BQ73" s="158" t="inlineStr">
        <is>
          <t>L3 – Professional / Associate</t>
        </is>
      </c>
      <c r="BR73" s="158" t="inlineStr">
        <is>
          <t>No exact Title Hierarchy match — retained current record value</t>
        </is>
      </c>
      <c r="BS73" s="158" t="inlineStr">
        <is>
          <t>1. Consistently met or exceeded performance targets. Achieved the highest DCS performance of 16 DCS in May'25 and 8 DCS in Apr'26. The highest SAL performance of 9 SALs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T73" s="158" t="n"/>
      <c r="BU73" s="158" t="inlineStr">
        <is>
          <t>No input received.</t>
        </is>
      </c>
      <c r="BV73" s="158" t="n"/>
      <c r="BW73" s="158" t="inlineStr">
        <is>
          <t>IRIS2392</t>
        </is>
      </c>
      <c r="BX73" s="158" t="inlineStr">
        <is>
          <t>Employee</t>
        </is>
      </c>
      <c r="BY73" s="158" t="inlineStr">
        <is>
          <t>Active</t>
        </is>
      </c>
      <c r="BZ73" s="158" t="inlineStr">
        <is>
          <t>Sanjana Thapa</t>
        </is>
      </c>
      <c r="CA73" s="159" t="n">
        <v>45839</v>
      </c>
      <c r="CB73" s="158" t="inlineStr">
        <is>
          <t>Sales Development Representative</t>
        </is>
      </c>
      <c r="CC73" s="158" t="inlineStr">
        <is>
          <t>Cold calling+Emailing, Scheduling Demo,, Before Demo, they huddle with Functional * Sales team to provide detailed portfolio about the company.Tools used - Linkedin Sales navigator · To fetch number of customers shared by Database Team:</t>
        </is>
      </c>
      <c r="CD73" s="158" t="inlineStr">
        <is>
          <t>Sales &amp; Business Development</t>
        </is>
      </c>
      <c r="CE73" s="158" t="inlineStr">
        <is>
          <t>Sales Development · SDR</t>
        </is>
      </c>
      <c r="CF73" s="158" t="inlineStr">
        <is>
          <t>Sales Development Representative</t>
        </is>
      </c>
      <c r="CG73" s="158" t="inlineStr">
        <is>
          <t>L3 – Professional / Associate</t>
        </is>
      </c>
      <c r="CH73" s="158" t="inlineStr">
        <is>
          <t>Shweta Mishra</t>
        </is>
      </c>
      <c r="CI73" s="158" t="inlineStr">
        <is>
          <t>N-5</t>
        </is>
      </c>
      <c r="CJ73" s="158" t="inlineStr">
        <is>
          <t>Individual Contributor</t>
        </is>
      </c>
      <c r="CK73" s="158" t="inlineStr">
        <is>
          <t>Regtech</t>
        </is>
      </c>
      <c r="CL73" s="158" t="inlineStr">
        <is>
          <t>Marketing</t>
        </is>
      </c>
      <c r="CM73" s="158" t="inlineStr">
        <is>
          <t>0 years, 11 months, 19 days</t>
        </is>
      </c>
      <c r="CN73" s="158" t="inlineStr">
        <is>
          <t>Sales Development Associate</t>
        </is>
      </c>
      <c r="CO73" s="158" t="inlineStr">
        <is>
          <t>No</t>
        </is>
      </c>
      <c r="CP73" s="158" t="n">
        <v>1</v>
      </c>
      <c r="CQ73" s="158" t="inlineStr">
        <is>
          <t>High</t>
        </is>
      </c>
      <c r="CR73" s="158" t="inlineStr">
        <is>
          <t>High Impact / Growth Talent</t>
        </is>
      </c>
      <c r="CS73" s="158"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T73" s="158" t="inlineStr">
        <is>
          <t>No</t>
        </is>
      </c>
      <c r="CU73" s="158" t="inlineStr">
        <is>
          <t>Yes</t>
        </is>
      </c>
      <c r="CV73" s="158" t="n"/>
      <c r="CW73" s="158" t="inlineStr">
        <is>
          <t>Continue building cross-functional collaboration by proactively engaging with internal teams</t>
        </is>
      </c>
      <c r="CX73" s="158" t="n"/>
      <c r="CY73" s="158" t="inlineStr">
        <is>
          <t>To be mapped to SDR Mgr Europe - TBH and Title to be standardized to Sales Development Associate</t>
        </is>
      </c>
    </row>
    <row r="74" ht="64" customHeight="1">
      <c r="A74" s="109" t="inlineStr">
        <is>
          <t>IRIS2513</t>
        </is>
      </c>
      <c r="B74" s="111" t="inlineStr">
        <is>
          <t>Satyarth Singh</t>
        </is>
      </c>
      <c r="C74" s="111" t="inlineStr">
        <is>
          <t>Marketing</t>
        </is>
      </c>
      <c r="D74" s="115" t="inlineStr">
        <is>
          <t>Marketing Associate</t>
        </is>
      </c>
      <c r="E74" s="115" t="inlineStr">
        <is>
          <t>Sales Development Representative</t>
        </is>
      </c>
      <c r="F74" s="111" t="inlineStr">
        <is>
          <t>L3 – Professional / Associate</t>
        </is>
      </c>
      <c r="G74" s="24" t="inlineStr">
        <is>
          <t>A2</t>
        </is>
      </c>
      <c r="H74" s="149" t="inlineStr">
        <is>
          <t>• Same level</t>
        </is>
      </c>
      <c r="I74" s="111" t="inlineStr">
        <is>
          <t>Sales &amp; Business Development</t>
        </is>
      </c>
      <c r="J74" s="111" t="inlineStr">
        <is>
          <t>Sales Development &amp; Prospecting</t>
        </is>
      </c>
      <c r="K74" s="111" t="inlineStr"/>
      <c r="L74" s="111" t="n">
        <v>19</v>
      </c>
      <c r="M74" s="113" t="inlineStr">
        <is>
          <t>P1–P2</t>
        </is>
      </c>
      <c r="N74" s="114" t="inlineStr">
        <is>
          <t>Entry / Developing</t>
        </is>
      </c>
      <c r="O74" s="114" t="inlineStr">
        <is>
          <t>2 Assist</t>
        </is>
      </c>
      <c r="P74" s="114" t="inlineStr">
        <is>
          <t>0–2 yrs</t>
        </is>
      </c>
      <c r="Q74" s="114" t="inlineStr">
        <is>
          <t>1–3 · 0–3</t>
        </is>
      </c>
      <c r="R74" s="114" t="inlineStr">
        <is>
          <t>SDR · entry / SDR / Inside Sales</t>
        </is>
      </c>
      <c r="S74" s="114" t="inlineStr">
        <is>
          <t>IRIS Vs Competitor Benchmark — SaaS sales ladder — IC: SDR / BDR</t>
        </is>
      </c>
      <c r="T74" s="114" t="inlineStr">
        <is>
          <t>SaaS sales ladder · SDR → AE → Enterprise AE → VP / CRO; MEDDICC-style qualification</t>
        </is>
      </c>
      <c r="U74" s="114" t="inlineStr">
        <is>
          <t>Core 2 · Future 2 · Functional 2 · Leadership not scored</t>
        </is>
      </c>
      <c r="V74" s="157" t="n">
        <v>484</v>
      </c>
      <c r="W74" s="158" t="inlineStr">
        <is>
          <t>IRIS2513</t>
        </is>
      </c>
      <c r="X74" s="158" t="inlineStr">
        <is>
          <t>Employee</t>
        </is>
      </c>
      <c r="Y74" s="158" t="inlineStr">
        <is>
          <t>Active</t>
        </is>
      </c>
      <c r="Z74" s="158" t="inlineStr">
        <is>
          <t>Satyarth Singh</t>
        </is>
      </c>
      <c r="AA74" s="246" t="n">
        <v>46125</v>
      </c>
      <c r="AB74" s="158" t="inlineStr">
        <is>
          <t>Marketing Associate</t>
        </is>
      </c>
      <c r="AC74" s="158" t="inlineStr">
        <is>
          <t>PGDM</t>
        </is>
      </c>
      <c r="AD74" s="158" t="inlineStr">
        <is>
          <t>Priyadarshini Dey</t>
        </is>
      </c>
      <c r="AE74" s="158" t="inlineStr">
        <is>
          <t>N-5</t>
        </is>
      </c>
      <c r="AF74" s="158" t="inlineStr">
        <is>
          <t>Individual Contributor</t>
        </is>
      </c>
      <c r="AG74" s="158" t="inlineStr">
        <is>
          <t>0 years, 0 months, 0 days</t>
        </is>
      </c>
      <c r="AH74" s="158" t="inlineStr">
        <is>
          <t>0 years, 4 months, 12 days</t>
        </is>
      </c>
      <c r="AI74" s="158" t="inlineStr">
        <is>
          <t>Regtech</t>
        </is>
      </c>
      <c r="AJ74" s="158" t="inlineStr">
        <is>
          <t>CARBON</t>
        </is>
      </c>
      <c r="AK74" s="158" t="inlineStr">
        <is>
          <t>Marketing</t>
        </is>
      </c>
      <c r="AL74" s="158" t="inlineStr">
        <is>
          <t>Marketing</t>
        </is>
      </c>
      <c r="AM74" s="158" t="inlineStr">
        <is>
          <t>No</t>
        </is>
      </c>
      <c r="AN74" s="158" t="inlineStr">
        <is>
          <t>Sales, Marketing &amp; Support</t>
        </is>
      </c>
      <c r="AO74" s="158" t="inlineStr">
        <is>
          <t>Marketing</t>
        </is>
      </c>
      <c r="AP74" s="158" t="inlineStr">
        <is>
          <t>Non-technical</t>
        </is>
      </c>
      <c r="AQ74" s="158" t="n">
        <v>20</v>
      </c>
      <c r="AR74" s="158" t="inlineStr">
        <is>
          <t>Covered</t>
        </is>
      </c>
      <c r="AS74" s="158" t="inlineStr">
        <is>
          <t>IRIS2513</t>
        </is>
      </c>
      <c r="AT74" s="158" t="inlineStr">
        <is>
          <t>Satyarth Singh</t>
        </is>
      </c>
      <c r="AU74" s="158" t="inlineStr">
        <is>
          <t>Marketing</t>
        </is>
      </c>
      <c r="AV74" s="158" t="inlineStr">
        <is>
          <t>Sales &amp; Business Development</t>
        </is>
      </c>
      <c r="AW74" s="158" t="inlineStr">
        <is>
          <t>Sales Development · SDR</t>
        </is>
      </c>
      <c r="AX74" s="158" t="n"/>
      <c r="AY74" s="158" t="n"/>
      <c r="AZ74" s="158" t="inlineStr">
        <is>
          <t>Employee</t>
        </is>
      </c>
      <c r="BA74" s="158" t="inlineStr">
        <is>
          <t>Saahit Togaru</t>
        </is>
      </c>
      <c r="BB74" s="158" t="inlineStr">
        <is>
          <t>Saahit Togaru</t>
        </is>
      </c>
      <c r="BC74" s="158" t="inlineStr">
        <is>
          <t>No</t>
        </is>
      </c>
      <c r="BD74" s="158" t="inlineStr">
        <is>
          <t>Marketing Associate</t>
        </is>
      </c>
      <c r="BE74" s="158" t="inlineStr">
        <is>
          <t>Sales Development Associate</t>
        </is>
      </c>
      <c r="BF74" s="158" t="inlineStr">
        <is>
          <t>Yes</t>
        </is>
      </c>
      <c r="BG74" s="158" t="inlineStr">
        <is>
          <t>—</t>
        </is>
      </c>
      <c r="BH74" s="158" t="inlineStr">
        <is>
          <t>—</t>
        </is>
      </c>
      <c r="BI74" s="158" t="inlineStr">
        <is>
          <t>—</t>
        </is>
      </c>
      <c r="BJ74" s="158" t="inlineStr">
        <is>
          <t>Not a manager</t>
        </is>
      </c>
      <c r="BK74" s="158" t="inlineStr">
        <is>
          <t>—</t>
        </is>
      </c>
      <c r="BL74" s="158" t="inlineStr">
        <is>
          <t>—</t>
        </is>
      </c>
      <c r="BM74" s="158" t="inlineStr">
        <is>
          <t>—</t>
        </is>
      </c>
      <c r="BN74" s="158" t="inlineStr">
        <is>
          <t>Not a manager</t>
        </is>
      </c>
      <c r="BO74" s="158" t="inlineStr">
        <is>
          <t>—</t>
        </is>
      </c>
      <c r="BP74" s="158" t="inlineStr">
        <is>
          <t>L3 – Professional / Associate</t>
        </is>
      </c>
      <c r="BQ74" s="158" t="inlineStr">
        <is>
          <t>L3 – Professional / Associate</t>
        </is>
      </c>
      <c r="BR74" s="158" t="inlineStr">
        <is>
          <t>No designation change — current record value carried forward</t>
        </is>
      </c>
      <c r="BS74" s="158" t="n"/>
      <c r="BT74" s="158" t="n"/>
      <c r="BU74" s="158" t="inlineStr">
        <is>
          <t>No input received.</t>
        </is>
      </c>
      <c r="BV74" s="158" t="n"/>
      <c r="BW74" s="158" t="inlineStr">
        <is>
          <t>IRIS2513</t>
        </is>
      </c>
      <c r="BX74" s="158" t="inlineStr">
        <is>
          <t>Employee</t>
        </is>
      </c>
      <c r="BY74" s="158" t="inlineStr">
        <is>
          <t>Active</t>
        </is>
      </c>
      <c r="BZ74" s="158" t="inlineStr">
        <is>
          <t>Satyarth Singh</t>
        </is>
      </c>
      <c r="CA74" s="159" t="n">
        <v>46125</v>
      </c>
      <c r="CB74" s="158" t="inlineStr">
        <is>
          <t>Marketing Associate</t>
        </is>
      </c>
      <c r="CC74" s="158" t="inlineStr">
        <is>
          <t>Cold calling+Emailing, Scheduling Demo, Before Demo, they huddle with Functional * Sales team to provide detailed portfolio about the company. Tools used - Linkedin Sales navigator · To fetch number of customers shared by Database Team:</t>
        </is>
      </c>
      <c r="CD74" s="158" t="inlineStr">
        <is>
          <t>Sales &amp; Business Development</t>
        </is>
      </c>
      <c r="CE74" s="158" t="inlineStr">
        <is>
          <t>Sales Development · SDR</t>
        </is>
      </c>
      <c r="CF74" s="158" t="inlineStr">
        <is>
          <t>Marketing Associate</t>
        </is>
      </c>
      <c r="CG74" s="158" t="inlineStr">
        <is>
          <t>L3 – Professional / Associate</t>
        </is>
      </c>
      <c r="CH74" s="158" t="inlineStr">
        <is>
          <t>Saahit Togaru</t>
        </is>
      </c>
      <c r="CI74" s="158" t="inlineStr">
        <is>
          <t>N-4</t>
        </is>
      </c>
      <c r="CJ74" s="158" t="inlineStr">
        <is>
          <t>Individual Contributor</t>
        </is>
      </c>
      <c r="CK74" s="158" t="inlineStr">
        <is>
          <t>Regtech</t>
        </is>
      </c>
      <c r="CL74" s="158" t="inlineStr">
        <is>
          <t>Marketing</t>
        </is>
      </c>
      <c r="CM74" s="158" t="inlineStr">
        <is>
          <t>0 years, 2 months, 7 days</t>
        </is>
      </c>
      <c r="CN74" s="158" t="n"/>
      <c r="CO74" s="158" t="n"/>
      <c r="CP74" s="158" t="n"/>
      <c r="CQ74" s="158" t="n"/>
      <c r="CR74" s="158" t="n"/>
      <c r="CS74" s="158" t="n"/>
      <c r="CT74" s="158" t="inlineStr">
        <is>
          <t>No</t>
        </is>
      </c>
      <c r="CU74" s="158" t="inlineStr">
        <is>
          <t>No</t>
        </is>
      </c>
      <c r="CV74" s="158" t="n"/>
      <c r="CW74" s="158" t="n"/>
      <c r="CX74" s="158" t="n"/>
      <c r="CY74" s="158" t="inlineStr">
        <is>
          <t>To be mapped to SDR Mgr US - TBH</t>
        </is>
      </c>
    </row>
    <row r="75" ht="64" customHeight="1">
      <c r="A75" s="109" t="inlineStr">
        <is>
          <t>IRIS2512</t>
        </is>
      </c>
      <c r="B75" s="111" t="inlineStr">
        <is>
          <t>Shobhit Dhingra</t>
        </is>
      </c>
      <c r="C75" s="111" t="inlineStr">
        <is>
          <t>Marketing</t>
        </is>
      </c>
      <c r="D75" s="115" t="inlineStr">
        <is>
          <t>Marketing Associate</t>
        </is>
      </c>
      <c r="E75" s="115" t="inlineStr">
        <is>
          <t>Sales Development Representative</t>
        </is>
      </c>
      <c r="F75" s="111" t="inlineStr">
        <is>
          <t>L3 – Professional / Associate</t>
        </is>
      </c>
      <c r="G75" s="24" t="inlineStr">
        <is>
          <t>A2</t>
        </is>
      </c>
      <c r="H75" s="149" t="inlineStr">
        <is>
          <t>• Same level</t>
        </is>
      </c>
      <c r="I75" s="111" t="inlineStr">
        <is>
          <t>Sales &amp; Business Development</t>
        </is>
      </c>
      <c r="J75" s="111" t="inlineStr">
        <is>
          <t>Sales Development &amp; Prospecting</t>
        </is>
      </c>
      <c r="K75" s="111" t="inlineStr"/>
      <c r="L75" s="111" t="n">
        <v>20</v>
      </c>
      <c r="M75" s="113" t="inlineStr">
        <is>
          <t>P1–P2</t>
        </is>
      </c>
      <c r="N75" s="114" t="inlineStr">
        <is>
          <t>Entry / Developing</t>
        </is>
      </c>
      <c r="O75" s="114" t="inlineStr">
        <is>
          <t>2 Assist</t>
        </is>
      </c>
      <c r="P75" s="114" t="inlineStr">
        <is>
          <t>0–2 yrs</t>
        </is>
      </c>
      <c r="Q75" s="114" t="inlineStr">
        <is>
          <t>1–3 · 0–3</t>
        </is>
      </c>
      <c r="R75" s="114" t="inlineStr">
        <is>
          <t>SDR · entry / SDR / Inside Sales</t>
        </is>
      </c>
      <c r="S75" s="114" t="inlineStr">
        <is>
          <t>IRIS Vs Competitor Benchmark — SaaS sales ladder — IC: SDR / BDR</t>
        </is>
      </c>
      <c r="T75" s="114" t="inlineStr">
        <is>
          <t>SaaS sales ladder · SDR → AE → Enterprise AE → VP / CRO; MEDDICC-style qualification</t>
        </is>
      </c>
      <c r="U75" s="114" t="inlineStr">
        <is>
          <t>Core 2 · Future 2 · Functional 2 · Leadership not scored</t>
        </is>
      </c>
      <c r="V75" s="157" t="n">
        <v>483</v>
      </c>
      <c r="W75" s="158" t="inlineStr">
        <is>
          <t>IRIS2512</t>
        </is>
      </c>
      <c r="X75" s="158" t="inlineStr">
        <is>
          <t>Employee</t>
        </is>
      </c>
      <c r="Y75" s="158" t="inlineStr">
        <is>
          <t>Active</t>
        </is>
      </c>
      <c r="Z75" s="158" t="inlineStr">
        <is>
          <t>Shobhit Dhingra</t>
        </is>
      </c>
      <c r="AA75" s="246" t="n">
        <v>46125</v>
      </c>
      <c r="AB75" s="158" t="inlineStr">
        <is>
          <t>Marketing Associate</t>
        </is>
      </c>
      <c r="AC75" s="158" t="inlineStr">
        <is>
          <t>B.Com</t>
        </is>
      </c>
      <c r="AD75" s="158" t="inlineStr">
        <is>
          <t>Priyadarshini Dey</t>
        </is>
      </c>
      <c r="AE75" s="158" t="inlineStr">
        <is>
          <t>N-5</t>
        </is>
      </c>
      <c r="AF75" s="158" t="inlineStr">
        <is>
          <t>Individual Contributor</t>
        </is>
      </c>
      <c r="AG75" s="158" t="inlineStr">
        <is>
          <t>0 years, 0 months, 0 days</t>
        </is>
      </c>
      <c r="AH75" s="158" t="inlineStr">
        <is>
          <t>0 years, 4 months, 12 days</t>
        </is>
      </c>
      <c r="AI75" s="158" t="inlineStr">
        <is>
          <t>Regtech</t>
        </is>
      </c>
      <c r="AJ75" s="158" t="inlineStr">
        <is>
          <t>CARBON</t>
        </is>
      </c>
      <c r="AK75" s="158" t="inlineStr">
        <is>
          <t>Marketing</t>
        </is>
      </c>
      <c r="AL75" s="158" t="inlineStr">
        <is>
          <t>Marketing</t>
        </is>
      </c>
      <c r="AM75" s="158" t="inlineStr">
        <is>
          <t>No</t>
        </is>
      </c>
      <c r="AN75" s="158" t="inlineStr">
        <is>
          <t>Sales, Marketing &amp; Support</t>
        </is>
      </c>
      <c r="AO75" s="158" t="inlineStr">
        <is>
          <t>Marketing</t>
        </is>
      </c>
      <c r="AP75" s="158" t="inlineStr">
        <is>
          <t>Non-technical</t>
        </is>
      </c>
      <c r="AQ75" s="158" t="n">
        <v>20</v>
      </c>
      <c r="AR75" s="158" t="inlineStr">
        <is>
          <t>Covered</t>
        </is>
      </c>
      <c r="AS75" s="158" t="inlineStr">
        <is>
          <t>IRIS2512</t>
        </is>
      </c>
      <c r="AT75" s="158" t="inlineStr">
        <is>
          <t>Shobhit Dhingra</t>
        </is>
      </c>
      <c r="AU75" s="158" t="inlineStr">
        <is>
          <t>Marketing</t>
        </is>
      </c>
      <c r="AV75" s="158" t="inlineStr">
        <is>
          <t>Sales &amp; Business Development</t>
        </is>
      </c>
      <c r="AW75" s="158" t="inlineStr">
        <is>
          <t>Sales Development · SDR</t>
        </is>
      </c>
      <c r="AX75" s="158" t="n"/>
      <c r="AY75" s="158" t="n"/>
      <c r="AZ75" s="158" t="inlineStr">
        <is>
          <t>Employee</t>
        </is>
      </c>
      <c r="BA75" s="158" t="inlineStr">
        <is>
          <t>Saahit Togaru</t>
        </is>
      </c>
      <c r="BB75" s="158" t="inlineStr">
        <is>
          <t>Saahit Togaru</t>
        </is>
      </c>
      <c r="BC75" s="158" t="inlineStr">
        <is>
          <t>No</t>
        </is>
      </c>
      <c r="BD75" s="158" t="inlineStr">
        <is>
          <t>Marketing Associate</t>
        </is>
      </c>
      <c r="BE75" s="158" t="inlineStr">
        <is>
          <t>Sales Development Associate</t>
        </is>
      </c>
      <c r="BF75" s="158" t="inlineStr">
        <is>
          <t>Yes</t>
        </is>
      </c>
      <c r="BG75" s="158" t="inlineStr">
        <is>
          <t>—</t>
        </is>
      </c>
      <c r="BH75" s="158" t="inlineStr">
        <is>
          <t>—</t>
        </is>
      </c>
      <c r="BI75" s="158" t="inlineStr">
        <is>
          <t>—</t>
        </is>
      </c>
      <c r="BJ75" s="158" t="inlineStr">
        <is>
          <t>Not a manager</t>
        </is>
      </c>
      <c r="BK75" s="158" t="inlineStr">
        <is>
          <t>—</t>
        </is>
      </c>
      <c r="BL75" s="158" t="inlineStr">
        <is>
          <t>—</t>
        </is>
      </c>
      <c r="BM75" s="158" t="inlineStr">
        <is>
          <t>—</t>
        </is>
      </c>
      <c r="BN75" s="158" t="inlineStr">
        <is>
          <t>Not a manager</t>
        </is>
      </c>
      <c r="BO75" s="158" t="inlineStr">
        <is>
          <t>—</t>
        </is>
      </c>
      <c r="BP75" s="158" t="inlineStr">
        <is>
          <t>L3 – Professional / Associate</t>
        </is>
      </c>
      <c r="BQ75" s="158" t="inlineStr">
        <is>
          <t>L3 – Professional / Associate</t>
        </is>
      </c>
      <c r="BR75" s="158" t="inlineStr">
        <is>
          <t>No designation change — current record value carried forward</t>
        </is>
      </c>
      <c r="BS75" s="158"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T75" s="158" t="n"/>
      <c r="BU75" s="158" t="inlineStr">
        <is>
          <t>No input received.</t>
        </is>
      </c>
      <c r="BV75" s="158" t="n"/>
      <c r="BW75" s="158" t="inlineStr">
        <is>
          <t>IRIS2512</t>
        </is>
      </c>
      <c r="BX75" s="158" t="inlineStr">
        <is>
          <t>Employee</t>
        </is>
      </c>
      <c r="BY75" s="158" t="inlineStr">
        <is>
          <t>Active</t>
        </is>
      </c>
      <c r="BZ75" s="158" t="inlineStr">
        <is>
          <t>Shobhit Dhingra</t>
        </is>
      </c>
      <c r="CA75" s="159" t="n">
        <v>46125</v>
      </c>
      <c r="CB75" s="158" t="inlineStr">
        <is>
          <t>Marketing Associate</t>
        </is>
      </c>
      <c r="CC75" s="158" t="inlineStr">
        <is>
          <t>SDR Management for EU region reports to Saahit</t>
        </is>
      </c>
      <c r="CD75" s="158" t="inlineStr">
        <is>
          <t>Sales &amp; Business Development</t>
        </is>
      </c>
      <c r="CE75" s="158" t="inlineStr">
        <is>
          <t>Sales Development · SDR</t>
        </is>
      </c>
      <c r="CF75" s="158" t="inlineStr">
        <is>
          <t>Marketing Associate</t>
        </is>
      </c>
      <c r="CG75" s="158" t="inlineStr">
        <is>
          <t>L3 – Professional / Associate</t>
        </is>
      </c>
      <c r="CH75" s="158" t="inlineStr">
        <is>
          <t>Saahit Togaru</t>
        </is>
      </c>
      <c r="CI75" s="158" t="inlineStr">
        <is>
          <t>N-4</t>
        </is>
      </c>
      <c r="CJ75" s="158" t="inlineStr">
        <is>
          <t>Individual Contributor</t>
        </is>
      </c>
      <c r="CK75" s="158" t="inlineStr">
        <is>
          <t>Regtech</t>
        </is>
      </c>
      <c r="CL75" s="158" t="inlineStr">
        <is>
          <t>Marketing</t>
        </is>
      </c>
      <c r="CM75" s="158" t="inlineStr">
        <is>
          <t>0 years, 2 months, 7 days</t>
        </is>
      </c>
      <c r="CN75" s="158" t="n"/>
      <c r="CO75" s="158" t="inlineStr">
        <is>
          <t>No</t>
        </is>
      </c>
      <c r="CP75" s="158" t="n">
        <v>1</v>
      </c>
      <c r="CQ75" s="158" t="inlineStr">
        <is>
          <t>Medium</t>
        </is>
      </c>
      <c r="CR75" s="158" t="inlineStr">
        <is>
          <t>Core Contributor</t>
        </is>
      </c>
      <c r="CS75" s="158" t="inlineStr">
        <is>
          <t>Too soon to comment</t>
        </is>
      </c>
      <c r="CT75" s="158" t="inlineStr">
        <is>
          <t>No</t>
        </is>
      </c>
      <c r="CU75" s="158" t="inlineStr">
        <is>
          <t>Yes</t>
        </is>
      </c>
      <c r="CV75" s="158" t="n"/>
      <c r="CW75" s="158" t="inlineStr">
        <is>
          <t>Would benefit from a deeper understanding of the current role and  sales process, while continuing to build confidence in prospecting and customer conversations.</t>
        </is>
      </c>
      <c r="CX75" s="158" t="n"/>
      <c r="CY75" s="158" t="inlineStr">
        <is>
          <t>To be mapped to SDR Mgr Europe - TBH</t>
        </is>
      </c>
    </row>
    <row r="76" ht="64" customHeight="1">
      <c r="A76" s="109" t="inlineStr">
        <is>
          <t>INTN0287</t>
        </is>
      </c>
      <c r="B76" s="111" t="inlineStr">
        <is>
          <t>Anika Mariam</t>
        </is>
      </c>
      <c r="C76" s="111" t="inlineStr">
        <is>
          <t>Marketing</t>
        </is>
      </c>
      <c r="D76" s="115" t="inlineStr">
        <is>
          <t>Intern</t>
        </is>
      </c>
      <c r="E76" s="115" t="inlineStr">
        <is>
          <t>Intern – Sales Development &amp; Prospecting</t>
        </is>
      </c>
      <c r="F76" s="111" t="inlineStr">
        <is>
          <t>L1 – Intern</t>
        </is>
      </c>
      <c r="G76" s="24" t="inlineStr">
        <is>
          <t>A1</t>
        </is>
      </c>
      <c r="H76" s="149" t="inlineStr">
        <is>
          <t>• Same level</t>
        </is>
      </c>
      <c r="I76" s="111" t="inlineStr">
        <is>
          <t>Sales &amp; Business Development</t>
        </is>
      </c>
      <c r="J76" s="111" t="inlineStr">
        <is>
          <t>Sales Development &amp; Prospecting</t>
        </is>
      </c>
      <c r="K76" s="111" t="inlineStr"/>
      <c r="L76" s="111" t="n">
        <v>19</v>
      </c>
      <c r="M76" s="113" t="inlineStr">
        <is>
          <t>Entry / P1 · intern</t>
        </is>
      </c>
      <c r="N76" s="114" t="inlineStr">
        <is>
          <t>Entry</t>
        </is>
      </c>
      <c r="O76" s="114" t="inlineStr">
        <is>
          <t>1 Follow</t>
        </is>
      </c>
      <c r="P76" s="114" t="inlineStr">
        <is>
          <t>0 yrs · fresher / intern</t>
        </is>
      </c>
      <c r="Q76" s="114" t="inlineStr">
        <is>
          <t>—</t>
        </is>
      </c>
      <c r="R76" s="114" t="inlineStr">
        <is>
          <t>SDR · entry</t>
        </is>
      </c>
      <c r="S76" s="114" t="inlineStr">
        <is>
          <t>—</t>
        </is>
      </c>
      <c r="T76" s="114" t="inlineStr">
        <is>
          <t>SaaS sales ladder · SDR → AE → Enterprise AE → VP / CRO; MEDDICC-style qualification</t>
        </is>
      </c>
      <c r="U76" s="114" t="inlineStr">
        <is>
          <t>Core 1 · Future 1 · Functional 1 · Leadership not scored</t>
        </is>
      </c>
      <c r="V76" s="157" t="n">
        <v>431</v>
      </c>
      <c r="W76" s="158" t="inlineStr">
        <is>
          <t>INTN0287</t>
        </is>
      </c>
      <c r="X76" s="158" t="inlineStr">
        <is>
          <t>Intern</t>
        </is>
      </c>
      <c r="Y76" s="158" t="inlineStr">
        <is>
          <t>Active</t>
        </is>
      </c>
      <c r="Z76" s="158" t="inlineStr">
        <is>
          <t>Anika Mariam</t>
        </is>
      </c>
      <c r="AA76" s="246" t="n">
        <v>46027</v>
      </c>
      <c r="AB76" s="158" t="inlineStr">
        <is>
          <t>Intern</t>
        </is>
      </c>
      <c r="AC76" s="158" t="inlineStr">
        <is>
          <t>B.Tech</t>
        </is>
      </c>
      <c r="AD76" s="158" t="inlineStr">
        <is>
          <t>Priyadarshini Dey</t>
        </is>
      </c>
      <c r="AE76" s="158" t="inlineStr">
        <is>
          <t>N-5</t>
        </is>
      </c>
      <c r="AF76" s="158" t="inlineStr">
        <is>
          <t>Individual Contributor</t>
        </is>
      </c>
      <c r="AG76" s="158" t="inlineStr">
        <is>
          <t>0 years, 1 months, 0 days</t>
        </is>
      </c>
      <c r="AH76" s="158" t="inlineStr">
        <is>
          <t>0 years, 7 months, 20 days</t>
        </is>
      </c>
      <c r="AI76" s="158" t="inlineStr">
        <is>
          <t>Regtech</t>
        </is>
      </c>
      <c r="AJ76" s="158" t="inlineStr">
        <is>
          <t>CARBON</t>
        </is>
      </c>
      <c r="AK76" s="158" t="inlineStr">
        <is>
          <t>Marketing</t>
        </is>
      </c>
      <c r="AL76" s="158" t="inlineStr">
        <is>
          <t>Marketing - SDR</t>
        </is>
      </c>
      <c r="AM76" s="158" t="inlineStr">
        <is>
          <t>No</t>
        </is>
      </c>
      <c r="AN76" s="158" t="inlineStr">
        <is>
          <t>Sales, Marketing &amp; Support</t>
        </is>
      </c>
      <c r="AO76" s="158" t="inlineStr">
        <is>
          <t>Marketing</t>
        </is>
      </c>
      <c r="AP76" s="158" t="inlineStr">
        <is>
          <t>Non-technical</t>
        </is>
      </c>
      <c r="AQ76" s="158" t="n">
        <v>20</v>
      </c>
      <c r="AR76" s="158" t="inlineStr">
        <is>
          <t>Covered</t>
        </is>
      </c>
      <c r="AS76" s="158" t="inlineStr">
        <is>
          <t>INTN0287</t>
        </is>
      </c>
      <c r="AT76" s="158" t="inlineStr">
        <is>
          <t>Anika Mariam</t>
        </is>
      </c>
      <c r="AU76" s="158" t="inlineStr">
        <is>
          <t>Marketing</t>
        </is>
      </c>
      <c r="AV76" s="158" t="inlineStr">
        <is>
          <t>Sales &amp; Business Development</t>
        </is>
      </c>
      <c r="AW76" s="158" t="inlineStr">
        <is>
          <t>Sales Development · SDR</t>
        </is>
      </c>
      <c r="AX76" s="158" t="n"/>
      <c r="AY76" s="158" t="n"/>
      <c r="AZ76" s="158" t="inlineStr">
        <is>
          <t>Intern</t>
        </is>
      </c>
      <c r="BA76" s="158" t="inlineStr">
        <is>
          <t>Priyadarshini Dey</t>
        </is>
      </c>
      <c r="BB76" s="158" t="inlineStr">
        <is>
          <t>Priyadarshini Dey</t>
        </is>
      </c>
      <c r="BC76" s="158" t="inlineStr">
        <is>
          <t>No</t>
        </is>
      </c>
      <c r="BD76" s="158" t="inlineStr">
        <is>
          <t>Intern</t>
        </is>
      </c>
      <c r="BE76" s="158" t="inlineStr">
        <is>
          <t>Intern</t>
        </is>
      </c>
      <c r="BF76" s="158" t="inlineStr">
        <is>
          <t>No</t>
        </is>
      </c>
      <c r="BG76" s="158" t="inlineStr">
        <is>
          <t>—</t>
        </is>
      </c>
      <c r="BH76" s="158" t="inlineStr">
        <is>
          <t>—</t>
        </is>
      </c>
      <c r="BI76" s="158" t="inlineStr">
        <is>
          <t>—</t>
        </is>
      </c>
      <c r="BJ76" s="158" t="inlineStr">
        <is>
          <t>Not a manager</t>
        </is>
      </c>
      <c r="BK76" s="158" t="inlineStr">
        <is>
          <t>—</t>
        </is>
      </c>
      <c r="BL76" s="158" t="inlineStr">
        <is>
          <t>—</t>
        </is>
      </c>
      <c r="BM76" s="158" t="inlineStr">
        <is>
          <t>—</t>
        </is>
      </c>
      <c r="BN76" s="158" t="inlineStr">
        <is>
          <t>Not a manager</t>
        </is>
      </c>
      <c r="BO76" s="158" t="inlineStr">
        <is>
          <t>—</t>
        </is>
      </c>
      <c r="BP76" s="158" t="inlineStr">
        <is>
          <t>L1 – Intern</t>
        </is>
      </c>
      <c r="BQ76" s="158" t="inlineStr">
        <is>
          <t>L1 – Intern</t>
        </is>
      </c>
      <c r="BR76" s="158" t="inlineStr">
        <is>
          <t>No designation change — current record value carried forward</t>
        </is>
      </c>
      <c r="BS76" s="15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T76" s="158" t="n"/>
      <c r="BU76" s="158" t="inlineStr">
        <is>
          <t>No input received.</t>
        </is>
      </c>
      <c r="BV76" s="158" t="n"/>
      <c r="BW76" s="158" t="inlineStr">
        <is>
          <t>INTN0287</t>
        </is>
      </c>
      <c r="BX76" s="158" t="inlineStr">
        <is>
          <t>Intern</t>
        </is>
      </c>
      <c r="BY76" s="158" t="inlineStr">
        <is>
          <t>Active</t>
        </is>
      </c>
      <c r="BZ76" s="158" t="inlineStr">
        <is>
          <t>Anika Mariam</t>
        </is>
      </c>
      <c r="CA76" s="159" t="n">
        <v>46027</v>
      </c>
      <c r="CB76" s="158" t="inlineStr">
        <is>
          <t>Intern</t>
        </is>
      </c>
      <c r="CC76" s="158" t="inlineStr">
        <is>
          <t>Cold calling+Emailing, Scheduling Demo, Before Demo, they huddle with Functional * Sales team to provide detailed portfolio about the company. Tools used - Linkedin Sales navigator · To fetch number of customers shared by Database Team:</t>
        </is>
      </c>
      <c r="CD76" s="158" t="inlineStr">
        <is>
          <t>Sales &amp; Business Development</t>
        </is>
      </c>
      <c r="CE76" s="158" t="inlineStr">
        <is>
          <t>Sales Development · SDR</t>
        </is>
      </c>
      <c r="CF76" s="158" t="inlineStr">
        <is>
          <t>Intern</t>
        </is>
      </c>
      <c r="CG76" s="158" t="inlineStr">
        <is>
          <t>L1 – Intern</t>
        </is>
      </c>
      <c r="CH76" s="158" t="inlineStr">
        <is>
          <t>Priyadarshini Dey</t>
        </is>
      </c>
      <c r="CI76" s="158" t="inlineStr">
        <is>
          <t>N-5</t>
        </is>
      </c>
      <c r="CJ76" s="158" t="inlineStr">
        <is>
          <t>Individual Contributor</t>
        </is>
      </c>
      <c r="CK76" s="158" t="inlineStr">
        <is>
          <t>Regtech</t>
        </is>
      </c>
      <c r="CL76" s="158" t="inlineStr">
        <is>
          <t>Marketing</t>
        </is>
      </c>
      <c r="CM76" s="158" t="inlineStr">
        <is>
          <t>0 years, 6 months, 15 days</t>
        </is>
      </c>
      <c r="CN76" s="158" t="n"/>
      <c r="CO76" s="158" t="inlineStr">
        <is>
          <t>NO</t>
        </is>
      </c>
      <c r="CP76" s="158" t="n">
        <v>2</v>
      </c>
      <c r="CQ76" s="158" t="inlineStr">
        <is>
          <t>Medium</t>
        </is>
      </c>
      <c r="CR76" s="158" t="inlineStr">
        <is>
          <t>Core Contributor</t>
        </is>
      </c>
      <c r="CS76" s="158" t="inlineStr">
        <is>
          <t>No</t>
        </is>
      </c>
      <c r="CT76" s="158" t="inlineStr">
        <is>
          <t>No</t>
        </is>
      </c>
      <c r="CU76" s="158" t="inlineStr">
        <is>
          <t>No</t>
        </is>
      </c>
      <c r="CV76" s="158" t="n"/>
      <c r="CW76" s="158" t="inlineStr">
        <is>
          <t>1. Strengthen domain knowledge through revised training to confidently communicate the value proposition, understand product updates, and articulate our competitive advantage over other players</t>
        </is>
      </c>
      <c r="CX76" s="158" t="n"/>
      <c r="CY76" s="158" t="n"/>
    </row>
    <row r="77" ht="64" customHeight="1">
      <c r="A77" s="109" t="inlineStr">
        <is>
          <t>INTN0285</t>
        </is>
      </c>
      <c r="B77" s="111" t="inlineStr">
        <is>
          <t>Deblina Chatterjee</t>
        </is>
      </c>
      <c r="C77" s="111" t="inlineStr">
        <is>
          <t>Marketing</t>
        </is>
      </c>
      <c r="D77" s="115" t="inlineStr">
        <is>
          <t>Intern</t>
        </is>
      </c>
      <c r="E77" s="115" t="inlineStr">
        <is>
          <t>Intern – Sales Development &amp; Prospecting</t>
        </is>
      </c>
      <c r="F77" s="111" t="inlineStr">
        <is>
          <t>L1 – Intern</t>
        </is>
      </c>
      <c r="G77" s="24" t="inlineStr">
        <is>
          <t>A1</t>
        </is>
      </c>
      <c r="H77" s="149" t="inlineStr">
        <is>
          <t>• Same level</t>
        </is>
      </c>
      <c r="I77" s="111" t="inlineStr">
        <is>
          <t>Sales &amp; Business Development</t>
        </is>
      </c>
      <c r="J77" s="111" t="inlineStr">
        <is>
          <t>Sales Development &amp; Prospecting</t>
        </is>
      </c>
      <c r="K77" s="111" t="inlineStr"/>
      <c r="L77" s="111" t="n">
        <v>19</v>
      </c>
      <c r="M77" s="113" t="inlineStr">
        <is>
          <t>Entry / P1 · intern</t>
        </is>
      </c>
      <c r="N77" s="114" t="inlineStr">
        <is>
          <t>Entry</t>
        </is>
      </c>
      <c r="O77" s="114" t="inlineStr">
        <is>
          <t>1 Follow</t>
        </is>
      </c>
      <c r="P77" s="114" t="inlineStr">
        <is>
          <t>0 yrs · fresher / intern</t>
        </is>
      </c>
      <c r="Q77" s="114" t="inlineStr">
        <is>
          <t>—</t>
        </is>
      </c>
      <c r="R77" s="114" t="inlineStr">
        <is>
          <t>SDR · entry</t>
        </is>
      </c>
      <c r="S77" s="114" t="inlineStr">
        <is>
          <t>—</t>
        </is>
      </c>
      <c r="T77" s="114" t="inlineStr">
        <is>
          <t>SaaS sales ladder · SDR → AE → Enterprise AE → VP / CRO; MEDDICC-style qualification</t>
        </is>
      </c>
      <c r="U77" s="114" t="inlineStr">
        <is>
          <t>Core 1 · Future 1 · Functional 1 · Leadership not scored</t>
        </is>
      </c>
      <c r="V77" s="157" t="n">
        <v>429</v>
      </c>
      <c r="W77" s="158" t="inlineStr">
        <is>
          <t>INTN0285</t>
        </is>
      </c>
      <c r="X77" s="158" t="inlineStr">
        <is>
          <t>Intern</t>
        </is>
      </c>
      <c r="Y77" s="158" t="inlineStr">
        <is>
          <t>Active</t>
        </is>
      </c>
      <c r="Z77" s="158" t="inlineStr">
        <is>
          <t>Deblina Chatterjee</t>
        </is>
      </c>
      <c r="AA77" s="246" t="n">
        <v>46027</v>
      </c>
      <c r="AB77" s="158" t="inlineStr">
        <is>
          <t>Intern</t>
        </is>
      </c>
      <c r="AC77" s="158" t="inlineStr">
        <is>
          <t>B.Tech</t>
        </is>
      </c>
      <c r="AD77" s="158" t="inlineStr">
        <is>
          <t>Priyadarshini Dey</t>
        </is>
      </c>
      <c r="AE77" s="158" t="inlineStr">
        <is>
          <t>N-5</t>
        </is>
      </c>
      <c r="AF77" s="158" t="inlineStr">
        <is>
          <t>Individual Contributor</t>
        </is>
      </c>
      <c r="AG77" s="158" t="inlineStr">
        <is>
          <t>0 years, 6 months, 0 days</t>
        </is>
      </c>
      <c r="AH77" s="158" t="inlineStr">
        <is>
          <t>0 years, 7 months, 20 days</t>
        </is>
      </c>
      <c r="AI77" s="158" t="inlineStr">
        <is>
          <t>Regtech</t>
        </is>
      </c>
      <c r="AJ77" s="158" t="inlineStr">
        <is>
          <t>CARBON</t>
        </is>
      </c>
      <c r="AK77" s="158" t="inlineStr">
        <is>
          <t>Marketing</t>
        </is>
      </c>
      <c r="AL77" s="158" t="inlineStr">
        <is>
          <t>Marketing - SDR</t>
        </is>
      </c>
      <c r="AM77" s="158" t="inlineStr">
        <is>
          <t>No</t>
        </is>
      </c>
      <c r="AN77" s="158" t="inlineStr">
        <is>
          <t>Sales, Marketing &amp; Support</t>
        </is>
      </c>
      <c r="AO77" s="158" t="inlineStr">
        <is>
          <t>Marketing</t>
        </is>
      </c>
      <c r="AP77" s="158" t="inlineStr">
        <is>
          <t>Non-technical</t>
        </is>
      </c>
      <c r="AQ77" s="158" t="n">
        <v>20</v>
      </c>
      <c r="AR77" s="158" t="inlineStr">
        <is>
          <t>Covered</t>
        </is>
      </c>
      <c r="AS77" s="158" t="inlineStr">
        <is>
          <t>INTN0285</t>
        </is>
      </c>
      <c r="AT77" s="158" t="inlineStr">
        <is>
          <t>Deblina Chatterjee</t>
        </is>
      </c>
      <c r="AU77" s="158" t="inlineStr">
        <is>
          <t>Marketing</t>
        </is>
      </c>
      <c r="AV77" s="158" t="inlineStr">
        <is>
          <t>Sales &amp; Business Development</t>
        </is>
      </c>
      <c r="AW77" s="158" t="inlineStr">
        <is>
          <t>Sales Development · SDR</t>
        </is>
      </c>
      <c r="AX77" s="158" t="n"/>
      <c r="AY77" s="158" t="n"/>
      <c r="AZ77" s="158" t="inlineStr">
        <is>
          <t>Intern</t>
        </is>
      </c>
      <c r="BA77" s="158" t="inlineStr">
        <is>
          <t>Priyadarshini Dey</t>
        </is>
      </c>
      <c r="BB77" s="158" t="inlineStr">
        <is>
          <t>Priyadarshini Dey</t>
        </is>
      </c>
      <c r="BC77" s="158" t="inlineStr">
        <is>
          <t>No</t>
        </is>
      </c>
      <c r="BD77" s="158" t="inlineStr">
        <is>
          <t>Intern</t>
        </is>
      </c>
      <c r="BE77" s="158" t="inlineStr">
        <is>
          <t>Intern</t>
        </is>
      </c>
      <c r="BF77" s="158" t="inlineStr">
        <is>
          <t>No</t>
        </is>
      </c>
      <c r="BG77" s="158" t="inlineStr">
        <is>
          <t>—</t>
        </is>
      </c>
      <c r="BH77" s="158" t="inlineStr">
        <is>
          <t>—</t>
        </is>
      </c>
      <c r="BI77" s="158" t="inlineStr">
        <is>
          <t>—</t>
        </is>
      </c>
      <c r="BJ77" s="158" t="inlineStr">
        <is>
          <t>Not a manager</t>
        </is>
      </c>
      <c r="BK77" s="158" t="inlineStr">
        <is>
          <t>—</t>
        </is>
      </c>
      <c r="BL77" s="158" t="inlineStr">
        <is>
          <t>—</t>
        </is>
      </c>
      <c r="BM77" s="158" t="inlineStr">
        <is>
          <t>—</t>
        </is>
      </c>
      <c r="BN77" s="158" t="inlineStr">
        <is>
          <t>Not a manager</t>
        </is>
      </c>
      <c r="BO77" s="158" t="inlineStr">
        <is>
          <t>—</t>
        </is>
      </c>
      <c r="BP77" s="158" t="inlineStr">
        <is>
          <t>L1 – Intern</t>
        </is>
      </c>
      <c r="BQ77" s="158" t="inlineStr">
        <is>
          <t>L1 – Intern</t>
        </is>
      </c>
      <c r="BR77" s="158" t="inlineStr">
        <is>
          <t>No designation change — current record value carried forward</t>
        </is>
      </c>
      <c r="BS77" s="15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T77" s="158" t="n"/>
      <c r="BU77" s="158" t="inlineStr">
        <is>
          <t>No input received.</t>
        </is>
      </c>
      <c r="BV77" s="158" t="n"/>
      <c r="BW77" s="158" t="inlineStr">
        <is>
          <t>INTN0285</t>
        </is>
      </c>
      <c r="BX77" s="158" t="inlineStr">
        <is>
          <t>Intern</t>
        </is>
      </c>
      <c r="BY77" s="158" t="inlineStr">
        <is>
          <t>Active</t>
        </is>
      </c>
      <c r="BZ77" s="158" t="inlineStr">
        <is>
          <t>Deblina Chatterjee</t>
        </is>
      </c>
      <c r="CA77" s="159" t="n">
        <v>46027</v>
      </c>
      <c r="CB77" s="158" t="inlineStr">
        <is>
          <t>Intern</t>
        </is>
      </c>
      <c r="CC77" s="158" t="inlineStr">
        <is>
          <t>Cold calling+Emailing, Scheduling Demo, Before Demo, they huddle with Functional * Sales team to provide detailed portfolio about the company. Tools used - Linkedin Sales navigator · To fetch number of customers shared by Database Team:</t>
        </is>
      </c>
      <c r="CD77" s="158" t="inlineStr">
        <is>
          <t>Sales &amp; Business Development</t>
        </is>
      </c>
      <c r="CE77" s="158" t="inlineStr">
        <is>
          <t>Sales Development · SDR</t>
        </is>
      </c>
      <c r="CF77" s="158" t="inlineStr">
        <is>
          <t>Intern</t>
        </is>
      </c>
      <c r="CG77" s="158" t="inlineStr">
        <is>
          <t>L1 – Intern</t>
        </is>
      </c>
      <c r="CH77" s="158" t="inlineStr">
        <is>
          <t>Priyadarshini Dey</t>
        </is>
      </c>
      <c r="CI77" s="158" t="inlineStr">
        <is>
          <t>N-5</t>
        </is>
      </c>
      <c r="CJ77" s="158" t="inlineStr">
        <is>
          <t>Individual Contributor</t>
        </is>
      </c>
      <c r="CK77" s="158" t="inlineStr">
        <is>
          <t>Regtech</t>
        </is>
      </c>
      <c r="CL77" s="158" t="inlineStr">
        <is>
          <t>Marketing</t>
        </is>
      </c>
      <c r="CM77" s="158" t="inlineStr">
        <is>
          <t>0 years, 11 months, 15 days</t>
        </is>
      </c>
      <c r="CN77" s="158" t="n"/>
      <c r="CO77" s="158" t="inlineStr">
        <is>
          <t>NO</t>
        </is>
      </c>
      <c r="CP77" s="158" t="n">
        <v>3</v>
      </c>
      <c r="CQ77" s="158" t="inlineStr">
        <is>
          <t>High</t>
        </is>
      </c>
      <c r="CR77" s="158" t="inlineStr">
        <is>
          <t>Emerging Talent</t>
        </is>
      </c>
      <c r="CS77" s="158" t="inlineStr">
        <is>
          <t>No</t>
        </is>
      </c>
      <c r="CT77" s="158" t="inlineStr">
        <is>
          <t>No</t>
        </is>
      </c>
      <c r="CU77" s="158" t="inlineStr">
        <is>
          <t>No</t>
        </is>
      </c>
      <c r="CV77" s="158" t="n"/>
      <c r="CW77" s="158" t="inlineStr">
        <is>
          <t>1. Strengthen domain knowledge through revised training to confidently communicate the value proposition, understand product updates, and articulate our competitive advantage over other players</t>
        </is>
      </c>
      <c r="CX77" s="158" t="n"/>
      <c r="CY77" s="158" t="n"/>
    </row>
    <row r="78" ht="64" customHeight="1">
      <c r="A78" s="109" t="inlineStr">
        <is>
          <t>INTN0286</t>
        </is>
      </c>
      <c r="B78" s="111" t="inlineStr">
        <is>
          <t>Samriddhi Kundu</t>
        </is>
      </c>
      <c r="C78" s="111" t="inlineStr">
        <is>
          <t>Marketing</t>
        </is>
      </c>
      <c r="D78" s="115" t="inlineStr">
        <is>
          <t>Intern</t>
        </is>
      </c>
      <c r="E78" s="115" t="inlineStr">
        <is>
          <t>Intern – Sales Development &amp; Prospecting</t>
        </is>
      </c>
      <c r="F78" s="111" t="inlineStr">
        <is>
          <t>L1 – Intern</t>
        </is>
      </c>
      <c r="G78" s="24" t="inlineStr">
        <is>
          <t>A1</t>
        </is>
      </c>
      <c r="H78" s="149" t="inlineStr">
        <is>
          <t>• Same level</t>
        </is>
      </c>
      <c r="I78" s="111" t="inlineStr">
        <is>
          <t>Sales &amp; Business Development</t>
        </is>
      </c>
      <c r="J78" s="111" t="inlineStr">
        <is>
          <t>Sales Development &amp; Prospecting</t>
        </is>
      </c>
      <c r="K78" s="111" t="inlineStr"/>
      <c r="L78" s="111" t="n">
        <v>20</v>
      </c>
      <c r="M78" s="113" t="inlineStr">
        <is>
          <t>Entry / P1 · intern</t>
        </is>
      </c>
      <c r="N78" s="114" t="inlineStr">
        <is>
          <t>Entry</t>
        </is>
      </c>
      <c r="O78" s="114" t="inlineStr">
        <is>
          <t>1 Follow</t>
        </is>
      </c>
      <c r="P78" s="114" t="inlineStr">
        <is>
          <t>0 yrs · fresher / intern</t>
        </is>
      </c>
      <c r="Q78" s="114" t="inlineStr">
        <is>
          <t>—</t>
        </is>
      </c>
      <c r="R78" s="114" t="inlineStr">
        <is>
          <t>SDR · entry</t>
        </is>
      </c>
      <c r="S78" s="114" t="inlineStr">
        <is>
          <t>—</t>
        </is>
      </c>
      <c r="T78" s="114" t="inlineStr">
        <is>
          <t>SaaS sales ladder · SDR → AE → Enterprise AE → VP / CRO; MEDDICC-style qualification</t>
        </is>
      </c>
      <c r="U78" s="114" t="inlineStr">
        <is>
          <t>Core 1 · Future 1 · Functional 1 · Leadership not scored</t>
        </is>
      </c>
      <c r="V78" s="157" t="n">
        <v>430</v>
      </c>
      <c r="W78" s="158" t="inlineStr">
        <is>
          <t>INTN0286</t>
        </is>
      </c>
      <c r="X78" s="158" t="inlineStr">
        <is>
          <t>Intern</t>
        </is>
      </c>
      <c r="Y78" s="158" t="inlineStr">
        <is>
          <t>Active</t>
        </is>
      </c>
      <c r="Z78" s="158" t="inlineStr">
        <is>
          <t>Samriddhi Kundu</t>
        </is>
      </c>
      <c r="AA78" s="246" t="n">
        <v>46027</v>
      </c>
      <c r="AB78" s="158" t="inlineStr">
        <is>
          <t>Intern</t>
        </is>
      </c>
      <c r="AC78" s="158" t="inlineStr">
        <is>
          <t>B.Tech</t>
        </is>
      </c>
      <c r="AD78" s="158" t="inlineStr">
        <is>
          <t>Vijay Krishna Chintha</t>
        </is>
      </c>
      <c r="AE78" s="158" t="inlineStr">
        <is>
          <t>N-5</t>
        </is>
      </c>
      <c r="AF78" s="158" t="inlineStr">
        <is>
          <t>Individual Contributor</t>
        </is>
      </c>
      <c r="AG78" s="158" t="inlineStr">
        <is>
          <t>0 years, 3 months, 0 days</t>
        </is>
      </c>
      <c r="AH78" s="158" t="inlineStr">
        <is>
          <t>0 years, 7 months, 20 days</t>
        </is>
      </c>
      <c r="AI78" s="158" t="inlineStr">
        <is>
          <t>Regtech</t>
        </is>
      </c>
      <c r="AJ78" s="158" t="inlineStr">
        <is>
          <t>CARBON</t>
        </is>
      </c>
      <c r="AK78" s="158" t="inlineStr">
        <is>
          <t>Marketing</t>
        </is>
      </c>
      <c r="AL78" s="158" t="inlineStr">
        <is>
          <t>Marketing - SDR</t>
        </is>
      </c>
      <c r="AM78" s="158" t="inlineStr">
        <is>
          <t>No</t>
        </is>
      </c>
      <c r="AN78" s="158" t="inlineStr">
        <is>
          <t>Sales, Marketing &amp; Support</t>
        </is>
      </c>
      <c r="AO78" s="158" t="inlineStr">
        <is>
          <t>Marketing</t>
        </is>
      </c>
      <c r="AP78" s="158" t="inlineStr">
        <is>
          <t>Non-technical</t>
        </is>
      </c>
      <c r="AQ78" s="158" t="n">
        <v>20</v>
      </c>
      <c r="AR78" s="158" t="inlineStr">
        <is>
          <t>Covered</t>
        </is>
      </c>
      <c r="AS78" s="158" t="inlineStr">
        <is>
          <t>INTN0286</t>
        </is>
      </c>
      <c r="AT78" s="158" t="inlineStr">
        <is>
          <t>Samriddhi Kundu</t>
        </is>
      </c>
      <c r="AU78" s="158" t="inlineStr">
        <is>
          <t>Marketing</t>
        </is>
      </c>
      <c r="AV78" s="158" t="inlineStr">
        <is>
          <t>Sales &amp; Business Development</t>
        </is>
      </c>
      <c r="AW78" s="158" t="inlineStr">
        <is>
          <t>Sales Development · SDR</t>
        </is>
      </c>
      <c r="AX78" s="158" t="n"/>
      <c r="AY78" s="158" t="n"/>
      <c r="AZ78" s="158" t="inlineStr">
        <is>
          <t>Intern</t>
        </is>
      </c>
      <c r="BA78" s="158" t="inlineStr">
        <is>
          <t>Vijay Krishna Chintha</t>
        </is>
      </c>
      <c r="BB78" s="158" t="inlineStr">
        <is>
          <t>Vijay Krishna Chintha</t>
        </is>
      </c>
      <c r="BC78" s="158" t="inlineStr">
        <is>
          <t>No</t>
        </is>
      </c>
      <c r="BD78" s="158" t="inlineStr">
        <is>
          <t>Intern</t>
        </is>
      </c>
      <c r="BE78" s="158" t="inlineStr">
        <is>
          <t>Intern</t>
        </is>
      </c>
      <c r="BF78" s="158" t="inlineStr">
        <is>
          <t>No</t>
        </is>
      </c>
      <c r="BG78" s="158" t="inlineStr">
        <is>
          <t>—</t>
        </is>
      </c>
      <c r="BH78" s="158" t="inlineStr">
        <is>
          <t>—</t>
        </is>
      </c>
      <c r="BI78" s="158" t="inlineStr">
        <is>
          <t>—</t>
        </is>
      </c>
      <c r="BJ78" s="158" t="inlineStr">
        <is>
          <t>Not a manager</t>
        </is>
      </c>
      <c r="BK78" s="158" t="inlineStr">
        <is>
          <t>—</t>
        </is>
      </c>
      <c r="BL78" s="158" t="inlineStr">
        <is>
          <t>—</t>
        </is>
      </c>
      <c r="BM78" s="158" t="inlineStr">
        <is>
          <t>—</t>
        </is>
      </c>
      <c r="BN78" s="158" t="inlineStr">
        <is>
          <t>Not a manager</t>
        </is>
      </c>
      <c r="BO78" s="158" t="inlineStr">
        <is>
          <t>—</t>
        </is>
      </c>
      <c r="BP78" s="158" t="inlineStr">
        <is>
          <t>L1 – Intern</t>
        </is>
      </c>
      <c r="BQ78" s="158" t="inlineStr">
        <is>
          <t>L1 – Intern</t>
        </is>
      </c>
      <c r="BR78" s="158" t="inlineStr">
        <is>
          <t>No designation change — current record value carried forward</t>
        </is>
      </c>
      <c r="BS78" s="158"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T78" s="158" t="n"/>
      <c r="BU78" s="158" t="inlineStr">
        <is>
          <t>No input received.</t>
        </is>
      </c>
      <c r="BV78" s="158" t="n"/>
      <c r="BW78" s="158" t="inlineStr">
        <is>
          <t>INTN0286</t>
        </is>
      </c>
      <c r="BX78" s="158" t="inlineStr">
        <is>
          <t>Intern</t>
        </is>
      </c>
      <c r="BY78" s="158" t="inlineStr">
        <is>
          <t>Active</t>
        </is>
      </c>
      <c r="BZ78" s="158" t="inlineStr">
        <is>
          <t>Samriddhi Kundu</t>
        </is>
      </c>
      <c r="CA78" s="159" t="n">
        <v>46027</v>
      </c>
      <c r="CB78" s="158" t="inlineStr">
        <is>
          <t>Intern</t>
        </is>
      </c>
      <c r="CC78" s="158" t="inlineStr">
        <is>
          <t>Cold calling+Emailing, Scheduling Demo, Before Demo, they huddle with Functional * Sales team to provide detailed portfolio about the company. Tools used - Linkedin Sales navigator · To fetch number of customers shared by Database Team:</t>
        </is>
      </c>
      <c r="CD78" s="158" t="inlineStr">
        <is>
          <t>Sales &amp; Business Development</t>
        </is>
      </c>
      <c r="CE78" s="158" t="inlineStr">
        <is>
          <t>Sales Development · SDR</t>
        </is>
      </c>
      <c r="CF78" s="158" t="inlineStr">
        <is>
          <t>Intern</t>
        </is>
      </c>
      <c r="CG78" s="158" t="inlineStr">
        <is>
          <t>L1 – Intern</t>
        </is>
      </c>
      <c r="CH78" s="158" t="inlineStr">
        <is>
          <t>Vijay Krishna Chintha</t>
        </is>
      </c>
      <c r="CI78" s="158" t="inlineStr">
        <is>
          <t>N-5</t>
        </is>
      </c>
      <c r="CJ78" s="158" t="inlineStr">
        <is>
          <t>Individual Contributor</t>
        </is>
      </c>
      <c r="CK78" s="158" t="inlineStr">
        <is>
          <t>Regtech</t>
        </is>
      </c>
      <c r="CL78" s="158" t="inlineStr">
        <is>
          <t>Marketing</t>
        </is>
      </c>
      <c r="CM78" s="158" t="inlineStr">
        <is>
          <t>0 years, 8 months, 15 days</t>
        </is>
      </c>
      <c r="CN78" s="158" t="n"/>
      <c r="CO78" s="158" t="inlineStr">
        <is>
          <t>No</t>
        </is>
      </c>
      <c r="CP78" s="158" t="n">
        <v>3</v>
      </c>
      <c r="CQ78" s="158" t="inlineStr">
        <is>
          <t>High</t>
        </is>
      </c>
      <c r="CR78" s="158" t="inlineStr">
        <is>
          <t>Emerging Talent</t>
        </is>
      </c>
      <c r="CS78" s="158" t="inlineStr">
        <is>
          <t>No</t>
        </is>
      </c>
      <c r="CT78" s="158" t="inlineStr">
        <is>
          <t>No</t>
        </is>
      </c>
      <c r="CU78" s="158" t="inlineStr">
        <is>
          <t>No</t>
        </is>
      </c>
      <c r="CV78" s="158" t="n"/>
      <c r="CW78" s="158"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CX78" s="158" t="n"/>
      <c r="CY78" s="158" t="n"/>
    </row>
    <row r="79" ht="64" customHeight="1">
      <c r="A79" s="109" t="inlineStr">
        <is>
          <t>IRIS0591</t>
        </is>
      </c>
      <c r="B79" s="111" t="inlineStr">
        <is>
          <t>Vinod Katekar</t>
        </is>
      </c>
      <c r="C79" s="111" t="inlineStr">
        <is>
          <t>Quality Assurance</t>
        </is>
      </c>
      <c r="D79" s="115" t="inlineStr">
        <is>
          <t>QA-Lead</t>
        </is>
      </c>
      <c r="E79" s="115" t="inlineStr">
        <is>
          <t>QA Manager</t>
        </is>
      </c>
      <c r="F79" s="115" t="inlineStr">
        <is>
          <t>L5 – Lead · IC</t>
        </is>
      </c>
      <c r="G79" s="115" t="inlineStr">
        <is>
          <t>B2</t>
        </is>
      </c>
      <c r="H79" s="143" t="inlineStr">
        <is>
          <t>▼ Down · protected</t>
        </is>
      </c>
      <c r="I79" s="111" t="inlineStr">
        <is>
          <t>Quality Assurance</t>
        </is>
      </c>
      <c r="J79" s="111" t="inlineStr">
        <is>
          <t>Test Management &amp; QA Leadership</t>
        </is>
      </c>
      <c r="K79" s="133" t="inlineStr">
        <is>
          <t>• Confirm the reporting line — Manager</t>
        </is>
      </c>
      <c r="L79" s="111" t="n">
        <v>20</v>
      </c>
      <c r="M79" s="113" t="inlineStr">
        <is>
          <t>P4 / M3</t>
        </is>
      </c>
      <c r="N79" s="114" t="inlineStr">
        <is>
          <t>Senior / Manager</t>
        </is>
      </c>
      <c r="O79" s="114" t="inlineStr">
        <is>
          <t>4–5</t>
        </is>
      </c>
      <c r="P79" s="114" t="inlineStr">
        <is>
          <t>6–9 yrs</t>
        </is>
      </c>
      <c r="Q79" s="114" t="inlineStr">
        <is>
          <t>7–10 · 6–11</t>
        </is>
      </c>
      <c r="R79" s="114" t="inlineStr">
        <is>
          <t>Manager</t>
        </is>
      </c>
      <c r="S79" s="114"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T79" s="114" t="inlineStr">
        <is>
          <t>ISTQB Foundation → Advanced → Expert; SFIA testing</t>
        </is>
      </c>
      <c r="U79" s="114" t="inlineStr">
        <is>
          <t>Core 3 · Future 3 · Functional 4 · Leadership 3</t>
        </is>
      </c>
      <c r="V79" s="157" t="n">
        <v>79</v>
      </c>
      <c r="W79" s="158" t="inlineStr">
        <is>
          <t>IRIS0591</t>
        </is>
      </c>
      <c r="X79" s="158" t="inlineStr">
        <is>
          <t>Employee</t>
        </is>
      </c>
      <c r="Y79" s="158" t="inlineStr">
        <is>
          <t>Active</t>
        </is>
      </c>
      <c r="Z79" s="158" t="inlineStr">
        <is>
          <t>Vinod Katekar</t>
        </is>
      </c>
      <c r="AA79" s="246" t="n">
        <v>40644</v>
      </c>
      <c r="AB79" s="158" t="inlineStr">
        <is>
          <t>QA-Lead</t>
        </is>
      </c>
      <c r="AC79" s="158" t="inlineStr">
        <is>
          <t>B.Com</t>
        </is>
      </c>
      <c r="AD79" s="158" t="inlineStr">
        <is>
          <t>Prasad Shirke</t>
        </is>
      </c>
      <c r="AE79" s="158" t="inlineStr">
        <is>
          <t>N-3</t>
        </is>
      </c>
      <c r="AF79" s="158" t="inlineStr">
        <is>
          <t>Manager</t>
        </is>
      </c>
      <c r="AG79" s="158" t="inlineStr">
        <is>
          <t>0 years, 0 months, 0 days</t>
        </is>
      </c>
      <c r="AH79" s="158" t="inlineStr">
        <is>
          <t>15 years, 4 months, 14 days</t>
        </is>
      </c>
      <c r="AI79" s="158" t="inlineStr">
        <is>
          <t>Regtech</t>
        </is>
      </c>
      <c r="AJ79" s="158" t="inlineStr">
        <is>
          <t>CARBON</t>
        </is>
      </c>
      <c r="AK79" s="158" t="inlineStr">
        <is>
          <t>Quality Assurance</t>
        </is>
      </c>
      <c r="AL79" s="158" t="inlineStr">
        <is>
          <t>Quality Assurance</t>
        </is>
      </c>
      <c r="AM79" s="158" t="inlineStr">
        <is>
          <t>No</t>
        </is>
      </c>
      <c r="AN79" s="158" t="inlineStr">
        <is>
          <t>Product/Project</t>
        </is>
      </c>
      <c r="AO79" s="158" t="inlineStr">
        <is>
          <t>Software Testing</t>
        </is>
      </c>
      <c r="AP79" s="158" t="inlineStr">
        <is>
          <t>Technical · BA, PM and QA</t>
        </is>
      </c>
      <c r="AQ79" s="158" t="n">
        <v>20</v>
      </c>
      <c r="AR79" s="158" t="inlineStr">
        <is>
          <t>Covered</t>
        </is>
      </c>
      <c r="AS79" s="158" t="inlineStr">
        <is>
          <t>IRIS0591</t>
        </is>
      </c>
      <c r="AT79" s="158" t="inlineStr">
        <is>
          <t>Vinod Katekar</t>
        </is>
      </c>
      <c r="AU79" s="158" t="inlineStr">
        <is>
          <t>Technology</t>
        </is>
      </c>
      <c r="AV79" s="158" t="inlineStr">
        <is>
          <t>Quality Assurance</t>
        </is>
      </c>
      <c r="AW79" s="158" t="inlineStr">
        <is>
          <t>Quality Testing</t>
        </is>
      </c>
      <c r="AX79" s="158" t="n"/>
      <c r="AY79" s="158" t="n"/>
      <c r="AZ79" s="158" t="inlineStr">
        <is>
          <t>Employee</t>
        </is>
      </c>
      <c r="BA79" s="158" t="inlineStr">
        <is>
          <t>Prasad Shirke</t>
        </is>
      </c>
      <c r="BB79" s="158" t="inlineStr">
        <is>
          <t>Prasad Shirke</t>
        </is>
      </c>
      <c r="BC79" s="158" t="inlineStr">
        <is>
          <t>No</t>
        </is>
      </c>
      <c r="BD79" s="158" t="inlineStr">
        <is>
          <t>QA-Lead</t>
        </is>
      </c>
      <c r="BE79" s="158" t="inlineStr">
        <is>
          <t>QA-Lead</t>
        </is>
      </c>
      <c r="BF79" s="158" t="inlineStr">
        <is>
          <t>No</t>
        </is>
      </c>
      <c r="BG79" s="158" t="n">
        <v>4</v>
      </c>
      <c r="BH79" s="158" t="n">
        <v>4</v>
      </c>
      <c r="BI79" s="158" t="n">
        <v>0</v>
      </c>
      <c r="BJ79" s="158" t="inlineStr">
        <is>
          <t>Review</t>
        </is>
      </c>
      <c r="BK79" s="158" t="n">
        <v>4</v>
      </c>
      <c r="BL79" s="158" t="n">
        <v>4</v>
      </c>
      <c r="BM79" s="158" t="n">
        <v>0</v>
      </c>
      <c r="BN79" s="158" t="inlineStr">
        <is>
          <t>Review</t>
        </is>
      </c>
      <c r="BO79" s="158" t="inlineStr">
        <is>
          <t>No</t>
        </is>
      </c>
      <c r="BP79" s="158" t="inlineStr">
        <is>
          <t>L5 – Lead · IC</t>
        </is>
      </c>
      <c r="BQ79" s="158" t="inlineStr">
        <is>
          <t>L5 – Lead · IC</t>
        </is>
      </c>
      <c r="BR79" s="158" t="inlineStr">
        <is>
          <t>No designation change — current record value carried forward</t>
        </is>
      </c>
      <c r="BS79" s="158"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T79" s="158" t="n"/>
      <c r="BU79" s="158" t="inlineStr">
        <is>
          <t>All available regions.</t>
        </is>
      </c>
      <c r="BV79" s="158" t="n"/>
      <c r="BW79" s="158" t="n"/>
      <c r="BX79" s="158" t="n"/>
      <c r="BY79" s="158" t="n"/>
      <c r="BZ79" s="158" t="n"/>
      <c r="CA79" s="158" t="n"/>
      <c r="CB79" s="158" t="n"/>
      <c r="CC79" s="158" t="n"/>
      <c r="CD79" s="158" t="n"/>
      <c r="CE79" s="158" t="n"/>
      <c r="CF79" s="158" t="n"/>
      <c r="CG79" s="158" t="n"/>
      <c r="CH79" s="158" t="n"/>
      <c r="CI79" s="158" t="n"/>
      <c r="CJ79" s="158" t="n"/>
      <c r="CK79" s="158" t="n"/>
      <c r="CL79" s="158" t="n"/>
      <c r="CM79" s="158" t="n"/>
      <c r="CN79" s="158" t="n"/>
      <c r="CO79" s="158" t="n"/>
      <c r="CP79" s="158" t="n"/>
      <c r="CQ79" s="158" t="n"/>
      <c r="CR79" s="158" t="n"/>
      <c r="CS79" s="158" t="n"/>
      <c r="CT79" s="158" t="n"/>
      <c r="CU79" s="158" t="n"/>
      <c r="CV79" s="158" t="n"/>
      <c r="CW79" s="158" t="n"/>
      <c r="CX79" s="158" t="n"/>
      <c r="CY79" s="158" t="n"/>
    </row>
    <row r="80" ht="64" customHeight="1">
      <c r="A80" s="109" t="inlineStr">
        <is>
          <t>IRIS1672</t>
        </is>
      </c>
      <c r="B80" s="111" t="inlineStr">
        <is>
          <t>Brehmjit Gopalkrishnan</t>
        </is>
      </c>
      <c r="C80" s="111" t="inlineStr">
        <is>
          <t>Quality Assurance</t>
        </is>
      </c>
      <c r="D80" s="115" t="inlineStr">
        <is>
          <t>Client Solutions Executive</t>
        </is>
      </c>
      <c r="E80" s="115" t="inlineStr">
        <is>
          <t>Senior QA Engineer</t>
        </is>
      </c>
      <c r="F80" s="115" t="inlineStr">
        <is>
          <t>L3 – Professional / Associate</t>
        </is>
      </c>
      <c r="G80" s="115" t="inlineStr">
        <is>
          <t>A3</t>
        </is>
      </c>
      <c r="H80" s="146" t="inlineStr">
        <is>
          <t>▲ Up</t>
        </is>
      </c>
      <c r="I80" s="111" t="inlineStr">
        <is>
          <t>Quality Assurance</t>
        </is>
      </c>
      <c r="J80" s="111" t="inlineStr">
        <is>
          <t>Functional &amp; Domain Testing</t>
        </is>
      </c>
      <c r="K80" s="111" t="inlineStr"/>
      <c r="L80" s="111" t="n">
        <v>20</v>
      </c>
      <c r="M80" s="113" t="inlineStr">
        <is>
          <t>P2</t>
        </is>
      </c>
      <c r="N80" s="114" t="inlineStr">
        <is>
          <t>Developing</t>
        </is>
      </c>
      <c r="O80" s="114" t="inlineStr">
        <is>
          <t>3 Apply</t>
        </is>
      </c>
      <c r="P80" s="114" t="inlineStr">
        <is>
          <t>2–4 yrs</t>
        </is>
      </c>
      <c r="Q80" s="114" t="inlineStr">
        <is>
          <t>3–5 · 2–5</t>
        </is>
      </c>
      <c r="R80" s="114" t="inlineStr">
        <is>
          <t>QA Engineer</t>
        </is>
      </c>
      <c r="S80" s="114" t="inlineStr">
        <is>
          <r>
            <rPr>
              <rFont val="Calibri"/>
              <b val="1"/>
              <sz val="10"/>
            </rPr>
            <t>Workiva:</t>
          </r>
          <r>
            <rPr>
              <rFont val="Calibri"/>
              <sz val="10"/>
            </rPr>
            <t xml:space="preserve"> SE · Broadridge India: SE · Nasdaq / AxiomSL: SE · IRIS Vs Market Benchmark — ISTQB certification pathway: Foundation</t>
          </r>
        </is>
      </c>
      <c r="T80" s="114" t="inlineStr">
        <is>
          <t>ISTQB Foundation → Advanced → Expert; SFIA testing</t>
        </is>
      </c>
      <c r="U80" s="114" t="inlineStr">
        <is>
          <t>Core 2 · Future 2 · Functional 3 · Leadership not scored</t>
        </is>
      </c>
      <c r="V80" s="157" t="n">
        <v>139</v>
      </c>
      <c r="W80" s="158" t="inlineStr">
        <is>
          <t>IRIS1672</t>
        </is>
      </c>
      <c r="X80" s="158" t="inlineStr">
        <is>
          <t>Employee</t>
        </is>
      </c>
      <c r="Y80" s="158" t="inlineStr">
        <is>
          <t>Active</t>
        </is>
      </c>
      <c r="Z80" s="158" t="inlineStr">
        <is>
          <t>Brehmjit Gopalkrishnan</t>
        </is>
      </c>
      <c r="AA80" s="246" t="n">
        <v>43020</v>
      </c>
      <c r="AB80" s="158" t="inlineStr">
        <is>
          <t>Client Solutions Executive</t>
        </is>
      </c>
      <c r="AC80" s="158" t="inlineStr">
        <is>
          <t>B.Com</t>
        </is>
      </c>
      <c r="AD80" s="158" t="inlineStr">
        <is>
          <t>Vinod Katekar</t>
        </is>
      </c>
      <c r="AE80" s="158" t="inlineStr">
        <is>
          <t>N-4</t>
        </is>
      </c>
      <c r="AF80" s="158" t="inlineStr">
        <is>
          <t>Individual Contributor</t>
        </is>
      </c>
      <c r="AG80" s="158" t="inlineStr">
        <is>
          <t>8 years, 0 months, 0 days</t>
        </is>
      </c>
      <c r="AH80" s="158" t="inlineStr">
        <is>
          <t>8 years, 10 months, 13 days</t>
        </is>
      </c>
      <c r="AI80" s="158" t="inlineStr">
        <is>
          <t>Regtech</t>
        </is>
      </c>
      <c r="AJ80" s="158" t="inlineStr">
        <is>
          <t>CARBON</t>
        </is>
      </c>
      <c r="AK80" s="158" t="inlineStr">
        <is>
          <t>Quality Assurance</t>
        </is>
      </c>
      <c r="AL80" s="158" t="inlineStr">
        <is>
          <t>Quality Assurance</t>
        </is>
      </c>
      <c r="AM80" s="158" t="inlineStr">
        <is>
          <t>No</t>
        </is>
      </c>
      <c r="AN80" s="158" t="inlineStr">
        <is>
          <t>Product/Project</t>
        </is>
      </c>
      <c r="AO80" s="158" t="inlineStr">
        <is>
          <t>Software Testing</t>
        </is>
      </c>
      <c r="AP80" s="158" t="inlineStr">
        <is>
          <t>Technical · BA, PM and QA</t>
        </is>
      </c>
      <c r="AQ80" s="158" t="n">
        <v>20</v>
      </c>
      <c r="AR80" s="158" t="inlineStr">
        <is>
          <t>Covered</t>
        </is>
      </c>
      <c r="AS80" s="158" t="inlineStr">
        <is>
          <t>IRIS1672</t>
        </is>
      </c>
      <c r="AT80" s="158" t="inlineStr">
        <is>
          <t>Brehmjit Gopalkrishnan</t>
        </is>
      </c>
      <c r="AU80" s="158" t="inlineStr">
        <is>
          <t>Technology</t>
        </is>
      </c>
      <c r="AV80" s="158" t="inlineStr">
        <is>
          <t>Quality Assurance</t>
        </is>
      </c>
      <c r="AW80" s="158" t="inlineStr">
        <is>
          <t>Quality Testing</t>
        </is>
      </c>
      <c r="AX80" s="158" t="n"/>
      <c r="AY80" s="158" t="n"/>
      <c r="AZ80" s="158" t="inlineStr">
        <is>
          <t>Employee</t>
        </is>
      </c>
      <c r="BA80" s="158" t="inlineStr">
        <is>
          <t>Vinod Katekar</t>
        </is>
      </c>
      <c r="BB80" s="158" t="inlineStr">
        <is>
          <t>Vinod Katekar</t>
        </is>
      </c>
      <c r="BC80" s="158" t="inlineStr">
        <is>
          <t>No</t>
        </is>
      </c>
      <c r="BD80" s="158" t="inlineStr">
        <is>
          <t>Client Solutions Executive</t>
        </is>
      </c>
      <c r="BE80" s="158" t="inlineStr">
        <is>
          <t>QA Tester</t>
        </is>
      </c>
      <c r="BF80" s="158" t="inlineStr">
        <is>
          <t>No</t>
        </is>
      </c>
      <c r="BG80" s="158" t="inlineStr">
        <is>
          <t>—</t>
        </is>
      </c>
      <c r="BH80" s="158" t="inlineStr">
        <is>
          <t>—</t>
        </is>
      </c>
      <c r="BI80" s="158" t="inlineStr">
        <is>
          <t>—</t>
        </is>
      </c>
      <c r="BJ80" s="158" t="inlineStr">
        <is>
          <t>Not a manager</t>
        </is>
      </c>
      <c r="BK80" s="158" t="inlineStr">
        <is>
          <t>—</t>
        </is>
      </c>
      <c r="BL80" s="158" t="inlineStr">
        <is>
          <t>—</t>
        </is>
      </c>
      <c r="BM80" s="158" t="inlineStr">
        <is>
          <t>—</t>
        </is>
      </c>
      <c r="BN80" s="158" t="inlineStr">
        <is>
          <t>Not a manager</t>
        </is>
      </c>
      <c r="BO80" s="158" t="inlineStr">
        <is>
          <t>—</t>
        </is>
      </c>
      <c r="BP80" s="158" t="inlineStr">
        <is>
          <t>L3 – Professional / Associate</t>
        </is>
      </c>
      <c r="BQ80" s="158" t="inlineStr">
        <is>
          <t>L3 – Professional / Associate</t>
        </is>
      </c>
      <c r="BR80" s="158" t="inlineStr">
        <is>
          <t>No designation change — current record value carried forward</t>
        </is>
      </c>
      <c r="BS80" s="158"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T80" s="158" t="n"/>
      <c r="BU80" s="158" t="inlineStr">
        <is>
          <t>All regions.</t>
        </is>
      </c>
      <c r="BV80" s="158" t="n"/>
      <c r="BW80" s="158" t="n"/>
      <c r="BX80" s="158" t="n"/>
      <c r="BY80" s="158" t="n"/>
      <c r="BZ80" s="158" t="n"/>
      <c r="CA80" s="158" t="n"/>
      <c r="CB80" s="158" t="n"/>
      <c r="CC80" s="158" t="n"/>
      <c r="CD80" s="158" t="n"/>
      <c r="CE80" s="158" t="n"/>
      <c r="CF80" s="158" t="n"/>
      <c r="CG80" s="158" t="n"/>
      <c r="CH80" s="158" t="n"/>
      <c r="CI80" s="158" t="n"/>
      <c r="CJ80" s="158" t="n"/>
      <c r="CK80" s="158" t="n"/>
      <c r="CL80" s="158" t="n"/>
      <c r="CM80" s="158" t="n"/>
      <c r="CN80" s="158" t="n"/>
      <c r="CO80" s="158" t="n"/>
      <c r="CP80" s="158" t="n"/>
      <c r="CQ80" s="158" t="n"/>
      <c r="CR80" s="158" t="n"/>
      <c r="CS80" s="158" t="n"/>
      <c r="CT80" s="158" t="n"/>
      <c r="CU80" s="158" t="n"/>
      <c r="CV80" s="158" t="n"/>
      <c r="CW80" s="158" t="n"/>
      <c r="CX80" s="158" t="n"/>
      <c r="CY80" s="158" t="n"/>
    </row>
    <row r="81" ht="64" customHeight="1">
      <c r="A81" s="109" t="inlineStr">
        <is>
          <t>IRIS2388</t>
        </is>
      </c>
      <c r="B81" s="111" t="inlineStr">
        <is>
          <t>Hrishikesh Thombare</t>
        </is>
      </c>
      <c r="C81" s="111" t="inlineStr">
        <is>
          <t>Quality Assurance</t>
        </is>
      </c>
      <c r="D81" s="115" t="inlineStr">
        <is>
          <t>QA Engineer</t>
        </is>
      </c>
      <c r="E81" s="115" t="inlineStr">
        <is>
          <t>Senior QA Engineer</t>
        </is>
      </c>
      <c r="F81" s="115" t="inlineStr">
        <is>
          <t>L3 – Professional / Associate</t>
        </is>
      </c>
      <c r="G81" s="115" t="inlineStr">
        <is>
          <t>A3</t>
        </is>
      </c>
      <c r="H81" s="146" t="inlineStr">
        <is>
          <t>▲ Up</t>
        </is>
      </c>
      <c r="I81" s="111" t="inlineStr">
        <is>
          <t>Quality Assurance</t>
        </is>
      </c>
      <c r="J81" s="111" t="inlineStr">
        <is>
          <t>Functional &amp; Domain Testing</t>
        </is>
      </c>
      <c r="K81" s="111" t="inlineStr"/>
      <c r="L81" s="111" t="n">
        <v>20</v>
      </c>
      <c r="M81" s="113" t="inlineStr">
        <is>
          <t>P2</t>
        </is>
      </c>
      <c r="N81" s="114" t="inlineStr">
        <is>
          <t>Developing</t>
        </is>
      </c>
      <c r="O81" s="114" t="inlineStr">
        <is>
          <t>3 Apply</t>
        </is>
      </c>
      <c r="P81" s="114" t="inlineStr">
        <is>
          <t>2–4 yrs</t>
        </is>
      </c>
      <c r="Q81" s="114" t="inlineStr">
        <is>
          <t>3–5 · 2–5</t>
        </is>
      </c>
      <c r="R81" s="114" t="inlineStr">
        <is>
          <t>QA Engineer</t>
        </is>
      </c>
      <c r="S81" s="114" t="inlineStr">
        <is>
          <r>
            <rPr>
              <rFont val="Calibri"/>
              <b val="1"/>
              <sz val="10"/>
            </rPr>
            <t>Workiva:</t>
          </r>
          <r>
            <rPr>
              <rFont val="Calibri"/>
              <sz val="10"/>
            </rPr>
            <t xml:space="preserve"> SE · Broadridge India: SE · Nasdaq / AxiomSL: SE · IRIS Vs Market Benchmark — ISTQB certification pathway: Foundation</t>
          </r>
        </is>
      </c>
      <c r="T81" s="114" t="inlineStr">
        <is>
          <t>ISTQB Foundation → Advanced → Expert; SFIA testing</t>
        </is>
      </c>
      <c r="U81" s="114" t="inlineStr">
        <is>
          <t>Core 2 · Future 2 · Functional 3 · Leadership not scored</t>
        </is>
      </c>
      <c r="V81" s="157" t="n">
        <v>377</v>
      </c>
      <c r="W81" s="158" t="inlineStr">
        <is>
          <t>IRIS2388</t>
        </is>
      </c>
      <c r="X81" s="158" t="inlineStr">
        <is>
          <t>Employee</t>
        </is>
      </c>
      <c r="Y81" s="158" t="inlineStr">
        <is>
          <t>Active</t>
        </is>
      </c>
      <c r="Z81" s="158" t="inlineStr">
        <is>
          <t>Hrishikesh Thombare</t>
        </is>
      </c>
      <c r="AA81" s="246" t="n">
        <v>45831</v>
      </c>
      <c r="AB81" s="158" t="inlineStr">
        <is>
          <t>QA Engineer</t>
        </is>
      </c>
      <c r="AC81" s="158" t="inlineStr">
        <is>
          <t>B.Com</t>
        </is>
      </c>
      <c r="AD81" s="158" t="inlineStr">
        <is>
          <t>Vishal Panchal</t>
        </is>
      </c>
      <c r="AE81" s="158" t="inlineStr">
        <is>
          <t>N-5</t>
        </is>
      </c>
      <c r="AF81" s="158" t="inlineStr">
        <is>
          <t>Individual Contributor</t>
        </is>
      </c>
      <c r="AG81" s="158" t="inlineStr">
        <is>
          <t>2 years, 9 months, 0 days</t>
        </is>
      </c>
      <c r="AH81" s="158" t="inlineStr">
        <is>
          <t>1 years, 2 months, 2 days</t>
        </is>
      </c>
      <c r="AI81" s="158" t="inlineStr">
        <is>
          <t>Regtech</t>
        </is>
      </c>
      <c r="AJ81" s="158" t="inlineStr">
        <is>
          <t>CARBON</t>
        </is>
      </c>
      <c r="AK81" s="158" t="inlineStr">
        <is>
          <t>Quality Assurance</t>
        </is>
      </c>
      <c r="AL81" s="158" t="inlineStr">
        <is>
          <t>Quality Assurance</t>
        </is>
      </c>
      <c r="AM81" s="158" t="inlineStr">
        <is>
          <t>No</t>
        </is>
      </c>
      <c r="AN81" s="158" t="inlineStr">
        <is>
          <t>Product/Project</t>
        </is>
      </c>
      <c r="AO81" s="158" t="inlineStr">
        <is>
          <t>Software Testing</t>
        </is>
      </c>
      <c r="AP81" s="158" t="inlineStr">
        <is>
          <t>Technical · BA, PM and QA</t>
        </is>
      </c>
      <c r="AQ81" s="158" t="n">
        <v>20</v>
      </c>
      <c r="AR81" s="158" t="inlineStr">
        <is>
          <t>Covered</t>
        </is>
      </c>
      <c r="AS81" s="158" t="inlineStr">
        <is>
          <t>IRIS2388</t>
        </is>
      </c>
      <c r="AT81" s="158" t="inlineStr">
        <is>
          <t>Hrishikesh Thombare</t>
        </is>
      </c>
      <c r="AU81" s="158" t="inlineStr">
        <is>
          <t>Technology</t>
        </is>
      </c>
      <c r="AV81" s="158" t="inlineStr">
        <is>
          <t>Quality Assurance</t>
        </is>
      </c>
      <c r="AW81" s="158" t="inlineStr">
        <is>
          <t>Quality Testing</t>
        </is>
      </c>
      <c r="AX81" s="158" t="n"/>
      <c r="AY81" s="158" t="n"/>
      <c r="AZ81" s="158" t="inlineStr">
        <is>
          <t>Employee</t>
        </is>
      </c>
      <c r="BA81" s="158" t="inlineStr">
        <is>
          <t>Vishal Panchal</t>
        </is>
      </c>
      <c r="BB81" s="158" t="inlineStr">
        <is>
          <t>Vishal Panchal</t>
        </is>
      </c>
      <c r="BC81" s="158" t="inlineStr">
        <is>
          <t>No</t>
        </is>
      </c>
      <c r="BD81" s="158" t="inlineStr">
        <is>
          <t>QA Engineer</t>
        </is>
      </c>
      <c r="BE81" s="158" t="inlineStr">
        <is>
          <t>QA Engineer</t>
        </is>
      </c>
      <c r="BF81" s="158" t="inlineStr">
        <is>
          <t>No</t>
        </is>
      </c>
      <c r="BG81" s="158" t="inlineStr">
        <is>
          <t>—</t>
        </is>
      </c>
      <c r="BH81" s="158" t="inlineStr">
        <is>
          <t>—</t>
        </is>
      </c>
      <c r="BI81" s="158" t="inlineStr">
        <is>
          <t>—</t>
        </is>
      </c>
      <c r="BJ81" s="158" t="inlineStr">
        <is>
          <t>Not a manager</t>
        </is>
      </c>
      <c r="BK81" s="158" t="inlineStr">
        <is>
          <t>—</t>
        </is>
      </c>
      <c r="BL81" s="158" t="inlineStr">
        <is>
          <t>—</t>
        </is>
      </c>
      <c r="BM81" s="158" t="inlineStr">
        <is>
          <t>—</t>
        </is>
      </c>
      <c r="BN81" s="158" t="inlineStr">
        <is>
          <t>Not a manager</t>
        </is>
      </c>
      <c r="BO81" s="158" t="inlineStr">
        <is>
          <t>—</t>
        </is>
      </c>
      <c r="BP81" s="158" t="inlineStr">
        <is>
          <t>L3 – Professional / Associate</t>
        </is>
      </c>
      <c r="BQ81" s="158" t="inlineStr">
        <is>
          <t>L3 – Professional / Associate</t>
        </is>
      </c>
      <c r="BR81" s="158" t="inlineStr">
        <is>
          <t>No designation change — current record value carried forward</t>
        </is>
      </c>
      <c r="BS81" s="158"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T81" s="158" t="n"/>
      <c r="BU81" s="158" t="n"/>
      <c r="BV81" s="158" t="n"/>
      <c r="BW81" s="158" t="n"/>
      <c r="BX81" s="158" t="n"/>
      <c r="BY81" s="158" t="n"/>
      <c r="BZ81" s="158" t="n"/>
      <c r="CA81" s="158" t="n"/>
      <c r="CB81" s="158" t="n"/>
      <c r="CC81" s="158" t="n"/>
      <c r="CD81" s="158" t="n"/>
      <c r="CE81" s="158" t="n"/>
      <c r="CF81" s="158" t="n"/>
      <c r="CG81" s="158" t="n"/>
      <c r="CH81" s="158" t="n"/>
      <c r="CI81" s="158" t="n"/>
      <c r="CJ81" s="158" t="n"/>
      <c r="CK81" s="158" t="n"/>
      <c r="CL81" s="158" t="n"/>
      <c r="CM81" s="158" t="n"/>
      <c r="CN81" s="158" t="n"/>
      <c r="CO81" s="158" t="n"/>
      <c r="CP81" s="158" t="n"/>
      <c r="CQ81" s="158" t="n"/>
      <c r="CR81" s="158" t="n"/>
      <c r="CS81" s="158" t="n"/>
      <c r="CT81" s="158" t="n"/>
      <c r="CU81" s="158" t="n"/>
      <c r="CV81" s="158" t="n"/>
      <c r="CW81" s="158" t="n"/>
      <c r="CX81" s="158" t="n"/>
      <c r="CY81" s="158" t="n"/>
    </row>
    <row r="82" ht="64" customHeight="1">
      <c r="A82" s="109" t="inlineStr">
        <is>
          <t>IRIS0625</t>
        </is>
      </c>
      <c r="B82" s="111" t="inlineStr">
        <is>
          <t>Pooja Gawas</t>
        </is>
      </c>
      <c r="C82" s="111" t="inlineStr">
        <is>
          <t>Quality Assurance</t>
        </is>
      </c>
      <c r="D82" s="115" t="inlineStr">
        <is>
          <t>QA Engineer</t>
        </is>
      </c>
      <c r="E82" s="115" t="inlineStr">
        <is>
          <t>Senior QA Engineer</t>
        </is>
      </c>
      <c r="F82" s="115" t="inlineStr">
        <is>
          <t>L3 – Professional / Associate</t>
        </is>
      </c>
      <c r="G82" s="115" t="inlineStr">
        <is>
          <t>A3</t>
        </is>
      </c>
      <c r="H82" s="146" t="inlineStr">
        <is>
          <t>▲ Up</t>
        </is>
      </c>
      <c r="I82" s="111" t="inlineStr">
        <is>
          <t>Quality Assurance</t>
        </is>
      </c>
      <c r="J82" s="111" t="inlineStr">
        <is>
          <t>Functional &amp; Domain Testing</t>
        </is>
      </c>
      <c r="K82" s="133" t="inlineStr">
        <is>
          <t>• Confirm the reporting line — Manager</t>
        </is>
      </c>
      <c r="L82" s="111" t="n">
        <v>20</v>
      </c>
      <c r="M82" s="113" t="inlineStr">
        <is>
          <t>P2</t>
        </is>
      </c>
      <c r="N82" s="114" t="inlineStr">
        <is>
          <t>Developing</t>
        </is>
      </c>
      <c r="O82" s="114" t="inlineStr">
        <is>
          <t>3 Apply</t>
        </is>
      </c>
      <c r="P82" s="114" t="inlineStr">
        <is>
          <t>2–4 yrs</t>
        </is>
      </c>
      <c r="Q82" s="114" t="inlineStr">
        <is>
          <t>3–5 · 2–5</t>
        </is>
      </c>
      <c r="R82" s="114" t="inlineStr">
        <is>
          <t>QA Engineer</t>
        </is>
      </c>
      <c r="S82" s="114" t="inlineStr">
        <is>
          <r>
            <rPr>
              <rFont val="Calibri"/>
              <b val="1"/>
              <sz val="10"/>
            </rPr>
            <t>Workiva:</t>
          </r>
          <r>
            <rPr>
              <rFont val="Calibri"/>
              <sz val="10"/>
            </rPr>
            <t xml:space="preserve"> SE · Broadridge India: SE · Nasdaq / AxiomSL: SE · IRIS Vs Market Benchmark — ISTQB certification pathway: Foundation</t>
          </r>
        </is>
      </c>
      <c r="T82" s="114" t="inlineStr">
        <is>
          <t>ISTQB Foundation → Advanced → Expert; SFIA testing</t>
        </is>
      </c>
      <c r="U82" s="114" t="inlineStr">
        <is>
          <t>Core 2 · Future 2 · Functional 3 · Leadership not scored</t>
        </is>
      </c>
      <c r="V82" s="157" t="n">
        <v>84</v>
      </c>
      <c r="W82" s="158" t="inlineStr">
        <is>
          <t>IRIS0625</t>
        </is>
      </c>
      <c r="X82" s="158" t="inlineStr">
        <is>
          <t>Employee</t>
        </is>
      </c>
      <c r="Y82" s="158" t="inlineStr">
        <is>
          <t>Active</t>
        </is>
      </c>
      <c r="Z82" s="158" t="inlineStr">
        <is>
          <t>Pooja Gawas</t>
        </is>
      </c>
      <c r="AA82" s="246" t="n">
        <v>40669</v>
      </c>
      <c r="AB82" s="158" t="inlineStr">
        <is>
          <t>QA Engineer</t>
        </is>
      </c>
      <c r="AC82" s="158" t="inlineStr">
        <is>
          <t>B.Com</t>
        </is>
      </c>
      <c r="AD82" s="158" t="inlineStr">
        <is>
          <t>Vinod Katekar</t>
        </is>
      </c>
      <c r="AE82" s="158" t="inlineStr">
        <is>
          <t>N-4</t>
        </is>
      </c>
      <c r="AF82" s="158" t="inlineStr">
        <is>
          <t>Manager</t>
        </is>
      </c>
      <c r="AG82" s="158" t="inlineStr">
        <is>
          <t>0 years, 0 months, 0 days</t>
        </is>
      </c>
      <c r="AH82" s="158" t="inlineStr">
        <is>
          <t>15 years, 3 months, 19 days</t>
        </is>
      </c>
      <c r="AI82" s="158" t="inlineStr">
        <is>
          <t>Regtech</t>
        </is>
      </c>
      <c r="AJ82" s="158" t="inlineStr">
        <is>
          <t>CARBON</t>
        </is>
      </c>
      <c r="AK82" s="158" t="inlineStr">
        <is>
          <t>Quality Assurance</t>
        </is>
      </c>
      <c r="AL82" s="158" t="inlineStr">
        <is>
          <t>Quality Assurance</t>
        </is>
      </c>
      <c r="AM82" s="158" t="inlineStr">
        <is>
          <t>No</t>
        </is>
      </c>
      <c r="AN82" s="158" t="inlineStr">
        <is>
          <t>Product/Project</t>
        </is>
      </c>
      <c r="AO82" s="158" t="inlineStr">
        <is>
          <t>Software Testing</t>
        </is>
      </c>
      <c r="AP82" s="158" t="inlineStr">
        <is>
          <t>Technical · BA, PM and QA</t>
        </is>
      </c>
      <c r="AQ82" s="158" t="n">
        <v>20</v>
      </c>
      <c r="AR82" s="158" t="inlineStr">
        <is>
          <t>Covered</t>
        </is>
      </c>
      <c r="AS82" s="158" t="inlineStr">
        <is>
          <t>IRIS0625</t>
        </is>
      </c>
      <c r="AT82" s="158" t="inlineStr">
        <is>
          <t>Pooja Gawas</t>
        </is>
      </c>
      <c r="AU82" s="158" t="inlineStr">
        <is>
          <t>Technology</t>
        </is>
      </c>
      <c r="AV82" s="158" t="inlineStr">
        <is>
          <t>Quality Assurance</t>
        </is>
      </c>
      <c r="AW82" s="158" t="inlineStr">
        <is>
          <t>Quality Testing</t>
        </is>
      </c>
      <c r="AX82" s="158" t="n"/>
      <c r="AY82" s="158" t="n"/>
      <c r="AZ82" s="158" t="inlineStr">
        <is>
          <t>Employee</t>
        </is>
      </c>
      <c r="BA82" s="158" t="inlineStr">
        <is>
          <t>Vinod Katekar</t>
        </is>
      </c>
      <c r="BB82" s="158" t="inlineStr">
        <is>
          <t>Vinod Katekar</t>
        </is>
      </c>
      <c r="BC82" s="158" t="inlineStr">
        <is>
          <t>No</t>
        </is>
      </c>
      <c r="BD82" s="158" t="inlineStr">
        <is>
          <t>QA Engineer</t>
        </is>
      </c>
      <c r="BE82" s="158" t="inlineStr">
        <is>
          <t>QA Tester</t>
        </is>
      </c>
      <c r="BF82" s="158" t="inlineStr">
        <is>
          <t>No</t>
        </is>
      </c>
      <c r="BG82" s="158" t="n">
        <v>1</v>
      </c>
      <c r="BH82" s="158" t="n">
        <v>1</v>
      </c>
      <c r="BI82" s="158" t="n">
        <v>0</v>
      </c>
      <c r="BJ82" s="158" t="inlineStr">
        <is>
          <t>Consolidate / flatten</t>
        </is>
      </c>
      <c r="BK82" s="158" t="n">
        <v>1</v>
      </c>
      <c r="BL82" s="158" t="n">
        <v>1</v>
      </c>
      <c r="BM82" s="158" t="n">
        <v>0</v>
      </c>
      <c r="BN82" s="158" t="inlineStr">
        <is>
          <t>Consolidate / flatten</t>
        </is>
      </c>
      <c r="BO82" s="158" t="inlineStr">
        <is>
          <t>No</t>
        </is>
      </c>
      <c r="BP82" s="158" t="inlineStr">
        <is>
          <t>L3 – Professional / Associate</t>
        </is>
      </c>
      <c r="BQ82" s="158" t="inlineStr">
        <is>
          <t>L3 – Professional / Associate</t>
        </is>
      </c>
      <c r="BR82" s="158" t="inlineStr">
        <is>
          <t>No designation change — current record value carried forward</t>
        </is>
      </c>
      <c r="BS82" s="158"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T82" s="158" t="n"/>
      <c r="BU82" s="158" t="inlineStr">
        <is>
          <t>Global.</t>
        </is>
      </c>
      <c r="BV82" s="158" t="n"/>
      <c r="BW82" s="158" t="n"/>
      <c r="BX82" s="158" t="n"/>
      <c r="BY82" s="158" t="n"/>
      <c r="BZ82" s="158" t="n"/>
      <c r="CA82" s="158" t="n"/>
      <c r="CB82" s="158" t="n"/>
      <c r="CC82" s="158" t="n"/>
      <c r="CD82" s="158" t="n"/>
      <c r="CE82" s="158" t="n"/>
      <c r="CF82" s="158" t="n"/>
      <c r="CG82" s="158" t="n"/>
      <c r="CH82" s="158" t="n"/>
      <c r="CI82" s="158" t="n"/>
      <c r="CJ82" s="158" t="n"/>
      <c r="CK82" s="158" t="n"/>
      <c r="CL82" s="158" t="n"/>
      <c r="CM82" s="158" t="n"/>
      <c r="CN82" s="158" t="n"/>
      <c r="CO82" s="158" t="n"/>
      <c r="CP82" s="158" t="n"/>
      <c r="CQ82" s="158" t="n"/>
      <c r="CR82" s="158" t="n"/>
      <c r="CS82" s="158" t="n"/>
      <c r="CT82" s="158" t="n"/>
      <c r="CU82" s="158" t="n"/>
      <c r="CV82" s="158" t="n"/>
      <c r="CW82" s="158" t="n"/>
      <c r="CX82" s="158" t="n"/>
      <c r="CY82" s="158" t="n"/>
    </row>
    <row r="83" ht="64" customHeight="1">
      <c r="A83" s="109" t="inlineStr">
        <is>
          <t>IRIS2107</t>
        </is>
      </c>
      <c r="B83" s="111" t="inlineStr">
        <is>
          <t>Pratikkumar Mistry</t>
        </is>
      </c>
      <c r="C83" s="111" t="inlineStr">
        <is>
          <t>Quality Assurance</t>
        </is>
      </c>
      <c r="D83" s="115" t="inlineStr">
        <is>
          <t>QA Engineer</t>
        </is>
      </c>
      <c r="E83" s="115" t="inlineStr">
        <is>
          <t>Senior QA Engineer</t>
        </is>
      </c>
      <c r="F83" s="115" t="inlineStr">
        <is>
          <t>L3 – Professional / Associate</t>
        </is>
      </c>
      <c r="G83" s="115" t="inlineStr">
        <is>
          <t>A3</t>
        </is>
      </c>
      <c r="H83" s="146" t="inlineStr">
        <is>
          <t>▲ Up</t>
        </is>
      </c>
      <c r="I83" s="111" t="inlineStr">
        <is>
          <t>Quality Assurance</t>
        </is>
      </c>
      <c r="J83" s="111" t="inlineStr">
        <is>
          <t>Functional &amp; Domain Testing</t>
        </is>
      </c>
      <c r="K83" s="111" t="inlineStr"/>
      <c r="L83" s="111" t="n">
        <v>20</v>
      </c>
      <c r="M83" s="113" t="inlineStr">
        <is>
          <t>P2</t>
        </is>
      </c>
      <c r="N83" s="114" t="inlineStr">
        <is>
          <t>Developing</t>
        </is>
      </c>
      <c r="O83" s="114" t="inlineStr">
        <is>
          <t>3 Apply</t>
        </is>
      </c>
      <c r="P83" s="114" t="inlineStr">
        <is>
          <t>2–4 yrs</t>
        </is>
      </c>
      <c r="Q83" s="114" t="inlineStr">
        <is>
          <t>3–5 · 2–5</t>
        </is>
      </c>
      <c r="R83" s="114" t="inlineStr">
        <is>
          <t>QA Engineer</t>
        </is>
      </c>
      <c r="S83" s="114" t="inlineStr">
        <is>
          <r>
            <rPr>
              <rFont val="Calibri"/>
              <b val="1"/>
              <sz val="10"/>
            </rPr>
            <t>Workiva:</t>
          </r>
          <r>
            <rPr>
              <rFont val="Calibri"/>
              <sz val="10"/>
            </rPr>
            <t xml:space="preserve"> SE · Broadridge India: SE · Nasdaq / AxiomSL: SE · IRIS Vs Market Benchmark — ISTQB certification pathway: Foundation</t>
          </r>
        </is>
      </c>
      <c r="T83" s="114" t="inlineStr">
        <is>
          <t>ISTQB Foundation → Advanced → Expert; SFIA testing</t>
        </is>
      </c>
      <c r="U83" s="114" t="inlineStr">
        <is>
          <t>Core 2 · Future 2 · Functional 3 · Leadership not scored</t>
        </is>
      </c>
      <c r="V83" s="157" t="n">
        <v>265</v>
      </c>
      <c r="W83" s="158" t="inlineStr">
        <is>
          <t>IRIS2107</t>
        </is>
      </c>
      <c r="X83" s="158" t="inlineStr">
        <is>
          <t>Employee</t>
        </is>
      </c>
      <c r="Y83" s="158" t="inlineStr">
        <is>
          <t>Active</t>
        </is>
      </c>
      <c r="Z83" s="158" t="inlineStr">
        <is>
          <t>Pratikkumar Mistry</t>
        </is>
      </c>
      <c r="AA83" s="246" t="n">
        <v>45005</v>
      </c>
      <c r="AB83" s="158" t="inlineStr">
        <is>
          <t>QA Engineer</t>
        </is>
      </c>
      <c r="AC83" s="158" t="inlineStr">
        <is>
          <t>B.E</t>
        </is>
      </c>
      <c r="AD83" s="158" t="inlineStr">
        <is>
          <t>Vishal Panchal</t>
        </is>
      </c>
      <c r="AE83" s="158" t="inlineStr">
        <is>
          <t>N-5</t>
        </is>
      </c>
      <c r="AF83" s="158" t="inlineStr">
        <is>
          <t>Individual Contributor</t>
        </is>
      </c>
      <c r="AG83" s="158" t="inlineStr">
        <is>
          <t>3 years, 5 months, 0 days</t>
        </is>
      </c>
      <c r="AH83" s="158" t="inlineStr">
        <is>
          <t>3 years, 5 months, 5 days</t>
        </is>
      </c>
      <c r="AI83" s="158" t="inlineStr">
        <is>
          <t>Regtech</t>
        </is>
      </c>
      <c r="AJ83" s="158" t="inlineStr">
        <is>
          <t>CARBON</t>
        </is>
      </c>
      <c r="AK83" s="158" t="inlineStr">
        <is>
          <t>Quality Assurance</t>
        </is>
      </c>
      <c r="AL83" s="158" t="inlineStr">
        <is>
          <t>Quality Assurance</t>
        </is>
      </c>
      <c r="AM83" s="158" t="inlineStr">
        <is>
          <t>No</t>
        </is>
      </c>
      <c r="AN83" s="158" t="inlineStr">
        <is>
          <t>Product/Project</t>
        </is>
      </c>
      <c r="AO83" s="158" t="inlineStr">
        <is>
          <t>Software Testing</t>
        </is>
      </c>
      <c r="AP83" s="158" t="inlineStr">
        <is>
          <t>Technical · BA, PM and QA</t>
        </is>
      </c>
      <c r="AQ83" s="158" t="n">
        <v>20</v>
      </c>
      <c r="AR83" s="158" t="inlineStr">
        <is>
          <t>Covered</t>
        </is>
      </c>
      <c r="AS83" s="158" t="inlineStr">
        <is>
          <t>IRIS2107</t>
        </is>
      </c>
      <c r="AT83" s="158" t="inlineStr">
        <is>
          <t>Pratikkumar Mistry</t>
        </is>
      </c>
      <c r="AU83" s="158" t="inlineStr">
        <is>
          <t>Technology</t>
        </is>
      </c>
      <c r="AV83" s="158" t="inlineStr">
        <is>
          <t>Quality Assurance</t>
        </is>
      </c>
      <c r="AW83" s="158" t="inlineStr">
        <is>
          <t>Quality Testing</t>
        </is>
      </c>
      <c r="AX83" s="158" t="n"/>
      <c r="AY83" s="158" t="n"/>
      <c r="AZ83" s="158" t="inlineStr">
        <is>
          <t>Employee</t>
        </is>
      </c>
      <c r="BA83" s="158" t="inlineStr">
        <is>
          <t>Vishal Panchal</t>
        </is>
      </c>
      <c r="BB83" s="158" t="inlineStr">
        <is>
          <t>Vishal Panchal</t>
        </is>
      </c>
      <c r="BC83" s="158" t="inlineStr">
        <is>
          <t>No</t>
        </is>
      </c>
      <c r="BD83" s="158" t="inlineStr">
        <is>
          <t>QA Engineer</t>
        </is>
      </c>
      <c r="BE83" s="158" t="inlineStr">
        <is>
          <t>QA Engineer</t>
        </is>
      </c>
      <c r="BF83" s="158" t="inlineStr">
        <is>
          <t>No</t>
        </is>
      </c>
      <c r="BG83" s="158" t="inlineStr">
        <is>
          <t>—</t>
        </is>
      </c>
      <c r="BH83" s="158" t="inlineStr">
        <is>
          <t>—</t>
        </is>
      </c>
      <c r="BI83" s="158" t="inlineStr">
        <is>
          <t>—</t>
        </is>
      </c>
      <c r="BJ83" s="158" t="inlineStr">
        <is>
          <t>Not a manager</t>
        </is>
      </c>
      <c r="BK83" s="158" t="inlineStr">
        <is>
          <t>—</t>
        </is>
      </c>
      <c r="BL83" s="158" t="inlineStr">
        <is>
          <t>—</t>
        </is>
      </c>
      <c r="BM83" s="158" t="inlineStr">
        <is>
          <t>—</t>
        </is>
      </c>
      <c r="BN83" s="158" t="inlineStr">
        <is>
          <t>Not a manager</t>
        </is>
      </c>
      <c r="BO83" s="158" t="inlineStr">
        <is>
          <t>—</t>
        </is>
      </c>
      <c r="BP83" s="158" t="inlineStr">
        <is>
          <t>L3 – Professional / Associate</t>
        </is>
      </c>
      <c r="BQ83" s="158" t="inlineStr">
        <is>
          <t>L3 – Professional / Associate</t>
        </is>
      </c>
      <c r="BR83" s="158" t="inlineStr">
        <is>
          <t>No designation change — current record value carried forward</t>
        </is>
      </c>
      <c r="BS83" s="158"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T83" s="158" t="n"/>
      <c r="BU83" s="158" t="inlineStr">
        <is>
          <t>Europe and United States.</t>
        </is>
      </c>
      <c r="BV83" s="158" t="n"/>
      <c r="BW83" s="158" t="n"/>
      <c r="BX83" s="158" t="n"/>
      <c r="BY83" s="158" t="n"/>
      <c r="BZ83" s="158" t="n"/>
      <c r="CA83" s="158" t="n"/>
      <c r="CB83" s="158" t="n"/>
      <c r="CC83" s="158" t="n"/>
      <c r="CD83" s="158" t="n"/>
      <c r="CE83" s="158" t="n"/>
      <c r="CF83" s="158" t="n"/>
      <c r="CG83" s="158" t="n"/>
      <c r="CH83" s="158" t="n"/>
      <c r="CI83" s="158" t="n"/>
      <c r="CJ83" s="158" t="n"/>
      <c r="CK83" s="158" t="n"/>
      <c r="CL83" s="158" t="n"/>
      <c r="CM83" s="158" t="n"/>
      <c r="CN83" s="158" t="n"/>
      <c r="CO83" s="158" t="n"/>
      <c r="CP83" s="158" t="n"/>
      <c r="CQ83" s="158" t="n"/>
      <c r="CR83" s="158" t="n"/>
      <c r="CS83" s="158" t="n"/>
      <c r="CT83" s="158" t="n"/>
      <c r="CU83" s="158" t="n"/>
      <c r="CV83" s="158" t="n"/>
      <c r="CW83" s="158" t="n"/>
      <c r="CX83" s="158" t="n"/>
      <c r="CY83" s="158" t="n"/>
    </row>
    <row r="84" ht="64" customHeight="1">
      <c r="A84" s="109" t="inlineStr">
        <is>
          <t>IRIS2405</t>
        </is>
      </c>
      <c r="B84" s="111" t="inlineStr">
        <is>
          <t>Tasmiyah Patni</t>
        </is>
      </c>
      <c r="C84" s="111" t="inlineStr">
        <is>
          <t>Quality Assurance</t>
        </is>
      </c>
      <c r="D84" s="115" t="inlineStr">
        <is>
          <t>QA Engineer</t>
        </is>
      </c>
      <c r="E84" s="115" t="inlineStr">
        <is>
          <t>Senior QA Engineer</t>
        </is>
      </c>
      <c r="F84" s="115" t="inlineStr">
        <is>
          <t>L3 – Professional / Associate</t>
        </is>
      </c>
      <c r="G84" s="115" t="inlineStr">
        <is>
          <t>A3</t>
        </is>
      </c>
      <c r="H84" s="146" t="inlineStr">
        <is>
          <t>▲ Up</t>
        </is>
      </c>
      <c r="I84" s="111" t="inlineStr">
        <is>
          <t>Quality Assurance</t>
        </is>
      </c>
      <c r="J84" s="111" t="inlineStr">
        <is>
          <t>Functional &amp; Domain Testing</t>
        </is>
      </c>
      <c r="K84" s="111" t="inlineStr"/>
      <c r="L84" s="111" t="n">
        <v>20</v>
      </c>
      <c r="M84" s="113" t="inlineStr">
        <is>
          <t>P2</t>
        </is>
      </c>
      <c r="N84" s="114" t="inlineStr">
        <is>
          <t>Developing</t>
        </is>
      </c>
      <c r="O84" s="114" t="inlineStr">
        <is>
          <t>3 Apply</t>
        </is>
      </c>
      <c r="P84" s="114" t="inlineStr">
        <is>
          <t>2–4 yrs</t>
        </is>
      </c>
      <c r="Q84" s="114" t="inlineStr">
        <is>
          <t>3–5 · 2–5</t>
        </is>
      </c>
      <c r="R84" s="114" t="inlineStr">
        <is>
          <t>QA Engineer</t>
        </is>
      </c>
      <c r="S84" s="114" t="inlineStr">
        <is>
          <r>
            <rPr>
              <rFont val="Calibri"/>
              <b val="1"/>
              <sz val="10"/>
            </rPr>
            <t>Workiva:</t>
          </r>
          <r>
            <rPr>
              <rFont val="Calibri"/>
              <sz val="10"/>
            </rPr>
            <t xml:space="preserve"> SE · Broadridge India: SE · Nasdaq / AxiomSL: SE · IRIS Vs Market Benchmark — ISTQB certification pathway: Foundation</t>
          </r>
        </is>
      </c>
      <c r="T84" s="114" t="inlineStr">
        <is>
          <t>ISTQB Foundation → Advanced → Expert; SFIA testing</t>
        </is>
      </c>
      <c r="U84" s="114" t="inlineStr">
        <is>
          <t>Core 2 · Future 2 · Functional 3 · Leadership not scored</t>
        </is>
      </c>
      <c r="V84" s="157" t="n">
        <v>385</v>
      </c>
      <c r="W84" s="158" t="inlineStr">
        <is>
          <t>IRIS2405</t>
        </is>
      </c>
      <c r="X84" s="158" t="inlineStr">
        <is>
          <t>Employee</t>
        </is>
      </c>
      <c r="Y84" s="158" t="inlineStr">
        <is>
          <t>Active</t>
        </is>
      </c>
      <c r="Z84" s="158" t="inlineStr">
        <is>
          <t>Tasmiyah Patni</t>
        </is>
      </c>
      <c r="AA84" s="246" t="n">
        <v>45852</v>
      </c>
      <c r="AB84" s="158" t="inlineStr">
        <is>
          <t>QA Engineer</t>
        </is>
      </c>
      <c r="AC84" s="158" t="inlineStr">
        <is>
          <t>B.Sc</t>
        </is>
      </c>
      <c r="AD84" s="158" t="inlineStr">
        <is>
          <t>Pooja Gawas</t>
        </is>
      </c>
      <c r="AE84" s="158" t="inlineStr">
        <is>
          <t>N-5</t>
        </is>
      </c>
      <c r="AF84" s="158" t="inlineStr">
        <is>
          <t>Individual Contributor</t>
        </is>
      </c>
      <c r="AG84" s="158" t="inlineStr">
        <is>
          <t>3 years, 2 months, 0 days</t>
        </is>
      </c>
      <c r="AH84" s="158" t="inlineStr">
        <is>
          <t>1 years, 1 months, 11 days</t>
        </is>
      </c>
      <c r="AI84" s="158" t="inlineStr">
        <is>
          <t>Regtech</t>
        </is>
      </c>
      <c r="AJ84" s="158" t="inlineStr">
        <is>
          <t>CARBON</t>
        </is>
      </c>
      <c r="AK84" s="158" t="inlineStr">
        <is>
          <t>Quality Assurance</t>
        </is>
      </c>
      <c r="AL84" s="158" t="inlineStr">
        <is>
          <t>Quality Assurance</t>
        </is>
      </c>
      <c r="AM84" s="158" t="inlineStr">
        <is>
          <t>No</t>
        </is>
      </c>
      <c r="AN84" s="158" t="inlineStr">
        <is>
          <t>Product/Project</t>
        </is>
      </c>
      <c r="AO84" s="158" t="inlineStr">
        <is>
          <t>Software Testing</t>
        </is>
      </c>
      <c r="AP84" s="158" t="inlineStr">
        <is>
          <t>Technical · BA, PM and QA</t>
        </is>
      </c>
      <c r="AQ84" s="158" t="n">
        <v>20</v>
      </c>
      <c r="AR84" s="158" t="inlineStr">
        <is>
          <t>Covered</t>
        </is>
      </c>
      <c r="AS84" s="158" t="inlineStr">
        <is>
          <t>IRIS2405</t>
        </is>
      </c>
      <c r="AT84" s="158" t="inlineStr">
        <is>
          <t>Tasmiyah Patni</t>
        </is>
      </c>
      <c r="AU84" s="158" t="inlineStr">
        <is>
          <t>Technology</t>
        </is>
      </c>
      <c r="AV84" s="158" t="inlineStr">
        <is>
          <t>Quality Assurance</t>
        </is>
      </c>
      <c r="AW84" s="158" t="inlineStr">
        <is>
          <t>Quality Testing</t>
        </is>
      </c>
      <c r="AX84" s="158" t="n"/>
      <c r="AY84" s="158" t="n"/>
      <c r="AZ84" s="158" t="inlineStr">
        <is>
          <t>Employee</t>
        </is>
      </c>
      <c r="BA84" s="158" t="inlineStr">
        <is>
          <t>Pooja Gawas</t>
        </is>
      </c>
      <c r="BB84" s="158" t="inlineStr">
        <is>
          <t>Pooja Gawas</t>
        </is>
      </c>
      <c r="BC84" s="158" t="inlineStr">
        <is>
          <t>No</t>
        </is>
      </c>
      <c r="BD84" s="158" t="inlineStr">
        <is>
          <t>QA Engineer</t>
        </is>
      </c>
      <c r="BE84" s="158" t="inlineStr">
        <is>
          <t>QA Engineer</t>
        </is>
      </c>
      <c r="BF84" s="158" t="inlineStr">
        <is>
          <t>No</t>
        </is>
      </c>
      <c r="BG84" s="158" t="inlineStr">
        <is>
          <t>—</t>
        </is>
      </c>
      <c r="BH84" s="158" t="inlineStr">
        <is>
          <t>—</t>
        </is>
      </c>
      <c r="BI84" s="158" t="inlineStr">
        <is>
          <t>—</t>
        </is>
      </c>
      <c r="BJ84" s="158" t="inlineStr">
        <is>
          <t>Not a manager</t>
        </is>
      </c>
      <c r="BK84" s="158" t="inlineStr">
        <is>
          <t>—</t>
        </is>
      </c>
      <c r="BL84" s="158" t="inlineStr">
        <is>
          <t>—</t>
        </is>
      </c>
      <c r="BM84" s="158" t="inlineStr">
        <is>
          <t>—</t>
        </is>
      </c>
      <c r="BN84" s="158" t="inlineStr">
        <is>
          <t>Not a manager</t>
        </is>
      </c>
      <c r="BO84" s="158" t="inlineStr">
        <is>
          <t>—</t>
        </is>
      </c>
      <c r="BP84" s="158" t="inlineStr">
        <is>
          <t>L3 – Professional / Associate</t>
        </is>
      </c>
      <c r="BQ84" s="158" t="inlineStr">
        <is>
          <t>L3 – Professional / Associate</t>
        </is>
      </c>
      <c r="BR84" s="158" t="inlineStr">
        <is>
          <t>No designation change — current record value carried forward</t>
        </is>
      </c>
      <c r="BS84" s="158"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T84" s="158" t="n"/>
      <c r="BU84" s="158" t="inlineStr">
        <is>
          <t>Global.</t>
        </is>
      </c>
      <c r="BV84" s="158" t="n"/>
      <c r="BW84" s="158" t="n"/>
      <c r="BX84" s="158" t="n"/>
      <c r="BY84" s="158" t="n"/>
      <c r="BZ84" s="158" t="n"/>
      <c r="CA84" s="158" t="n"/>
      <c r="CB84" s="158" t="n"/>
      <c r="CC84" s="158" t="n"/>
      <c r="CD84" s="158" t="n"/>
      <c r="CE84" s="158" t="n"/>
      <c r="CF84" s="158" t="n"/>
      <c r="CG84" s="158" t="n"/>
      <c r="CH84" s="158" t="n"/>
      <c r="CI84" s="158" t="n"/>
      <c r="CJ84" s="158" t="n"/>
      <c r="CK84" s="158" t="n"/>
      <c r="CL84" s="158" t="n"/>
      <c r="CM84" s="158" t="n"/>
      <c r="CN84" s="158" t="n"/>
      <c r="CO84" s="158" t="n"/>
      <c r="CP84" s="158" t="n"/>
      <c r="CQ84" s="158" t="n"/>
      <c r="CR84" s="158" t="n"/>
      <c r="CS84" s="158" t="n"/>
      <c r="CT84" s="158" t="n"/>
      <c r="CU84" s="158" t="n"/>
      <c r="CV84" s="158" t="n"/>
      <c r="CW84" s="158" t="n"/>
      <c r="CX84" s="158" t="n"/>
      <c r="CY84" s="158" t="n"/>
    </row>
    <row r="85" ht="64" customHeight="1">
      <c r="A85" s="109" t="inlineStr">
        <is>
          <t>IRIS2014</t>
        </is>
      </c>
      <c r="B85" s="111" t="inlineStr">
        <is>
          <t>Vishal Panchal</t>
        </is>
      </c>
      <c r="C85" s="111" t="inlineStr">
        <is>
          <t>Quality Assurance</t>
        </is>
      </c>
      <c r="D85" s="115" t="inlineStr">
        <is>
          <t>QA Engineer</t>
        </is>
      </c>
      <c r="E85" s="115" t="inlineStr">
        <is>
          <t>Senior QA Engineer</t>
        </is>
      </c>
      <c r="F85" s="115" t="inlineStr">
        <is>
          <t>L3 – Professional / Associate</t>
        </is>
      </c>
      <c r="G85" s="115" t="inlineStr">
        <is>
          <t>A3</t>
        </is>
      </c>
      <c r="H85" s="146" t="inlineStr">
        <is>
          <t>▲ Up</t>
        </is>
      </c>
      <c r="I85" s="111" t="inlineStr">
        <is>
          <t>Quality Assurance</t>
        </is>
      </c>
      <c r="J85" s="111" t="inlineStr">
        <is>
          <t>Functional &amp; Domain Testing</t>
        </is>
      </c>
      <c r="K85" s="133" t="inlineStr">
        <is>
          <t>• Confirm the reporting line — Manager</t>
        </is>
      </c>
      <c r="L85" s="111" t="n">
        <v>20</v>
      </c>
      <c r="M85" s="113" t="inlineStr">
        <is>
          <t>P2</t>
        </is>
      </c>
      <c r="N85" s="114" t="inlineStr">
        <is>
          <t>Developing</t>
        </is>
      </c>
      <c r="O85" s="114" t="inlineStr">
        <is>
          <t>3 Apply</t>
        </is>
      </c>
      <c r="P85" s="114" t="inlineStr">
        <is>
          <t>2–4 yrs</t>
        </is>
      </c>
      <c r="Q85" s="114" t="inlineStr">
        <is>
          <t>3–5 · 2–5</t>
        </is>
      </c>
      <c r="R85" s="114" t="inlineStr">
        <is>
          <t>QA Engineer</t>
        </is>
      </c>
      <c r="S85" s="114" t="inlineStr">
        <is>
          <r>
            <rPr>
              <rFont val="Calibri"/>
              <b val="1"/>
              <sz val="10"/>
            </rPr>
            <t>Workiva:</t>
          </r>
          <r>
            <rPr>
              <rFont val="Calibri"/>
              <sz val="10"/>
            </rPr>
            <t xml:space="preserve"> SE · Broadridge India: SE · Nasdaq / AxiomSL: SE · IRIS Vs Market Benchmark — ISTQB certification pathway: Foundation</t>
          </r>
        </is>
      </c>
      <c r="T85" s="114" t="inlineStr">
        <is>
          <t>ISTQB Foundation → Advanced → Expert; SFIA testing</t>
        </is>
      </c>
      <c r="U85" s="114" t="inlineStr">
        <is>
          <t>Core 2 · Future 2 · Functional 3 · Leadership not scored</t>
        </is>
      </c>
      <c r="V85" s="157" t="n">
        <v>216</v>
      </c>
      <c r="W85" s="158" t="inlineStr">
        <is>
          <t>IRIS2014</t>
        </is>
      </c>
      <c r="X85" s="158" t="inlineStr">
        <is>
          <t>Employee</t>
        </is>
      </c>
      <c r="Y85" s="158" t="inlineStr">
        <is>
          <t>Active</t>
        </is>
      </c>
      <c r="Z85" s="158" t="inlineStr">
        <is>
          <t>Vishal Panchal</t>
        </is>
      </c>
      <c r="AA85" s="246" t="n">
        <v>44684</v>
      </c>
      <c r="AB85" s="158" t="inlineStr">
        <is>
          <t>QA Engineer</t>
        </is>
      </c>
      <c r="AC85" s="158" t="inlineStr">
        <is>
          <t>B.E</t>
        </is>
      </c>
      <c r="AD85" s="158" t="inlineStr">
        <is>
          <t>Vinod Katekar</t>
        </is>
      </c>
      <c r="AE85" s="158" t="inlineStr">
        <is>
          <t>N-4</t>
        </is>
      </c>
      <c r="AF85" s="158" t="inlineStr">
        <is>
          <t>Manager</t>
        </is>
      </c>
      <c r="AG85" s="158" t="inlineStr">
        <is>
          <t>4 years, 0 months, 0 days</t>
        </is>
      </c>
      <c r="AH85" s="158" t="inlineStr">
        <is>
          <t>4 years, 3 months, 22 days</t>
        </is>
      </c>
      <c r="AI85" s="158" t="inlineStr">
        <is>
          <t>Regtech</t>
        </is>
      </c>
      <c r="AJ85" s="158" t="inlineStr">
        <is>
          <t>CARBON</t>
        </is>
      </c>
      <c r="AK85" s="158" t="inlineStr">
        <is>
          <t>Quality Assurance</t>
        </is>
      </c>
      <c r="AL85" s="158" t="inlineStr">
        <is>
          <t>Quality Assurance</t>
        </is>
      </c>
      <c r="AM85" s="158" t="inlineStr">
        <is>
          <t>No</t>
        </is>
      </c>
      <c r="AN85" s="158" t="inlineStr">
        <is>
          <t>Product/Project</t>
        </is>
      </c>
      <c r="AO85" s="158" t="inlineStr">
        <is>
          <t>Software Testing</t>
        </is>
      </c>
      <c r="AP85" s="158" t="inlineStr">
        <is>
          <t>Technical · BA, PM and QA</t>
        </is>
      </c>
      <c r="AQ85" s="158" t="n">
        <v>20</v>
      </c>
      <c r="AR85" s="158" t="inlineStr">
        <is>
          <t>Covered</t>
        </is>
      </c>
      <c r="AS85" s="158" t="inlineStr">
        <is>
          <t>IRIS2014</t>
        </is>
      </c>
      <c r="AT85" s="158" t="inlineStr">
        <is>
          <t>Vishal Panchal</t>
        </is>
      </c>
      <c r="AU85" s="158" t="inlineStr">
        <is>
          <t>Technology</t>
        </is>
      </c>
      <c r="AV85" s="158" t="inlineStr">
        <is>
          <t>Quality Assurance</t>
        </is>
      </c>
      <c r="AW85" s="158" t="inlineStr">
        <is>
          <t>QA Automation</t>
        </is>
      </c>
      <c r="AX85" s="158" t="n"/>
      <c r="AY85" s="158" t="n"/>
      <c r="AZ85" s="158" t="inlineStr">
        <is>
          <t>Employee</t>
        </is>
      </c>
      <c r="BA85" s="158" t="inlineStr">
        <is>
          <t>Vinod Katekar</t>
        </is>
      </c>
      <c r="BB85" s="158" t="inlineStr">
        <is>
          <t>Vinod Katekar</t>
        </is>
      </c>
      <c r="BC85" s="158" t="inlineStr">
        <is>
          <t>No</t>
        </is>
      </c>
      <c r="BD85" s="158" t="inlineStr">
        <is>
          <t>QA Engineer</t>
        </is>
      </c>
      <c r="BE85" s="158" t="inlineStr">
        <is>
          <t>QA Automation Engineer</t>
        </is>
      </c>
      <c r="BF85" s="158" t="inlineStr">
        <is>
          <t>No</t>
        </is>
      </c>
      <c r="BG85" s="158" t="n">
        <v>2</v>
      </c>
      <c r="BH85" s="158" t="n">
        <v>2</v>
      </c>
      <c r="BI85" s="158" t="n">
        <v>0</v>
      </c>
      <c r="BJ85" s="158" t="inlineStr">
        <is>
          <t>Consolidate / flatten</t>
        </is>
      </c>
      <c r="BK85" s="158" t="n">
        <v>2</v>
      </c>
      <c r="BL85" s="158" t="n">
        <v>2</v>
      </c>
      <c r="BM85" s="158" t="n">
        <v>0</v>
      </c>
      <c r="BN85" s="158" t="inlineStr">
        <is>
          <t>Consolidate / flatten</t>
        </is>
      </c>
      <c r="BO85" s="158" t="inlineStr">
        <is>
          <t>No</t>
        </is>
      </c>
      <c r="BP85" s="158" t="inlineStr">
        <is>
          <t>L3 – Professional / Associate</t>
        </is>
      </c>
      <c r="BQ85" s="158" t="inlineStr">
        <is>
          <t>L3 – Professional / Associate</t>
        </is>
      </c>
      <c r="BR85" s="158" t="inlineStr">
        <is>
          <t>No designation change — current record value carried forward</t>
        </is>
      </c>
      <c r="BS85" s="158"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T85" s="158" t="n"/>
      <c r="BU85" s="158" t="inlineStr">
        <is>
          <t>Global.</t>
        </is>
      </c>
      <c r="BV85" s="158" t="n"/>
      <c r="BW85" s="158" t="n"/>
      <c r="BX85" s="158" t="n"/>
      <c r="BY85" s="158" t="n"/>
      <c r="BZ85" s="158" t="n"/>
      <c r="CA85" s="158" t="n"/>
      <c r="CB85" s="158" t="n"/>
      <c r="CC85" s="158" t="n"/>
      <c r="CD85" s="158" t="n"/>
      <c r="CE85" s="158" t="n"/>
      <c r="CF85" s="158" t="n"/>
      <c r="CG85" s="158" t="n"/>
      <c r="CH85" s="158" t="n"/>
      <c r="CI85" s="158" t="n"/>
      <c r="CJ85" s="158" t="n"/>
      <c r="CK85" s="158" t="n"/>
      <c r="CL85" s="158" t="n"/>
      <c r="CM85" s="158" t="n"/>
      <c r="CN85" s="158" t="n"/>
      <c r="CO85" s="158" t="n"/>
      <c r="CP85" s="158" t="n"/>
      <c r="CQ85" s="158" t="n"/>
      <c r="CR85" s="158" t="n"/>
      <c r="CS85" s="158" t="n"/>
      <c r="CT85" s="158" t="n"/>
      <c r="CU85" s="158" t="n"/>
      <c r="CV85" s="158" t="n"/>
      <c r="CW85" s="158" t="n"/>
      <c r="CX85" s="158" t="n"/>
      <c r="CY85" s="158" t="n"/>
    </row>
    <row r="86" ht="64" customHeight="1">
      <c r="A86" s="109" t="inlineStr">
        <is>
          <t>IRIS2112</t>
        </is>
      </c>
      <c r="B86" s="111" t="inlineStr">
        <is>
          <t>Vitiksha Gamit</t>
        </is>
      </c>
      <c r="C86" s="111" t="inlineStr">
        <is>
          <t>Quality Assurance</t>
        </is>
      </c>
      <c r="D86" s="115" t="inlineStr">
        <is>
          <t>QA Automation Engineer</t>
        </is>
      </c>
      <c r="E86" s="115" t="inlineStr">
        <is>
          <t>Senior QA Automation Engineer</t>
        </is>
      </c>
      <c r="F86" s="115" t="inlineStr">
        <is>
          <t>L3 – Professional / Associate</t>
        </is>
      </c>
      <c r="G86" s="115" t="inlineStr">
        <is>
          <t>A3</t>
        </is>
      </c>
      <c r="H86" s="146" t="inlineStr">
        <is>
          <t>▲ Up</t>
        </is>
      </c>
      <c r="I86" s="111" t="inlineStr">
        <is>
          <t>Quality Assurance</t>
        </is>
      </c>
      <c r="J86" s="111" t="inlineStr">
        <is>
          <t>Test Automation</t>
        </is>
      </c>
      <c r="K86" s="111" t="inlineStr"/>
      <c r="L86" s="111" t="n">
        <v>20</v>
      </c>
      <c r="M86" s="113" t="inlineStr">
        <is>
          <t>P2</t>
        </is>
      </c>
      <c r="N86" s="114" t="inlineStr">
        <is>
          <t>Developing</t>
        </is>
      </c>
      <c r="O86" s="114" t="inlineStr">
        <is>
          <t>3 Apply</t>
        </is>
      </c>
      <c r="P86" s="114" t="inlineStr">
        <is>
          <t>2–4 yrs</t>
        </is>
      </c>
      <c r="Q86" s="114" t="inlineStr">
        <is>
          <t>3–5 · 2–5</t>
        </is>
      </c>
      <c r="R86" s="114" t="inlineStr">
        <is>
          <t>QA Engineer</t>
        </is>
      </c>
      <c r="S86" s="114" t="inlineStr">
        <is>
          <r>
            <rPr>
              <rFont val="Calibri"/>
              <b val="1"/>
              <sz val="10"/>
            </rPr>
            <t>Workiva:</t>
          </r>
          <r>
            <rPr>
              <rFont val="Calibri"/>
              <sz val="10"/>
            </rPr>
            <t xml:space="preserve"> SE · Broadridge India: SE · Nasdaq / AxiomSL: SE · IRIS Vs Market Benchmark — ISTQB certification pathway: Foundation</t>
          </r>
        </is>
      </c>
      <c r="T86" s="114" t="inlineStr">
        <is>
          <t>ISTQB Foundation → Advanced → Expert; SFIA testing</t>
        </is>
      </c>
      <c r="U86" s="114" t="inlineStr">
        <is>
          <t>Core 2 · Future 2 · Functional 3 · Leadership not scored</t>
        </is>
      </c>
      <c r="V86" s="157" t="n">
        <v>267</v>
      </c>
      <c r="W86" s="158" t="inlineStr">
        <is>
          <t>IRIS2112</t>
        </is>
      </c>
      <c r="X86" s="158" t="inlineStr">
        <is>
          <t>Employee</t>
        </is>
      </c>
      <c r="Y86" s="158" t="inlineStr">
        <is>
          <t>Active</t>
        </is>
      </c>
      <c r="Z86" s="158" t="inlineStr">
        <is>
          <t>Vitiksha Gamit</t>
        </is>
      </c>
      <c r="AA86" s="246" t="n">
        <v>45026</v>
      </c>
      <c r="AB86" s="158" t="inlineStr">
        <is>
          <t>QA Automation Engineer</t>
        </is>
      </c>
      <c r="AC86" s="158" t="inlineStr">
        <is>
          <t>MSC</t>
        </is>
      </c>
      <c r="AD86" s="158" t="inlineStr">
        <is>
          <t>Vinod Katekar</t>
        </is>
      </c>
      <c r="AE86" s="158" t="inlineStr">
        <is>
          <t>N-4</t>
        </is>
      </c>
      <c r="AF86" s="158" t="inlineStr">
        <is>
          <t>Individual Contributor</t>
        </is>
      </c>
      <c r="AG86" s="158" t="inlineStr">
        <is>
          <t>0 years, 0 months, 0 days</t>
        </is>
      </c>
      <c r="AH86" s="158" t="inlineStr">
        <is>
          <t>3 years, 4 months, 15 days</t>
        </is>
      </c>
      <c r="AI86" s="158" t="inlineStr">
        <is>
          <t>Regtech</t>
        </is>
      </c>
      <c r="AJ86" s="158" t="inlineStr">
        <is>
          <t>CARBON</t>
        </is>
      </c>
      <c r="AK86" s="158" t="inlineStr">
        <is>
          <t>Quality Assurance</t>
        </is>
      </c>
      <c r="AL86" s="158" t="inlineStr">
        <is>
          <t>Quality Assurance</t>
        </is>
      </c>
      <c r="AM86" s="158" t="inlineStr">
        <is>
          <t>No</t>
        </is>
      </c>
      <c r="AN86" s="158" t="inlineStr">
        <is>
          <t>Product/Project</t>
        </is>
      </c>
      <c r="AO86" s="158" t="inlineStr">
        <is>
          <t>Software Testing</t>
        </is>
      </c>
      <c r="AP86" s="158" t="inlineStr">
        <is>
          <t>Technical · BA, PM and QA</t>
        </is>
      </c>
      <c r="AQ86" s="158" t="n">
        <v>20</v>
      </c>
      <c r="AR86" s="158" t="inlineStr">
        <is>
          <t>Covered</t>
        </is>
      </c>
      <c r="AS86" s="158" t="inlineStr">
        <is>
          <t>IRIS2112</t>
        </is>
      </c>
      <c r="AT86" s="158" t="inlineStr">
        <is>
          <t>Vitiksha Gamit</t>
        </is>
      </c>
      <c r="AU86" s="158" t="inlineStr">
        <is>
          <t>Technology</t>
        </is>
      </c>
      <c r="AV86" s="158" t="inlineStr">
        <is>
          <t>Quality Assurance</t>
        </is>
      </c>
      <c r="AW86" s="158" t="inlineStr">
        <is>
          <t>QA Automation</t>
        </is>
      </c>
      <c r="AX86" s="158" t="n"/>
      <c r="AY86" s="158" t="n"/>
      <c r="AZ86" s="158" t="inlineStr">
        <is>
          <t>Employee</t>
        </is>
      </c>
      <c r="BA86" s="158" t="inlineStr">
        <is>
          <t>Vinod Katekar</t>
        </is>
      </c>
      <c r="BB86" s="158" t="inlineStr">
        <is>
          <t>Vinod Katekar</t>
        </is>
      </c>
      <c r="BC86" s="158" t="inlineStr">
        <is>
          <t>No</t>
        </is>
      </c>
      <c r="BD86" s="158" t="inlineStr">
        <is>
          <t>QA Automation Engineer</t>
        </is>
      </c>
      <c r="BE86" s="158" t="inlineStr">
        <is>
          <t>QA Automation Engineer</t>
        </is>
      </c>
      <c r="BF86" s="158" t="inlineStr">
        <is>
          <t>No</t>
        </is>
      </c>
      <c r="BG86" s="158" t="inlineStr">
        <is>
          <t>—</t>
        </is>
      </c>
      <c r="BH86" s="158" t="inlineStr">
        <is>
          <t>—</t>
        </is>
      </c>
      <c r="BI86" s="158" t="inlineStr">
        <is>
          <t>—</t>
        </is>
      </c>
      <c r="BJ86" s="158" t="inlineStr">
        <is>
          <t>Not a manager</t>
        </is>
      </c>
      <c r="BK86" s="158" t="inlineStr">
        <is>
          <t>—</t>
        </is>
      </c>
      <c r="BL86" s="158" t="inlineStr">
        <is>
          <t>—</t>
        </is>
      </c>
      <c r="BM86" s="158" t="inlineStr">
        <is>
          <t>—</t>
        </is>
      </c>
      <c r="BN86" s="158" t="inlineStr">
        <is>
          <t>Not a manager</t>
        </is>
      </c>
      <c r="BO86" s="158" t="inlineStr">
        <is>
          <t>—</t>
        </is>
      </c>
      <c r="BP86" s="158" t="inlineStr">
        <is>
          <t>L3 – Professional / Associate</t>
        </is>
      </c>
      <c r="BQ86" s="158" t="inlineStr">
        <is>
          <t>L3 – Professional / Associate</t>
        </is>
      </c>
      <c r="BR86" s="158" t="inlineStr">
        <is>
          <t>No designation change — current record value carried forward</t>
        </is>
      </c>
      <c r="BS86" s="158"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T86" s="158" t="n"/>
      <c r="BU86" s="158" t="inlineStr">
        <is>
          <t>Global.</t>
        </is>
      </c>
      <c r="BV86" s="158" t="n"/>
      <c r="BW86" s="158" t="n"/>
      <c r="BX86" s="158" t="n"/>
      <c r="BY86" s="158" t="n"/>
      <c r="BZ86" s="158" t="n"/>
      <c r="CA86" s="158" t="n"/>
      <c r="CB86" s="158" t="n"/>
      <c r="CC86" s="158" t="n"/>
      <c r="CD86" s="158" t="n"/>
      <c r="CE86" s="158" t="n"/>
      <c r="CF86" s="158" t="n"/>
      <c r="CG86" s="158" t="n"/>
      <c r="CH86" s="158" t="n"/>
      <c r="CI86" s="158" t="n"/>
      <c r="CJ86" s="158" t="n"/>
      <c r="CK86" s="158" t="n"/>
      <c r="CL86" s="158" t="n"/>
      <c r="CM86" s="158" t="n"/>
      <c r="CN86" s="158" t="n"/>
      <c r="CO86" s="158" t="n"/>
      <c r="CP86" s="158" t="n"/>
      <c r="CQ86" s="158" t="n"/>
      <c r="CR86" s="158" t="n"/>
      <c r="CS86" s="158" t="n"/>
      <c r="CT86" s="158" t="n"/>
      <c r="CU86" s="158" t="n"/>
      <c r="CV86" s="158" t="n"/>
      <c r="CW86" s="158" t="n"/>
      <c r="CX86" s="158" t="n"/>
      <c r="CY86" s="158" t="n"/>
    </row>
    <row r="87" ht="86" customHeight="1">
      <c r="A87" s="109" t="inlineStr">
        <is>
          <t>IRIS2489</t>
        </is>
      </c>
      <c r="B87" s="111" t="inlineStr">
        <is>
          <t>Sreyash Duragkar</t>
        </is>
      </c>
      <c r="C87" s="111" t="inlineStr">
        <is>
          <t>Sales</t>
        </is>
      </c>
      <c r="D87" s="115" t="inlineStr">
        <is>
          <t>Director- Enterprise Sales</t>
        </is>
      </c>
      <c r="E87" s="115" t="inlineStr">
        <is>
          <t>Principal – Enterprise Sales</t>
        </is>
      </c>
      <c r="F87" s="115" t="inlineStr">
        <is>
          <t>Not in current mapping files</t>
        </is>
      </c>
      <c r="G87" s="115" t="inlineStr">
        <is>
          <t>C1</t>
        </is>
      </c>
      <c r="H87" s="118" t="inlineStr">
        <is>
          <t>● Newly mapped</t>
        </is>
      </c>
      <c r="I87" s="111" t="inlineStr">
        <is>
          <t>Sales &amp; Business Development</t>
        </is>
      </c>
      <c r="J87" s="111" t="inlineStr">
        <is>
          <t>Sales Leadership</t>
        </is>
      </c>
      <c r="K87" s="133" t="inlineStr">
        <is>
          <t>• Survey response or KRAs describing the work · nothing on file — Employee + manager
• Confirm structure behind the senior title · org chart — Business head
• Correct the experience record — HR</t>
        </is>
      </c>
      <c r="L87" s="111" t="n">
        <v>0</v>
      </c>
      <c r="M87" s="113" t="inlineStr">
        <is>
          <t>P6 / M5</t>
        </is>
      </c>
      <c r="N87" s="114" t="inlineStr">
        <is>
          <t>Principal / Director</t>
        </is>
      </c>
      <c r="O87" s="114" t="inlineStr">
        <is>
          <t>5–6</t>
        </is>
      </c>
      <c r="P87" s="114" t="inlineStr">
        <is>
          <t>10–14 yrs</t>
        </is>
      </c>
      <c r="Q87" s="114" t="inlineStr">
        <is>
          <t>12–16 · 12–18</t>
        </is>
      </c>
      <c r="R87" s="114" t="inlineStr">
        <is>
          <t>—</t>
        </is>
      </c>
      <c r="S87" s="114" t="inlineStr">
        <is>
          <t>IRIS Vs Competitor Benchmark — SaaS sales ladder — IC: Strategic / Principal AE · IRIS Vs Competitor Benchmark — SaaS sales ladder — management: Regional Sales Head</t>
        </is>
      </c>
      <c r="T87" s="114" t="inlineStr">
        <is>
          <t>SaaS sales ladder · SDR → AE → Enterprise AE → VP / CRO; MEDDICC-style qualification</t>
        </is>
      </c>
      <c r="U87" s="114" t="inlineStr">
        <is>
          <t>Core 4 · Future 4 · Functional 4 · Leadership 4</t>
        </is>
      </c>
      <c r="V87" s="157" t="n">
        <v>462</v>
      </c>
      <c r="W87" s="158" t="inlineStr">
        <is>
          <t>IRIS2489</t>
        </is>
      </c>
      <c r="X87" s="158" t="inlineStr">
        <is>
          <t>Employee</t>
        </is>
      </c>
      <c r="Y87" s="158" t="inlineStr">
        <is>
          <t>Active</t>
        </is>
      </c>
      <c r="Z87" s="158" t="inlineStr">
        <is>
          <t>Sreyash Duragkar</t>
        </is>
      </c>
      <c r="AA87" s="246" t="n">
        <v>46086</v>
      </c>
      <c r="AB87" s="158" t="inlineStr">
        <is>
          <t>Director- Enterprise Sales</t>
        </is>
      </c>
      <c r="AC87" s="158" t="inlineStr">
        <is>
          <t>PGDM</t>
        </is>
      </c>
      <c r="AD87" s="158" t="inlineStr">
        <is>
          <t>Anuradha RK</t>
        </is>
      </c>
      <c r="AE87" s="158" t="inlineStr">
        <is>
          <t>N-3</t>
        </is>
      </c>
      <c r="AF87" s="158" t="inlineStr">
        <is>
          <t>Individual Contributor</t>
        </is>
      </c>
      <c r="AG87" s="158" t="inlineStr">
        <is>
          <t>2 years, 0 months, 0 days</t>
        </is>
      </c>
      <c r="AH87" s="158" t="inlineStr">
        <is>
          <t>0 years, 5 months, 20 days</t>
        </is>
      </c>
      <c r="AI87" s="158" t="inlineStr">
        <is>
          <t>Regtech</t>
        </is>
      </c>
      <c r="AJ87" s="158" t="inlineStr">
        <is>
          <t>CARBON</t>
        </is>
      </c>
      <c r="AK87" s="158" t="inlineStr">
        <is>
          <t>Sales</t>
        </is>
      </c>
      <c r="AL87" s="158" t="inlineStr">
        <is>
          <t>Sales</t>
        </is>
      </c>
      <c r="AM87" s="158" t="inlineStr">
        <is>
          <t>No</t>
        </is>
      </c>
      <c r="AN87" s="158" t="inlineStr">
        <is>
          <t>Sales, Marketing &amp; Support</t>
        </is>
      </c>
      <c r="AO87" s="158" t="inlineStr">
        <is>
          <t>Sales</t>
        </is>
      </c>
      <c r="AP87" s="158" t="inlineStr">
        <is>
          <t>Non-technical</t>
        </is>
      </c>
      <c r="AQ87" s="158" t="n">
        <v>0</v>
      </c>
      <c r="AR87" s="158" t="inlineStr">
        <is>
          <t>E-Top management</t>
        </is>
      </c>
      <c r="AS87" s="158" t="inlineStr">
        <is>
          <t>IRIS2489</t>
        </is>
      </c>
      <c r="AT87" s="158" t="inlineStr">
        <is>
          <t>Sreyash Duragkar</t>
        </is>
      </c>
      <c r="AU87" s="158" t="inlineStr">
        <is>
          <t>Sales</t>
        </is>
      </c>
      <c r="AV87" s="158" t="inlineStr">
        <is>
          <t>Sales &amp; Business Development</t>
        </is>
      </c>
      <c r="AW87" s="158" t="inlineStr">
        <is>
          <t>Enterprise sales</t>
        </is>
      </c>
      <c r="AX87" s="158" t="inlineStr">
        <is>
          <t>Sales &amp; Business Development</t>
        </is>
      </c>
      <c r="AY87" s="158" t="inlineStr">
        <is>
          <t>—</t>
        </is>
      </c>
      <c r="AZ87" s="158" t="inlineStr">
        <is>
          <t>Employee</t>
        </is>
      </c>
      <c r="BA87" s="158" t="inlineStr">
        <is>
          <t>Anuradha RK</t>
        </is>
      </c>
      <c r="BB87" s="158" t="inlineStr">
        <is>
          <t>Anuradha RK</t>
        </is>
      </c>
      <c r="BC87" s="158" t="inlineStr">
        <is>
          <t>New entry</t>
        </is>
      </c>
      <c r="BD87" s="158" t="inlineStr">
        <is>
          <t>Director- Enterprise Sales</t>
        </is>
      </c>
      <c r="BE87" s="158" t="inlineStr">
        <is>
          <t>Regional Manager Sales</t>
        </is>
      </c>
      <c r="BF87" s="158" t="inlineStr">
        <is>
          <t>N/A · new entry</t>
        </is>
      </c>
      <c r="BG87" s="158" t="inlineStr">
        <is>
          <t>—</t>
        </is>
      </c>
      <c r="BH87" s="158" t="inlineStr">
        <is>
          <t>—</t>
        </is>
      </c>
      <c r="BI87" s="158" t="inlineStr">
        <is>
          <t>—</t>
        </is>
      </c>
      <c r="BJ87" s="158" t="inlineStr">
        <is>
          <t>Not a manager</t>
        </is>
      </c>
      <c r="BK87" s="158" t="inlineStr">
        <is>
          <t>—</t>
        </is>
      </c>
      <c r="BL87" s="158" t="inlineStr">
        <is>
          <t>—</t>
        </is>
      </c>
      <c r="BM87" s="158" t="inlineStr">
        <is>
          <t>—</t>
        </is>
      </c>
      <c r="BN87" s="158" t="inlineStr">
        <is>
          <t>Not a manager</t>
        </is>
      </c>
      <c r="BO87" s="158" t="inlineStr">
        <is>
          <t>—</t>
        </is>
      </c>
      <c r="BP87" s="158" t="n"/>
      <c r="BQ87" s="158" t="n"/>
      <c r="BR87" s="158" t="inlineStr">
        <is>
          <t>No designation change — current record value carried forward</t>
        </is>
      </c>
      <c r="BS87" s="158" t="n"/>
      <c r="BT87" s="158" t="n"/>
      <c r="BU87" s="158" t="n"/>
      <c r="BV87" s="158" t="n"/>
      <c r="BW87" s="158" t="inlineStr">
        <is>
          <t>IRIS2489</t>
        </is>
      </c>
      <c r="BX87" s="158" t="inlineStr">
        <is>
          <t>Employee</t>
        </is>
      </c>
      <c r="BY87" s="158" t="inlineStr">
        <is>
          <t>Active</t>
        </is>
      </c>
      <c r="BZ87" s="158" t="inlineStr">
        <is>
          <t>Sreyash Duragkar</t>
        </is>
      </c>
      <c r="CA87" s="159" t="n">
        <v>32100</v>
      </c>
      <c r="CB87" s="158" t="inlineStr">
        <is>
          <t>Director- Enterprise Sales</t>
        </is>
      </c>
      <c r="CC87" s="158" t="inlineStr">
        <is>
          <r>
            <rPr>
              <rFont val="Calibri"/>
              <b val="1"/>
              <sz val="10"/>
            </rPr>
            <t>North America:</t>
          </r>
          <r>
            <rPr>
              <rFont val="Calibri"/>
              <sz val="10"/>
            </rPr>
            <t xml:space="preserve"> Understand the shortlisted customers details from SDR team, schedule the discovery call, demo call and make the presetation/Demo to the client - Follow up -till the deal closure  along with price negotiations</t>
          </r>
        </is>
      </c>
      <c r="CD87" s="158" t="inlineStr">
        <is>
          <t>Executive Leadership</t>
        </is>
      </c>
      <c r="CE87" s="158" t="inlineStr">
        <is>
          <t>Business / Functional Leadership</t>
        </is>
      </c>
      <c r="CF87" s="158" t="inlineStr">
        <is>
          <t>Director- Enterprise Sales</t>
        </is>
      </c>
      <c r="CG87" s="158" t="inlineStr">
        <is>
          <t>L8 – Director</t>
        </is>
      </c>
      <c r="CH87" s="158" t="inlineStr">
        <is>
          <t>Anuradha RK</t>
        </is>
      </c>
      <c r="CI87" s="158" t="inlineStr">
        <is>
          <t>N-3</t>
        </is>
      </c>
      <c r="CJ87" s="158" t="n"/>
      <c r="CK87" s="158" t="inlineStr">
        <is>
          <t>Individual Contributor</t>
        </is>
      </c>
      <c r="CL87" s="158" t="inlineStr">
        <is>
          <t>Sales</t>
        </is>
      </c>
      <c r="CM87" s="158" t="inlineStr">
        <is>
          <t>2 years, 0 months, 0 days</t>
        </is>
      </c>
      <c r="CN87" s="158" t="n"/>
      <c r="CO87" s="158" t="inlineStr">
        <is>
          <t>0 years, 3 months, 15 days</t>
        </is>
      </c>
      <c r="CP87" s="158" t="inlineStr">
        <is>
          <t>2 years, 3 months, 15 days</t>
        </is>
      </c>
      <c r="CQ87" s="158" t="n">
        <v>0.166666667</v>
      </c>
      <c r="CR87" s="158" t="n"/>
      <c r="CS87" s="158" t="n"/>
      <c r="CT87" s="158" t="inlineStr">
        <is>
          <t>Regtech</t>
        </is>
      </c>
      <c r="CU87" s="158" t="inlineStr">
        <is>
          <t>CARBON</t>
        </is>
      </c>
      <c r="CV87" s="158" t="inlineStr">
        <is>
          <t>Sales</t>
        </is>
      </c>
      <c r="CW87" s="158" t="inlineStr">
        <is>
          <t>Sales</t>
        </is>
      </c>
      <c r="CX87" s="158" t="inlineStr">
        <is>
          <t>No</t>
        </is>
      </c>
      <c r="CY87" s="158" t="inlineStr">
        <is>
          <t>Sales, Marketing &amp; Support</t>
        </is>
      </c>
    </row>
    <row r="88" ht="64" customHeight="1">
      <c r="A88" s="109" t="inlineStr">
        <is>
          <t>IRIS1783</t>
        </is>
      </c>
      <c r="B88" s="111" t="inlineStr">
        <is>
          <t>Swapnil Trikane</t>
        </is>
      </c>
      <c r="C88" s="111" t="inlineStr">
        <is>
          <t>Sales</t>
        </is>
      </c>
      <c r="D88" s="115" t="inlineStr">
        <is>
          <t>Senior Manager Sales</t>
        </is>
      </c>
      <c r="E88" s="115" t="inlineStr">
        <is>
          <t>Lead Account Executive</t>
        </is>
      </c>
      <c r="F88" s="115" t="inlineStr">
        <is>
          <t>Not in current mapping files</t>
        </is>
      </c>
      <c r="G88" s="115" t="inlineStr">
        <is>
          <t>B3</t>
        </is>
      </c>
      <c r="H88" s="118" t="inlineStr">
        <is>
          <t>● Newly mapped</t>
        </is>
      </c>
      <c r="I88" s="111" t="inlineStr">
        <is>
          <t>Sales &amp; Business Development</t>
        </is>
      </c>
      <c r="J88" s="111" t="inlineStr">
        <is>
          <t>Sales Leadership</t>
        </is>
      </c>
      <c r="K88" s="111" t="inlineStr"/>
      <c r="L88" s="111" t="n">
        <v>19</v>
      </c>
      <c r="M88" s="113" t="inlineStr">
        <is>
          <t>P5 / M4</t>
        </is>
      </c>
      <c r="N88" s="114" t="inlineStr">
        <is>
          <t>Expert / Senior Manager</t>
        </is>
      </c>
      <c r="O88" s="114" t="inlineStr">
        <is>
          <t>5 Ensure, advise</t>
        </is>
      </c>
      <c r="P88" s="114" t="inlineStr">
        <is>
          <t>8–12 yrs</t>
        </is>
      </c>
      <c r="Q88" s="114" t="inlineStr">
        <is>
          <t>9–13 · 9–14</t>
        </is>
      </c>
      <c r="R88" s="114" t="inlineStr">
        <is>
          <t>Enterprise / Strategic AE</t>
        </is>
      </c>
      <c r="S88" s="114" t="inlineStr">
        <is>
          <t>IRIS Vs Competitor Benchmark — SaaS sales ladder — IC: Enterprise AE · IRIS Vs Competitor Benchmark — SaaS sales ladder — management: Senior Sales Manager</t>
        </is>
      </c>
      <c r="T88" s="114" t="inlineStr">
        <is>
          <t>SaaS sales ladder · SDR → AE → Enterprise AE → VP / CRO; MEDDICC-style qualification</t>
        </is>
      </c>
      <c r="U88" s="114" t="inlineStr">
        <is>
          <t>Core 4 · Future 3 · Functional 4 · Leadership 3</t>
        </is>
      </c>
      <c r="V88" s="157" t="n">
        <v>155</v>
      </c>
      <c r="W88" s="158" t="inlineStr">
        <is>
          <t>IRIS1783</t>
        </is>
      </c>
      <c r="X88" s="158" t="inlineStr">
        <is>
          <t>Employee</t>
        </is>
      </c>
      <c r="Y88" s="158" t="inlineStr">
        <is>
          <t>Active</t>
        </is>
      </c>
      <c r="Z88" s="158" t="inlineStr">
        <is>
          <t>Swapnil Trikane</t>
        </is>
      </c>
      <c r="AA88" s="246" t="n">
        <v>43591</v>
      </c>
      <c r="AB88" s="158" t="inlineStr">
        <is>
          <t>Senior Manager Sales</t>
        </is>
      </c>
      <c r="AC88" s="158" t="inlineStr">
        <is>
          <t>MBA</t>
        </is>
      </c>
      <c r="AD88" s="158" t="inlineStr">
        <is>
          <t>Anuradha Rk</t>
        </is>
      </c>
      <c r="AE88" s="158" t="inlineStr">
        <is>
          <t>N-3</t>
        </is>
      </c>
      <c r="AF88" s="158" t="inlineStr">
        <is>
          <t>Individual Contributor</t>
        </is>
      </c>
      <c r="AG88" s="158" t="inlineStr">
        <is>
          <t>8 years, 1 months, 0 days</t>
        </is>
      </c>
      <c r="AH88" s="158" t="inlineStr">
        <is>
          <t>7 years, 3 months, 19 days</t>
        </is>
      </c>
      <c r="AI88" s="158" t="inlineStr">
        <is>
          <t>Regtech</t>
        </is>
      </c>
      <c r="AJ88" s="158" t="inlineStr">
        <is>
          <t>CARBON</t>
        </is>
      </c>
      <c r="AK88" s="158" t="inlineStr">
        <is>
          <t>Sales</t>
        </is>
      </c>
      <c r="AL88" s="158" t="inlineStr">
        <is>
          <t>Sales</t>
        </is>
      </c>
      <c r="AM88" s="158" t="inlineStr">
        <is>
          <t>No</t>
        </is>
      </c>
      <c r="AN88" s="158" t="inlineStr">
        <is>
          <t>Sales, Marketing &amp; Support</t>
        </is>
      </c>
      <c r="AO88" s="158" t="inlineStr">
        <is>
          <t>Sales</t>
        </is>
      </c>
      <c r="AP88" s="158" t="inlineStr">
        <is>
          <t>Non-technical</t>
        </is>
      </c>
      <c r="AQ88" s="158" t="n">
        <v>20</v>
      </c>
      <c r="AR88" s="158" t="inlineStr">
        <is>
          <t>Covered</t>
        </is>
      </c>
      <c r="AS88" s="158" t="inlineStr">
        <is>
          <t>IRIS1783</t>
        </is>
      </c>
      <c r="AT88" s="158" t="inlineStr">
        <is>
          <t>Swapnil Trikane</t>
        </is>
      </c>
      <c r="AU88" s="158" t="inlineStr">
        <is>
          <t>Sales</t>
        </is>
      </c>
      <c r="AV88" s="158" t="inlineStr">
        <is>
          <t>Sales &amp; Business Development</t>
        </is>
      </c>
      <c r="AW88" s="158" t="inlineStr">
        <is>
          <t>Enterprise sales</t>
        </is>
      </c>
      <c r="AX88" s="158" t="n"/>
      <c r="AY88" s="158" t="n"/>
      <c r="AZ88" s="158" t="inlineStr">
        <is>
          <t>Employee</t>
        </is>
      </c>
      <c r="BA88" s="158" t="inlineStr">
        <is>
          <t>Anuradha Rk</t>
        </is>
      </c>
      <c r="BB88" s="158" t="inlineStr">
        <is>
          <t>Anuradha RK</t>
        </is>
      </c>
      <c r="BC88" s="158" t="inlineStr">
        <is>
          <t>New entry</t>
        </is>
      </c>
      <c r="BD88" s="158" t="inlineStr">
        <is>
          <t>Senior Manager Sales</t>
        </is>
      </c>
      <c r="BE88" s="158" t="inlineStr">
        <is>
          <t>Senior Manager Sales</t>
        </is>
      </c>
      <c r="BF88" s="158" t="inlineStr">
        <is>
          <t>N/A · new entry</t>
        </is>
      </c>
      <c r="BG88" s="158" t="inlineStr">
        <is>
          <t>—</t>
        </is>
      </c>
      <c r="BH88" s="158" t="inlineStr">
        <is>
          <t>—</t>
        </is>
      </c>
      <c r="BI88" s="158" t="inlineStr">
        <is>
          <t>—</t>
        </is>
      </c>
      <c r="BJ88" s="158" t="inlineStr">
        <is>
          <t>Not a manager</t>
        </is>
      </c>
      <c r="BK88" s="158" t="inlineStr">
        <is>
          <t>—</t>
        </is>
      </c>
      <c r="BL88" s="158" t="inlineStr">
        <is>
          <t>—</t>
        </is>
      </c>
      <c r="BM88" s="158" t="inlineStr">
        <is>
          <t>—</t>
        </is>
      </c>
      <c r="BN88" s="158" t="inlineStr">
        <is>
          <t>Not a manager</t>
        </is>
      </c>
      <c r="BO88" s="158" t="inlineStr">
        <is>
          <t>—</t>
        </is>
      </c>
      <c r="BP88" s="158" t="n"/>
      <c r="BQ88" s="158" t="n"/>
      <c r="BR88" s="158" t="inlineStr">
        <is>
          <t>No designation change — current record value carried forward</t>
        </is>
      </c>
      <c r="BS88" s="158" t="n"/>
      <c r="BT88" s="158" t="n"/>
      <c r="BU88" s="158" t="inlineStr">
        <is>
          <t>UK BeNeLux</t>
        </is>
      </c>
      <c r="BV88" s="158" t="inlineStr">
        <is>
          <t>Anuradha RK</t>
        </is>
      </c>
      <c r="BW88" s="158" t="inlineStr">
        <is>
          <t>IRIS1783</t>
        </is>
      </c>
      <c r="BX88" s="158" t="inlineStr">
        <is>
          <t>Employee</t>
        </is>
      </c>
      <c r="BY88" s="158" t="inlineStr">
        <is>
          <t>Active</t>
        </is>
      </c>
      <c r="BZ88" s="158" t="inlineStr">
        <is>
          <t>Swapnil Trikane</t>
        </is>
      </c>
      <c r="CA88" s="159" t="n">
        <v>30615</v>
      </c>
      <c r="CB88" s="158" t="inlineStr">
        <is>
          <t>Senior Manager Sales</t>
        </is>
      </c>
      <c r="CC88" s="158" t="inlineStr">
        <is>
          <t>EU + Other regions Understand the shortlisted customers details from SDR team, schedule the discovery call, demo call and make the presetation/Demo to the client - Follow up -till the deal closure  along with price negotiations</t>
        </is>
      </c>
      <c r="CD88" s="158" t="inlineStr">
        <is>
          <t>Sales &amp; Business Development</t>
        </is>
      </c>
      <c r="CE88" s="158" t="inlineStr">
        <is>
          <t>Sales / Account Management</t>
        </is>
      </c>
      <c r="CF88" s="158" t="inlineStr">
        <is>
          <t>Senior Manager Sales</t>
        </is>
      </c>
      <c r="CG88" s="158" t="inlineStr">
        <is>
          <t>L6 – Senior Manager</t>
        </is>
      </c>
      <c r="CH88" s="158" t="inlineStr">
        <is>
          <t>Anuradha Rk</t>
        </is>
      </c>
      <c r="CI88" s="158" t="inlineStr">
        <is>
          <t>N-3</t>
        </is>
      </c>
      <c r="CJ88" s="158" t="n"/>
      <c r="CK88" s="158" t="inlineStr">
        <is>
          <t>Individual Contributor</t>
        </is>
      </c>
      <c r="CL88" s="158" t="inlineStr">
        <is>
          <t>Sales</t>
        </is>
      </c>
      <c r="CM88" s="158" t="inlineStr">
        <is>
          <t>8 years, 1 months, 0 days</t>
        </is>
      </c>
      <c r="CN88" s="158" t="n"/>
      <c r="CO88" s="158" t="inlineStr">
        <is>
          <t>7 years, 1 months, 14 days</t>
        </is>
      </c>
      <c r="CP88" s="158" t="inlineStr">
        <is>
          <t>15 years, 2 months, 14 days</t>
        </is>
      </c>
      <c r="CQ88" s="158" t="n"/>
      <c r="CR88" s="158" t="n"/>
      <c r="CS88" s="158" t="n"/>
      <c r="CT88" s="158" t="inlineStr">
        <is>
          <t>Regtech</t>
        </is>
      </c>
      <c r="CU88" s="158" t="inlineStr">
        <is>
          <t>CARBON</t>
        </is>
      </c>
      <c r="CV88" s="158" t="inlineStr">
        <is>
          <t>Sales</t>
        </is>
      </c>
      <c r="CW88" s="158" t="inlineStr">
        <is>
          <t>Sales</t>
        </is>
      </c>
      <c r="CX88" s="158" t="inlineStr">
        <is>
          <t>No</t>
        </is>
      </c>
      <c r="CY88" s="158" t="inlineStr">
        <is>
          <t>Sales, Marketing &amp; Support</t>
        </is>
      </c>
    </row>
    <row r="89" ht="64" customHeight="1">
      <c r="A89" s="109" t="inlineStr">
        <is>
          <t>IRIS1734</t>
        </is>
      </c>
      <c r="B89" s="111" t="inlineStr">
        <is>
          <t>Rohit Bansal</t>
        </is>
      </c>
      <c r="C89" s="111" t="inlineStr">
        <is>
          <t>Sales</t>
        </is>
      </c>
      <c r="D89" s="115" t="inlineStr">
        <is>
          <t>Senior Manager Sales</t>
        </is>
      </c>
      <c r="E89" s="115" t="inlineStr">
        <is>
          <t>Lead Account Executive</t>
        </is>
      </c>
      <c r="F89" s="115" t="inlineStr">
        <is>
          <t>Not in current mapping files</t>
        </is>
      </c>
      <c r="G89" s="115" t="inlineStr">
        <is>
          <t>B2</t>
        </is>
      </c>
      <c r="H89" s="118" t="inlineStr">
        <is>
          <t>● Newly mapped</t>
        </is>
      </c>
      <c r="I89" s="111" t="inlineStr">
        <is>
          <t>Sales &amp; Business Development</t>
        </is>
      </c>
      <c r="J89" s="111" t="inlineStr">
        <is>
          <t>Sales Leadership</t>
        </is>
      </c>
      <c r="K89" s="111" t="inlineStr"/>
      <c r="L89" s="111" t="n">
        <v>20</v>
      </c>
      <c r="M89" s="113" t="inlineStr">
        <is>
          <t>P4 / M3</t>
        </is>
      </c>
      <c r="N89" s="114" t="inlineStr">
        <is>
          <t>Senior / Manager</t>
        </is>
      </c>
      <c r="O89" s="114" t="inlineStr">
        <is>
          <t>4–5</t>
        </is>
      </c>
      <c r="P89" s="114" t="inlineStr">
        <is>
          <t>6–9 yrs</t>
        </is>
      </c>
      <c r="Q89" s="114" t="inlineStr">
        <is>
          <t>7–10 · 6–11</t>
        </is>
      </c>
      <c r="R89" s="114" t="inlineStr">
        <is>
          <t>Enterprise / Strategic AE</t>
        </is>
      </c>
      <c r="S89" s="114" t="inlineStr">
        <is>
          <t>IRIS Vs Competitor Benchmark — SaaS sales ladder — IC: Mid-Market AE · IRIS Vs Competitor Benchmark — SaaS sales ladder — management: Sales Manager</t>
        </is>
      </c>
      <c r="T89" s="114" t="inlineStr">
        <is>
          <t>SaaS sales ladder · SDR → AE → Enterprise AE → VP / CRO; MEDDICC-style qualification</t>
        </is>
      </c>
      <c r="U89" s="114" t="inlineStr">
        <is>
          <t>Core 3 · Future 3 · Functional 4 · Leadership 2</t>
        </is>
      </c>
      <c r="V89" s="157" t="n">
        <v>150</v>
      </c>
      <c r="W89" s="158" t="inlineStr">
        <is>
          <t>IRIS1734</t>
        </is>
      </c>
      <c r="X89" s="158" t="inlineStr">
        <is>
          <t>Employee</t>
        </is>
      </c>
      <c r="Y89" s="158" t="inlineStr">
        <is>
          <t>Active</t>
        </is>
      </c>
      <c r="Z89" s="158" t="inlineStr">
        <is>
          <t>Rohit Bansal</t>
        </is>
      </c>
      <c r="AA89" s="246" t="n">
        <v>43311</v>
      </c>
      <c r="AB89" s="158" t="inlineStr">
        <is>
          <t>Senior Manager Sales</t>
        </is>
      </c>
      <c r="AC89" s="158" t="inlineStr">
        <is>
          <t>MBA</t>
        </is>
      </c>
      <c r="AD89" s="158" t="inlineStr">
        <is>
          <t>Anuradha Rk</t>
        </is>
      </c>
      <c r="AE89" s="158" t="inlineStr">
        <is>
          <t>N-3</t>
        </is>
      </c>
      <c r="AF89" s="158" t="inlineStr">
        <is>
          <t>Individual Contributor</t>
        </is>
      </c>
      <c r="AG89" s="158" t="inlineStr">
        <is>
          <t>8 years, 4 months, 0 days</t>
        </is>
      </c>
      <c r="AH89" s="158" t="inlineStr">
        <is>
          <t>8 years, 0 months, 26 days</t>
        </is>
      </c>
      <c r="AI89" s="158" t="inlineStr">
        <is>
          <t>Regtech</t>
        </is>
      </c>
      <c r="AJ89" s="158" t="inlineStr">
        <is>
          <t>CARBON</t>
        </is>
      </c>
      <c r="AK89" s="158" t="inlineStr">
        <is>
          <t>Sales</t>
        </is>
      </c>
      <c r="AL89" s="158" t="inlineStr">
        <is>
          <t>Sales</t>
        </is>
      </c>
      <c r="AM89" s="158" t="inlineStr">
        <is>
          <t>No</t>
        </is>
      </c>
      <c r="AN89" s="158" t="inlineStr">
        <is>
          <t>Sales, Marketing &amp; Support</t>
        </is>
      </c>
      <c r="AO89" s="158" t="inlineStr">
        <is>
          <t>Sales</t>
        </is>
      </c>
      <c r="AP89" s="158" t="inlineStr">
        <is>
          <t>Non-technical</t>
        </is>
      </c>
      <c r="AQ89" s="158" t="n">
        <v>20</v>
      </c>
      <c r="AR89" s="158" t="inlineStr">
        <is>
          <t>Covered</t>
        </is>
      </c>
      <c r="AS89" s="158" t="inlineStr">
        <is>
          <t>IRIS1734</t>
        </is>
      </c>
      <c r="AT89" s="158" t="inlineStr">
        <is>
          <t>Rohit Bansal</t>
        </is>
      </c>
      <c r="AU89" s="158" t="inlineStr">
        <is>
          <t>Sales</t>
        </is>
      </c>
      <c r="AV89" s="158" t="inlineStr">
        <is>
          <t>Sales &amp; Business Development</t>
        </is>
      </c>
      <c r="AW89" s="158" t="inlineStr">
        <is>
          <t>Enterprise sales</t>
        </is>
      </c>
      <c r="AX89" s="158" t="n"/>
      <c r="AY89" s="158" t="n"/>
      <c r="AZ89" s="158" t="inlineStr">
        <is>
          <t>Employee</t>
        </is>
      </c>
      <c r="BA89" s="158" t="inlineStr">
        <is>
          <t>Anuradha Rk</t>
        </is>
      </c>
      <c r="BB89" s="158" t="inlineStr">
        <is>
          <t>Anuradha RK</t>
        </is>
      </c>
      <c r="BC89" s="158" t="inlineStr">
        <is>
          <t>New entry</t>
        </is>
      </c>
      <c r="BD89" s="158" t="inlineStr">
        <is>
          <t>Head Client Solutions</t>
        </is>
      </c>
      <c r="BE89" s="158" t="inlineStr">
        <is>
          <t>Senior Manager - Sales</t>
        </is>
      </c>
      <c r="BF89" s="158" t="inlineStr">
        <is>
          <t>N/A · new entry</t>
        </is>
      </c>
      <c r="BG89" s="158" t="inlineStr">
        <is>
          <t>—</t>
        </is>
      </c>
      <c r="BH89" s="158" t="inlineStr">
        <is>
          <t>—</t>
        </is>
      </c>
      <c r="BI89" s="158" t="inlineStr">
        <is>
          <t>—</t>
        </is>
      </c>
      <c r="BJ89" s="158" t="inlineStr">
        <is>
          <t>Not a manager</t>
        </is>
      </c>
      <c r="BK89" s="158" t="inlineStr">
        <is>
          <t>—</t>
        </is>
      </c>
      <c r="BL89" s="158" t="inlineStr">
        <is>
          <t>—</t>
        </is>
      </c>
      <c r="BM89" s="158" t="inlineStr">
        <is>
          <t>—</t>
        </is>
      </c>
      <c r="BN89" s="158" t="inlineStr">
        <is>
          <t>Not a manager</t>
        </is>
      </c>
      <c r="BO89" s="158" t="inlineStr">
        <is>
          <t>—</t>
        </is>
      </c>
      <c r="BP89" s="158" t="n"/>
      <c r="BQ89" s="158" t="n"/>
      <c r="BR89" s="158" t="inlineStr">
        <is>
          <t>No designation change — current record value carried forward</t>
        </is>
      </c>
      <c r="BS89" s="158" t="n"/>
      <c r="BT89" s="158" t="n"/>
      <c r="BU89" s="158" t="inlineStr">
        <is>
          <t>Not region specific; But focus on EU and US.</t>
        </is>
      </c>
      <c r="BV89" s="158" t="n"/>
      <c r="BW89" s="158" t="inlineStr">
        <is>
          <t>IRIS1734</t>
        </is>
      </c>
      <c r="BX89" s="158" t="inlineStr">
        <is>
          <t>Employee</t>
        </is>
      </c>
      <c r="BY89" s="158" t="inlineStr">
        <is>
          <t>Active</t>
        </is>
      </c>
      <c r="BZ89" s="158" t="inlineStr">
        <is>
          <t>Rohit Bansal</t>
        </is>
      </c>
      <c r="CA89" s="158" t="n">
        <v>40</v>
      </c>
      <c r="CB89" s="158" t="inlineStr">
        <is>
          <t>Head Client Solutions</t>
        </is>
      </c>
      <c r="CC89" s="158" t="inlineStr">
        <is>
          <r>
            <rPr>
              <rFont val="Calibri"/>
              <b val="1"/>
              <sz val="10"/>
            </rPr>
            <t>EU Region:</t>
          </r>
          <r>
            <rPr>
              <rFont val="Calibri"/>
              <sz val="10"/>
            </rPr>
            <t xml:space="preserve"> Understand the shortlisted customers details from SDR team, schedule the discovery call, demo call and make the presetation/Demo to the client - Follow up -till the deal closure  along with price negotiations</t>
          </r>
        </is>
      </c>
      <c r="CD89" s="158" t="inlineStr">
        <is>
          <t>Sales &amp; Business Development</t>
        </is>
      </c>
      <c r="CE89" s="158" t="inlineStr">
        <is>
          <t>Sales / Account Management</t>
        </is>
      </c>
      <c r="CF89" s="158" t="inlineStr">
        <is>
          <t>Head Client Solutions</t>
        </is>
      </c>
      <c r="CG89" s="158" t="inlineStr">
        <is>
          <t>L7 – Head / Sr Director</t>
        </is>
      </c>
      <c r="CH89" s="158" t="inlineStr">
        <is>
          <t>Anuradha Rk</t>
        </is>
      </c>
      <c r="CI89" s="158" t="inlineStr">
        <is>
          <t>N-3</t>
        </is>
      </c>
      <c r="CJ89" s="158" t="n"/>
      <c r="CK89" s="158" t="inlineStr">
        <is>
          <t>Individual Contributor</t>
        </is>
      </c>
      <c r="CL89" s="158" t="inlineStr">
        <is>
          <t>Sales</t>
        </is>
      </c>
      <c r="CM89" s="158" t="inlineStr">
        <is>
          <t>8 years, 4 months, 0 days</t>
        </is>
      </c>
      <c r="CN89" s="158" t="n"/>
      <c r="CO89" s="158" t="inlineStr">
        <is>
          <t>7 years, 10 months, 21 days</t>
        </is>
      </c>
      <c r="CP89" s="158" t="inlineStr">
        <is>
          <t>16 years, 2 months, 21 days</t>
        </is>
      </c>
      <c r="CQ89" s="158" t="n"/>
      <c r="CR89" s="158" t="n"/>
      <c r="CS89" s="158" t="n"/>
      <c r="CT89" s="158" t="inlineStr">
        <is>
          <t>Regtech</t>
        </is>
      </c>
      <c r="CU89" s="158" t="inlineStr">
        <is>
          <t>CARBON</t>
        </is>
      </c>
      <c r="CV89" s="158" t="inlineStr">
        <is>
          <t>Sales</t>
        </is>
      </c>
      <c r="CW89" s="158" t="inlineStr">
        <is>
          <t>Sales</t>
        </is>
      </c>
      <c r="CX89" s="158" t="inlineStr">
        <is>
          <t>No</t>
        </is>
      </c>
      <c r="CY89" s="158" t="inlineStr">
        <is>
          <t>Sales, Marketing &amp; Support</t>
        </is>
      </c>
    </row>
    <row r="90" ht="64" customHeight="1">
      <c r="A90" s="109" t="inlineStr">
        <is>
          <t>IRIS2351</t>
        </is>
      </c>
      <c r="B90" s="111" t="inlineStr">
        <is>
          <t>Aniket Das</t>
        </is>
      </c>
      <c r="C90" s="111" t="inlineStr">
        <is>
          <t>Sales</t>
        </is>
      </c>
      <c r="D90" s="115" t="inlineStr">
        <is>
          <t>Senior Analyst, Strategy and Operations</t>
        </is>
      </c>
      <c r="E90" s="115" t="inlineStr">
        <is>
          <t>Sales Operations Specialist – POD Lead</t>
        </is>
      </c>
      <c r="F90" s="115" t="inlineStr">
        <is>
          <t>Not in current mapping files</t>
        </is>
      </c>
      <c r="G90" s="115" t="inlineStr">
        <is>
          <t>B1</t>
        </is>
      </c>
      <c r="H90" s="118" t="inlineStr">
        <is>
          <t>● Newly mapped</t>
        </is>
      </c>
      <c r="I90" s="111" t="inlineStr">
        <is>
          <t>Sales &amp; Business Development</t>
        </is>
      </c>
      <c r="J90" s="111" t="inlineStr">
        <is>
          <t>Bids, RFP &amp; Sales Operations</t>
        </is>
      </c>
      <c r="K90" s="111" t="inlineStr"/>
      <c r="L90" s="111" t="n">
        <v>20</v>
      </c>
      <c r="M90" s="113" t="inlineStr">
        <is>
          <t>P3 / M2</t>
        </is>
      </c>
      <c r="N90" s="114" t="inlineStr">
        <is>
          <t>Career / · Team Lead</t>
        </is>
      </c>
      <c r="O90" s="114" t="inlineStr">
        <is>
          <t>4 Enable</t>
        </is>
      </c>
      <c r="P90" s="114" t="inlineStr">
        <is>
          <t>4–7 yrs</t>
        </is>
      </c>
      <c r="Q90" s="114" t="inlineStr">
        <is>
          <t>5–8 · 4–8</t>
        </is>
      </c>
      <c r="R90" s="114" t="inlineStr">
        <is>
          <t>Account Executive</t>
        </is>
      </c>
      <c r="S90" s="114" t="inlineStr">
        <is>
          <t>IRIS Vs Competitor Benchmark — SaaS sales ladder — IC: Account Executive · SMB · IRIS Vs Competitor Benchmark — SaaS sales ladder — management: SDR Team Lead</t>
        </is>
      </c>
      <c r="T90" s="114" t="inlineStr">
        <is>
          <t>SaaS sales ladder · SDR → AE → Enterprise AE → VP / CRO; MEDDICC-style qualification</t>
        </is>
      </c>
      <c r="U90" s="114" t="inlineStr">
        <is>
          <t>Core 3 · Future 3 · Functional 3 · Leadership 2</t>
        </is>
      </c>
      <c r="V90" s="157" t="n">
        <v>361</v>
      </c>
      <c r="W90" s="158" t="inlineStr">
        <is>
          <t>IRIS2351</t>
        </is>
      </c>
      <c r="X90" s="158" t="inlineStr">
        <is>
          <t>Employee</t>
        </is>
      </c>
      <c r="Y90" s="158" t="inlineStr">
        <is>
          <t>Active</t>
        </is>
      </c>
      <c r="Z90" s="158" t="inlineStr">
        <is>
          <t>Aniket Das</t>
        </is>
      </c>
      <c r="AA90" s="246" t="n">
        <v>45726</v>
      </c>
      <c r="AB90" s="158" t="inlineStr">
        <is>
          <t>Senior Analyst, Strategy and Operations</t>
        </is>
      </c>
      <c r="AC90" s="158" t="inlineStr">
        <is>
          <t>MBA</t>
        </is>
      </c>
      <c r="AD90" s="158" t="inlineStr">
        <is>
          <t>Anuradha Rk</t>
        </is>
      </c>
      <c r="AE90" s="158" t="inlineStr">
        <is>
          <t>N-3</t>
        </is>
      </c>
      <c r="AF90" s="158" t="inlineStr">
        <is>
          <t>Manager</t>
        </is>
      </c>
      <c r="AG90" s="158" t="inlineStr">
        <is>
          <t>3 years, 8 months, 0 days</t>
        </is>
      </c>
      <c r="AH90" s="158" t="inlineStr">
        <is>
          <t>1 years, 5 months, 15 days</t>
        </is>
      </c>
      <c r="AI90" s="158" t="inlineStr">
        <is>
          <t>Regtech</t>
        </is>
      </c>
      <c r="AJ90" s="158" t="inlineStr">
        <is>
          <t>CARBON</t>
        </is>
      </c>
      <c r="AK90" s="158" t="inlineStr">
        <is>
          <t>Sales</t>
        </is>
      </c>
      <c r="AL90" s="158" t="inlineStr">
        <is>
          <t>Sales</t>
        </is>
      </c>
      <c r="AM90" s="158" t="inlineStr">
        <is>
          <t>No</t>
        </is>
      </c>
      <c r="AN90" s="158" t="inlineStr">
        <is>
          <t>Sales, Marketing &amp; Support</t>
        </is>
      </c>
      <c r="AO90" s="158" t="inlineStr">
        <is>
          <t>Sales</t>
        </is>
      </c>
      <c r="AP90" s="158" t="inlineStr">
        <is>
          <t>Non-technical</t>
        </is>
      </c>
      <c r="AQ90" s="158" t="n">
        <v>20</v>
      </c>
      <c r="AR90" s="158" t="inlineStr">
        <is>
          <t>Covered</t>
        </is>
      </c>
      <c r="AS90" s="158" t="inlineStr">
        <is>
          <t>IRIS2351</t>
        </is>
      </c>
      <c r="AT90" s="158" t="inlineStr">
        <is>
          <t>Aniket Das</t>
        </is>
      </c>
      <c r="AU90" s="158" t="inlineStr">
        <is>
          <t>Sales</t>
        </is>
      </c>
      <c r="AV90" s="158" t="inlineStr">
        <is>
          <t>Sales &amp; Business Development</t>
        </is>
      </c>
      <c r="AW90" s="158" t="inlineStr">
        <is>
          <t>Sales Operations - MIS Analytics</t>
        </is>
      </c>
      <c r="AX90" s="158" t="n"/>
      <c r="AY90" s="158" t="n"/>
      <c r="AZ90" s="158" t="inlineStr">
        <is>
          <t>Employee</t>
        </is>
      </c>
      <c r="BA90" s="158" t="inlineStr">
        <is>
          <t>Anuradha Rk</t>
        </is>
      </c>
      <c r="BB90" s="158" t="inlineStr">
        <is>
          <t>Anuradha RK</t>
        </is>
      </c>
      <c r="BC90" s="158" t="inlineStr">
        <is>
          <t>New entry</t>
        </is>
      </c>
      <c r="BD90" s="158" t="inlineStr">
        <is>
          <t>Senior Analyst, Strategy and Operations</t>
        </is>
      </c>
      <c r="BE90" s="158" t="inlineStr">
        <is>
          <t>Senior Analyst, Strategy and Operations</t>
        </is>
      </c>
      <c r="BF90" s="158" t="inlineStr">
        <is>
          <t>N/A · new entry</t>
        </is>
      </c>
      <c r="BG90" s="158" t="inlineStr">
        <is>
          <t>—</t>
        </is>
      </c>
      <c r="BH90" s="158" t="inlineStr">
        <is>
          <t>—</t>
        </is>
      </c>
      <c r="BI90" s="158" t="inlineStr">
        <is>
          <t>—</t>
        </is>
      </c>
      <c r="BJ90" s="158" t="inlineStr">
        <is>
          <t>Not a manager</t>
        </is>
      </c>
      <c r="BK90" s="158" t="inlineStr">
        <is>
          <t>—</t>
        </is>
      </c>
      <c r="BL90" s="158" t="inlineStr">
        <is>
          <t>—</t>
        </is>
      </c>
      <c r="BM90" s="158" t="inlineStr">
        <is>
          <t>—</t>
        </is>
      </c>
      <c r="BN90" s="158" t="inlineStr">
        <is>
          <t>Not a manager</t>
        </is>
      </c>
      <c r="BO90" s="158" t="inlineStr">
        <is>
          <t>—</t>
        </is>
      </c>
      <c r="BP90" s="158" t="n"/>
      <c r="BQ90" s="158" t="n"/>
      <c r="BR90" s="158" t="inlineStr">
        <is>
          <t>No designation change — current record value carried forward</t>
        </is>
      </c>
      <c r="BS90" s="158" t="n"/>
      <c r="BT90" s="158" t="n"/>
      <c r="BU90" s="158" t="inlineStr">
        <is>
          <t>Entire Geo</t>
        </is>
      </c>
      <c r="BV90" s="158" t="n"/>
      <c r="BW90" s="158" t="inlineStr">
        <is>
          <t>IRIS2351</t>
        </is>
      </c>
      <c r="BX90" s="158" t="inlineStr">
        <is>
          <t>Employee</t>
        </is>
      </c>
      <c r="BY90" s="158" t="inlineStr">
        <is>
          <t>Active</t>
        </is>
      </c>
      <c r="BZ90" s="158" t="inlineStr">
        <is>
          <t>Aniket Das</t>
        </is>
      </c>
      <c r="CA90" s="159" t="n">
        <v>36167</v>
      </c>
      <c r="CB90" s="158" t="inlineStr">
        <is>
          <t>Senior Analyst, Strategy and Operations</t>
        </is>
      </c>
      <c r="CC90" s="158" t="inlineStr">
        <is>
          <t>Takes care of Sales data reporting, inbound database distribution, performance Dashboard maintenance for WBRX and Review meeting</t>
        </is>
      </c>
      <c r="CD90" s="158" t="inlineStr">
        <is>
          <t>Sales &amp; Business Development</t>
        </is>
      </c>
      <c r="CE90" s="158" t="inlineStr">
        <is>
          <t>Sales / Account Management</t>
        </is>
      </c>
      <c r="CF90" s="158" t="inlineStr">
        <is>
          <t>Senior Analyst, Strategy and Operations</t>
        </is>
      </c>
      <c r="CG90" s="158" t="inlineStr">
        <is>
          <t>L4 – Senior</t>
        </is>
      </c>
      <c r="CH90" s="158" t="inlineStr">
        <is>
          <t>Anuradha Rk</t>
        </is>
      </c>
      <c r="CI90" s="158" t="inlineStr">
        <is>
          <t>N-3</t>
        </is>
      </c>
      <c r="CJ90" s="158" t="n"/>
      <c r="CK90" s="158" t="inlineStr">
        <is>
          <t>Individual Contributor</t>
        </is>
      </c>
      <c r="CL90" s="158" t="inlineStr">
        <is>
          <t>Sales</t>
        </is>
      </c>
      <c r="CM90" s="158" t="inlineStr">
        <is>
          <t>3 years, 8 months, 0 days</t>
        </is>
      </c>
      <c r="CN90" s="158" t="n"/>
      <c r="CO90" s="158" t="inlineStr">
        <is>
          <t>1 years, 3 months, 10 days</t>
        </is>
      </c>
      <c r="CP90" s="158" t="inlineStr">
        <is>
          <t>4 years, 11 months, 10 days</t>
        </is>
      </c>
      <c r="CQ90" s="158" t="n"/>
      <c r="CR90" s="158" t="n"/>
      <c r="CS90" s="158" t="n"/>
      <c r="CT90" s="158" t="inlineStr">
        <is>
          <t>Regtech</t>
        </is>
      </c>
      <c r="CU90" s="158" t="inlineStr">
        <is>
          <t>CARBON</t>
        </is>
      </c>
      <c r="CV90" s="158" t="inlineStr">
        <is>
          <t>Sales</t>
        </is>
      </c>
      <c r="CW90" s="158" t="inlineStr">
        <is>
          <t>Sales</t>
        </is>
      </c>
      <c r="CX90" s="158" t="inlineStr">
        <is>
          <t>No</t>
        </is>
      </c>
      <c r="CY90" s="158" t="inlineStr">
        <is>
          <t>Sales, Marketing &amp; Support</t>
        </is>
      </c>
    </row>
    <row r="91" ht="64" customHeight="1">
      <c r="A91" s="109" t="inlineStr">
        <is>
          <t>IRIS2308</t>
        </is>
      </c>
      <c r="B91" s="111" t="inlineStr">
        <is>
          <t>Smriti Priya</t>
        </is>
      </c>
      <c r="C91" s="111" t="inlineStr">
        <is>
          <t>Sales</t>
        </is>
      </c>
      <c r="D91" s="115" t="inlineStr">
        <is>
          <t>Senior Analyst, Strategy and Operations</t>
        </is>
      </c>
      <c r="E91" s="115" t="inlineStr">
        <is>
          <t>Senior Sales Operations Analyst</t>
        </is>
      </c>
      <c r="F91" s="111" t="inlineStr">
        <is>
          <t>L4 – Senior</t>
        </is>
      </c>
      <c r="G91" s="24" t="inlineStr">
        <is>
          <t>A3</t>
        </is>
      </c>
      <c r="H91" s="149" t="inlineStr">
        <is>
          <t>• Same level</t>
        </is>
      </c>
      <c r="I91" s="111" t="inlineStr">
        <is>
          <t>Sales &amp; Business Development</t>
        </is>
      </c>
      <c r="J91" s="111" t="inlineStr">
        <is>
          <t>Bids, RFP &amp; Sales Operations</t>
        </is>
      </c>
      <c r="K91" s="111" t="inlineStr"/>
      <c r="L91" s="111" t="n">
        <v>20</v>
      </c>
      <c r="M91" s="113" t="inlineStr">
        <is>
          <t>P2</t>
        </is>
      </c>
      <c r="N91" s="114" t="inlineStr">
        <is>
          <t>Developing</t>
        </is>
      </c>
      <c r="O91" s="114" t="inlineStr">
        <is>
          <t>3 Apply</t>
        </is>
      </c>
      <c r="P91" s="114" t="inlineStr">
        <is>
          <t>2–4 yrs</t>
        </is>
      </c>
      <c r="Q91" s="114" t="inlineStr">
        <is>
          <t>3–5 · 2–5</t>
        </is>
      </c>
      <c r="R91" s="114" t="inlineStr">
        <is>
          <t>SDR / Inside Sales</t>
        </is>
      </c>
      <c r="S91" s="114" t="inlineStr">
        <is>
          <t>IRIS Vs Competitor Benchmark — SaaS sales ladder — IC: Senior SDR</t>
        </is>
      </c>
      <c r="T91" s="114" t="inlineStr">
        <is>
          <t>SaaS sales ladder · SDR → AE → Enterprise AE → VP / CRO; MEDDICC-style qualification</t>
        </is>
      </c>
      <c r="U91" s="114" t="inlineStr">
        <is>
          <t>Core 2 · Future 2 · Functional 3 · Leadership not scored</t>
        </is>
      </c>
      <c r="V91" s="157" t="n">
        <v>343</v>
      </c>
      <c r="W91" s="158" t="inlineStr">
        <is>
          <t>IRIS2308</t>
        </is>
      </c>
      <c r="X91" s="158" t="inlineStr">
        <is>
          <t>Employee</t>
        </is>
      </c>
      <c r="Y91" s="158" t="inlineStr">
        <is>
          <t>Active</t>
        </is>
      </c>
      <c r="Z91" s="158" t="inlineStr">
        <is>
          <t>Smriti Priya</t>
        </is>
      </c>
      <c r="AA91" s="246" t="n">
        <v>45551</v>
      </c>
      <c r="AB91" s="158" t="inlineStr">
        <is>
          <t>Senior Analyst, Strategy and Operations</t>
        </is>
      </c>
      <c r="AC91" s="158" t="inlineStr">
        <is>
          <t>MBA</t>
        </is>
      </c>
      <c r="AD91" s="158" t="inlineStr">
        <is>
          <t>Medha Ganti</t>
        </is>
      </c>
      <c r="AE91" s="158" t="inlineStr">
        <is>
          <t>N-5</t>
        </is>
      </c>
      <c r="AF91" s="158" t="inlineStr">
        <is>
          <t>Individual Contributor</t>
        </is>
      </c>
      <c r="AG91" s="158" t="inlineStr">
        <is>
          <t>2 years, 0 months, 0 days</t>
        </is>
      </c>
      <c r="AH91" s="158" t="inlineStr">
        <is>
          <t>1 years, 11 months, 9 days</t>
        </is>
      </c>
      <c r="AI91" s="158" t="inlineStr">
        <is>
          <t>Regtech</t>
        </is>
      </c>
      <c r="AJ91" s="158" t="inlineStr">
        <is>
          <t>CARBON</t>
        </is>
      </c>
      <c r="AK91" s="158" t="inlineStr">
        <is>
          <t>Sales</t>
        </is>
      </c>
      <c r="AL91" s="158" t="inlineStr">
        <is>
          <t>Sales</t>
        </is>
      </c>
      <c r="AM91" s="158" t="inlineStr">
        <is>
          <t>No</t>
        </is>
      </c>
      <c r="AN91" s="158" t="inlineStr">
        <is>
          <t>Sales, Marketing &amp; Support</t>
        </is>
      </c>
      <c r="AO91" s="158" t="inlineStr">
        <is>
          <t>Sales</t>
        </is>
      </c>
      <c r="AP91" s="158" t="inlineStr">
        <is>
          <t>Non-technical</t>
        </is>
      </c>
      <c r="AQ91" s="158" t="n">
        <v>20</v>
      </c>
      <c r="AR91" s="158" t="inlineStr">
        <is>
          <t>Covered</t>
        </is>
      </c>
      <c r="AS91" s="158" t="inlineStr">
        <is>
          <t>IRIS2308</t>
        </is>
      </c>
      <c r="AT91" s="158" t="inlineStr">
        <is>
          <t>Smriti Priya</t>
        </is>
      </c>
      <c r="AU91" s="158" t="inlineStr">
        <is>
          <t>Sales</t>
        </is>
      </c>
      <c r="AV91" s="158" t="inlineStr">
        <is>
          <t>Sales &amp; Business Development</t>
        </is>
      </c>
      <c r="AW91" s="158" t="inlineStr">
        <is>
          <t>Sales Enablement / Bid Management</t>
        </is>
      </c>
      <c r="AX91" s="158" t="inlineStr">
        <is>
          <t>Sales Operations</t>
        </is>
      </c>
      <c r="AY91" s="158" t="inlineStr">
        <is>
          <t>Strategy &amp; Operations</t>
        </is>
      </c>
      <c r="AZ91" s="158" t="inlineStr">
        <is>
          <t>Employee</t>
        </is>
      </c>
      <c r="BA91" s="158" t="inlineStr">
        <is>
          <t>Medha Ganti</t>
        </is>
      </c>
      <c r="BB91" s="158" t="inlineStr">
        <is>
          <t>Medha Ganti</t>
        </is>
      </c>
      <c r="BC91" s="158" t="inlineStr">
        <is>
          <t>No</t>
        </is>
      </c>
      <c r="BD91" s="158" t="inlineStr">
        <is>
          <t>Senior Analyst, Strategy and Operations</t>
        </is>
      </c>
      <c r="BE91" s="158" t="inlineStr">
        <is>
          <t>Senior Associate - Strategy &amp; Operations</t>
        </is>
      </c>
      <c r="BF91" s="158" t="inlineStr">
        <is>
          <t>Yes</t>
        </is>
      </c>
      <c r="BG91" s="158" t="inlineStr">
        <is>
          <t>—</t>
        </is>
      </c>
      <c r="BH91" s="158" t="inlineStr">
        <is>
          <t>—</t>
        </is>
      </c>
      <c r="BI91" s="158" t="inlineStr">
        <is>
          <t>—</t>
        </is>
      </c>
      <c r="BJ91" s="158" t="inlineStr">
        <is>
          <t>Not a manager</t>
        </is>
      </c>
      <c r="BK91" s="158" t="inlineStr">
        <is>
          <t>—</t>
        </is>
      </c>
      <c r="BL91" s="158" t="inlineStr">
        <is>
          <t>—</t>
        </is>
      </c>
      <c r="BM91" s="158" t="inlineStr">
        <is>
          <t>—</t>
        </is>
      </c>
      <c r="BN91" s="158" t="inlineStr">
        <is>
          <t>Not a manager</t>
        </is>
      </c>
      <c r="BO91" s="158" t="inlineStr">
        <is>
          <t>—</t>
        </is>
      </c>
      <c r="BP91" s="158" t="inlineStr">
        <is>
          <t>L4 – Senior</t>
        </is>
      </c>
      <c r="BQ91" s="158" t="inlineStr">
        <is>
          <t>L4 – Senior</t>
        </is>
      </c>
      <c r="BR91" s="158" t="inlineStr">
        <is>
          <t>No exact Title Hierarchy match — retained current record value</t>
        </is>
      </c>
      <c r="BS91" s="158"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T91" s="158" t="n"/>
      <c r="BU91" s="158" t="inlineStr">
        <is>
          <t>Global</t>
        </is>
      </c>
      <c r="BV91" s="158" t="n"/>
      <c r="BW91" s="158" t="inlineStr">
        <is>
          <t>IRIS2308</t>
        </is>
      </c>
      <c r="BX91" s="158" t="inlineStr">
        <is>
          <t>Employee</t>
        </is>
      </c>
      <c r="BY91" s="158" t="inlineStr">
        <is>
          <t>Active</t>
        </is>
      </c>
      <c r="BZ91" s="158" t="inlineStr">
        <is>
          <t>Smriti Priya</t>
        </is>
      </c>
      <c r="CA91" s="159" t="n">
        <v>45551</v>
      </c>
      <c r="CB91" s="158" t="inlineStr">
        <is>
          <t>Senior Analyst, Strategy and Operations</t>
        </is>
      </c>
      <c r="CC91" s="158" t="inlineStr">
        <is>
          <t>Actual - mostly coordinates and furnishes data in RFP, volume of RFP is not high - 2-3 RFT in a month max</t>
        </is>
      </c>
      <c r="CD91" s="158" t="inlineStr">
        <is>
          <t>Sales Operations</t>
        </is>
      </c>
      <c r="CE91" s="158" t="inlineStr">
        <is>
          <t>Strategy &amp; Operations</t>
        </is>
      </c>
      <c r="CF91" s="158" t="inlineStr">
        <is>
          <t>Senior Analyst, Strategy and Operations</t>
        </is>
      </c>
      <c r="CG91" s="158" t="inlineStr">
        <is>
          <t>L4 – Senior</t>
        </is>
      </c>
      <c r="CH91" s="158" t="inlineStr">
        <is>
          <t>Medha Ganti</t>
        </is>
      </c>
      <c r="CI91" s="158" t="inlineStr">
        <is>
          <t>N-5</t>
        </is>
      </c>
      <c r="CJ91" s="158" t="inlineStr">
        <is>
          <t>Individual Contributor</t>
        </is>
      </c>
      <c r="CK91" s="158" t="inlineStr">
        <is>
          <t>Regtech</t>
        </is>
      </c>
      <c r="CL91" s="158" t="inlineStr">
        <is>
          <t>Sales</t>
        </is>
      </c>
      <c r="CM91" s="158" t="inlineStr">
        <is>
          <t>3 years, 9 months, 4 days</t>
        </is>
      </c>
      <c r="CN91" s="158" t="inlineStr">
        <is>
          <t>Senior Associate - Strategy &amp; Operations</t>
        </is>
      </c>
      <c r="CO91" s="158" t="inlineStr">
        <is>
          <t>No</t>
        </is>
      </c>
      <c r="CP91" s="158" t="n">
        <v>3</v>
      </c>
      <c r="CQ91" s="158" t="inlineStr">
        <is>
          <t>Low</t>
        </is>
      </c>
      <c r="CR91" s="158" t="inlineStr">
        <is>
          <t>Reliable Specialist</t>
        </is>
      </c>
      <c r="CS91" s="158" t="n"/>
      <c r="CT91" s="158" t="n"/>
      <c r="CU91" s="158" t="n"/>
      <c r="CV91" s="158" t="n"/>
      <c r="CW91" s="158" t="inlineStr">
        <is>
          <t>Consultative &amp; solution selling; negotiation; CRM discipline; SaaS/RegTech product &amp; domain knowledge</t>
        </is>
      </c>
      <c r="CX91"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91" s="158" t="inlineStr">
        <is>
          <r>
            <rPr>
              <rFont val="Calibri"/>
              <b val="1"/>
              <sz val="10"/>
            </rPr>
            <t>Title to be standardized to:</t>
          </r>
          <r>
            <rPr>
              <rFont val="Calibri"/>
              <sz val="10"/>
            </rPr>
            <t xml:space="preserve"> Senior Associate - Strategy &amp; Operations</t>
          </r>
        </is>
      </c>
    </row>
    <row r="92" ht="64" customHeight="1">
      <c r="A92" s="109" t="inlineStr">
        <is>
          <t>IRISC345</t>
        </is>
      </c>
      <c r="B92" s="111" t="inlineStr">
        <is>
          <t>Andrea Messiga</t>
        </is>
      </c>
      <c r="C92" s="111" t="inlineStr">
        <is>
          <t>Sales</t>
        </is>
      </c>
      <c r="D92" s="115" t="inlineStr">
        <is>
          <t>Regional Manager- Business Development</t>
        </is>
      </c>
      <c r="E92" s="115" t="inlineStr">
        <is>
          <t>Senior Consultant – Enterprise Sales &amp; Account Management</t>
        </is>
      </c>
      <c r="F92" s="111" t="inlineStr">
        <is>
          <t>—</t>
        </is>
      </c>
      <c r="G92" s="43" t="inlineStr">
        <is>
          <t>X3</t>
        </is>
      </c>
      <c r="H92" s="149" t="inlineStr">
        <is>
          <t>• Same level</t>
        </is>
      </c>
      <c r="I92" s="111" t="inlineStr">
        <is>
          <t>Sales &amp; Business Development</t>
        </is>
      </c>
      <c r="J92" s="111" t="inlineStr">
        <is>
          <t>Enterprise Sales &amp; Account Management</t>
        </is>
      </c>
      <c r="K92" s="111" t="inlineStr"/>
      <c r="L92" s="111" t="n">
        <v>0</v>
      </c>
      <c r="M92" s="113" t="inlineStr">
        <is>
          <t>Contractor</t>
        </is>
      </c>
      <c r="N92" s="114" t="inlineStr">
        <is>
          <t>—</t>
        </is>
      </c>
      <c r="O92" s="114" t="inlineStr">
        <is>
          <t>—</t>
        </is>
      </c>
      <c r="P92" s="114" t="inlineStr">
        <is>
          <t>10+ yrs</t>
        </is>
      </c>
      <c r="Q92" s="114" t="inlineStr">
        <is>
          <t>—</t>
        </is>
      </c>
      <c r="R92" s="114" t="inlineStr">
        <is>
          <t>Contractor · rate card</t>
        </is>
      </c>
      <c r="S92" s="114" t="inlineStr">
        <is>
          <t>—</t>
        </is>
      </c>
      <c r="T92" s="114" t="inlineStr">
        <is>
          <t>SaaS sales ladder · SDR → AE → Enterprise AE → VP / CRO; MEDDICC-style qualification</t>
        </is>
      </c>
      <c r="U92" s="114" t="inlineStr">
        <is>
          <t>Per statement of work</t>
        </is>
      </c>
      <c r="V92" s="157" t="n">
        <v>479</v>
      </c>
      <c r="W92" s="158" t="inlineStr">
        <is>
          <t>IRISC345</t>
        </is>
      </c>
      <c r="X92" s="158" t="inlineStr">
        <is>
          <t>Full Time Consultant · Italy</t>
        </is>
      </c>
      <c r="Y92" s="158" t="inlineStr">
        <is>
          <t>Active</t>
        </is>
      </c>
      <c r="Z92" s="158" t="inlineStr">
        <is>
          <t>Andrea Messiga</t>
        </is>
      </c>
      <c r="AA92" s="246" t="n">
        <v>46120</v>
      </c>
      <c r="AB92" s="158" t="inlineStr">
        <is>
          <t>Regional Manager- Business Development</t>
        </is>
      </c>
      <c r="AC92" s="158" t="inlineStr">
        <is>
          <t>-</t>
        </is>
      </c>
      <c r="AD92" s="158" t="inlineStr">
        <is>
          <t>Anuradha RK</t>
        </is>
      </c>
      <c r="AE92" s="158" t="inlineStr">
        <is>
          <t>N-3</t>
        </is>
      </c>
      <c r="AF92" s="158" t="inlineStr">
        <is>
          <t>Individual Contributor</t>
        </is>
      </c>
      <c r="AG92" s="158" t="n"/>
      <c r="AH92" s="158" t="n"/>
      <c r="AI92" s="158" t="inlineStr">
        <is>
          <t>Regtech</t>
        </is>
      </c>
      <c r="AJ92" s="158" t="inlineStr">
        <is>
          <t>CARBON</t>
        </is>
      </c>
      <c r="AK92" s="158" t="inlineStr">
        <is>
          <t>Sales</t>
        </is>
      </c>
      <c r="AL92" s="158" t="inlineStr">
        <is>
          <t>Sales</t>
        </is>
      </c>
      <c r="AM92" s="158" t="inlineStr">
        <is>
          <t>No</t>
        </is>
      </c>
      <c r="AN92" s="158" t="inlineStr">
        <is>
          <t>Sales, Marketing &amp; Support</t>
        </is>
      </c>
      <c r="AO92" s="158" t="inlineStr">
        <is>
          <t>Sales</t>
        </is>
      </c>
      <c r="AP92" s="158" t="inlineStr">
        <is>
          <t>Non-technical</t>
        </is>
      </c>
      <c r="AQ92" s="158" t="n">
        <v>0</v>
      </c>
      <c r="AR92" s="158" t="inlineStr">
        <is>
          <t>Excluded</t>
        </is>
      </c>
      <c r="AS92" s="158" t="inlineStr">
        <is>
          <t>IRISC345</t>
        </is>
      </c>
      <c r="AT92" s="158" t="inlineStr">
        <is>
          <t>Andrea Messiga</t>
        </is>
      </c>
      <c r="AU92" s="158" t="inlineStr">
        <is>
          <t>Sales</t>
        </is>
      </c>
      <c r="AV92" s="158" t="inlineStr">
        <is>
          <t>Sales &amp; Business Development</t>
        </is>
      </c>
      <c r="AW92" s="158" t="inlineStr">
        <is>
          <t>Enterprise sales</t>
        </is>
      </c>
      <c r="AX92" s="158" t="inlineStr">
        <is>
          <t>Consulting</t>
        </is>
      </c>
      <c r="AY92" s="158" t="n"/>
      <c r="AZ92" s="158" t="inlineStr">
        <is>
          <t>Full Time Consultant · Italy</t>
        </is>
      </c>
      <c r="BA92" s="158" t="inlineStr">
        <is>
          <t>Anuradha RK</t>
        </is>
      </c>
      <c r="BB92" s="158" t="inlineStr">
        <is>
          <t>Anuradha RK</t>
        </is>
      </c>
      <c r="BC92" s="158" t="inlineStr">
        <is>
          <t>New entry</t>
        </is>
      </c>
      <c r="BD92" s="158" t="inlineStr">
        <is>
          <t>Consultant</t>
        </is>
      </c>
      <c r="BE92" s="158" t="inlineStr">
        <is>
          <t>Regional Manager Sales</t>
        </is>
      </c>
      <c r="BF92" s="158" t="inlineStr">
        <is>
          <t>N/A · new entry</t>
        </is>
      </c>
      <c r="BG92" s="158" t="inlineStr">
        <is>
          <t>—</t>
        </is>
      </c>
      <c r="BH92" s="158" t="inlineStr">
        <is>
          <t>—</t>
        </is>
      </c>
      <c r="BI92" s="158" t="inlineStr">
        <is>
          <t>—</t>
        </is>
      </c>
      <c r="BJ92" s="158" t="inlineStr">
        <is>
          <t>Not a manager</t>
        </is>
      </c>
      <c r="BK92" s="158" t="inlineStr">
        <is>
          <t>—</t>
        </is>
      </c>
      <c r="BL92" s="158" t="inlineStr">
        <is>
          <t>—</t>
        </is>
      </c>
      <c r="BM92" s="158" t="inlineStr">
        <is>
          <t>—</t>
        </is>
      </c>
      <c r="BN92" s="158" t="inlineStr">
        <is>
          <t>Not a manager</t>
        </is>
      </c>
      <c r="BO92" s="158" t="inlineStr">
        <is>
          <t>—</t>
        </is>
      </c>
      <c r="BP92" s="158" t="n"/>
      <c r="BQ92" s="158" t="n"/>
      <c r="BR92" s="158" t="inlineStr">
        <is>
          <t>No designation change — current record value carried forward</t>
        </is>
      </c>
      <c r="BS92" s="158" t="n"/>
      <c r="BT92" s="158" t="n"/>
      <c r="BU92" s="158" t="n"/>
      <c r="BV92" s="158" t="n"/>
      <c r="BW92" s="158" t="inlineStr">
        <is>
          <t>IRISC345</t>
        </is>
      </c>
      <c r="BX92" s="158" t="inlineStr">
        <is>
          <t>Full Time Consultant · Italy</t>
        </is>
      </c>
      <c r="BY92" s="158" t="inlineStr">
        <is>
          <t>Active</t>
        </is>
      </c>
      <c r="BZ92" s="158" t="inlineStr">
        <is>
          <t>Andrea Messiga</t>
        </is>
      </c>
      <c r="CA92" s="159" t="n">
        <v>27407</v>
      </c>
      <c r="CB92" s="158" t="inlineStr">
        <is>
          <t>Consultant</t>
        </is>
      </c>
      <c r="CC92" s="158" t="inlineStr">
        <is>
          <t>Works based out of Milan, client management, engagement, lead generation -e2e sales</t>
        </is>
      </c>
      <c r="CD92" s="158" t="inlineStr">
        <is>
          <t>Consulting  Services</t>
        </is>
      </c>
      <c r="CE92" s="158" t="inlineStr">
        <is>
          <t>XBRL / Regulatory Reporting</t>
        </is>
      </c>
      <c r="CF92" s="158" t="inlineStr">
        <is>
          <t>Consultant</t>
        </is>
      </c>
      <c r="CG92" s="158" t="inlineStr">
        <is>
          <t>L3 – Professional / Associate</t>
        </is>
      </c>
      <c r="CH92" s="158" t="inlineStr">
        <is>
          <t>Anuradha RK</t>
        </is>
      </c>
      <c r="CI92" s="158" t="inlineStr">
        <is>
          <t>N-3</t>
        </is>
      </c>
      <c r="CJ92" s="158" t="n"/>
      <c r="CK92" s="158" t="inlineStr">
        <is>
          <t>Individual Contributor</t>
        </is>
      </c>
      <c r="CL92" s="158" t="inlineStr">
        <is>
          <t>Sales</t>
        </is>
      </c>
      <c r="CM92" s="158" t="inlineStr">
        <is>
          <t>-</t>
        </is>
      </c>
      <c r="CN92" s="158" t="n"/>
      <c r="CO92" s="158" t="inlineStr">
        <is>
          <t>0 years, 2 months, 12 days</t>
        </is>
      </c>
      <c r="CP92" s="158" t="n"/>
      <c r="CQ92" s="158" t="n"/>
      <c r="CR92" s="158" t="n"/>
      <c r="CS92" s="158" t="n"/>
      <c r="CT92" s="158" t="inlineStr">
        <is>
          <t>Regtech</t>
        </is>
      </c>
      <c r="CU92" s="158" t="inlineStr">
        <is>
          <t>CARBON</t>
        </is>
      </c>
      <c r="CV92" s="158" t="inlineStr">
        <is>
          <t>Sales</t>
        </is>
      </c>
      <c r="CW92" s="158" t="inlineStr">
        <is>
          <t>Sales</t>
        </is>
      </c>
      <c r="CX92" s="158" t="inlineStr">
        <is>
          <t>No</t>
        </is>
      </c>
      <c r="CY92" s="158" t="inlineStr">
        <is>
          <t>Sales, Marketing &amp; Support</t>
        </is>
      </c>
    </row>
    <row r="93" ht="64" customHeight="1">
      <c r="A93" s="109" t="inlineStr">
        <is>
          <t>IRIS0018</t>
        </is>
      </c>
      <c r="B93" s="111" t="inlineStr">
        <is>
          <t>K Ashok Kumar</t>
        </is>
      </c>
      <c r="C93" s="111" t="inlineStr">
        <is>
          <t>Services</t>
        </is>
      </c>
      <c r="D93" s="115" t="inlineStr">
        <is>
          <t>Manager Financial Analyst</t>
        </is>
      </c>
      <c r="E93" s="115" t="inlineStr">
        <is>
          <t>Associate Head – Assisted Services</t>
        </is>
      </c>
      <c r="F93" s="115" t="inlineStr">
        <is>
          <t>L5 – Manager</t>
        </is>
      </c>
      <c r="G93" s="115" t="inlineStr">
        <is>
          <t>C1</t>
        </is>
      </c>
      <c r="H93" s="146" t="inlineStr">
        <is>
          <t>▲ Up</t>
        </is>
      </c>
      <c r="I93" s="111" t="inlineStr">
        <is>
          <t>Consulting &amp; Professional Services</t>
        </is>
      </c>
      <c r="J93" s="111" t="inlineStr">
        <is>
          <t>Professional Services Leadership</t>
        </is>
      </c>
      <c r="K93" s="133" t="inlineStr">
        <is>
          <t>• Confirm the reporting line — Manager</t>
        </is>
      </c>
      <c r="L93" s="111" t="n">
        <v>20</v>
      </c>
      <c r="M93" s="113" t="inlineStr">
        <is>
          <t>P6 / M5</t>
        </is>
      </c>
      <c r="N93" s="114" t="inlineStr">
        <is>
          <t>Principal / Director</t>
        </is>
      </c>
      <c r="O93" s="114" t="inlineStr">
        <is>
          <t>5–6</t>
        </is>
      </c>
      <c r="P93" s="114" t="inlineStr">
        <is>
          <t>10–14 yrs</t>
        </is>
      </c>
      <c r="Q93" s="114" t="inlineStr">
        <is>
          <t>12–16 · 12–18</t>
        </is>
      </c>
      <c r="R93" s="114" t="inlineStr">
        <is>
          <t>Head of Function / AGM</t>
        </is>
      </c>
      <c r="S93" s="114" t="inlineStr">
        <is>
          <r>
            <rPr>
              <rFont val="Calibri"/>
              <b val="1"/>
              <sz val="10"/>
            </rPr>
            <t>Big Four:</t>
          </r>
          <r>
            <rPr>
              <rFont val="Calibri"/>
              <sz val="10"/>
            </rPr>
            <t xml:space="preserve"> Associate Director</t>
          </r>
        </is>
      </c>
      <c r="T93" s="114" t="inlineStr">
        <is>
          <t>XBRL US GAAP Certificate · AICPA &amp; XBRL US; XBRL International specifications; IFRS / US GAAP / Ind AS</t>
        </is>
      </c>
      <c r="U93" s="114" t="inlineStr">
        <is>
          <t>Core 4 · Future 4 · Functional 4 · Leadership 4</t>
        </is>
      </c>
      <c r="V93" s="157" t="n">
        <v>9</v>
      </c>
      <c r="W93" s="158" t="inlineStr">
        <is>
          <t>IRIS0018</t>
        </is>
      </c>
      <c r="X93" s="158" t="inlineStr">
        <is>
          <t>Employee</t>
        </is>
      </c>
      <c r="Y93" s="158" t="inlineStr">
        <is>
          <t>Active</t>
        </is>
      </c>
      <c r="Z93" s="158" t="inlineStr">
        <is>
          <t>K Ashok Kumar</t>
        </is>
      </c>
      <c r="AA93" s="246" t="n">
        <v>38293</v>
      </c>
      <c r="AB93" s="158" t="inlineStr">
        <is>
          <t>Manager Financial Analyst</t>
        </is>
      </c>
      <c r="AC93" s="158" t="inlineStr">
        <is>
          <t>M.Com</t>
        </is>
      </c>
      <c r="AD93" s="158" t="inlineStr">
        <is>
          <t>Suman Adhikary</t>
        </is>
      </c>
      <c r="AE93" s="158" t="inlineStr">
        <is>
          <t>N-4</t>
        </is>
      </c>
      <c r="AF93" s="158" t="inlineStr">
        <is>
          <t>Manager</t>
        </is>
      </c>
      <c r="AG93" s="158" t="inlineStr">
        <is>
          <t>0 years, 0 months, 0 days</t>
        </is>
      </c>
      <c r="AH93" s="158" t="inlineStr">
        <is>
          <t>21 years, 9 months, 23 days</t>
        </is>
      </c>
      <c r="AI93" s="158" t="inlineStr">
        <is>
          <t>Regtech</t>
        </is>
      </c>
      <c r="AJ93" s="158" t="inlineStr">
        <is>
          <t>CARBON</t>
        </is>
      </c>
      <c r="AK93" s="158" t="inlineStr">
        <is>
          <t>Services</t>
        </is>
      </c>
      <c r="AL93" s="158" t="inlineStr">
        <is>
          <t>Expert Assisted services</t>
        </is>
      </c>
      <c r="AM93" s="158" t="inlineStr">
        <is>
          <t>No</t>
        </is>
      </c>
      <c r="AN93" s="158" t="inlineStr">
        <is>
          <t>Professional Services</t>
        </is>
      </c>
      <c r="AO93" s="158" t="inlineStr">
        <is>
          <t>XBRL Domain</t>
        </is>
      </c>
      <c r="AP93" s="158" t="inlineStr">
        <is>
          <t>Non-technical</t>
        </is>
      </c>
      <c r="AQ93" s="158" t="n">
        <v>20</v>
      </c>
      <c r="AR93" s="158" t="inlineStr">
        <is>
          <t>Covered</t>
        </is>
      </c>
      <c r="AS93" s="158" t="inlineStr">
        <is>
          <t>IRIS0018</t>
        </is>
      </c>
      <c r="AT93" s="158" t="inlineStr">
        <is>
          <t>K Ashok Kumar</t>
        </is>
      </c>
      <c r="AU93" s="158" t="inlineStr">
        <is>
          <t>Services</t>
        </is>
      </c>
      <c r="AV93" s="158" t="inlineStr">
        <is>
          <t>Professional Services</t>
        </is>
      </c>
      <c r="AW93" s="158" t="inlineStr">
        <is>
          <t>AI /Domain Testing</t>
        </is>
      </c>
      <c r="AX93" s="158" t="n"/>
      <c r="AY93" s="158" t="n"/>
      <c r="AZ93" s="158" t="inlineStr">
        <is>
          <t>Employee</t>
        </is>
      </c>
      <c r="BA93" s="158" t="inlineStr">
        <is>
          <t>Suman Adhikary</t>
        </is>
      </c>
      <c r="BB93" s="158" t="inlineStr">
        <is>
          <t>Suman Adhikary</t>
        </is>
      </c>
      <c r="BC93" s="158" t="inlineStr">
        <is>
          <t>No</t>
        </is>
      </c>
      <c r="BD93" s="158" t="inlineStr">
        <is>
          <t>Manager Financial Analyst</t>
        </is>
      </c>
      <c r="BE93" s="158" t="inlineStr">
        <is>
          <t>Head - Services</t>
        </is>
      </c>
      <c r="BF93" s="158" t="inlineStr">
        <is>
          <t>Yes</t>
        </is>
      </c>
      <c r="BG93" s="158" t="n">
        <v>4</v>
      </c>
      <c r="BH93" s="158" t="n">
        <v>4</v>
      </c>
      <c r="BI93" s="158" t="n">
        <v>0</v>
      </c>
      <c r="BJ93" s="158" t="inlineStr">
        <is>
          <t>Review</t>
        </is>
      </c>
      <c r="BK93" s="158" t="n">
        <v>4</v>
      </c>
      <c r="BL93" s="158" t="n">
        <v>4</v>
      </c>
      <c r="BM93" s="158" t="n">
        <v>0</v>
      </c>
      <c r="BN93" s="158" t="inlineStr">
        <is>
          <t>Review</t>
        </is>
      </c>
      <c r="BO93" s="158" t="inlineStr">
        <is>
          <t>No</t>
        </is>
      </c>
      <c r="BP93" s="158" t="inlineStr">
        <is>
          <t>L5 – Manager</t>
        </is>
      </c>
      <c r="BQ93" s="158" t="inlineStr">
        <is>
          <t>L7</t>
        </is>
      </c>
      <c r="BR93" s="158" t="inlineStr">
        <is>
          <t>Matched from Title Hierarchy · new designation</t>
        </is>
      </c>
      <c r="BS93" s="158"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T93" s="158" t="n"/>
      <c r="BU93" s="158" t="n"/>
      <c r="BV93" s="158" t="n"/>
      <c r="BW93" s="158" t="inlineStr">
        <is>
          <t>IRIS0018</t>
        </is>
      </c>
      <c r="BX93" s="158" t="inlineStr">
        <is>
          <t>Employee</t>
        </is>
      </c>
      <c r="BY93" s="158" t="inlineStr">
        <is>
          <t>Active</t>
        </is>
      </c>
      <c r="BZ93" s="158" t="inlineStr">
        <is>
          <t>K Ashok Kumar</t>
        </is>
      </c>
      <c r="CA93" s="159" t="n">
        <v>38293</v>
      </c>
      <c r="CB93" s="158" t="inlineStr">
        <is>
          <t>Manager Financial Analyst</t>
        </is>
      </c>
      <c r="CC93" s="158" t="inlineStr">
        <is>
          <t>4. Handle complex pre-sales process, implementations, and ensure effective adoption and customer ratings.</t>
        </is>
      </c>
      <c r="CD93" s="158" t="inlineStr">
        <is>
          <t>Professional Services</t>
        </is>
      </c>
      <c r="CE93" s="158" t="inlineStr">
        <is>
          <t>XBRL / Regulatory Reporting</t>
        </is>
      </c>
      <c r="CF93" s="158" t="inlineStr">
        <is>
          <t>Head - Services</t>
        </is>
      </c>
      <c r="CG93" s="158" t="inlineStr">
        <is>
          <t>L7 – Head / Sr Director</t>
        </is>
      </c>
      <c r="CH93" s="158" t="inlineStr">
        <is>
          <t>Suman Adhikary</t>
        </is>
      </c>
      <c r="CI93" s="158" t="inlineStr">
        <is>
          <t>N-4</t>
        </is>
      </c>
      <c r="CJ93" s="158" t="inlineStr">
        <is>
          <t>Manager</t>
        </is>
      </c>
      <c r="CK93" s="158" t="inlineStr">
        <is>
          <t>Regtech</t>
        </is>
      </c>
      <c r="CL93" s="158" t="inlineStr">
        <is>
          <t>Services</t>
        </is>
      </c>
      <c r="CM93" s="158" t="inlineStr">
        <is>
          <t>21 years, 7 months, 18 days</t>
        </is>
      </c>
      <c r="CN93" s="158" t="inlineStr">
        <is>
          <t>Head - Services</t>
        </is>
      </c>
      <c r="CO93" s="158" t="inlineStr">
        <is>
          <t>No</t>
        </is>
      </c>
      <c r="CP93" s="158" t="n">
        <v>3</v>
      </c>
      <c r="CQ93" s="158" t="inlineStr">
        <is>
          <t>Medium</t>
        </is>
      </c>
      <c r="CR93" s="158" t="inlineStr">
        <is>
          <t>Core Contributor</t>
        </is>
      </c>
      <c r="CS93" s="158" t="n"/>
      <c r="CT93" s="158" t="n"/>
      <c r="CU93" s="158" t="inlineStr">
        <is>
          <t>Yes</t>
        </is>
      </c>
      <c r="CV93" s="158" t="inlineStr">
        <is>
          <t>Shashidhar M</t>
        </is>
      </c>
      <c r="CW93" s="158" t="inlineStr">
        <is>
          <t>XBRL taxonomy &amp; regulatory updates; domain/accounting refreshers; quality &amp; accuracy practices; tooling proficiency | People management: goal-setting &amp; feedback, 1:1 coaching, performance conversations</t>
        </is>
      </c>
      <c r="CX93"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93" s="158" t="inlineStr">
        <is>
          <t>Involve more on DM and AI testing. Title to be standardized as Head - Services</t>
        </is>
      </c>
    </row>
    <row r="94" ht="64" customHeight="1">
      <c r="A94" s="109" t="inlineStr">
        <is>
          <t>IRIS0786</t>
        </is>
      </c>
      <c r="B94" s="111" t="inlineStr">
        <is>
          <t>Shashikant Mudaliar</t>
        </is>
      </c>
      <c r="C94" s="111" t="inlineStr">
        <is>
          <t>Services</t>
        </is>
      </c>
      <c r="D94" s="115" t="inlineStr">
        <is>
          <t>Head - XBRL Assisted Services</t>
        </is>
      </c>
      <c r="E94" s="115" t="inlineStr">
        <is>
          <t>Associate Head – XBRL Assisted Services</t>
        </is>
      </c>
      <c r="F94" s="115" t="inlineStr">
        <is>
          <t>L7 – Head / Sr Director</t>
        </is>
      </c>
      <c r="G94" s="115" t="inlineStr">
        <is>
          <t>C1</t>
        </is>
      </c>
      <c r="H94" s="143" t="inlineStr">
        <is>
          <t>▼ Down · protected</t>
        </is>
      </c>
      <c r="I94" s="111" t="inlineStr">
        <is>
          <t>Consulting &amp; Professional Services</t>
        </is>
      </c>
      <c r="J94" s="111" t="inlineStr">
        <is>
          <t>Professional Services Leadership</t>
        </is>
      </c>
      <c r="K94" s="111" t="inlineStr"/>
      <c r="L94" s="111" t="n">
        <v>20</v>
      </c>
      <c r="M94" s="113" t="inlineStr">
        <is>
          <t>P6 / M5</t>
        </is>
      </c>
      <c r="N94" s="114" t="inlineStr">
        <is>
          <t>Principal / Director</t>
        </is>
      </c>
      <c r="O94" s="114" t="inlineStr">
        <is>
          <t>5–6</t>
        </is>
      </c>
      <c r="P94" s="114" t="inlineStr">
        <is>
          <t>10–14 yrs</t>
        </is>
      </c>
      <c r="Q94" s="114" t="inlineStr">
        <is>
          <t>12–16 · 12–18</t>
        </is>
      </c>
      <c r="R94" s="114" t="inlineStr">
        <is>
          <t>Head of Function / AGM</t>
        </is>
      </c>
      <c r="S94" s="114" t="inlineStr">
        <is>
          <r>
            <rPr>
              <rFont val="Calibri"/>
              <b val="1"/>
              <sz val="10"/>
            </rPr>
            <t>Big Four:</t>
          </r>
          <r>
            <rPr>
              <rFont val="Calibri"/>
              <sz val="10"/>
            </rPr>
            <t xml:space="preserve"> Associate Director</t>
          </r>
        </is>
      </c>
      <c r="T94" s="114" t="inlineStr">
        <is>
          <t>XBRL US GAAP Certificate · AICPA &amp; XBRL US; XBRL International specifications; IFRS / US GAAP / Ind AS</t>
        </is>
      </c>
      <c r="U94" s="114" t="inlineStr">
        <is>
          <t>Core 4 · Future 4 · Functional 4 · Leadership 4</t>
        </is>
      </c>
      <c r="V94" s="157" t="n">
        <v>90</v>
      </c>
      <c r="W94" s="158" t="inlineStr">
        <is>
          <t>IRIS0786</t>
        </is>
      </c>
      <c r="X94" s="158" t="inlineStr">
        <is>
          <t>Employee</t>
        </is>
      </c>
      <c r="Y94" s="158" t="inlineStr">
        <is>
          <t>Active</t>
        </is>
      </c>
      <c r="Z94" s="158" t="inlineStr">
        <is>
          <t>Shashikant Mudaliar</t>
        </is>
      </c>
      <c r="AA94" s="246" t="n">
        <v>40749</v>
      </c>
      <c r="AB94" s="158" t="inlineStr">
        <is>
          <t>Head - XBRL Assisted Services</t>
        </is>
      </c>
      <c r="AC94" s="158" t="inlineStr">
        <is>
          <t>CMA</t>
        </is>
      </c>
      <c r="AD94" s="158" t="inlineStr">
        <is>
          <t>K Ashok Kumar</t>
        </is>
      </c>
      <c r="AE94" s="158" t="inlineStr">
        <is>
          <t>N-5</t>
        </is>
      </c>
      <c r="AF94" s="158" t="inlineStr">
        <is>
          <t>Manager</t>
        </is>
      </c>
      <c r="AG94" s="158" t="inlineStr">
        <is>
          <t>0 years, 0 months, 0 days</t>
        </is>
      </c>
      <c r="AH94" s="158" t="inlineStr">
        <is>
          <t>15 years, 1 months, 0 days</t>
        </is>
      </c>
      <c r="AI94" s="158" t="inlineStr">
        <is>
          <t>Regtech</t>
        </is>
      </c>
      <c r="AJ94" s="158" t="inlineStr">
        <is>
          <t>CARBON</t>
        </is>
      </c>
      <c r="AK94" s="158" t="inlineStr">
        <is>
          <t>Services</t>
        </is>
      </c>
      <c r="AL94" s="158" t="inlineStr">
        <is>
          <t>Expert Assisted services</t>
        </is>
      </c>
      <c r="AM94" s="158" t="inlineStr">
        <is>
          <t>No</t>
        </is>
      </c>
      <c r="AN94" s="158" t="inlineStr">
        <is>
          <t>Professional Services</t>
        </is>
      </c>
      <c r="AO94" s="158" t="inlineStr">
        <is>
          <t>XBRL Domain</t>
        </is>
      </c>
      <c r="AP94" s="158" t="inlineStr">
        <is>
          <t>Non-technical</t>
        </is>
      </c>
      <c r="AQ94" s="158" t="n">
        <v>20</v>
      </c>
      <c r="AR94" s="158" t="inlineStr">
        <is>
          <t>Covered</t>
        </is>
      </c>
      <c r="AS94" s="158" t="inlineStr">
        <is>
          <t>IRIS0786</t>
        </is>
      </c>
      <c r="AT94" s="158" t="inlineStr">
        <is>
          <t>Shashikant Mudaliar</t>
        </is>
      </c>
      <c r="AU94" s="158" t="inlineStr">
        <is>
          <t>Services</t>
        </is>
      </c>
      <c r="AV94" s="158" t="inlineStr">
        <is>
          <t>Professional Services</t>
        </is>
      </c>
      <c r="AW94" s="158" t="inlineStr">
        <is>
          <t>XBRL / Regulatory Reporting</t>
        </is>
      </c>
      <c r="AX94" s="158" t="n"/>
      <c r="AY94" s="158" t="n"/>
      <c r="AZ94" s="158" t="inlineStr">
        <is>
          <t>Employee</t>
        </is>
      </c>
      <c r="BA94" s="158" t="inlineStr">
        <is>
          <t>K Ashok Kumar</t>
        </is>
      </c>
      <c r="BB94" s="158" t="inlineStr">
        <is>
          <t>K Ashok Kumar</t>
        </is>
      </c>
      <c r="BC94" s="158" t="inlineStr">
        <is>
          <t>No</t>
        </is>
      </c>
      <c r="BD94" s="158" t="inlineStr">
        <is>
          <t>Head - XBRL Assisted Services</t>
        </is>
      </c>
      <c r="BE94" s="158" t="inlineStr">
        <is>
          <t>Manager - Assisted Services</t>
        </is>
      </c>
      <c r="BF94" s="158" t="inlineStr">
        <is>
          <t>Yes</t>
        </is>
      </c>
      <c r="BG94" s="158" t="n">
        <v>8</v>
      </c>
      <c r="BH94" s="158" t="n">
        <v>8</v>
      </c>
      <c r="BI94" s="158" t="n">
        <v>0</v>
      </c>
      <c r="BJ94" s="158" t="inlineStr">
        <is>
          <t>Healthy</t>
        </is>
      </c>
      <c r="BK94" s="158" t="n">
        <v>8</v>
      </c>
      <c r="BL94" s="158" t="n">
        <v>8</v>
      </c>
      <c r="BM94" s="158" t="n">
        <v>0</v>
      </c>
      <c r="BN94" s="158" t="inlineStr">
        <is>
          <t>Healthy</t>
        </is>
      </c>
      <c r="BO94" s="158" t="inlineStr">
        <is>
          <t>No</t>
        </is>
      </c>
      <c r="BP94" s="158" t="inlineStr">
        <is>
          <t>L7 – Head / Sr Director</t>
        </is>
      </c>
      <c r="BQ94" s="158" t="inlineStr">
        <is>
          <t>L4</t>
        </is>
      </c>
      <c r="BR94" s="158" t="inlineStr">
        <is>
          <t>Matched from Title Hierarchy · new designation</t>
        </is>
      </c>
      <c r="BS94" s="15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T94" s="158" t="n"/>
      <c r="BU94" s="158" t="inlineStr">
        <is>
          <t>UK-HMRS, USA-SEC, Eurpoe-ESMA, Netherland-KVK</t>
        </is>
      </c>
      <c r="BV94" s="158" t="n"/>
      <c r="BW94" s="158" t="inlineStr">
        <is>
          <t>IRIS0786</t>
        </is>
      </c>
      <c r="BX94" s="158" t="inlineStr">
        <is>
          <t>Employee</t>
        </is>
      </c>
      <c r="BY94" s="158" t="inlineStr">
        <is>
          <t>Active</t>
        </is>
      </c>
      <c r="BZ94" s="158" t="inlineStr">
        <is>
          <t>Shashikant Mudaliar</t>
        </is>
      </c>
      <c r="CA94" s="159" t="n">
        <v>40749</v>
      </c>
      <c r="CB94" s="158" t="inlineStr">
        <is>
          <t>Head - XBRL Assisted Services</t>
        </is>
      </c>
      <c r="CC94" s="158" t="n"/>
      <c r="CD94" s="158" t="inlineStr">
        <is>
          <t>Professional Services</t>
        </is>
      </c>
      <c r="CE94" s="158" t="inlineStr">
        <is>
          <t>XBRL / Regulatory Reporting</t>
        </is>
      </c>
      <c r="CF94" s="158" t="inlineStr">
        <is>
          <t>Head - XBRL Assisted Services</t>
        </is>
      </c>
      <c r="CG94" s="158" t="inlineStr">
        <is>
          <t>L7 – Head / Sr Director</t>
        </is>
      </c>
      <c r="CH94" s="158" t="inlineStr">
        <is>
          <t>K Ashok Kumar</t>
        </is>
      </c>
      <c r="CI94" s="158" t="inlineStr">
        <is>
          <t>N-5</t>
        </is>
      </c>
      <c r="CJ94" s="158" t="inlineStr">
        <is>
          <t>Manager</t>
        </is>
      </c>
      <c r="CK94" s="158" t="inlineStr">
        <is>
          <t>Regtech</t>
        </is>
      </c>
      <c r="CL94" s="158" t="inlineStr">
        <is>
          <t>Services</t>
        </is>
      </c>
      <c r="CM94" s="158" t="inlineStr">
        <is>
          <t>14 years, 10 months, 26 days</t>
        </is>
      </c>
      <c r="CN94" s="158" t="inlineStr">
        <is>
          <t>Manager - Assisted Services</t>
        </is>
      </c>
      <c r="CO94" s="158" t="n"/>
      <c r="CP94" s="158" t="n">
        <v>5</v>
      </c>
      <c r="CQ94" s="158" t="inlineStr">
        <is>
          <t>High</t>
        </is>
      </c>
      <c r="CR94" s="158" t="inlineStr">
        <is>
          <t>Future Leader</t>
        </is>
      </c>
      <c r="CS94" s="158" t="inlineStr">
        <is>
          <t>Yes</t>
        </is>
      </c>
      <c r="CT94" s="158" t="inlineStr">
        <is>
          <t>Yes</t>
        </is>
      </c>
      <c r="CU94" s="158" t="inlineStr">
        <is>
          <t>Yes</t>
        </is>
      </c>
      <c r="CV94" s="158" t="n"/>
      <c r="CW94" s="158" t="n"/>
      <c r="CX94" s="158" t="n"/>
      <c r="CY94" s="158" t="n"/>
    </row>
    <row r="95" ht="64" customHeight="1">
      <c r="A95" s="109" t="inlineStr">
        <is>
          <t>IRIS0511</t>
        </is>
      </c>
      <c r="B95" s="111" t="inlineStr">
        <is>
          <t>Jinesh Kumar S</t>
        </is>
      </c>
      <c r="C95" s="111" t="inlineStr">
        <is>
          <t>Services</t>
        </is>
      </c>
      <c r="D95" s="115" t="inlineStr">
        <is>
          <t>Lead - Assisted Services</t>
        </is>
      </c>
      <c r="E95" s="115" t="inlineStr">
        <is>
          <t>Manager – Assisted Services</t>
        </is>
      </c>
      <c r="F95" s="115" t="inlineStr">
        <is>
          <t>L5 – Lead · IC</t>
        </is>
      </c>
      <c r="G95" s="115" t="inlineStr">
        <is>
          <t>B2</t>
        </is>
      </c>
      <c r="H95" s="143" t="inlineStr">
        <is>
          <t>▼ Down · protected</t>
        </is>
      </c>
      <c r="I95" s="111" t="inlineStr">
        <is>
          <t>Consulting &amp; Professional Services</t>
        </is>
      </c>
      <c r="J95" s="111" t="inlineStr">
        <is>
          <t>XBRL Tagging, Conversion &amp; Filing</t>
        </is>
      </c>
      <c r="K95" s="111" t="inlineStr"/>
      <c r="L95" s="111" t="n">
        <v>20</v>
      </c>
      <c r="M95" s="113" t="inlineStr">
        <is>
          <t>P4 / M3</t>
        </is>
      </c>
      <c r="N95" s="114" t="inlineStr">
        <is>
          <t>Senior / Manager</t>
        </is>
      </c>
      <c r="O95" s="114" t="inlineStr">
        <is>
          <t>4–5</t>
        </is>
      </c>
      <c r="P95" s="114" t="inlineStr">
        <is>
          <t>6–9 yrs</t>
        </is>
      </c>
      <c r="Q95" s="114" t="inlineStr">
        <is>
          <t>7–10 · 6–11</t>
        </is>
      </c>
      <c r="R95" s="114" t="inlineStr">
        <is>
          <t>Manager</t>
        </is>
      </c>
      <c r="S95" s="114" t="inlineStr">
        <is>
          <r>
            <rPr>
              <rFont val="Calibri"/>
              <b val="1"/>
              <sz val="10"/>
            </rPr>
            <t>Big Four:</t>
          </r>
          <r>
            <rPr>
              <rFont val="Calibri"/>
              <sz val="10"/>
            </rPr>
            <t xml:space="preserve"> Manager · IRIS Vs Market Benchmark — XBRL US credential pathway: Certificate + review authority</t>
          </r>
        </is>
      </c>
      <c r="T95" s="114" t="inlineStr">
        <is>
          <t>XBRL US GAAP Certificate · AICPA &amp; XBRL US; XBRL International specifications; IFRS / US GAAP / Ind AS</t>
        </is>
      </c>
      <c r="U95" s="114" t="inlineStr">
        <is>
          <t>Core 3 · Future 3 · Functional 4 · Leadership 3</t>
        </is>
      </c>
      <c r="V95" s="157" t="n">
        <v>68</v>
      </c>
      <c r="W95" s="158" t="inlineStr">
        <is>
          <t>IRIS0511</t>
        </is>
      </c>
      <c r="X95" s="158" t="inlineStr">
        <is>
          <t>Employee</t>
        </is>
      </c>
      <c r="Y95" s="158" t="inlineStr">
        <is>
          <t>Active</t>
        </is>
      </c>
      <c r="Z95" s="158" t="inlineStr">
        <is>
          <t>Jinesh Kumar S</t>
        </is>
      </c>
      <c r="AA95" s="246" t="n">
        <v>40553</v>
      </c>
      <c r="AB95" s="158" t="inlineStr">
        <is>
          <t>Lead - Assisted Services</t>
        </is>
      </c>
      <c r="AC95" s="158" t="inlineStr">
        <is>
          <t>M.Com</t>
        </is>
      </c>
      <c r="AD95" s="158" t="inlineStr">
        <is>
          <t>Shashikant Mudaliar</t>
        </is>
      </c>
      <c r="AE95" s="158" t="inlineStr">
        <is>
          <t>N-6</t>
        </is>
      </c>
      <c r="AF95" s="158" t="inlineStr">
        <is>
          <t>Manager</t>
        </is>
      </c>
      <c r="AG95" s="158" t="inlineStr">
        <is>
          <t>0 years, 5 months, 0 days</t>
        </is>
      </c>
      <c r="AH95" s="158" t="inlineStr">
        <is>
          <t>15 years, 7 months, 15 days</t>
        </is>
      </c>
      <c r="AI95" s="158" t="inlineStr">
        <is>
          <t>Regtech</t>
        </is>
      </c>
      <c r="AJ95" s="158" t="inlineStr">
        <is>
          <t>CARBON</t>
        </is>
      </c>
      <c r="AK95" s="158" t="inlineStr">
        <is>
          <t>Services</t>
        </is>
      </c>
      <c r="AL95" s="158" t="inlineStr">
        <is>
          <t>Expert Assisted services</t>
        </is>
      </c>
      <c r="AM95" s="158" t="inlineStr">
        <is>
          <t>No</t>
        </is>
      </c>
      <c r="AN95" s="158" t="inlineStr">
        <is>
          <t>Professional Services</t>
        </is>
      </c>
      <c r="AO95" s="158" t="inlineStr">
        <is>
          <t>XBRL Domain</t>
        </is>
      </c>
      <c r="AP95" s="158" t="inlineStr">
        <is>
          <t>Non-technical</t>
        </is>
      </c>
      <c r="AQ95" s="158" t="n">
        <v>20</v>
      </c>
      <c r="AR95" s="158" t="inlineStr">
        <is>
          <t>Covered</t>
        </is>
      </c>
      <c r="AS95" s="158" t="inlineStr">
        <is>
          <t>IRIS0511</t>
        </is>
      </c>
      <c r="AT95" s="158" t="inlineStr">
        <is>
          <t>Jinesh Kumar S</t>
        </is>
      </c>
      <c r="AU95" s="158" t="inlineStr">
        <is>
          <t>Services</t>
        </is>
      </c>
      <c r="AV95" s="158" t="inlineStr">
        <is>
          <t>Professional Services</t>
        </is>
      </c>
      <c r="AW95" s="158" t="inlineStr">
        <is>
          <t>XBRL / Regulatory Reporting</t>
        </is>
      </c>
      <c r="AX95" s="158" t="n"/>
      <c r="AY95" s="158" t="n"/>
      <c r="AZ95" s="158" t="inlineStr">
        <is>
          <t>Employee</t>
        </is>
      </c>
      <c r="BA95" s="158" t="inlineStr">
        <is>
          <t>Shashikant Mudaliar</t>
        </is>
      </c>
      <c r="BB95" s="158" t="inlineStr">
        <is>
          <t>Shashikant Mudaliar</t>
        </is>
      </c>
      <c r="BC95" s="158" t="inlineStr">
        <is>
          <t>No</t>
        </is>
      </c>
      <c r="BD95" s="158" t="inlineStr">
        <is>
          <t>Lead - Assisted Services</t>
        </is>
      </c>
      <c r="BE95" s="158" t="inlineStr">
        <is>
          <t>Manager - Services</t>
        </is>
      </c>
      <c r="BF95" s="158" t="inlineStr">
        <is>
          <t>Yes</t>
        </is>
      </c>
      <c r="BG95" s="158" t="n">
        <v>7</v>
      </c>
      <c r="BH95" s="158" t="n">
        <v>5</v>
      </c>
      <c r="BI95" s="158" t="n">
        <v>2</v>
      </c>
      <c r="BJ95" s="158" t="inlineStr">
        <is>
          <t>Healthy</t>
        </is>
      </c>
      <c r="BK95" s="158" t="n">
        <v>7</v>
      </c>
      <c r="BL95" s="158" t="n">
        <v>5</v>
      </c>
      <c r="BM95" s="158" t="n">
        <v>2</v>
      </c>
      <c r="BN95" s="158" t="inlineStr">
        <is>
          <t>Healthy</t>
        </is>
      </c>
      <c r="BO95" s="158" t="inlineStr">
        <is>
          <t>No</t>
        </is>
      </c>
      <c r="BP95" s="158" t="inlineStr">
        <is>
          <t>L5 – Lead · IC</t>
        </is>
      </c>
      <c r="BQ95" s="158" t="inlineStr">
        <is>
          <t>L5</t>
        </is>
      </c>
      <c r="BR95" s="158" t="inlineStr">
        <is>
          <t>Matched from Title Hierarchy · new designation</t>
        </is>
      </c>
      <c r="BS95" s="15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T95" s="158" t="n"/>
      <c r="BU95" s="158" t="inlineStr">
        <is>
          <t>USA - SEC.</t>
        </is>
      </c>
      <c r="BV95" s="158" t="n"/>
      <c r="BW95" s="158" t="inlineStr">
        <is>
          <t>IRIS0511</t>
        </is>
      </c>
      <c r="BX95" s="158" t="inlineStr">
        <is>
          <t>Employee</t>
        </is>
      </c>
      <c r="BY95" s="158" t="inlineStr">
        <is>
          <t>Active</t>
        </is>
      </c>
      <c r="BZ95" s="158" t="inlineStr">
        <is>
          <t>Jinesh Kumar S</t>
        </is>
      </c>
      <c r="CA95" s="159" t="n">
        <v>40553</v>
      </c>
      <c r="CB95" s="158" t="inlineStr">
        <is>
          <t>Lead - Assisted Services</t>
        </is>
      </c>
      <c r="CC95" s="158" t="n"/>
      <c r="CD95" s="158" t="inlineStr">
        <is>
          <t>Professional Services</t>
        </is>
      </c>
      <c r="CE95" s="158" t="inlineStr">
        <is>
          <t>XBRL / Regulatory Reporting</t>
        </is>
      </c>
      <c r="CF95" s="158" t="inlineStr">
        <is>
          <t>Lead - Assisted Services</t>
        </is>
      </c>
      <c r="CG95" s="158" t="inlineStr">
        <is>
          <t>L5 – Lead · IC</t>
        </is>
      </c>
      <c r="CH95" s="158" t="inlineStr">
        <is>
          <t>Shashikant Mudaliar</t>
        </is>
      </c>
      <c r="CI95" s="158" t="inlineStr">
        <is>
          <t>N-6</t>
        </is>
      </c>
      <c r="CJ95" s="158" t="inlineStr">
        <is>
          <t>Manager</t>
        </is>
      </c>
      <c r="CK95" s="158" t="inlineStr">
        <is>
          <t>Regtech</t>
        </is>
      </c>
      <c r="CL95" s="158" t="inlineStr">
        <is>
          <t>Services</t>
        </is>
      </c>
      <c r="CM95" s="158" t="inlineStr">
        <is>
          <t>15 years, 10 months, 10 days</t>
        </is>
      </c>
      <c r="CN95" s="158" t="inlineStr">
        <is>
          <t>Manager - Services</t>
        </is>
      </c>
      <c r="CO95" s="158" t="n"/>
      <c r="CP95" s="158" t="n">
        <v>4</v>
      </c>
      <c r="CQ95" s="158" t="inlineStr">
        <is>
          <t>High</t>
        </is>
      </c>
      <c r="CR95" s="158" t="inlineStr">
        <is>
          <t>Emerging Talent</t>
        </is>
      </c>
      <c r="CS95" s="158" t="inlineStr">
        <is>
          <t>Yes</t>
        </is>
      </c>
      <c r="CT95" s="158" t="inlineStr">
        <is>
          <t>No</t>
        </is>
      </c>
      <c r="CU95" s="158" t="inlineStr">
        <is>
          <t>Yes</t>
        </is>
      </c>
      <c r="CV95" s="158" t="n"/>
      <c r="CW95" s="158" t="n"/>
      <c r="CX95" s="158" t="n"/>
      <c r="CY95" s="158" t="inlineStr">
        <is>
          <r>
            <rPr>
              <rFont val="Calibri"/>
              <b val="1"/>
              <sz val="10"/>
            </rPr>
            <t>Title to be standardized to:</t>
          </r>
          <r>
            <rPr>
              <rFont val="Calibri"/>
              <sz val="10"/>
            </rPr>
            <t xml:space="preserve"> Manager - Services</t>
          </r>
        </is>
      </c>
    </row>
    <row r="96" ht="64" customHeight="1">
      <c r="A96" s="109" t="inlineStr">
        <is>
          <t>IRIS0393</t>
        </is>
      </c>
      <c r="B96" s="111" t="inlineStr">
        <is>
          <t>Mayur Zope</t>
        </is>
      </c>
      <c r="C96" s="111" t="inlineStr">
        <is>
          <t>Services</t>
        </is>
      </c>
      <c r="D96" s="115" t="inlineStr">
        <is>
          <t>Lead Financial Analyst</t>
        </is>
      </c>
      <c r="E96" s="115" t="inlineStr">
        <is>
          <t>Senior Manager – Assisted Services</t>
        </is>
      </c>
      <c r="F96" s="111" t="inlineStr">
        <is>
          <t>L5 – Lead · IC</t>
        </is>
      </c>
      <c r="G96" s="27" t="inlineStr">
        <is>
          <t>B2</t>
        </is>
      </c>
      <c r="H96" s="149" t="inlineStr">
        <is>
          <t>• Same level</t>
        </is>
      </c>
      <c r="I96" s="111" t="inlineStr">
        <is>
          <t>Consulting &amp; Professional Services</t>
        </is>
      </c>
      <c r="J96" s="111" t="inlineStr">
        <is>
          <t>XBRL Tagging, Conversion &amp; Filing</t>
        </is>
      </c>
      <c r="K96" s="133" t="inlineStr">
        <is>
          <t>• Confirm the reporting line — Manager</t>
        </is>
      </c>
      <c r="L96" s="111" t="n">
        <v>20</v>
      </c>
      <c r="M96" s="113" t="inlineStr">
        <is>
          <t>P4 / M3</t>
        </is>
      </c>
      <c r="N96" s="114" t="inlineStr">
        <is>
          <t>Senior / Manager</t>
        </is>
      </c>
      <c r="O96" s="114" t="inlineStr">
        <is>
          <t>4–5</t>
        </is>
      </c>
      <c r="P96" s="114" t="inlineStr">
        <is>
          <t>6–9 yrs</t>
        </is>
      </c>
      <c r="Q96" s="114" t="inlineStr">
        <is>
          <t>7–10 · 6–11</t>
        </is>
      </c>
      <c r="R96" s="114" t="inlineStr">
        <is>
          <t>Senior Manager</t>
        </is>
      </c>
      <c r="S96" s="114" t="inlineStr">
        <is>
          <r>
            <rPr>
              <rFont val="Calibri"/>
              <b val="1"/>
              <sz val="10"/>
            </rPr>
            <t>Big Four:</t>
          </r>
          <r>
            <rPr>
              <rFont val="Calibri"/>
              <sz val="10"/>
            </rPr>
            <t xml:space="preserve"> Manager · IRIS Vs Market Benchmark — XBRL US credential pathway: Certificate + review authority</t>
          </r>
        </is>
      </c>
      <c r="T96" s="114" t="inlineStr">
        <is>
          <t>XBRL US GAAP Certificate · AICPA &amp; XBRL US; XBRL International specifications; IFRS / US GAAP / Ind AS</t>
        </is>
      </c>
      <c r="U96" s="114" t="inlineStr">
        <is>
          <t>Core 3 · Future 3 · Functional 4 · Leadership 3</t>
        </is>
      </c>
      <c r="V96" s="157" t="n">
        <v>54</v>
      </c>
      <c r="W96" s="158" t="inlineStr">
        <is>
          <t>IRIS0393</t>
        </is>
      </c>
      <c r="X96" s="158" t="inlineStr">
        <is>
          <t>Employee</t>
        </is>
      </c>
      <c r="Y96" s="158" t="inlineStr">
        <is>
          <t>Active</t>
        </is>
      </c>
      <c r="Z96" s="158" t="inlineStr">
        <is>
          <t>Mayur Zope</t>
        </is>
      </c>
      <c r="AA96" s="246" t="n">
        <v>40317</v>
      </c>
      <c r="AB96" s="158" t="inlineStr">
        <is>
          <t>Lead Financial Analyst</t>
        </is>
      </c>
      <c r="AC96" s="158" t="inlineStr">
        <is>
          <t>CA</t>
        </is>
      </c>
      <c r="AD96" s="158" t="inlineStr">
        <is>
          <t>K Ashok Kumar</t>
        </is>
      </c>
      <c r="AE96" s="158" t="inlineStr">
        <is>
          <t>N-5</t>
        </is>
      </c>
      <c r="AF96" s="158" t="inlineStr">
        <is>
          <t>Manager</t>
        </is>
      </c>
      <c r="AG96" s="158" t="inlineStr">
        <is>
          <t>3 years, 0 months, 0 days</t>
        </is>
      </c>
      <c r="AH96" s="158" t="inlineStr">
        <is>
          <t>16 years, 3 months, 6 days</t>
        </is>
      </c>
      <c r="AI96" s="158" t="inlineStr">
        <is>
          <t>Regtech</t>
        </is>
      </c>
      <c r="AJ96" s="158" t="inlineStr">
        <is>
          <t>CARBON</t>
        </is>
      </c>
      <c r="AK96" s="158" t="inlineStr">
        <is>
          <t>Services</t>
        </is>
      </c>
      <c r="AL96" s="158" t="inlineStr">
        <is>
          <t>Expert Assisted services</t>
        </is>
      </c>
      <c r="AM96" s="158" t="inlineStr">
        <is>
          <t>No</t>
        </is>
      </c>
      <c r="AN96" s="158" t="inlineStr">
        <is>
          <t>Professional Services</t>
        </is>
      </c>
      <c r="AO96" s="158" t="inlineStr">
        <is>
          <t>XBRL Domain</t>
        </is>
      </c>
      <c r="AP96" s="158" t="inlineStr">
        <is>
          <t>Non-technical</t>
        </is>
      </c>
      <c r="AQ96" s="158" t="n">
        <v>20</v>
      </c>
      <c r="AR96" s="158" t="inlineStr">
        <is>
          <t>Covered</t>
        </is>
      </c>
      <c r="AS96" s="158" t="inlineStr">
        <is>
          <t>IRIS0393</t>
        </is>
      </c>
      <c r="AT96" s="158" t="inlineStr">
        <is>
          <t>Mayur Zope</t>
        </is>
      </c>
      <c r="AU96" s="158" t="inlineStr">
        <is>
          <t>Services</t>
        </is>
      </c>
      <c r="AV96" s="158" t="inlineStr">
        <is>
          <t>Professional Services</t>
        </is>
      </c>
      <c r="AW96" s="158" t="inlineStr">
        <is>
          <t>XBRL / Regulatory Reporting</t>
        </is>
      </c>
      <c r="AX96" s="158" t="n"/>
      <c r="AY96" s="158" t="n"/>
      <c r="AZ96" s="158" t="inlineStr">
        <is>
          <t>Employee</t>
        </is>
      </c>
      <c r="BA96" s="158" t="inlineStr">
        <is>
          <t>K Ashok Kumar</t>
        </is>
      </c>
      <c r="BB96" s="158" t="inlineStr">
        <is>
          <t>Shashikant Mudaliar</t>
        </is>
      </c>
      <c r="BC96" s="158" t="inlineStr">
        <is>
          <t>No</t>
        </is>
      </c>
      <c r="BD96" s="158" t="inlineStr">
        <is>
          <t>Lead Financial Analyst</t>
        </is>
      </c>
      <c r="BE96" s="158" t="inlineStr">
        <is>
          <t>Manager - Services</t>
        </is>
      </c>
      <c r="BF96" s="158" t="inlineStr">
        <is>
          <t>Yes</t>
        </is>
      </c>
      <c r="BG96" s="158" t="n">
        <v>4</v>
      </c>
      <c r="BH96" s="158" t="n">
        <v>4</v>
      </c>
      <c r="BI96" s="158" t="n">
        <v>0</v>
      </c>
      <c r="BJ96" s="158" t="inlineStr">
        <is>
          <t>Review</t>
        </is>
      </c>
      <c r="BK96" s="158" t="n">
        <v>4</v>
      </c>
      <c r="BL96" s="158" t="n">
        <v>4</v>
      </c>
      <c r="BM96" s="158" t="n">
        <v>0</v>
      </c>
      <c r="BN96" s="158" t="inlineStr">
        <is>
          <t>Review</t>
        </is>
      </c>
      <c r="BO96" s="158" t="inlineStr">
        <is>
          <t>No</t>
        </is>
      </c>
      <c r="BP96" s="158" t="inlineStr">
        <is>
          <t>L5 – Lead · IC</t>
        </is>
      </c>
      <c r="BQ96" s="158" t="inlineStr">
        <is>
          <t>L5</t>
        </is>
      </c>
      <c r="BR96" s="158" t="inlineStr">
        <is>
          <t>Matched from Title Hierarchy · new designation</t>
        </is>
      </c>
      <c r="BS96" s="158"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T96" s="158" t="n"/>
      <c r="BU96" s="158" t="inlineStr">
        <is>
          <t>India - MCA; Nigeria - CBN; USA - SEC; South Africa - CIPC.</t>
        </is>
      </c>
      <c r="BV96" s="158" t="n"/>
      <c r="BW96" s="158" t="inlineStr">
        <is>
          <t>IRIS0393</t>
        </is>
      </c>
      <c r="BX96" s="158" t="inlineStr">
        <is>
          <t>Employee</t>
        </is>
      </c>
      <c r="BY96" s="158" t="inlineStr">
        <is>
          <t>Active</t>
        </is>
      </c>
      <c r="BZ96" s="158" t="inlineStr">
        <is>
          <t>Mayur Zope</t>
        </is>
      </c>
      <c r="CA96" s="159" t="n">
        <v>40317</v>
      </c>
      <c r="CB96" s="158" t="inlineStr">
        <is>
          <t>Lead Financial Analyst</t>
        </is>
      </c>
      <c r="CC96" s="158" t="n"/>
      <c r="CD96" s="158" t="inlineStr">
        <is>
          <t>Professional Services</t>
        </is>
      </c>
      <c r="CE96" s="158" t="inlineStr">
        <is>
          <t>XBRL / Regulatory Reporting</t>
        </is>
      </c>
      <c r="CF96" s="158" t="inlineStr">
        <is>
          <t>Manager Services</t>
        </is>
      </c>
      <c r="CG96" s="158" t="inlineStr">
        <is>
          <t>L5 – Lead · IC</t>
        </is>
      </c>
      <c r="CH96" s="158" t="inlineStr">
        <is>
          <t>K Ashok Kumar</t>
        </is>
      </c>
      <c r="CI96" s="158" t="inlineStr">
        <is>
          <t>N-5</t>
        </is>
      </c>
      <c r="CJ96" s="158" t="inlineStr">
        <is>
          <t>Manager</t>
        </is>
      </c>
      <c r="CK96" s="158" t="inlineStr">
        <is>
          <t>Regtech</t>
        </is>
      </c>
      <c r="CL96" s="158" t="inlineStr">
        <is>
          <t>Services</t>
        </is>
      </c>
      <c r="CM96" s="158" t="inlineStr">
        <is>
          <t>19 years, 1 months, 1 days</t>
        </is>
      </c>
      <c r="CN96" s="158" t="inlineStr">
        <is>
          <t>Manager - Services</t>
        </is>
      </c>
      <c r="CO96" s="158" t="n"/>
      <c r="CP96" s="158" t="n">
        <v>4</v>
      </c>
      <c r="CQ96" s="158" t="inlineStr">
        <is>
          <t>High</t>
        </is>
      </c>
      <c r="CR96" s="158" t="inlineStr">
        <is>
          <t>Core Contributor</t>
        </is>
      </c>
      <c r="CS96" s="158" t="inlineStr">
        <is>
          <t>Yes</t>
        </is>
      </c>
      <c r="CT96" s="158" t="inlineStr">
        <is>
          <t>No</t>
        </is>
      </c>
      <c r="CU96" s="158" t="inlineStr">
        <is>
          <t>Yes</t>
        </is>
      </c>
      <c r="CV96" s="158" t="n"/>
      <c r="CW96" s="158" t="n"/>
      <c r="CX96" s="158" t="n"/>
      <c r="CY96" s="158" t="inlineStr">
        <is>
          <t>Title to be Standardized to : Manager - Services</t>
        </is>
      </c>
    </row>
    <row r="97" ht="64" customHeight="1">
      <c r="A97" s="109" t="inlineStr">
        <is>
          <t>IRIS0977</t>
        </is>
      </c>
      <c r="B97" s="111" t="inlineStr">
        <is>
          <t>Mohammed Dholkawala</t>
        </is>
      </c>
      <c r="C97" s="111" t="inlineStr">
        <is>
          <t>Services</t>
        </is>
      </c>
      <c r="D97" s="115" t="inlineStr">
        <is>
          <t>Lead - Assisted Services</t>
        </is>
      </c>
      <c r="E97" s="115" t="inlineStr">
        <is>
          <t>Manager – Assisted Services</t>
        </is>
      </c>
      <c r="F97" s="115" t="inlineStr">
        <is>
          <t>L5 – Lead · IC</t>
        </is>
      </c>
      <c r="G97" s="115" t="inlineStr">
        <is>
          <t>B2</t>
        </is>
      </c>
      <c r="H97" s="143" t="inlineStr">
        <is>
          <t>▼ Down · protected</t>
        </is>
      </c>
      <c r="I97" s="111" t="inlineStr">
        <is>
          <t>Consulting &amp; Professional Services</t>
        </is>
      </c>
      <c r="J97" s="111" t="inlineStr">
        <is>
          <t>XBRL Tagging, Conversion &amp; Filing</t>
        </is>
      </c>
      <c r="K97" s="111" t="inlineStr"/>
      <c r="L97" s="111" t="n">
        <v>20</v>
      </c>
      <c r="M97" s="113" t="inlineStr">
        <is>
          <t>P4 / M3</t>
        </is>
      </c>
      <c r="N97" s="114" t="inlineStr">
        <is>
          <t>Senior / Manager</t>
        </is>
      </c>
      <c r="O97" s="114" t="inlineStr">
        <is>
          <t>4–5</t>
        </is>
      </c>
      <c r="P97" s="114" t="inlineStr">
        <is>
          <t>6–9 yrs</t>
        </is>
      </c>
      <c r="Q97" s="114" t="inlineStr">
        <is>
          <t>7–10 · 6–11</t>
        </is>
      </c>
      <c r="R97" s="114" t="inlineStr">
        <is>
          <t>Manager</t>
        </is>
      </c>
      <c r="S97" s="114" t="inlineStr">
        <is>
          <r>
            <rPr>
              <rFont val="Calibri"/>
              <b val="1"/>
              <sz val="10"/>
            </rPr>
            <t>Big Four:</t>
          </r>
          <r>
            <rPr>
              <rFont val="Calibri"/>
              <sz val="10"/>
            </rPr>
            <t xml:space="preserve"> Manager · IRIS Vs Market Benchmark — XBRL US credential pathway: Certificate + review authority</t>
          </r>
        </is>
      </c>
      <c r="T97" s="114" t="inlineStr">
        <is>
          <t>XBRL US GAAP Certificate · AICPA &amp; XBRL US; XBRL International specifications; IFRS / US GAAP / Ind AS</t>
        </is>
      </c>
      <c r="U97" s="114" t="inlineStr">
        <is>
          <t>Core 3 · Future 3 · Functional 4 · Leadership 3</t>
        </is>
      </c>
      <c r="V97" s="157" t="n">
        <v>102</v>
      </c>
      <c r="W97" s="158" t="inlineStr">
        <is>
          <t>IRIS0977</t>
        </is>
      </c>
      <c r="X97" s="158" t="inlineStr">
        <is>
          <t>Employee</t>
        </is>
      </c>
      <c r="Y97" s="158" t="inlineStr">
        <is>
          <t>Active</t>
        </is>
      </c>
      <c r="Z97" s="158" t="inlineStr">
        <is>
          <t>Mohammed Dholkawala</t>
        </is>
      </c>
      <c r="AA97" s="246" t="n">
        <v>40826</v>
      </c>
      <c r="AB97" s="158" t="inlineStr">
        <is>
          <t>Lead - Assisted Services</t>
        </is>
      </c>
      <c r="AC97" s="158" t="inlineStr">
        <is>
          <t>B.Com</t>
        </is>
      </c>
      <c r="AD97" s="158" t="inlineStr">
        <is>
          <t>Shashikant Mudaliar</t>
        </is>
      </c>
      <c r="AE97" s="158" t="inlineStr">
        <is>
          <t>N-6</t>
        </is>
      </c>
      <c r="AF97" s="158" t="inlineStr">
        <is>
          <t>Manager</t>
        </is>
      </c>
      <c r="AG97" s="158" t="inlineStr">
        <is>
          <t>0 years, 0 months, 0 days</t>
        </is>
      </c>
      <c r="AH97" s="158" t="inlineStr">
        <is>
          <t>14 years, 10 months, 15 days</t>
        </is>
      </c>
      <c r="AI97" s="158" t="inlineStr">
        <is>
          <t>Regtech</t>
        </is>
      </c>
      <c r="AJ97" s="158" t="inlineStr">
        <is>
          <t>CARBON</t>
        </is>
      </c>
      <c r="AK97" s="158" t="inlineStr">
        <is>
          <t>Services</t>
        </is>
      </c>
      <c r="AL97" s="158" t="inlineStr">
        <is>
          <t>Expert Assisted services</t>
        </is>
      </c>
      <c r="AM97" s="158" t="inlineStr">
        <is>
          <t>No</t>
        </is>
      </c>
      <c r="AN97" s="158" t="inlineStr">
        <is>
          <t>Professional Services</t>
        </is>
      </c>
      <c r="AO97" s="158" t="inlineStr">
        <is>
          <t>XBRL Domain</t>
        </is>
      </c>
      <c r="AP97" s="158" t="inlineStr">
        <is>
          <t>Non-technical</t>
        </is>
      </c>
      <c r="AQ97" s="158" t="n">
        <v>20</v>
      </c>
      <c r="AR97" s="158" t="inlineStr">
        <is>
          <t>Covered</t>
        </is>
      </c>
      <c r="AS97" s="158" t="inlineStr">
        <is>
          <t>IRIS0977</t>
        </is>
      </c>
      <c r="AT97" s="158" t="inlineStr">
        <is>
          <t>Mohammed Dholkawala</t>
        </is>
      </c>
      <c r="AU97" s="158" t="inlineStr">
        <is>
          <t>Services</t>
        </is>
      </c>
      <c r="AV97" s="158" t="inlineStr">
        <is>
          <t>Professional Services</t>
        </is>
      </c>
      <c r="AW97" s="158" t="inlineStr">
        <is>
          <t>XBRL / Regulatory Reporting</t>
        </is>
      </c>
      <c r="AX97" s="158" t="n"/>
      <c r="AY97" s="158" t="n"/>
      <c r="AZ97" s="158" t="inlineStr">
        <is>
          <t>Employee</t>
        </is>
      </c>
      <c r="BA97" s="158" t="inlineStr">
        <is>
          <t>Shashikant Mudaliar</t>
        </is>
      </c>
      <c r="BB97" s="158" t="inlineStr">
        <is>
          <t>Shashikant Mudaliar</t>
        </is>
      </c>
      <c r="BC97" s="158" t="inlineStr">
        <is>
          <t>No</t>
        </is>
      </c>
      <c r="BD97" s="158" t="inlineStr">
        <is>
          <t>Lead - Assisted Services</t>
        </is>
      </c>
      <c r="BE97" s="158" t="inlineStr">
        <is>
          <t>Lead - Assisted Services</t>
        </is>
      </c>
      <c r="BF97" s="158" t="inlineStr">
        <is>
          <t>No</t>
        </is>
      </c>
      <c r="BG97" s="158" t="n">
        <v>6</v>
      </c>
      <c r="BH97" s="158" t="n">
        <v>6</v>
      </c>
      <c r="BI97" s="158" t="n">
        <v>0</v>
      </c>
      <c r="BJ97" s="158" t="inlineStr">
        <is>
          <t>Healthy</t>
        </is>
      </c>
      <c r="BK97" s="158" t="n">
        <v>6</v>
      </c>
      <c r="BL97" s="158" t="n">
        <v>6</v>
      </c>
      <c r="BM97" s="158" t="n">
        <v>0</v>
      </c>
      <c r="BN97" s="158" t="inlineStr">
        <is>
          <t>Healthy</t>
        </is>
      </c>
      <c r="BO97" s="158" t="inlineStr">
        <is>
          <t>No</t>
        </is>
      </c>
      <c r="BP97" s="158" t="inlineStr">
        <is>
          <t>L5 – Lead · IC</t>
        </is>
      </c>
      <c r="BQ97" s="158" t="inlineStr">
        <is>
          <t>L5 – Lead · IC</t>
        </is>
      </c>
      <c r="BR97" s="158" t="inlineStr">
        <is>
          <t>No designation change — current record value carried forward</t>
        </is>
      </c>
      <c r="BS97" s="15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T97" s="158" t="n"/>
      <c r="BU97" s="158" t="inlineStr">
        <is>
          <t>India - MCA; USA - SEC.</t>
        </is>
      </c>
      <c r="BV97" s="158" t="n"/>
      <c r="BW97" s="158" t="inlineStr">
        <is>
          <t>IRIS0977</t>
        </is>
      </c>
      <c r="BX97" s="158" t="inlineStr">
        <is>
          <t>Employee</t>
        </is>
      </c>
      <c r="BY97" s="158" t="inlineStr">
        <is>
          <t>Active</t>
        </is>
      </c>
      <c r="BZ97" s="158" t="inlineStr">
        <is>
          <t>Mohammed Dholkawala</t>
        </is>
      </c>
      <c r="CA97" s="159" t="n">
        <v>40826</v>
      </c>
      <c r="CB97" s="158" t="inlineStr">
        <is>
          <t>Lead - Assisted Services</t>
        </is>
      </c>
      <c r="CC97" s="158" t="n"/>
      <c r="CD97" s="158" t="inlineStr">
        <is>
          <t>Professional Services</t>
        </is>
      </c>
      <c r="CE97" s="158" t="inlineStr">
        <is>
          <t>XBRL / Regulatory Reporting</t>
        </is>
      </c>
      <c r="CF97" s="158" t="inlineStr">
        <is>
          <t>Lead - Assisted Services</t>
        </is>
      </c>
      <c r="CG97" s="158" t="inlineStr">
        <is>
          <t>L5 – Lead · IC</t>
        </is>
      </c>
      <c r="CH97" s="158" t="inlineStr">
        <is>
          <t>Shashikant Mudaliar</t>
        </is>
      </c>
      <c r="CI97" s="158" t="inlineStr">
        <is>
          <t>N-6</t>
        </is>
      </c>
      <c r="CJ97" s="158" t="inlineStr">
        <is>
          <t>Player Cum Coach</t>
        </is>
      </c>
      <c r="CK97" s="158" t="inlineStr">
        <is>
          <t>Regtech</t>
        </is>
      </c>
      <c r="CL97" s="158" t="inlineStr">
        <is>
          <t>Services</t>
        </is>
      </c>
      <c r="CM97" s="158" t="inlineStr">
        <is>
          <t>14 years, 8 months, 10 days</t>
        </is>
      </c>
      <c r="CN97" s="158" t="n"/>
      <c r="CO97" s="158" t="n"/>
      <c r="CP97" s="158" t="n">
        <v>4</v>
      </c>
      <c r="CQ97" s="158" t="inlineStr">
        <is>
          <t>High</t>
        </is>
      </c>
      <c r="CR97" s="158" t="inlineStr">
        <is>
          <t>Emerging Talent</t>
        </is>
      </c>
      <c r="CS97" s="158" t="inlineStr">
        <is>
          <t>Yes</t>
        </is>
      </c>
      <c r="CT97" s="158" t="inlineStr">
        <is>
          <t>No</t>
        </is>
      </c>
      <c r="CU97" s="158" t="inlineStr">
        <is>
          <t>Yes</t>
        </is>
      </c>
      <c r="CV97" s="158" t="n"/>
      <c r="CW97" s="158" t="n"/>
      <c r="CX97" s="158" t="n"/>
      <c r="CY97" s="158" t="n"/>
    </row>
    <row r="98" ht="64" customHeight="1">
      <c r="A98" s="109" t="inlineStr">
        <is>
          <t>IRIS0616</t>
        </is>
      </c>
      <c r="B98" s="111" t="inlineStr">
        <is>
          <t>Priyanka Jadhav</t>
        </is>
      </c>
      <c r="C98" s="111" t="inlineStr">
        <is>
          <t>Services</t>
        </is>
      </c>
      <c r="D98" s="115" t="inlineStr">
        <is>
          <t>Lead - Assisted Services</t>
        </is>
      </c>
      <c r="E98" s="115" t="inlineStr">
        <is>
          <t>Manager – Assisted Services</t>
        </is>
      </c>
      <c r="F98" s="115" t="inlineStr">
        <is>
          <t>L5 – Lead · IC</t>
        </is>
      </c>
      <c r="G98" s="115" t="inlineStr">
        <is>
          <t>B2</t>
        </is>
      </c>
      <c r="H98" s="143" t="inlineStr">
        <is>
          <t>▼ Down · protected</t>
        </is>
      </c>
      <c r="I98" s="111" t="inlineStr">
        <is>
          <t>Consulting &amp; Professional Services</t>
        </is>
      </c>
      <c r="J98" s="111" t="inlineStr">
        <is>
          <t>XBRL Tagging, Conversion &amp; Filing</t>
        </is>
      </c>
      <c r="K98" s="111" t="inlineStr"/>
      <c r="L98" s="111" t="n">
        <v>20</v>
      </c>
      <c r="M98" s="113" t="inlineStr">
        <is>
          <t>P4 / M3</t>
        </is>
      </c>
      <c r="N98" s="114" t="inlineStr">
        <is>
          <t>Senior / Manager</t>
        </is>
      </c>
      <c r="O98" s="114" t="inlineStr">
        <is>
          <t>4–5</t>
        </is>
      </c>
      <c r="P98" s="114" t="inlineStr">
        <is>
          <t>6–9 yrs</t>
        </is>
      </c>
      <c r="Q98" s="114" t="inlineStr">
        <is>
          <t>7–10 · 6–11</t>
        </is>
      </c>
      <c r="R98" s="114" t="inlineStr">
        <is>
          <t>Manager</t>
        </is>
      </c>
      <c r="S98" s="114" t="inlineStr">
        <is>
          <r>
            <rPr>
              <rFont val="Calibri"/>
              <b val="1"/>
              <sz val="10"/>
            </rPr>
            <t>Big Four:</t>
          </r>
          <r>
            <rPr>
              <rFont val="Calibri"/>
              <sz val="10"/>
            </rPr>
            <t xml:space="preserve"> Manager · IRIS Vs Market Benchmark — XBRL US credential pathway: Certificate + review authority</t>
          </r>
        </is>
      </c>
      <c r="T98" s="114" t="inlineStr">
        <is>
          <t>XBRL US GAAP Certificate · AICPA &amp; XBRL US; XBRL International specifications; IFRS / US GAAP / Ind AS</t>
        </is>
      </c>
      <c r="U98" s="114" t="inlineStr">
        <is>
          <t>Core 3 · Future 3 · Functional 4 · Leadership 3</t>
        </is>
      </c>
      <c r="V98" s="157" t="n">
        <v>80</v>
      </c>
      <c r="W98" s="158" t="inlineStr">
        <is>
          <t>IRIS0616</t>
        </is>
      </c>
      <c r="X98" s="158" t="inlineStr">
        <is>
          <t>Employee</t>
        </is>
      </c>
      <c r="Y98" s="158" t="inlineStr">
        <is>
          <t>Active</t>
        </is>
      </c>
      <c r="Z98" s="158" t="inlineStr">
        <is>
          <t>Priyanka Jadhav</t>
        </is>
      </c>
      <c r="AA98" s="246" t="n">
        <v>40665</v>
      </c>
      <c r="AB98" s="158" t="inlineStr">
        <is>
          <t>Lead - Assisted Services</t>
        </is>
      </c>
      <c r="AC98" s="158" t="inlineStr">
        <is>
          <t>BCAF</t>
        </is>
      </c>
      <c r="AD98" s="158" t="inlineStr">
        <is>
          <t>Shashikant Mudaliar</t>
        </is>
      </c>
      <c r="AE98" s="158" t="inlineStr">
        <is>
          <t>N-6</t>
        </is>
      </c>
      <c r="AF98" s="158" t="inlineStr">
        <is>
          <t>Manager</t>
        </is>
      </c>
      <c r="AG98" s="158" t="inlineStr">
        <is>
          <t>0 years, 0 months, 0 days</t>
        </is>
      </c>
      <c r="AH98" s="158" t="inlineStr">
        <is>
          <t>15 years, 3 months, 23 days</t>
        </is>
      </c>
      <c r="AI98" s="158" t="inlineStr">
        <is>
          <t>Regtech</t>
        </is>
      </c>
      <c r="AJ98" s="158" t="inlineStr">
        <is>
          <t>CARBON</t>
        </is>
      </c>
      <c r="AK98" s="158" t="inlineStr">
        <is>
          <t>Services</t>
        </is>
      </c>
      <c r="AL98" s="158" t="inlineStr">
        <is>
          <t>Expert Assisted services</t>
        </is>
      </c>
      <c r="AM98" s="158" t="inlineStr">
        <is>
          <t>No</t>
        </is>
      </c>
      <c r="AN98" s="158" t="inlineStr">
        <is>
          <t>Professional Services</t>
        </is>
      </c>
      <c r="AO98" s="158" t="inlineStr">
        <is>
          <t>XBRL Domain</t>
        </is>
      </c>
      <c r="AP98" s="158" t="inlineStr">
        <is>
          <t>Non-technical</t>
        </is>
      </c>
      <c r="AQ98" s="158" t="n">
        <v>20</v>
      </c>
      <c r="AR98" s="158" t="inlineStr">
        <is>
          <t>Covered</t>
        </is>
      </c>
      <c r="AS98" s="158" t="inlineStr">
        <is>
          <t>IRIS0616</t>
        </is>
      </c>
      <c r="AT98" s="158" t="inlineStr">
        <is>
          <t>Priyanka Jadhav</t>
        </is>
      </c>
      <c r="AU98" s="158" t="inlineStr">
        <is>
          <t>Services</t>
        </is>
      </c>
      <c r="AV98" s="158" t="inlineStr">
        <is>
          <t>Professional Services</t>
        </is>
      </c>
      <c r="AW98" s="158" t="inlineStr">
        <is>
          <t>XBRL / Regulatory Reporting</t>
        </is>
      </c>
      <c r="AX98" s="158" t="n"/>
      <c r="AY98" s="158" t="n"/>
      <c r="AZ98" s="158" t="inlineStr">
        <is>
          <t>Employee</t>
        </is>
      </c>
      <c r="BA98" s="158" t="inlineStr">
        <is>
          <t>Shashikant Mudaliar</t>
        </is>
      </c>
      <c r="BB98" s="158" t="inlineStr">
        <is>
          <t>Shashikant Mudaliar</t>
        </is>
      </c>
      <c r="BC98" s="158" t="inlineStr">
        <is>
          <t>No</t>
        </is>
      </c>
      <c r="BD98" s="158" t="inlineStr">
        <is>
          <t>Lead - Assisted Services</t>
        </is>
      </c>
      <c r="BE98" s="158" t="inlineStr">
        <is>
          <t>Manager Services</t>
        </is>
      </c>
      <c r="BF98" s="158" t="inlineStr">
        <is>
          <t>Yes</t>
        </is>
      </c>
      <c r="BG98" s="158" t="n">
        <v>7</v>
      </c>
      <c r="BH98" s="158" t="n">
        <v>7</v>
      </c>
      <c r="BI98" s="158" t="n">
        <v>0</v>
      </c>
      <c r="BJ98" s="158" t="inlineStr">
        <is>
          <t>Healthy</t>
        </is>
      </c>
      <c r="BK98" s="158" t="n">
        <v>7</v>
      </c>
      <c r="BL98" s="158" t="n">
        <v>7</v>
      </c>
      <c r="BM98" s="158" t="n">
        <v>0</v>
      </c>
      <c r="BN98" s="158" t="inlineStr">
        <is>
          <t>Healthy</t>
        </is>
      </c>
      <c r="BO98" s="158" t="inlineStr">
        <is>
          <t>No</t>
        </is>
      </c>
      <c r="BP98" s="158" t="inlineStr">
        <is>
          <t>L5 – Lead · IC</t>
        </is>
      </c>
      <c r="BQ98" s="158" t="inlineStr">
        <is>
          <t>L5</t>
        </is>
      </c>
      <c r="BR98" s="158" t="inlineStr">
        <is>
          <t>Designation refined from Raw tab Comments column · this update</t>
        </is>
      </c>
      <c r="BS98" s="15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T98" s="158" t="n"/>
      <c r="BU98" s="158" t="inlineStr">
        <is>
          <t>India - MCA; Netherland - KVK; Italy - Infocamere; Europe - ESEF.</t>
        </is>
      </c>
      <c r="BV98" s="158" t="n"/>
      <c r="BW98" s="158" t="inlineStr">
        <is>
          <t>IRIS0616</t>
        </is>
      </c>
      <c r="BX98" s="158" t="inlineStr">
        <is>
          <t>Employee</t>
        </is>
      </c>
      <c r="BY98" s="158" t="inlineStr">
        <is>
          <t>Active</t>
        </is>
      </c>
      <c r="BZ98" s="158" t="inlineStr">
        <is>
          <t>Priyanka Jadhav</t>
        </is>
      </c>
      <c r="CA98" s="159" t="n">
        <v>40665</v>
      </c>
      <c r="CB98" s="158" t="inlineStr">
        <is>
          <t>Lead - Assisted Services</t>
        </is>
      </c>
      <c r="CC98" s="158" t="n"/>
      <c r="CD98" s="158" t="inlineStr">
        <is>
          <t>Professional Services</t>
        </is>
      </c>
      <c r="CE98" s="158" t="inlineStr">
        <is>
          <t>XBRL / Regulatory Reporting</t>
        </is>
      </c>
      <c r="CF98" s="158" t="inlineStr">
        <is>
          <t>Lead - Assisted Services</t>
        </is>
      </c>
      <c r="CG98" s="158" t="inlineStr">
        <is>
          <t>L5 – Lead · IC</t>
        </is>
      </c>
      <c r="CH98" s="158" t="inlineStr">
        <is>
          <t>Shashikant Mudaliar</t>
        </is>
      </c>
      <c r="CI98" s="158" t="inlineStr">
        <is>
          <t>N-6</t>
        </is>
      </c>
      <c r="CJ98" s="158" t="inlineStr">
        <is>
          <t>Manager</t>
        </is>
      </c>
      <c r="CK98" s="158" t="inlineStr">
        <is>
          <t>Regtech</t>
        </is>
      </c>
      <c r="CL98" s="158" t="inlineStr">
        <is>
          <t>Services</t>
        </is>
      </c>
      <c r="CM98" s="158" t="inlineStr">
        <is>
          <t>15 years, 1 months, 18 days</t>
        </is>
      </c>
      <c r="CN98" s="158" t="inlineStr">
        <is>
          <t>Manager - Services</t>
        </is>
      </c>
      <c r="CO98" s="158" t="n"/>
      <c r="CP98" s="158" t="n">
        <v>4</v>
      </c>
      <c r="CQ98" s="158" t="inlineStr">
        <is>
          <t>High</t>
        </is>
      </c>
      <c r="CR98" s="158" t="inlineStr">
        <is>
          <t>Emerging Talent</t>
        </is>
      </c>
      <c r="CS98" s="158" t="inlineStr">
        <is>
          <t>Yes</t>
        </is>
      </c>
      <c r="CT98" s="158" t="inlineStr">
        <is>
          <t>No</t>
        </is>
      </c>
      <c r="CU98" s="158" t="inlineStr">
        <is>
          <t>Yes</t>
        </is>
      </c>
      <c r="CV98" s="158" t="n"/>
      <c r="CW98" s="158" t="n"/>
      <c r="CX98" s="158" t="n"/>
      <c r="CY98" s="158" t="inlineStr">
        <is>
          <t>Title to be changed to Manager Services</t>
        </is>
      </c>
    </row>
    <row r="99" ht="64" customHeight="1">
      <c r="A99" s="109" t="inlineStr">
        <is>
          <t>IRIS0506</t>
        </is>
      </c>
      <c r="B99" s="111" t="inlineStr">
        <is>
          <t>Shailesh Kumar Sharma</t>
        </is>
      </c>
      <c r="C99" s="111" t="inlineStr">
        <is>
          <t>Services</t>
        </is>
      </c>
      <c r="D99" s="115" t="inlineStr">
        <is>
          <t>Process Manager</t>
        </is>
      </c>
      <c r="E99" s="115" t="inlineStr">
        <is>
          <t>Senior Manager – Service Delivery</t>
        </is>
      </c>
      <c r="F99" s="115" t="inlineStr">
        <is>
          <t>L5 – Manager</t>
        </is>
      </c>
      <c r="G99" s="115" t="inlineStr">
        <is>
          <t>B2</t>
        </is>
      </c>
      <c r="H99" s="146" t="inlineStr">
        <is>
          <t>▲ Up</t>
        </is>
      </c>
      <c r="I99" s="111" t="inlineStr">
        <is>
          <t>Consulting &amp; Professional Services</t>
        </is>
      </c>
      <c r="J99" s="111" t="inlineStr">
        <is>
          <t>Service Delivery Operations</t>
        </is>
      </c>
      <c r="K99" s="111" t="inlineStr"/>
      <c r="L99" s="111" t="n">
        <v>20</v>
      </c>
      <c r="M99" s="113" t="inlineStr">
        <is>
          <t>P4 / M3</t>
        </is>
      </c>
      <c r="N99" s="114" t="inlineStr">
        <is>
          <t>Senior / Manager</t>
        </is>
      </c>
      <c r="O99" s="114" t="inlineStr">
        <is>
          <t>4–5</t>
        </is>
      </c>
      <c r="P99" s="114" t="inlineStr">
        <is>
          <t>6–9 yrs</t>
        </is>
      </c>
      <c r="Q99" s="114" t="inlineStr">
        <is>
          <t>7–10 · 6–11</t>
        </is>
      </c>
      <c r="R99" s="114" t="inlineStr">
        <is>
          <t>Senior Manager</t>
        </is>
      </c>
      <c r="S99" s="114" t="inlineStr">
        <is>
          <r>
            <rPr>
              <rFont val="Calibri"/>
              <b val="1"/>
              <sz val="10"/>
            </rPr>
            <t>Big Four:</t>
          </r>
          <r>
            <rPr>
              <rFont val="Calibri"/>
              <sz val="10"/>
            </rPr>
            <t xml:space="preserve"> Manager · IRIS Vs Market Benchmark — XBRL US credential pathway: Certificate + review authority</t>
          </r>
        </is>
      </c>
      <c r="T99" s="114" t="inlineStr">
        <is>
          <t>XBRL US GAAP Certificate · AICPA &amp; XBRL US; XBRL International specifications; IFRS / US GAAP / Ind AS</t>
        </is>
      </c>
      <c r="U99" s="114" t="inlineStr">
        <is>
          <t>Core 3 · Future 3 · Functional 4 · Leadership 3</t>
        </is>
      </c>
      <c r="V99" s="157" t="n">
        <v>66</v>
      </c>
      <c r="W99" s="158" t="inlineStr">
        <is>
          <t>IRIS0506</t>
        </is>
      </c>
      <c r="X99" s="158" t="inlineStr">
        <is>
          <t>Employee</t>
        </is>
      </c>
      <c r="Y99" s="158" t="inlineStr">
        <is>
          <t>Active</t>
        </is>
      </c>
      <c r="Z99" s="158" t="inlineStr">
        <is>
          <t>Shailesh Kumar Sharma</t>
        </is>
      </c>
      <c r="AA99" s="246" t="n">
        <v>40553</v>
      </c>
      <c r="AB99" s="158" t="inlineStr">
        <is>
          <t>Process Manager</t>
        </is>
      </c>
      <c r="AC99" s="158" t="inlineStr">
        <is>
          <t>B.Com</t>
        </is>
      </c>
      <c r="AD99" s="158" t="inlineStr">
        <is>
          <t>Shashikant Mudaliar</t>
        </is>
      </c>
      <c r="AE99" s="158" t="inlineStr">
        <is>
          <t>N-6</t>
        </is>
      </c>
      <c r="AF99" s="158" t="inlineStr">
        <is>
          <t>Manager</t>
        </is>
      </c>
      <c r="AG99" s="158" t="inlineStr">
        <is>
          <t>0 years, 4 months, 0 days</t>
        </is>
      </c>
      <c r="AH99" s="158" t="inlineStr">
        <is>
          <t>15 years, 7 months, 15 days</t>
        </is>
      </c>
      <c r="AI99" s="158" t="inlineStr">
        <is>
          <t>Regtech</t>
        </is>
      </c>
      <c r="AJ99" s="158" t="inlineStr">
        <is>
          <t>CARBON</t>
        </is>
      </c>
      <c r="AK99" s="158" t="inlineStr">
        <is>
          <t>Services</t>
        </is>
      </c>
      <c r="AL99" s="158" t="inlineStr">
        <is>
          <t>Expert Assisted services</t>
        </is>
      </c>
      <c r="AM99" s="158" t="inlineStr">
        <is>
          <t>No</t>
        </is>
      </c>
      <c r="AN99" s="158" t="inlineStr">
        <is>
          <t>Professional Services</t>
        </is>
      </c>
      <c r="AO99" s="158" t="inlineStr">
        <is>
          <t>XBRL Domain</t>
        </is>
      </c>
      <c r="AP99" s="158" t="inlineStr">
        <is>
          <t>Non-technical</t>
        </is>
      </c>
      <c r="AQ99" s="158" t="n">
        <v>20</v>
      </c>
      <c r="AR99" s="158" t="inlineStr">
        <is>
          <t>Covered</t>
        </is>
      </c>
      <c r="AS99" s="158" t="inlineStr">
        <is>
          <t>IRIS0506</t>
        </is>
      </c>
      <c r="AT99" s="158" t="inlineStr">
        <is>
          <t>Shailesh Kumar Sharma</t>
        </is>
      </c>
      <c r="AU99" s="158" t="inlineStr">
        <is>
          <t>Services</t>
        </is>
      </c>
      <c r="AV99" s="158" t="inlineStr">
        <is>
          <t>Professional Services</t>
        </is>
      </c>
      <c r="AW99" s="158" t="inlineStr">
        <is>
          <t>XBRL / Regulatory Reporting</t>
        </is>
      </c>
      <c r="AX99" s="158" t="n"/>
      <c r="AY99" s="158" t="n"/>
      <c r="AZ99" s="158" t="inlineStr">
        <is>
          <t>Employee</t>
        </is>
      </c>
      <c r="BA99" s="158" t="inlineStr">
        <is>
          <t>Shashikant Mudaliar</t>
        </is>
      </c>
      <c r="BB99" s="158" t="inlineStr">
        <is>
          <t>Shashikant Mudaliar</t>
        </is>
      </c>
      <c r="BC99" s="158" t="inlineStr">
        <is>
          <t>No</t>
        </is>
      </c>
      <c r="BD99" s="158" t="inlineStr">
        <is>
          <t>Process Manager</t>
        </is>
      </c>
      <c r="BE99" s="158" t="inlineStr">
        <is>
          <t>Manager Services</t>
        </is>
      </c>
      <c r="BF99" s="158" t="inlineStr">
        <is>
          <t>Yes</t>
        </is>
      </c>
      <c r="BG99" s="158" t="n">
        <v>5</v>
      </c>
      <c r="BH99" s="158" t="n">
        <v>5</v>
      </c>
      <c r="BI99" s="158" t="n">
        <v>0</v>
      </c>
      <c r="BJ99" s="158" t="inlineStr">
        <is>
          <t>Healthy</t>
        </is>
      </c>
      <c r="BK99" s="158" t="n">
        <v>5</v>
      </c>
      <c r="BL99" s="158" t="n">
        <v>5</v>
      </c>
      <c r="BM99" s="158" t="n">
        <v>0</v>
      </c>
      <c r="BN99" s="158" t="inlineStr">
        <is>
          <t>Healthy</t>
        </is>
      </c>
      <c r="BO99" s="158" t="inlineStr">
        <is>
          <t>No</t>
        </is>
      </c>
      <c r="BP99" s="158" t="inlineStr">
        <is>
          <t>L5 – Manager</t>
        </is>
      </c>
      <c r="BQ99" s="158" t="inlineStr">
        <is>
          <t>L4</t>
        </is>
      </c>
      <c r="BR99" s="158" t="inlineStr">
        <is>
          <t>Matched from Title Hierarchy · new designation</t>
        </is>
      </c>
      <c r="BS99" s="15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T99" s="158" t="inlineStr">
        <is>
          <t>allocation of files,</t>
        </is>
      </c>
      <c r="BU99" s="158" t="inlineStr">
        <is>
          <t>UK - HMRC; Europe - ESEF.</t>
        </is>
      </c>
      <c r="BV99" s="158" t="n"/>
      <c r="BW99" s="158" t="inlineStr">
        <is>
          <t>IRIS0506</t>
        </is>
      </c>
      <c r="BX99" s="158" t="inlineStr">
        <is>
          <t>Employee</t>
        </is>
      </c>
      <c r="BY99" s="158" t="inlineStr">
        <is>
          <t>Active</t>
        </is>
      </c>
      <c r="BZ99" s="158" t="inlineStr">
        <is>
          <t>Shailesh Kumar Sharma</t>
        </is>
      </c>
      <c r="CA99" s="159" t="n">
        <v>40553</v>
      </c>
      <c r="CB99" s="158" t="inlineStr">
        <is>
          <t>Process Manager</t>
        </is>
      </c>
      <c r="CC99" s="158" t="n"/>
      <c r="CD99" s="158" t="inlineStr">
        <is>
          <t>Professional Services</t>
        </is>
      </c>
      <c r="CE99" s="158" t="inlineStr">
        <is>
          <t>XBRL / Regulatory Reporting</t>
        </is>
      </c>
      <c r="CF99" s="158" t="inlineStr">
        <is>
          <t>Process Manager</t>
        </is>
      </c>
      <c r="CG99" s="158" t="inlineStr">
        <is>
          <t>L5 – Manager</t>
        </is>
      </c>
      <c r="CH99" s="158" t="inlineStr">
        <is>
          <t>Shashikant Mudaliar</t>
        </is>
      </c>
      <c r="CI99" s="158" t="inlineStr">
        <is>
          <t>N-6</t>
        </is>
      </c>
      <c r="CJ99" s="158" t="inlineStr">
        <is>
          <t>Manager</t>
        </is>
      </c>
      <c r="CK99" s="158" t="inlineStr">
        <is>
          <t>Regtech</t>
        </is>
      </c>
      <c r="CL99" s="158" t="inlineStr">
        <is>
          <t>Services</t>
        </is>
      </c>
      <c r="CM99" s="158" t="inlineStr">
        <is>
          <t>15 years, 9 months, 10 days</t>
        </is>
      </c>
      <c r="CN99" s="158" t="inlineStr">
        <is>
          <t>Manager Services</t>
        </is>
      </c>
      <c r="CO99" s="158" t="n"/>
      <c r="CP99" s="158" t="n">
        <v>3</v>
      </c>
      <c r="CQ99" s="158" t="inlineStr">
        <is>
          <t>Medium</t>
        </is>
      </c>
      <c r="CR99" s="158" t="inlineStr">
        <is>
          <t>Core Contributor</t>
        </is>
      </c>
      <c r="CS99" s="158" t="inlineStr">
        <is>
          <t>No</t>
        </is>
      </c>
      <c r="CT99" s="158" t="inlineStr">
        <is>
          <t>No</t>
        </is>
      </c>
      <c r="CU99" s="158" t="inlineStr">
        <is>
          <t>Yes</t>
        </is>
      </c>
      <c r="CV99" s="158" t="n"/>
      <c r="CW99" s="158" t="n"/>
      <c r="CX99" s="158" t="n"/>
      <c r="CY99" s="158" t="inlineStr">
        <is>
          <t>Title to be standardized to Manager Services</t>
        </is>
      </c>
    </row>
    <row r="100" ht="64" customHeight="1">
      <c r="A100" s="109" t="inlineStr">
        <is>
          <t>IRIS2071</t>
        </is>
      </c>
      <c r="B100" s="111" t="inlineStr">
        <is>
          <t>Priyanka Mehra</t>
        </is>
      </c>
      <c r="C100" s="111" t="inlineStr">
        <is>
          <t>Services</t>
        </is>
      </c>
      <c r="D100" s="115" t="inlineStr">
        <is>
          <t>Project Manager Officer</t>
        </is>
      </c>
      <c r="E100" s="115" t="inlineStr">
        <is>
          <t>PMO Manager</t>
        </is>
      </c>
      <c r="F100" s="111" t="inlineStr">
        <is>
          <t>L5 – Manager</t>
        </is>
      </c>
      <c r="G100" s="27" t="inlineStr">
        <is>
          <t>B2</t>
        </is>
      </c>
      <c r="H100" s="149" t="inlineStr">
        <is>
          <t>• Same level</t>
        </is>
      </c>
      <c r="I100" s="111" t="inlineStr">
        <is>
          <t>Project &amp; Program Management</t>
        </is>
      </c>
      <c r="J100" s="111" t="inlineStr">
        <is>
          <t>PMO &amp; Delivery Excellence</t>
        </is>
      </c>
      <c r="K100" s="111" t="inlineStr"/>
      <c r="L100" s="111" t="n">
        <v>20</v>
      </c>
      <c r="M100" s="113" t="inlineStr">
        <is>
          <t>P4 / M3</t>
        </is>
      </c>
      <c r="N100" s="114" t="inlineStr">
        <is>
          <t>Senior / Manager</t>
        </is>
      </c>
      <c r="O100" s="114" t="inlineStr">
        <is>
          <t>4–5</t>
        </is>
      </c>
      <c r="P100" s="114" t="inlineStr">
        <is>
          <t>6–9 yrs</t>
        </is>
      </c>
      <c r="Q100" s="114" t="inlineStr">
        <is>
          <t>7–10 · 6–11</t>
        </is>
      </c>
      <c r="R100" s="114" t="inlineStr">
        <is>
          <t>Manager</t>
        </is>
      </c>
      <c r="S100" s="114" t="inlineStr">
        <is>
          <t>IRIS Vs Competitor Benchmark — PMI pathway + SaaS delivery ladder: Senior PM</t>
        </is>
      </c>
      <c r="T100" s="114" t="inlineStr">
        <is>
          <t>PMI PMBOK and Talent Triangle; CAPM · entry → PMP → PgMP; Scrum / SAFe</t>
        </is>
      </c>
      <c r="U100" s="114" t="inlineStr">
        <is>
          <t>Core 3 · Future 3 · Functional 4 · Leadership 3</t>
        </is>
      </c>
      <c r="V100" s="157" t="n">
        <v>247</v>
      </c>
      <c r="W100" s="158" t="inlineStr">
        <is>
          <t>IRIS2071</t>
        </is>
      </c>
      <c r="X100" s="158" t="inlineStr">
        <is>
          <t>Employee</t>
        </is>
      </c>
      <c r="Y100" s="158" t="inlineStr">
        <is>
          <t>Active</t>
        </is>
      </c>
      <c r="Z100" s="158" t="inlineStr">
        <is>
          <t>Priyanka Mehra</t>
        </is>
      </c>
      <c r="AA100" s="246" t="n">
        <v>44851</v>
      </c>
      <c r="AB100" s="158" t="inlineStr">
        <is>
          <t>Project Manager Officer</t>
        </is>
      </c>
      <c r="AC100" s="158" t="inlineStr">
        <is>
          <t>B.Com</t>
        </is>
      </c>
      <c r="AD100" s="158" t="inlineStr">
        <is>
          <t>Mayur Zope</t>
        </is>
      </c>
      <c r="AE100" s="158" t="inlineStr">
        <is>
          <t>N-6</t>
        </is>
      </c>
      <c r="AF100" s="158" t="inlineStr">
        <is>
          <t>Manager</t>
        </is>
      </c>
      <c r="AG100" s="158" t="inlineStr">
        <is>
          <t>13 years, 1 months, 0 days</t>
        </is>
      </c>
      <c r="AH100" s="158" t="inlineStr">
        <is>
          <t>3 years, 10 months, 8 days</t>
        </is>
      </c>
      <c r="AI100" s="158" t="inlineStr">
        <is>
          <t>Regtech</t>
        </is>
      </c>
      <c r="AJ100" s="158" t="inlineStr">
        <is>
          <t>CARBON</t>
        </is>
      </c>
      <c r="AK100" s="158" t="inlineStr">
        <is>
          <t>Services</t>
        </is>
      </c>
      <c r="AL100" s="158" t="inlineStr">
        <is>
          <t>Expert Assisted services</t>
        </is>
      </c>
      <c r="AM100" s="158" t="inlineStr">
        <is>
          <t>No</t>
        </is>
      </c>
      <c r="AN100" s="158" t="inlineStr">
        <is>
          <t>Professional Services</t>
        </is>
      </c>
      <c r="AO100" s="158" t="inlineStr">
        <is>
          <t>Project Management_Jr</t>
        </is>
      </c>
      <c r="AP100" s="158" t="inlineStr">
        <is>
          <t>Non-technical</t>
        </is>
      </c>
      <c r="AQ100" s="158" t="n">
        <v>20</v>
      </c>
      <c r="AR100" s="158" t="inlineStr">
        <is>
          <t>Covered</t>
        </is>
      </c>
      <c r="AS100" s="158" t="inlineStr">
        <is>
          <t>IRIS2071</t>
        </is>
      </c>
      <c r="AT100" s="158" t="inlineStr">
        <is>
          <t>Priyanka Mehra</t>
        </is>
      </c>
      <c r="AU100" s="158" t="inlineStr">
        <is>
          <t>Services</t>
        </is>
      </c>
      <c r="AV100" s="158" t="inlineStr">
        <is>
          <t>Professional Services</t>
        </is>
      </c>
      <c r="AW100" s="158" t="inlineStr">
        <is>
          <t>XBRL / Regulatory Reporting</t>
        </is>
      </c>
      <c r="AX100" s="158" t="n"/>
      <c r="AY100" s="158" t="n"/>
      <c r="AZ100" s="158" t="inlineStr">
        <is>
          <t>Employee</t>
        </is>
      </c>
      <c r="BA100" s="158" t="inlineStr">
        <is>
          <t>Mayur Zope</t>
        </is>
      </c>
      <c r="BB100" s="158" t="inlineStr">
        <is>
          <t>Mayur Zope</t>
        </is>
      </c>
      <c r="BC100" s="158" t="inlineStr">
        <is>
          <t>No</t>
        </is>
      </c>
      <c r="BD100" s="158" t="inlineStr">
        <is>
          <t>Project Manager Officer</t>
        </is>
      </c>
      <c r="BE100" s="158" t="inlineStr">
        <is>
          <t>Manager Services</t>
        </is>
      </c>
      <c r="BF100" s="158" t="inlineStr">
        <is>
          <t>Yes</t>
        </is>
      </c>
      <c r="BG100" s="158" t="n">
        <v>6</v>
      </c>
      <c r="BH100" s="158" t="n">
        <v>4</v>
      </c>
      <c r="BI100" s="158" t="n">
        <v>2</v>
      </c>
      <c r="BJ100" s="158" t="inlineStr">
        <is>
          <t>Healthy</t>
        </is>
      </c>
      <c r="BK100" s="158" t="n">
        <v>6</v>
      </c>
      <c r="BL100" s="158" t="n">
        <v>4</v>
      </c>
      <c r="BM100" s="158" t="n">
        <v>2</v>
      </c>
      <c r="BN100" s="158" t="inlineStr">
        <is>
          <t>Healthy</t>
        </is>
      </c>
      <c r="BO100" s="158" t="inlineStr">
        <is>
          <t>No</t>
        </is>
      </c>
      <c r="BP100" s="158" t="inlineStr">
        <is>
          <t>L5 – Manager</t>
        </is>
      </c>
      <c r="BQ100" s="158" t="inlineStr">
        <is>
          <t>L5</t>
        </is>
      </c>
      <c r="BR100" s="158" t="inlineStr">
        <is>
          <t>Designation refined from Raw tab Comments column · this update</t>
        </is>
      </c>
      <c r="BS100" s="15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T100" s="158" t="n"/>
      <c r="BU100" s="158" t="inlineStr">
        <is>
          <t>South Africa - CIPC, Malaysia.</t>
        </is>
      </c>
      <c r="BV100" s="158" t="n"/>
      <c r="BW100" s="158" t="inlineStr">
        <is>
          <t>IRIS2071</t>
        </is>
      </c>
      <c r="BX100" s="158" t="inlineStr">
        <is>
          <t>Employee</t>
        </is>
      </c>
      <c r="BY100" s="158" t="inlineStr">
        <is>
          <t>Active</t>
        </is>
      </c>
      <c r="BZ100" s="158" t="inlineStr">
        <is>
          <t>Priyanka Mehra</t>
        </is>
      </c>
      <c r="CA100" s="159" t="n">
        <v>44851</v>
      </c>
      <c r="CB100" s="158" t="inlineStr">
        <is>
          <t>Project Manager Officer</t>
        </is>
      </c>
      <c r="CC100" s="158" t="n"/>
      <c r="CD100" s="158" t="inlineStr">
        <is>
          <t>Professional Services</t>
        </is>
      </c>
      <c r="CE100" s="158" t="inlineStr">
        <is>
          <t>XBRL / Regulatory Reporting</t>
        </is>
      </c>
      <c r="CF100" s="158" t="inlineStr">
        <is>
          <t>Manager Services</t>
        </is>
      </c>
      <c r="CG100" s="158" t="inlineStr">
        <is>
          <t>L5 – Manager</t>
        </is>
      </c>
      <c r="CH100" s="158" t="inlineStr">
        <is>
          <t>Mayur Zope</t>
        </is>
      </c>
      <c r="CI100" s="158" t="inlineStr">
        <is>
          <t>N-6</t>
        </is>
      </c>
      <c r="CJ100" s="158" t="inlineStr">
        <is>
          <t>Manager</t>
        </is>
      </c>
      <c r="CK100" s="158" t="inlineStr">
        <is>
          <t>Regtech</t>
        </is>
      </c>
      <c r="CL100" s="158" t="inlineStr">
        <is>
          <t>Services</t>
        </is>
      </c>
      <c r="CM100" s="158" t="inlineStr">
        <is>
          <t>16 years, 9 months, 3 days</t>
        </is>
      </c>
      <c r="CN100" s="158" t="inlineStr">
        <is>
          <t>Manager - Services</t>
        </is>
      </c>
      <c r="CO100" s="158" t="n"/>
      <c r="CP100" s="158" t="n">
        <v>4</v>
      </c>
      <c r="CQ100" s="158" t="inlineStr">
        <is>
          <t>High</t>
        </is>
      </c>
      <c r="CR100" s="158" t="inlineStr">
        <is>
          <t>Core Contributor</t>
        </is>
      </c>
      <c r="CS100" s="158" t="inlineStr">
        <is>
          <t>No</t>
        </is>
      </c>
      <c r="CT100" s="158" t="inlineStr">
        <is>
          <t>No</t>
        </is>
      </c>
      <c r="CU100" s="158" t="inlineStr">
        <is>
          <t>Yes</t>
        </is>
      </c>
      <c r="CV100" s="158" t="n"/>
      <c r="CW100" s="158" t="n"/>
      <c r="CX100" s="158" t="n"/>
      <c r="CY100" s="158" t="inlineStr">
        <is>
          <t>Title to be changed to Manager Services</t>
        </is>
      </c>
    </row>
    <row r="101" ht="64" customHeight="1">
      <c r="A101" s="109" t="inlineStr">
        <is>
          <t>IRIS0589</t>
        </is>
      </c>
      <c r="B101" s="111" t="inlineStr">
        <is>
          <t>Mohammed Sameer Shamsudin</t>
        </is>
      </c>
      <c r="C101" s="111" t="inlineStr">
        <is>
          <t>Services</t>
        </is>
      </c>
      <c r="D101" s="115" t="inlineStr">
        <is>
          <t>Lead - Assisted Services</t>
        </is>
      </c>
      <c r="E101" s="115" t="inlineStr">
        <is>
          <t>Senior QA Specialist – POD Lead</t>
        </is>
      </c>
      <c r="F101" s="115" t="inlineStr">
        <is>
          <t>L5 – Lead · IC</t>
        </is>
      </c>
      <c r="G101" s="115" t="inlineStr">
        <is>
          <t>B2</t>
        </is>
      </c>
      <c r="H101" s="143" t="inlineStr">
        <is>
          <t>▼ Down · protected</t>
        </is>
      </c>
      <c r="I101" s="111" t="inlineStr">
        <is>
          <t>Quality Assurance</t>
        </is>
      </c>
      <c r="J101" s="111" t="inlineStr">
        <is>
          <t>Functional &amp; Domain Testing</t>
        </is>
      </c>
      <c r="K101" s="111" t="inlineStr"/>
      <c r="L101" s="111" t="n">
        <v>20</v>
      </c>
      <c r="M101" s="113" t="inlineStr">
        <is>
          <t>P4 / M3</t>
        </is>
      </c>
      <c r="N101" s="114" t="inlineStr">
        <is>
          <t>Senior / Manager</t>
        </is>
      </c>
      <c r="O101" s="114" t="inlineStr">
        <is>
          <t>4–5</t>
        </is>
      </c>
      <c r="P101" s="114" t="inlineStr">
        <is>
          <t>6–9 yrs</t>
        </is>
      </c>
      <c r="Q101" s="114" t="inlineStr">
        <is>
          <t>7–10 · 6–11</t>
        </is>
      </c>
      <c r="R101" s="114" t="inlineStr">
        <is>
          <t>QA Lead / Senior SDET</t>
        </is>
      </c>
      <c r="S101" s="114"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T101" s="114" t="inlineStr">
        <is>
          <t>ISTQB Foundation → Advanced → Expert; SFIA testing</t>
        </is>
      </c>
      <c r="U101" s="114" t="inlineStr">
        <is>
          <t>Core 3 · Future 3 · Functional 4 · Leadership 3</t>
        </is>
      </c>
      <c r="V101" s="157" t="n">
        <v>78</v>
      </c>
      <c r="W101" s="158" t="inlineStr">
        <is>
          <t>IRIS0589</t>
        </is>
      </c>
      <c r="X101" s="158" t="inlineStr">
        <is>
          <t>Employee</t>
        </is>
      </c>
      <c r="Y101" s="158" t="inlineStr">
        <is>
          <t>Active</t>
        </is>
      </c>
      <c r="Z101" s="158" t="inlineStr">
        <is>
          <t>Mohammed Sameer Shamsudin</t>
        </is>
      </c>
      <c r="AA101" s="246" t="n">
        <v>40644</v>
      </c>
      <c r="AB101" s="158" t="inlineStr">
        <is>
          <t>Lead - Assisted Services</t>
        </is>
      </c>
      <c r="AC101" s="158" t="inlineStr">
        <is>
          <t>B.Com</t>
        </is>
      </c>
      <c r="AD101" s="158" t="inlineStr">
        <is>
          <t>Shashikant Mudaliar</t>
        </is>
      </c>
      <c r="AE101" s="158" t="inlineStr">
        <is>
          <t>N-6</t>
        </is>
      </c>
      <c r="AF101" s="158" t="inlineStr">
        <is>
          <t>Manager</t>
        </is>
      </c>
      <c r="AG101" s="158" t="inlineStr">
        <is>
          <t>0 years, 0 months, 0 days</t>
        </is>
      </c>
      <c r="AH101" s="158" t="inlineStr">
        <is>
          <t>15 years, 4 months, 14 days</t>
        </is>
      </c>
      <c r="AI101" s="158" t="inlineStr">
        <is>
          <t>Regtech</t>
        </is>
      </c>
      <c r="AJ101" s="158" t="inlineStr">
        <is>
          <t>CARBON</t>
        </is>
      </c>
      <c r="AK101" s="158" t="inlineStr">
        <is>
          <t>Services</t>
        </is>
      </c>
      <c r="AL101" s="158" t="inlineStr">
        <is>
          <t>Expert Assisted services</t>
        </is>
      </c>
      <c r="AM101" s="158" t="inlineStr">
        <is>
          <t>No</t>
        </is>
      </c>
      <c r="AN101" s="158" t="inlineStr">
        <is>
          <t>Professional Services</t>
        </is>
      </c>
      <c r="AO101" s="158" t="inlineStr">
        <is>
          <t>XBRL Domain</t>
        </is>
      </c>
      <c r="AP101" s="158" t="inlineStr">
        <is>
          <t>Non-technical</t>
        </is>
      </c>
      <c r="AQ101" s="158" t="n">
        <v>20</v>
      </c>
      <c r="AR101" s="158" t="inlineStr">
        <is>
          <t>Covered</t>
        </is>
      </c>
      <c r="AS101" s="158" t="inlineStr">
        <is>
          <t>IRIS0589</t>
        </is>
      </c>
      <c r="AT101" s="158" t="inlineStr">
        <is>
          <t>Mohammed Sameer Shamsudin</t>
        </is>
      </c>
      <c r="AU101" s="158" t="inlineStr">
        <is>
          <t>Services</t>
        </is>
      </c>
      <c r="AV101" s="158" t="inlineStr">
        <is>
          <t>Professional Services</t>
        </is>
      </c>
      <c r="AW101" s="158" t="inlineStr">
        <is>
          <t>AI /Domain Testing</t>
        </is>
      </c>
      <c r="AX101" s="158" t="n"/>
      <c r="AY101" s="158" t="n"/>
      <c r="AZ101" s="158" t="inlineStr">
        <is>
          <t>Employee</t>
        </is>
      </c>
      <c r="BA101" s="158" t="inlineStr">
        <is>
          <t>Shashikant Mudaliar</t>
        </is>
      </c>
      <c r="BB101" s="158" t="inlineStr">
        <is>
          <t>Shashikant Mudaliar</t>
        </is>
      </c>
      <c r="BC101" s="158" t="inlineStr">
        <is>
          <t>No</t>
        </is>
      </c>
      <c r="BD101" s="158" t="inlineStr">
        <is>
          <t>Lead - Assisted Services</t>
        </is>
      </c>
      <c r="BE101" s="158" t="inlineStr">
        <is>
          <t>Lead - Assisted Services</t>
        </is>
      </c>
      <c r="BF101" s="158" t="inlineStr">
        <is>
          <t>No</t>
        </is>
      </c>
      <c r="BG101" s="158" t="n">
        <v>3</v>
      </c>
      <c r="BH101" s="158" t="n">
        <v>3</v>
      </c>
      <c r="BI101" s="158" t="n">
        <v>0</v>
      </c>
      <c r="BJ101" s="158" t="inlineStr">
        <is>
          <t>Review</t>
        </is>
      </c>
      <c r="BK101" s="158" t="n">
        <v>3</v>
      </c>
      <c r="BL101" s="158" t="n">
        <v>3</v>
      </c>
      <c r="BM101" s="158" t="n">
        <v>0</v>
      </c>
      <c r="BN101" s="158" t="inlineStr">
        <is>
          <t>Review</t>
        </is>
      </c>
      <c r="BO101" s="158" t="inlineStr">
        <is>
          <t>No</t>
        </is>
      </c>
      <c r="BP101" s="158" t="inlineStr">
        <is>
          <t>L5 – Lead · IC</t>
        </is>
      </c>
      <c r="BQ101" s="158" t="inlineStr">
        <is>
          <t>L5 – Lead · IC</t>
        </is>
      </c>
      <c r="BR101" s="158" t="inlineStr">
        <is>
          <t>No designation change — current record value carried forward</t>
        </is>
      </c>
      <c r="BS101" s="158"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T101" s="158" t="n"/>
      <c r="BU101" s="158" t="inlineStr">
        <is>
          <t>Netherland - KVK; USA - SEC; Europe - ESEF; India - MCA.</t>
        </is>
      </c>
      <c r="BV101" s="158" t="n"/>
      <c r="BW101" s="158" t="inlineStr">
        <is>
          <t>IRIS0589</t>
        </is>
      </c>
      <c r="BX101" s="158" t="inlineStr">
        <is>
          <t>Employee</t>
        </is>
      </c>
      <c r="BY101" s="158" t="inlineStr">
        <is>
          <t>Active</t>
        </is>
      </c>
      <c r="BZ101" s="158" t="inlineStr">
        <is>
          <t>Mohammed Sameer Shamsudin</t>
        </is>
      </c>
      <c r="CA101" s="159" t="n">
        <v>40644</v>
      </c>
      <c r="CB101" s="158" t="inlineStr">
        <is>
          <t>Lead - Assisted Services</t>
        </is>
      </c>
      <c r="CC101" s="158" t="n"/>
      <c r="CD101" s="158" t="inlineStr">
        <is>
          <t>Professional Services</t>
        </is>
      </c>
      <c r="CE101" s="158" t="inlineStr">
        <is>
          <t>XBRL / Regulatory Reporting</t>
        </is>
      </c>
      <c r="CF101" s="158" t="inlineStr">
        <is>
          <t>Lead - Assisted Services</t>
        </is>
      </c>
      <c r="CG101" s="158" t="inlineStr">
        <is>
          <t>L5 – Lead · IC</t>
        </is>
      </c>
      <c r="CH101" s="158" t="inlineStr">
        <is>
          <t>Shashikant Mudaliar</t>
        </is>
      </c>
      <c r="CI101" s="158" t="inlineStr">
        <is>
          <t>N-6</t>
        </is>
      </c>
      <c r="CJ101" s="158" t="inlineStr">
        <is>
          <t>Player Cum Coach</t>
        </is>
      </c>
      <c r="CK101" s="158" t="inlineStr">
        <is>
          <t>Regtech</t>
        </is>
      </c>
      <c r="CL101" s="158" t="inlineStr">
        <is>
          <t>Services</t>
        </is>
      </c>
      <c r="CM101" s="158" t="inlineStr">
        <is>
          <t>15 years, 2 months, 9 days</t>
        </is>
      </c>
      <c r="CN101" s="158" t="n"/>
      <c r="CO101" s="158" t="n"/>
      <c r="CP101" s="158" t="n">
        <v>3</v>
      </c>
      <c r="CQ101" s="158" t="inlineStr">
        <is>
          <t>Medium</t>
        </is>
      </c>
      <c r="CR101" s="158" t="inlineStr">
        <is>
          <t>Core Contributor</t>
        </is>
      </c>
      <c r="CS101" s="158" t="inlineStr">
        <is>
          <t>No</t>
        </is>
      </c>
      <c r="CT101" s="158" t="inlineStr">
        <is>
          <t>No</t>
        </is>
      </c>
      <c r="CU101" s="158" t="inlineStr">
        <is>
          <t>Yes</t>
        </is>
      </c>
      <c r="CV101" s="158" t="n"/>
      <c r="CW101" s="158" t="n"/>
      <c r="CX101" s="158" t="n"/>
      <c r="CY101" s="158" t="n"/>
    </row>
    <row r="102" ht="64" customHeight="1">
      <c r="A102" s="109" t="inlineStr">
        <is>
          <t>IRIS0567</t>
        </is>
      </c>
      <c r="B102" s="111" t="inlineStr">
        <is>
          <t>Amruta Mirashi</t>
        </is>
      </c>
      <c r="C102" s="111" t="inlineStr">
        <is>
          <t>Services</t>
        </is>
      </c>
      <c r="D102" s="115" t="inlineStr">
        <is>
          <t>Financial Analyst</t>
        </is>
      </c>
      <c r="E102" s="115" t="inlineStr">
        <is>
          <t>XBRL Specialist</t>
        </is>
      </c>
      <c r="F102" s="115" t="inlineStr">
        <is>
          <t>L3 – Professional / Associate</t>
        </is>
      </c>
      <c r="G102" s="115" t="inlineStr">
        <is>
          <t>B1</t>
        </is>
      </c>
      <c r="H102" s="146" t="inlineStr">
        <is>
          <t>▲ Up</t>
        </is>
      </c>
      <c r="I102" s="111" t="inlineStr">
        <is>
          <t>Consulting &amp; Professional Services</t>
        </is>
      </c>
      <c r="J102" s="111" t="inlineStr">
        <is>
          <t>XBRL Tagging, Conversion &amp; Filing</t>
        </is>
      </c>
      <c r="K102" s="133" t="inlineStr">
        <is>
          <t>• Confirm the reporting line — Manager</t>
        </is>
      </c>
      <c r="L102" s="111" t="n">
        <v>20</v>
      </c>
      <c r="M102" s="113" t="inlineStr">
        <is>
          <t>P3 / M2</t>
        </is>
      </c>
      <c r="N102" s="114" t="inlineStr">
        <is>
          <t>Career / · Team Lead</t>
        </is>
      </c>
      <c r="O102" s="114" t="inlineStr">
        <is>
          <t>4 Enable</t>
        </is>
      </c>
      <c r="P102" s="114" t="inlineStr">
        <is>
          <t>4–7 yrs</t>
        </is>
      </c>
      <c r="Q102" s="114" t="inlineStr">
        <is>
          <t>5–8 · 4–8</t>
        </is>
      </c>
      <c r="R102" s="114" t="inlineStr">
        <is>
          <t>Consultant / Senior Associate</t>
        </is>
      </c>
      <c r="S102" s="114" t="inlineStr">
        <is>
          <r>
            <rPr>
              <rFont val="Calibri"/>
              <b val="1"/>
              <sz val="10"/>
            </rPr>
            <t>Big Four:</t>
          </r>
          <r>
            <rPr>
              <rFont val="Calibri"/>
              <sz val="10"/>
            </rPr>
            <t xml:space="preserve"> Senior Consultant · IRIS Vs Market Benchmark — XBRL US credential pathway: Certificate + specialist taxonomy</t>
          </r>
        </is>
      </c>
      <c r="T102" s="114" t="inlineStr">
        <is>
          <t>XBRL US GAAP Certificate · AICPA &amp; XBRL US; XBRL International specifications; IFRS / US GAAP / Ind AS</t>
        </is>
      </c>
      <c r="U102" s="114" t="inlineStr">
        <is>
          <t>Core 3 · Future 3 · Functional 3 · Leadership 1</t>
        </is>
      </c>
      <c r="V102" s="157" t="n">
        <v>76</v>
      </c>
      <c r="W102" s="158" t="inlineStr">
        <is>
          <t>IRIS0567</t>
        </is>
      </c>
      <c r="X102" s="158" t="inlineStr">
        <is>
          <t>Employee</t>
        </is>
      </c>
      <c r="Y102" s="158" t="inlineStr">
        <is>
          <t>Active</t>
        </is>
      </c>
      <c r="Z102" s="158" t="inlineStr">
        <is>
          <t>Amruta Mirashi</t>
        </is>
      </c>
      <c r="AA102" s="246" t="n">
        <v>40630</v>
      </c>
      <c r="AB102" s="158" t="inlineStr">
        <is>
          <t>Financial Analyst</t>
        </is>
      </c>
      <c r="AC102" s="158" t="inlineStr">
        <is>
          <t>M.Com</t>
        </is>
      </c>
      <c r="AD102" s="158" t="inlineStr">
        <is>
          <t>Priyanka Jadhav</t>
        </is>
      </c>
      <c r="AE102" s="158" t="inlineStr">
        <is>
          <t>N-7</t>
        </is>
      </c>
      <c r="AF102" s="158" t="inlineStr">
        <is>
          <t>Individual Contributor</t>
        </is>
      </c>
      <c r="AG102" s="158" t="inlineStr">
        <is>
          <t>0 years, 0 months, 0 days</t>
        </is>
      </c>
      <c r="AH102" s="158" t="inlineStr">
        <is>
          <t>15 years, 4 months, 28 days</t>
        </is>
      </c>
      <c r="AI102" s="158" t="inlineStr">
        <is>
          <t>Regtech</t>
        </is>
      </c>
      <c r="AJ102" s="158" t="inlineStr">
        <is>
          <t>CARBON</t>
        </is>
      </c>
      <c r="AK102" s="158" t="inlineStr">
        <is>
          <t>Services</t>
        </is>
      </c>
      <c r="AL102" s="158" t="inlineStr">
        <is>
          <t>Expert Assisted services</t>
        </is>
      </c>
      <c r="AM102" s="158" t="inlineStr">
        <is>
          <t>No</t>
        </is>
      </c>
      <c r="AN102" s="158" t="inlineStr">
        <is>
          <t>Professional Services</t>
        </is>
      </c>
      <c r="AO102" s="158" t="inlineStr">
        <is>
          <t>XBRL Domain</t>
        </is>
      </c>
      <c r="AP102" s="158" t="inlineStr">
        <is>
          <t>Non-technical</t>
        </is>
      </c>
      <c r="AQ102" s="158" t="n">
        <v>20</v>
      </c>
      <c r="AR102" s="158" t="inlineStr">
        <is>
          <t>Covered</t>
        </is>
      </c>
      <c r="AS102" s="158" t="inlineStr">
        <is>
          <t>IRIS0567</t>
        </is>
      </c>
      <c r="AT102" s="158" t="inlineStr">
        <is>
          <t>Amruta Mirashi</t>
        </is>
      </c>
      <c r="AU102" s="158" t="inlineStr">
        <is>
          <t>Services</t>
        </is>
      </c>
      <c r="AV102" s="158" t="inlineStr">
        <is>
          <t>Professional Services</t>
        </is>
      </c>
      <c r="AW102" s="158" t="inlineStr">
        <is>
          <t>XBRL / Regulatory Reporting</t>
        </is>
      </c>
      <c r="AX102" s="158" t="n"/>
      <c r="AY102" s="158" t="n"/>
      <c r="AZ102" s="158" t="inlineStr">
        <is>
          <t>Employee</t>
        </is>
      </c>
      <c r="BA102" s="158" t="inlineStr">
        <is>
          <t>Priyanka Jadhav</t>
        </is>
      </c>
      <c r="BB102" s="158" t="inlineStr">
        <is>
          <t>Priyanka Jadhav</t>
        </is>
      </c>
      <c r="BC102" s="158" t="inlineStr">
        <is>
          <t>No</t>
        </is>
      </c>
      <c r="BD102" s="158" t="inlineStr">
        <is>
          <t>Financial Analyst</t>
        </is>
      </c>
      <c r="BE102" s="158" t="inlineStr">
        <is>
          <t>Senior Services Specialist</t>
        </is>
      </c>
      <c r="BF102" s="158" t="inlineStr">
        <is>
          <t>Yes</t>
        </is>
      </c>
      <c r="BG102" s="158" t="inlineStr">
        <is>
          <t>—</t>
        </is>
      </c>
      <c r="BH102" s="158" t="inlineStr">
        <is>
          <t>—</t>
        </is>
      </c>
      <c r="BI102" s="158" t="inlineStr">
        <is>
          <t>—</t>
        </is>
      </c>
      <c r="BJ102" s="158" t="inlineStr">
        <is>
          <t>Not a manager</t>
        </is>
      </c>
      <c r="BK102" s="158" t="inlineStr">
        <is>
          <t>—</t>
        </is>
      </c>
      <c r="BL102" s="158" t="inlineStr">
        <is>
          <t>—</t>
        </is>
      </c>
      <c r="BM102" s="158" t="inlineStr">
        <is>
          <t>—</t>
        </is>
      </c>
      <c r="BN102" s="158" t="inlineStr">
        <is>
          <t>Not a manager</t>
        </is>
      </c>
      <c r="BO102" s="158" t="inlineStr">
        <is>
          <t>—</t>
        </is>
      </c>
      <c r="BP102" s="158" t="inlineStr">
        <is>
          <t>L3 – Professional / Associate</t>
        </is>
      </c>
      <c r="BQ102" s="158" t="inlineStr">
        <is>
          <t>L2</t>
        </is>
      </c>
      <c r="BR102" s="158" t="inlineStr">
        <is>
          <t>Designation refined from Raw tab Comments column · this update</t>
        </is>
      </c>
      <c r="BS10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02" s="158" t="n"/>
      <c r="BU102" s="158" t="inlineStr">
        <is>
          <t>India - MCA; Europe - ESEF; Italy - Infocamere.</t>
        </is>
      </c>
      <c r="BV102" s="158" t="n"/>
      <c r="BW102" s="158" t="inlineStr">
        <is>
          <t>IRIS0567</t>
        </is>
      </c>
      <c r="BX102" s="158" t="inlineStr">
        <is>
          <t>Employee</t>
        </is>
      </c>
      <c r="BY102" s="158" t="inlineStr">
        <is>
          <t>Active</t>
        </is>
      </c>
      <c r="BZ102" s="158" t="inlineStr">
        <is>
          <t>Amruta Mirashi</t>
        </is>
      </c>
      <c r="CA102" s="159" t="n">
        <v>40630</v>
      </c>
      <c r="CB102" s="158" t="inlineStr">
        <is>
          <t>Financial Analyst</t>
        </is>
      </c>
      <c r="CC102" s="158" t="n"/>
      <c r="CD102" s="158" t="inlineStr">
        <is>
          <t>Professional Services</t>
        </is>
      </c>
      <c r="CE102" s="158" t="inlineStr">
        <is>
          <t>XBRL / Regulatory Reporting</t>
        </is>
      </c>
      <c r="CF102" s="158" t="inlineStr">
        <is>
          <t>Financial Analyst</t>
        </is>
      </c>
      <c r="CG102" s="158" t="inlineStr">
        <is>
          <t>L3 – Professional / Associate</t>
        </is>
      </c>
      <c r="CH102" s="158" t="inlineStr">
        <is>
          <t>Priyanka Jadhav</t>
        </is>
      </c>
      <c r="CI102" s="158" t="inlineStr">
        <is>
          <t>N-7</t>
        </is>
      </c>
      <c r="CJ102" s="158" t="inlineStr">
        <is>
          <t>Individual Contributor</t>
        </is>
      </c>
      <c r="CK102" s="158" t="inlineStr">
        <is>
          <t>Regtech</t>
        </is>
      </c>
      <c r="CL102" s="158" t="inlineStr">
        <is>
          <t>Services</t>
        </is>
      </c>
      <c r="CM102" s="158" t="inlineStr">
        <is>
          <t>15 years, 2 months, 23 days</t>
        </is>
      </c>
      <c r="CN102" s="158" t="inlineStr">
        <is>
          <t>Services Specialist</t>
        </is>
      </c>
      <c r="CO102" s="158" t="n"/>
      <c r="CP102" s="158" t="n">
        <v>4</v>
      </c>
      <c r="CQ102" s="158" t="inlineStr">
        <is>
          <t>High</t>
        </is>
      </c>
      <c r="CR102" s="158" t="inlineStr">
        <is>
          <t>Core Contributor</t>
        </is>
      </c>
      <c r="CS102" s="158" t="inlineStr">
        <is>
          <t>Yes</t>
        </is>
      </c>
      <c r="CT102" s="158" t="inlineStr">
        <is>
          <t>No</t>
        </is>
      </c>
      <c r="CU102" s="158" t="inlineStr">
        <is>
          <t>Yes</t>
        </is>
      </c>
      <c r="CV102" s="158" t="n"/>
      <c r="CW102" s="158" t="n"/>
      <c r="CX102" s="158" t="n"/>
      <c r="CY102" s="158" t="inlineStr">
        <is>
          <t>Title to be standardized to : Senior Services Specialist</t>
        </is>
      </c>
    </row>
    <row r="103" ht="64" customHeight="1">
      <c r="A103" s="109" t="inlineStr">
        <is>
          <t>IRIS2169</t>
        </is>
      </c>
      <c r="B103" s="111" t="inlineStr">
        <is>
          <t>Chetan Newase</t>
        </is>
      </c>
      <c r="C103" s="111" t="inlineStr">
        <is>
          <t>Services</t>
        </is>
      </c>
      <c r="D103" s="115" t="inlineStr">
        <is>
          <t>Senior Financial Analyst</t>
        </is>
      </c>
      <c r="E103" s="115" t="inlineStr">
        <is>
          <t>XBRL Specialist</t>
        </is>
      </c>
      <c r="F103" s="115" t="inlineStr">
        <is>
          <t>L4 – Senior</t>
        </is>
      </c>
      <c r="G103" s="115" t="inlineStr">
        <is>
          <t>B1</t>
        </is>
      </c>
      <c r="H103" s="146" t="inlineStr">
        <is>
          <t>▲ Up</t>
        </is>
      </c>
      <c r="I103" s="111" t="inlineStr">
        <is>
          <t>Consulting &amp; Professional Services</t>
        </is>
      </c>
      <c r="J103" s="111" t="inlineStr">
        <is>
          <t>XBRL Tagging, Conversion &amp; Filing</t>
        </is>
      </c>
      <c r="K103" s="111" t="inlineStr"/>
      <c r="L103" s="111" t="n">
        <v>18</v>
      </c>
      <c r="M103" s="113" t="inlineStr">
        <is>
          <t>P3 / M2</t>
        </is>
      </c>
      <c r="N103" s="114" t="inlineStr">
        <is>
          <t>Career / · Team Lead</t>
        </is>
      </c>
      <c r="O103" s="114" t="inlineStr">
        <is>
          <t>4 Enable</t>
        </is>
      </c>
      <c r="P103" s="114" t="inlineStr">
        <is>
          <t>4–7 yrs</t>
        </is>
      </c>
      <c r="Q103" s="114" t="inlineStr">
        <is>
          <t>5–8 · 4–8</t>
        </is>
      </c>
      <c r="R103" s="114" t="inlineStr">
        <is>
          <t>Consultant / Senior Associate</t>
        </is>
      </c>
      <c r="S103" s="114" t="inlineStr">
        <is>
          <r>
            <rPr>
              <rFont val="Calibri"/>
              <b val="1"/>
              <sz val="10"/>
            </rPr>
            <t>Big Four:</t>
          </r>
          <r>
            <rPr>
              <rFont val="Calibri"/>
              <sz val="10"/>
            </rPr>
            <t xml:space="preserve"> Senior Consultant · IRIS Vs Market Benchmark — XBRL US credential pathway: Certificate + specialist taxonomy</t>
          </r>
        </is>
      </c>
      <c r="T103" s="114" t="inlineStr">
        <is>
          <t>XBRL US GAAP Certificate · AICPA &amp; XBRL US; XBRL International specifications; IFRS / US GAAP / Ind AS</t>
        </is>
      </c>
      <c r="U103" s="114" t="inlineStr">
        <is>
          <t>Core 3 · Future 3 · Functional 3 · Leadership 1</t>
        </is>
      </c>
      <c r="V103" s="157" t="n">
        <v>288</v>
      </c>
      <c r="W103" s="158" t="inlineStr">
        <is>
          <t>IRIS2169</t>
        </is>
      </c>
      <c r="X103" s="158" t="inlineStr">
        <is>
          <t>Employee</t>
        </is>
      </c>
      <c r="Y103" s="158" t="inlineStr">
        <is>
          <t>Active</t>
        </is>
      </c>
      <c r="Z103" s="158" t="inlineStr">
        <is>
          <t>Chetan Newase</t>
        </is>
      </c>
      <c r="AA103" s="246" t="n">
        <v>45148</v>
      </c>
      <c r="AB103" s="158" t="inlineStr">
        <is>
          <t>Senior Financial Analyst</t>
        </is>
      </c>
      <c r="AC103" s="158" t="inlineStr">
        <is>
          <t>MBA</t>
        </is>
      </c>
      <c r="AD103" s="158" t="inlineStr">
        <is>
          <t>Jivika Wadhwani</t>
        </is>
      </c>
      <c r="AE103" s="158" t="inlineStr">
        <is>
          <t>N-7</t>
        </is>
      </c>
      <c r="AF103" s="158" t="inlineStr">
        <is>
          <t>Individual Contributor</t>
        </is>
      </c>
      <c r="AG103" s="158" t="inlineStr">
        <is>
          <t>13 years, 0 months, 00 days</t>
        </is>
      </c>
      <c r="AH103" s="158" t="inlineStr">
        <is>
          <t>3 years, 0 months, 15 days</t>
        </is>
      </c>
      <c r="AI103" s="158" t="inlineStr">
        <is>
          <t>Regtech</t>
        </is>
      </c>
      <c r="AJ103" s="158" t="inlineStr">
        <is>
          <t>CARBON</t>
        </is>
      </c>
      <c r="AK103" s="158" t="inlineStr">
        <is>
          <t>Services</t>
        </is>
      </c>
      <c r="AL103" s="158" t="inlineStr">
        <is>
          <t>Expert Assisted services</t>
        </is>
      </c>
      <c r="AM103" s="158" t="inlineStr">
        <is>
          <t>No</t>
        </is>
      </c>
      <c r="AN103" s="158" t="inlineStr">
        <is>
          <t>Professional Services</t>
        </is>
      </c>
      <c r="AO103" s="158" t="inlineStr">
        <is>
          <t>XBRL Domain</t>
        </is>
      </c>
      <c r="AP103" s="158" t="inlineStr">
        <is>
          <t>Non-technical</t>
        </is>
      </c>
      <c r="AQ103" s="158" t="n">
        <v>20</v>
      </c>
      <c r="AR103" s="158" t="inlineStr">
        <is>
          <t>Covered</t>
        </is>
      </c>
      <c r="AS103" s="158" t="inlineStr">
        <is>
          <t>IRIS2169</t>
        </is>
      </c>
      <c r="AT103" s="158" t="inlineStr">
        <is>
          <t>Chetan Newase</t>
        </is>
      </c>
      <c r="AU103" s="158" t="inlineStr">
        <is>
          <t>Services</t>
        </is>
      </c>
      <c r="AV103" s="158" t="inlineStr">
        <is>
          <t>Professional Services</t>
        </is>
      </c>
      <c r="AW103" s="158" t="inlineStr">
        <is>
          <t>XBRL / Regulatory Reporting</t>
        </is>
      </c>
      <c r="AX103" s="158" t="n"/>
      <c r="AY103" s="158" t="n"/>
      <c r="AZ103" s="158" t="inlineStr">
        <is>
          <t>Employee</t>
        </is>
      </c>
      <c r="BA103" s="158" t="inlineStr">
        <is>
          <t>Jivika Wadhwani</t>
        </is>
      </c>
      <c r="BB103" s="158" t="inlineStr">
        <is>
          <t>Jivika Wadhwani</t>
        </is>
      </c>
      <c r="BC103" s="158" t="inlineStr">
        <is>
          <t>No</t>
        </is>
      </c>
      <c r="BD103" s="158" t="inlineStr">
        <is>
          <t>Senior Financial Analyst</t>
        </is>
      </c>
      <c r="BE103" s="158" t="inlineStr">
        <is>
          <t>Senior Services Specialist</t>
        </is>
      </c>
      <c r="BF103" s="158" t="inlineStr">
        <is>
          <t>Yes</t>
        </is>
      </c>
      <c r="BG103" s="158" t="inlineStr">
        <is>
          <t>—</t>
        </is>
      </c>
      <c r="BH103" s="158" t="inlineStr">
        <is>
          <t>—</t>
        </is>
      </c>
      <c r="BI103" s="158" t="inlineStr">
        <is>
          <t>—</t>
        </is>
      </c>
      <c r="BJ103" s="158" t="inlineStr">
        <is>
          <t>Not a manager</t>
        </is>
      </c>
      <c r="BK103" s="158" t="inlineStr">
        <is>
          <t>—</t>
        </is>
      </c>
      <c r="BL103" s="158" t="inlineStr">
        <is>
          <t>—</t>
        </is>
      </c>
      <c r="BM103" s="158" t="inlineStr">
        <is>
          <t>—</t>
        </is>
      </c>
      <c r="BN103" s="158" t="inlineStr">
        <is>
          <t>Not a manager</t>
        </is>
      </c>
      <c r="BO103" s="158" t="inlineStr">
        <is>
          <t>—</t>
        </is>
      </c>
      <c r="BP103" s="158" t="inlineStr">
        <is>
          <t>L4 – Senior</t>
        </is>
      </c>
      <c r="BQ103" s="158" t="inlineStr">
        <is>
          <t>L4 – Senior</t>
        </is>
      </c>
      <c r="BR103" s="158" t="inlineStr">
        <is>
          <t>Designation refined from Raw tab Comments column · this update</t>
        </is>
      </c>
      <c r="BS103" s="15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03" s="158" t="n"/>
      <c r="BU103" s="158" t="inlineStr">
        <is>
          <t>USA - SEC.</t>
        </is>
      </c>
      <c r="BV103" s="158" t="n"/>
      <c r="BW103" s="158" t="inlineStr">
        <is>
          <t>IRIS2169</t>
        </is>
      </c>
      <c r="BX103" s="158" t="inlineStr">
        <is>
          <t>Employee</t>
        </is>
      </c>
      <c r="BY103" s="158" t="inlineStr">
        <is>
          <t>Active</t>
        </is>
      </c>
      <c r="BZ103" s="158" t="inlineStr">
        <is>
          <t>Chetan Newase</t>
        </is>
      </c>
      <c r="CA103" s="159" t="n">
        <v>45148</v>
      </c>
      <c r="CB103" s="158" t="inlineStr">
        <is>
          <t>Senior Financial Analyst</t>
        </is>
      </c>
      <c r="CC103" s="158" t="n"/>
      <c r="CD103" s="158" t="inlineStr">
        <is>
          <t>Professional Services</t>
        </is>
      </c>
      <c r="CE103" s="158" t="inlineStr">
        <is>
          <t>XBRL / Regulatory Reporting</t>
        </is>
      </c>
      <c r="CF103" s="158" t="inlineStr">
        <is>
          <t>Senior Financial Analyst</t>
        </is>
      </c>
      <c r="CG103" s="158" t="inlineStr">
        <is>
          <t>L4 – Senior</t>
        </is>
      </c>
      <c r="CH103" s="158" t="inlineStr">
        <is>
          <t>Jivika Wadhwani</t>
        </is>
      </c>
      <c r="CI103" s="158" t="inlineStr">
        <is>
          <t>N-7</t>
        </is>
      </c>
      <c r="CJ103" s="158" t="inlineStr">
        <is>
          <t>Individual Contributor</t>
        </is>
      </c>
      <c r="CK103" s="158" t="inlineStr">
        <is>
          <t>Regtech</t>
        </is>
      </c>
      <c r="CL103" s="158" t="inlineStr">
        <is>
          <t>Services</t>
        </is>
      </c>
      <c r="CM103" s="158" t="inlineStr">
        <is>
          <t>15 years, 10 months, 10 days</t>
        </is>
      </c>
      <c r="CN103" s="158" t="inlineStr">
        <is>
          <t>Senior Services Specialst</t>
        </is>
      </c>
      <c r="CO103" s="158" t="n"/>
      <c r="CP103" s="158" t="n">
        <v>3</v>
      </c>
      <c r="CQ103" s="158" t="inlineStr">
        <is>
          <t>Medium</t>
        </is>
      </c>
      <c r="CR103" s="158" t="inlineStr">
        <is>
          <t>Core Contributor</t>
        </is>
      </c>
      <c r="CS103" s="158" t="inlineStr">
        <is>
          <t>No</t>
        </is>
      </c>
      <c r="CT103" s="158" t="inlineStr">
        <is>
          <t>No</t>
        </is>
      </c>
      <c r="CU103" s="158" t="inlineStr">
        <is>
          <t>Yes</t>
        </is>
      </c>
      <c r="CV103" s="158" t="n"/>
      <c r="CW103" s="158" t="n"/>
      <c r="CX103" s="158" t="n"/>
      <c r="CY103" s="158" t="inlineStr">
        <is>
          <r>
            <rPr>
              <rFont val="Calibri"/>
              <b val="1"/>
              <sz val="10"/>
            </rPr>
            <t>Title to be standardized to:</t>
          </r>
          <r>
            <rPr>
              <rFont val="Calibri"/>
              <sz val="10"/>
            </rPr>
            <t xml:space="preserve"> Senior Services Specialist</t>
          </r>
        </is>
      </c>
    </row>
    <row r="104" ht="64" customHeight="1">
      <c r="A104" s="109" t="inlineStr">
        <is>
          <t>IRIS0558</t>
        </is>
      </c>
      <c r="B104" s="111" t="inlineStr">
        <is>
          <t>Jayaprakash Arumugam</t>
        </is>
      </c>
      <c r="C104" s="111" t="inlineStr">
        <is>
          <t>Services</t>
        </is>
      </c>
      <c r="D104" s="115" t="inlineStr">
        <is>
          <t>Senior Financial Analyst</t>
        </is>
      </c>
      <c r="E104" s="115" t="inlineStr">
        <is>
          <t>XBRL Specialist</t>
        </is>
      </c>
      <c r="F104" s="115" t="inlineStr">
        <is>
          <t>L4 – Senior</t>
        </is>
      </c>
      <c r="G104" s="115" t="inlineStr">
        <is>
          <t>B1</t>
        </is>
      </c>
      <c r="H104" s="146" t="inlineStr">
        <is>
          <t>▲ Up</t>
        </is>
      </c>
      <c r="I104" s="111" t="inlineStr">
        <is>
          <t>Consulting &amp; Professional Services</t>
        </is>
      </c>
      <c r="J104" s="111" t="inlineStr">
        <is>
          <t>XBRL Tagging, Conversion &amp; Filing</t>
        </is>
      </c>
      <c r="K104" s="111" t="inlineStr"/>
      <c r="L104" s="111" t="n">
        <v>18</v>
      </c>
      <c r="M104" s="113" t="inlineStr">
        <is>
          <t>P3 / M2</t>
        </is>
      </c>
      <c r="N104" s="114" t="inlineStr">
        <is>
          <t>Career / · Team Lead</t>
        </is>
      </c>
      <c r="O104" s="114" t="inlineStr">
        <is>
          <t>4 Enable</t>
        </is>
      </c>
      <c r="P104" s="114" t="inlineStr">
        <is>
          <t>4–7 yrs</t>
        </is>
      </c>
      <c r="Q104" s="114" t="inlineStr">
        <is>
          <t>5–8 · 4–8</t>
        </is>
      </c>
      <c r="R104" s="114" t="inlineStr">
        <is>
          <t>Consultant / Senior Associate</t>
        </is>
      </c>
      <c r="S104" s="114" t="inlineStr">
        <is>
          <r>
            <rPr>
              <rFont val="Calibri"/>
              <b val="1"/>
              <sz val="10"/>
            </rPr>
            <t>Big Four:</t>
          </r>
          <r>
            <rPr>
              <rFont val="Calibri"/>
              <sz val="10"/>
            </rPr>
            <t xml:space="preserve"> Senior Consultant · IRIS Vs Market Benchmark — XBRL US credential pathway: Certificate + specialist taxonomy</t>
          </r>
        </is>
      </c>
      <c r="T104" s="114" t="inlineStr">
        <is>
          <t>XBRL US GAAP Certificate · AICPA &amp; XBRL US; XBRL International specifications; IFRS / US GAAP / Ind AS</t>
        </is>
      </c>
      <c r="U104" s="114" t="inlineStr">
        <is>
          <t>Core 3 · Future 3 · Functional 3 · Leadership 1</t>
        </is>
      </c>
      <c r="V104" s="157" t="n">
        <v>74</v>
      </c>
      <c r="W104" s="158" t="inlineStr">
        <is>
          <t>IRIS0558</t>
        </is>
      </c>
      <c r="X104" s="158" t="inlineStr">
        <is>
          <t>Employee</t>
        </is>
      </c>
      <c r="Y104" s="158" t="inlineStr">
        <is>
          <t>Active</t>
        </is>
      </c>
      <c r="Z104" s="158" t="inlineStr">
        <is>
          <t>Jayaprakash Arumugam</t>
        </is>
      </c>
      <c r="AA104" s="246" t="n">
        <v>40609</v>
      </c>
      <c r="AB104" s="158" t="inlineStr">
        <is>
          <t>Senior Financial Analyst</t>
        </is>
      </c>
      <c r="AC104" s="158" t="inlineStr">
        <is>
          <t>B.Com</t>
        </is>
      </c>
      <c r="AD104" s="158" t="inlineStr">
        <is>
          <t>Shashikant Mudaliar</t>
        </is>
      </c>
      <c r="AE104" s="158" t="inlineStr">
        <is>
          <t>N-6</t>
        </is>
      </c>
      <c r="AF104" s="158" t="inlineStr">
        <is>
          <t>Individual Contributor</t>
        </is>
      </c>
      <c r="AG104" s="158" t="inlineStr">
        <is>
          <t>3 years, 5 months, 0 days</t>
        </is>
      </c>
      <c r="AH104" s="158" t="inlineStr">
        <is>
          <t>15 years, 5 months, 18 days</t>
        </is>
      </c>
      <c r="AI104" s="158" t="inlineStr">
        <is>
          <t>Regtech</t>
        </is>
      </c>
      <c r="AJ104" s="158" t="inlineStr">
        <is>
          <t>CARBON</t>
        </is>
      </c>
      <c r="AK104" s="158" t="inlineStr">
        <is>
          <t>Services</t>
        </is>
      </c>
      <c r="AL104" s="158" t="inlineStr">
        <is>
          <t>Expert Assisted services</t>
        </is>
      </c>
      <c r="AM104" s="158" t="inlineStr">
        <is>
          <t>No</t>
        </is>
      </c>
      <c r="AN104" s="158" t="inlineStr">
        <is>
          <t>Professional Services</t>
        </is>
      </c>
      <c r="AO104" s="158" t="inlineStr">
        <is>
          <t>XBRL Domain</t>
        </is>
      </c>
      <c r="AP104" s="158" t="inlineStr">
        <is>
          <t>Non-technical</t>
        </is>
      </c>
      <c r="AQ104" s="158" t="n">
        <v>20</v>
      </c>
      <c r="AR104" s="158" t="inlineStr">
        <is>
          <t>Covered</t>
        </is>
      </c>
      <c r="AS104" s="158" t="inlineStr">
        <is>
          <t>IRIS0558</t>
        </is>
      </c>
      <c r="AT104" s="158" t="inlineStr">
        <is>
          <t>Jayaprakash Arumugam</t>
        </is>
      </c>
      <c r="AU104" s="158" t="inlineStr">
        <is>
          <t>Services</t>
        </is>
      </c>
      <c r="AV104" s="158" t="inlineStr">
        <is>
          <t>Professional Services</t>
        </is>
      </c>
      <c r="AW104" s="158" t="inlineStr">
        <is>
          <t>XBRL / Regulatory Reporting</t>
        </is>
      </c>
      <c r="AX104" s="158" t="n"/>
      <c r="AY104" s="158" t="n"/>
      <c r="AZ104" s="158" t="inlineStr">
        <is>
          <t>Employee</t>
        </is>
      </c>
      <c r="BA104" s="158" t="inlineStr">
        <is>
          <t>Shashikant Mudaliar</t>
        </is>
      </c>
      <c r="BB104" s="158" t="inlineStr">
        <is>
          <t>Shashikant Mudaliar</t>
        </is>
      </c>
      <c r="BC104" s="158" t="inlineStr">
        <is>
          <t>No</t>
        </is>
      </c>
      <c r="BD104" s="158" t="inlineStr">
        <is>
          <t>Senior Financial Analyst</t>
        </is>
      </c>
      <c r="BE104" s="158" t="inlineStr">
        <is>
          <t>Senior Services Specialist</t>
        </is>
      </c>
      <c r="BF104" s="158" t="inlineStr">
        <is>
          <t>Yes</t>
        </is>
      </c>
      <c r="BG104" s="158" t="inlineStr">
        <is>
          <t>—</t>
        </is>
      </c>
      <c r="BH104" s="158" t="inlineStr">
        <is>
          <t>—</t>
        </is>
      </c>
      <c r="BI104" s="158" t="inlineStr">
        <is>
          <t>—</t>
        </is>
      </c>
      <c r="BJ104" s="158" t="inlineStr">
        <is>
          <t>Not a manager</t>
        </is>
      </c>
      <c r="BK104" s="158" t="inlineStr">
        <is>
          <t>—</t>
        </is>
      </c>
      <c r="BL104" s="158" t="inlineStr">
        <is>
          <t>—</t>
        </is>
      </c>
      <c r="BM104" s="158" t="inlineStr">
        <is>
          <t>—</t>
        </is>
      </c>
      <c r="BN104" s="158" t="inlineStr">
        <is>
          <t>Not a manager</t>
        </is>
      </c>
      <c r="BO104" s="158" t="inlineStr">
        <is>
          <t>—</t>
        </is>
      </c>
      <c r="BP104" s="158" t="inlineStr">
        <is>
          <t>L4 – Senior</t>
        </is>
      </c>
      <c r="BQ104" s="158" t="inlineStr">
        <is>
          <t>L4 – Senior</t>
        </is>
      </c>
      <c r="BR104" s="158" t="inlineStr">
        <is>
          <t>Designation refined from Raw tab Comments column · this update</t>
        </is>
      </c>
      <c r="BS104" s="15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04" s="158" t="n"/>
      <c r="BU104" s="158" t="inlineStr">
        <is>
          <t>USA - SEC.</t>
        </is>
      </c>
      <c r="BV104" s="158" t="n"/>
      <c r="BW104" s="158" t="inlineStr">
        <is>
          <t>IRIS0558</t>
        </is>
      </c>
      <c r="BX104" s="158" t="inlineStr">
        <is>
          <t>Employee</t>
        </is>
      </c>
      <c r="BY104" s="158" t="inlineStr">
        <is>
          <t>Active</t>
        </is>
      </c>
      <c r="BZ104" s="158" t="inlineStr">
        <is>
          <t>Jayaprakash Arumugam</t>
        </is>
      </c>
      <c r="CA104" s="159" t="n">
        <v>40609</v>
      </c>
      <c r="CB104" s="158" t="inlineStr">
        <is>
          <t>Senior Financial Analyst</t>
        </is>
      </c>
      <c r="CC104" s="158" t="n"/>
      <c r="CD104" s="158" t="inlineStr">
        <is>
          <t>Professional Services</t>
        </is>
      </c>
      <c r="CE104" s="158" t="inlineStr">
        <is>
          <t>XBRL / Regulatory Reporting</t>
        </is>
      </c>
      <c r="CF104" s="158" t="inlineStr">
        <is>
          <t>Senior Financial Analyst</t>
        </is>
      </c>
      <c r="CG104" s="158" t="inlineStr">
        <is>
          <t>L4 – Senior</t>
        </is>
      </c>
      <c r="CH104" s="158" t="inlineStr">
        <is>
          <t>Shashikant Mudaliar</t>
        </is>
      </c>
      <c r="CI104" s="158" t="inlineStr">
        <is>
          <t>N-6</t>
        </is>
      </c>
      <c r="CJ104" s="158" t="inlineStr">
        <is>
          <t>Individual Contributor</t>
        </is>
      </c>
      <c r="CK104" s="158" t="inlineStr">
        <is>
          <t>Regtech</t>
        </is>
      </c>
      <c r="CL104" s="158" t="inlineStr">
        <is>
          <t>Services</t>
        </is>
      </c>
      <c r="CM104" s="158" t="inlineStr">
        <is>
          <t>18 years, 8 months, 13 days</t>
        </is>
      </c>
      <c r="CN104" s="158" t="inlineStr">
        <is>
          <t>Senior Services Specialst</t>
        </is>
      </c>
      <c r="CO104" s="158" t="n"/>
      <c r="CP104" s="158" t="n">
        <v>4</v>
      </c>
      <c r="CQ104" s="158" t="inlineStr">
        <is>
          <t>High</t>
        </is>
      </c>
      <c r="CR104" s="158" t="inlineStr">
        <is>
          <t>Core Contributor</t>
        </is>
      </c>
      <c r="CS104" s="158" t="inlineStr">
        <is>
          <t>No</t>
        </is>
      </c>
      <c r="CT104" s="158" t="inlineStr">
        <is>
          <t>No</t>
        </is>
      </c>
      <c r="CU104" s="158" t="inlineStr">
        <is>
          <t>Yes</t>
        </is>
      </c>
      <c r="CV104" s="158" t="n"/>
      <c r="CW104" s="158" t="n"/>
      <c r="CX104" s="158" t="n"/>
      <c r="CY104" s="158" t="inlineStr">
        <is>
          <r>
            <rPr>
              <rFont val="Calibri"/>
              <b val="1"/>
              <sz val="10"/>
            </rPr>
            <t>Title to be standardized to:</t>
          </r>
          <r>
            <rPr>
              <rFont val="Calibri"/>
              <sz val="10"/>
            </rPr>
            <t xml:space="preserve"> Senior Services Specialist</t>
          </r>
        </is>
      </c>
    </row>
    <row r="105" ht="64" customHeight="1">
      <c r="A105" s="109" t="inlineStr">
        <is>
          <t>IRIS0704</t>
        </is>
      </c>
      <c r="B105" s="111" t="inlineStr">
        <is>
          <t>Jivika Wadhwani</t>
        </is>
      </c>
      <c r="C105" s="111" t="inlineStr">
        <is>
          <t>Services</t>
        </is>
      </c>
      <c r="D105" s="115" t="inlineStr">
        <is>
          <t>Senior Financial Analyst</t>
        </is>
      </c>
      <c r="E105" s="115" t="inlineStr">
        <is>
          <t>XBRL Specialist – POD Lead</t>
        </is>
      </c>
      <c r="F105" s="115" t="inlineStr">
        <is>
          <t>L4 – Senior</t>
        </is>
      </c>
      <c r="G105" s="115" t="inlineStr">
        <is>
          <t>B1</t>
        </is>
      </c>
      <c r="H105" s="146" t="inlineStr">
        <is>
          <t>▲ Up</t>
        </is>
      </c>
      <c r="I105" s="111" t="inlineStr">
        <is>
          <t>Consulting &amp; Professional Services</t>
        </is>
      </c>
      <c r="J105" s="111" t="inlineStr">
        <is>
          <t>XBRL Tagging, Conversion &amp; Filing</t>
        </is>
      </c>
      <c r="K105" s="111" t="inlineStr"/>
      <c r="L105" s="111" t="n">
        <v>20</v>
      </c>
      <c r="M105" s="113" t="inlineStr">
        <is>
          <t>P3 / M2</t>
        </is>
      </c>
      <c r="N105" s="114" t="inlineStr">
        <is>
          <t>Career / · Team Lead</t>
        </is>
      </c>
      <c r="O105" s="114" t="inlineStr">
        <is>
          <t>4 Enable</t>
        </is>
      </c>
      <c r="P105" s="114" t="inlineStr">
        <is>
          <t>4–7 yrs</t>
        </is>
      </c>
      <c r="Q105" s="114" t="inlineStr">
        <is>
          <t>5–8 · 4–8</t>
        </is>
      </c>
      <c r="R105" s="114" t="inlineStr">
        <is>
          <t>Consultant / Senior Associate</t>
        </is>
      </c>
      <c r="S105" s="114" t="inlineStr">
        <is>
          <r>
            <rPr>
              <rFont val="Calibri"/>
              <b val="1"/>
              <sz val="10"/>
            </rPr>
            <t>Big Four:</t>
          </r>
          <r>
            <rPr>
              <rFont val="Calibri"/>
              <sz val="10"/>
            </rPr>
            <t xml:space="preserve"> Senior Consultant · IRIS Vs Market Benchmark — XBRL US credential pathway: Certificate + specialist taxonomy</t>
          </r>
        </is>
      </c>
      <c r="T105" s="114" t="inlineStr">
        <is>
          <t>XBRL US GAAP Certificate · AICPA &amp; XBRL US; XBRL International specifications; IFRS / US GAAP / Ind AS</t>
        </is>
      </c>
      <c r="U105" s="114" t="inlineStr">
        <is>
          <t>Core 3 · Future 3 · Functional 3 · Leadership 2</t>
        </is>
      </c>
      <c r="V105" s="157" t="n">
        <v>88</v>
      </c>
      <c r="W105" s="158" t="inlineStr">
        <is>
          <t>IRIS0704</t>
        </is>
      </c>
      <c r="X105" s="158" t="inlineStr">
        <is>
          <t>Employee</t>
        </is>
      </c>
      <c r="Y105" s="158" t="inlineStr">
        <is>
          <t>Active</t>
        </is>
      </c>
      <c r="Z105" s="158" t="inlineStr">
        <is>
          <t>Jivika Wadhwani</t>
        </is>
      </c>
      <c r="AA105" s="246" t="n">
        <v>40686</v>
      </c>
      <c r="AB105" s="158" t="inlineStr">
        <is>
          <t>Senior Financial Analyst</t>
        </is>
      </c>
      <c r="AC105" s="158" t="inlineStr">
        <is>
          <t>MBA</t>
        </is>
      </c>
      <c r="AD105" s="158" t="inlineStr">
        <is>
          <t>Shashikant Mudaliar</t>
        </is>
      </c>
      <c r="AE105" s="158" t="inlineStr">
        <is>
          <t>N-6</t>
        </is>
      </c>
      <c r="AF105" s="158" t="inlineStr">
        <is>
          <t>Manager</t>
        </is>
      </c>
      <c r="AG105" s="158" t="inlineStr">
        <is>
          <t>0 years, 0 months, 0 days</t>
        </is>
      </c>
      <c r="AH105" s="158" t="inlineStr">
        <is>
          <t>15 years, 3 months, 2 days</t>
        </is>
      </c>
      <c r="AI105" s="158" t="inlineStr">
        <is>
          <t>Regtech</t>
        </is>
      </c>
      <c r="AJ105" s="158" t="inlineStr">
        <is>
          <t>CARBON</t>
        </is>
      </c>
      <c r="AK105" s="158" t="inlineStr">
        <is>
          <t>Services</t>
        </is>
      </c>
      <c r="AL105" s="158" t="inlineStr">
        <is>
          <t>Expert Assisted services</t>
        </is>
      </c>
      <c r="AM105" s="158" t="inlineStr">
        <is>
          <t>No</t>
        </is>
      </c>
      <c r="AN105" s="158" t="inlineStr">
        <is>
          <t>Professional Services</t>
        </is>
      </c>
      <c r="AO105" s="158" t="inlineStr">
        <is>
          <t>XBRL Domain</t>
        </is>
      </c>
      <c r="AP105" s="158" t="inlineStr">
        <is>
          <t>Non-technical</t>
        </is>
      </c>
      <c r="AQ105" s="158" t="n">
        <v>20</v>
      </c>
      <c r="AR105" s="158" t="inlineStr">
        <is>
          <t>Covered</t>
        </is>
      </c>
      <c r="AS105" s="158" t="inlineStr">
        <is>
          <t>IRIS0704</t>
        </is>
      </c>
      <c r="AT105" s="158" t="inlineStr">
        <is>
          <t>Jivika Wadhwani</t>
        </is>
      </c>
      <c r="AU105" s="158" t="inlineStr">
        <is>
          <t>Services</t>
        </is>
      </c>
      <c r="AV105" s="158" t="inlineStr">
        <is>
          <t>Professional Services</t>
        </is>
      </c>
      <c r="AW105" s="158" t="inlineStr">
        <is>
          <t>XBRL / Regulatory Reporting</t>
        </is>
      </c>
      <c r="AX105" s="158" t="n"/>
      <c r="AY105" s="158" t="n"/>
      <c r="AZ105" s="158" t="inlineStr">
        <is>
          <t>Employee</t>
        </is>
      </c>
      <c r="BA105" s="158" t="inlineStr">
        <is>
          <t>Shashikant Mudaliar</t>
        </is>
      </c>
      <c r="BB105" s="158" t="inlineStr">
        <is>
          <t>Shashikant Mudaliar</t>
        </is>
      </c>
      <c r="BC105" s="158" t="inlineStr">
        <is>
          <t>No</t>
        </is>
      </c>
      <c r="BD105" s="158" t="inlineStr">
        <is>
          <t>Senior Financial Analyst</t>
        </is>
      </c>
      <c r="BE105" s="158" t="inlineStr">
        <is>
          <t>Senior Services Specialist</t>
        </is>
      </c>
      <c r="BF105" s="158" t="inlineStr">
        <is>
          <t>Yes</t>
        </is>
      </c>
      <c r="BG105" s="158" t="n">
        <v>2</v>
      </c>
      <c r="BH105" s="158" t="n">
        <v>2</v>
      </c>
      <c r="BI105" s="158" t="n">
        <v>0</v>
      </c>
      <c r="BJ105" s="158" t="inlineStr">
        <is>
          <t>Consolidate / flatten</t>
        </is>
      </c>
      <c r="BK105" s="158" t="n">
        <v>2</v>
      </c>
      <c r="BL105" s="158" t="n">
        <v>2</v>
      </c>
      <c r="BM105" s="158" t="n">
        <v>0</v>
      </c>
      <c r="BN105" s="158" t="inlineStr">
        <is>
          <t>Consolidate / flatten</t>
        </is>
      </c>
      <c r="BO105" s="158" t="inlineStr">
        <is>
          <t>No</t>
        </is>
      </c>
      <c r="BP105" s="158" t="inlineStr">
        <is>
          <t>L4 – Senior</t>
        </is>
      </c>
      <c r="BQ105" s="158" t="inlineStr">
        <is>
          <t>L4 – Senior</t>
        </is>
      </c>
      <c r="BR105" s="158" t="inlineStr">
        <is>
          <t>Designation refined from Raw tab Comments column · this update</t>
        </is>
      </c>
      <c r="BS105" s="15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05" s="158" t="n"/>
      <c r="BU105" s="158" t="inlineStr">
        <is>
          <t>UK - HMRC; Europe - ESEF; Nigeria - CBN; Netherland - KVK.</t>
        </is>
      </c>
      <c r="BV105" s="158" t="n"/>
      <c r="BW105" s="158" t="inlineStr">
        <is>
          <t>IRIS0704</t>
        </is>
      </c>
      <c r="BX105" s="158" t="inlineStr">
        <is>
          <t>Employee</t>
        </is>
      </c>
      <c r="BY105" s="158" t="inlineStr">
        <is>
          <t>Active</t>
        </is>
      </c>
      <c r="BZ105" s="158" t="inlineStr">
        <is>
          <t>Jivika Wadhwani</t>
        </is>
      </c>
      <c r="CA105" s="159" t="n">
        <v>40686</v>
      </c>
      <c r="CB105" s="158" t="inlineStr">
        <is>
          <t>Senior Financial Analyst</t>
        </is>
      </c>
      <c r="CC105" s="158" t="n"/>
      <c r="CD105" s="158" t="inlineStr">
        <is>
          <t>Professional Services</t>
        </is>
      </c>
      <c r="CE105" s="158" t="inlineStr">
        <is>
          <t>XBRL / Regulatory Reporting</t>
        </is>
      </c>
      <c r="CF105" s="158" t="inlineStr">
        <is>
          <t>Senior Financial Analyst</t>
        </is>
      </c>
      <c r="CG105" s="158" t="inlineStr">
        <is>
          <t>L4 – Senior</t>
        </is>
      </c>
      <c r="CH105" s="158" t="inlineStr">
        <is>
          <t>Shashikant Mudaliar</t>
        </is>
      </c>
      <c r="CI105" s="158" t="inlineStr">
        <is>
          <t>N-6</t>
        </is>
      </c>
      <c r="CJ105" s="158" t="inlineStr">
        <is>
          <t>Player Cum Coach</t>
        </is>
      </c>
      <c r="CK105" s="158" t="inlineStr">
        <is>
          <t>Regtech</t>
        </is>
      </c>
      <c r="CL105" s="158" t="inlineStr">
        <is>
          <t>Services</t>
        </is>
      </c>
      <c r="CM105" s="158" t="inlineStr">
        <is>
          <t>15 years, 0 months, 28 days</t>
        </is>
      </c>
      <c r="CN105" s="158" t="inlineStr">
        <is>
          <t>Senior Services Specialst</t>
        </is>
      </c>
      <c r="CO105" s="158" t="n"/>
      <c r="CP105" s="158" t="n">
        <v>4</v>
      </c>
      <c r="CQ105" s="158" t="inlineStr">
        <is>
          <t>High</t>
        </is>
      </c>
      <c r="CR105" s="158" t="inlineStr">
        <is>
          <t>Core Contributor</t>
        </is>
      </c>
      <c r="CS105" s="158" t="inlineStr">
        <is>
          <t>Yes</t>
        </is>
      </c>
      <c r="CT105" s="158" t="inlineStr">
        <is>
          <t>No</t>
        </is>
      </c>
      <c r="CU105" s="158" t="inlineStr">
        <is>
          <t>Yes</t>
        </is>
      </c>
      <c r="CV105" s="158" t="n"/>
      <c r="CW105" s="158" t="n"/>
      <c r="CX105" s="158" t="n"/>
      <c r="CY105" s="158" t="inlineStr">
        <is>
          <r>
            <rPr>
              <rFont val="Calibri"/>
              <b val="1"/>
              <sz val="10"/>
            </rPr>
            <t>Title to be standardized to:</t>
          </r>
          <r>
            <rPr>
              <rFont val="Calibri"/>
              <sz val="10"/>
            </rPr>
            <t xml:space="preserve"> Senior Services Specialist</t>
          </r>
        </is>
      </c>
    </row>
    <row r="106" ht="64" customHeight="1">
      <c r="A106" s="109" t="inlineStr">
        <is>
          <t>IRIS1705</t>
        </is>
      </c>
      <c r="B106" s="111" t="inlineStr">
        <is>
          <t>Lalita Waghmare</t>
        </is>
      </c>
      <c r="C106" s="111" t="inlineStr">
        <is>
          <t>Services</t>
        </is>
      </c>
      <c r="D106" s="115" t="inlineStr">
        <is>
          <t>Financial Analyst</t>
        </is>
      </c>
      <c r="E106" s="115" t="inlineStr">
        <is>
          <t>Team Lead – Assisted Services</t>
        </is>
      </c>
      <c r="F106" s="115" t="inlineStr">
        <is>
          <t>L3 – Professional / Associate</t>
        </is>
      </c>
      <c r="G106" s="115" t="inlineStr">
        <is>
          <t>B1</t>
        </is>
      </c>
      <c r="H106" s="146" t="inlineStr">
        <is>
          <t>▲ Up</t>
        </is>
      </c>
      <c r="I106" s="111" t="inlineStr">
        <is>
          <t>Consulting &amp; Professional Services</t>
        </is>
      </c>
      <c r="J106" s="111" t="inlineStr">
        <is>
          <t>XBRL Tagging, Conversion &amp; Filing</t>
        </is>
      </c>
      <c r="K106" s="133" t="inlineStr">
        <is>
          <t>• Confirm the reporting line — Manager</t>
        </is>
      </c>
      <c r="L106" s="111" t="n">
        <v>20</v>
      </c>
      <c r="M106" s="113" t="inlineStr">
        <is>
          <t>P3 / M2</t>
        </is>
      </c>
      <c r="N106" s="114" t="inlineStr">
        <is>
          <t>Career / · Team Lead</t>
        </is>
      </c>
      <c r="O106" s="114" t="inlineStr">
        <is>
          <t>4 Enable</t>
        </is>
      </c>
      <c r="P106" s="114" t="inlineStr">
        <is>
          <t>4–7 yrs</t>
        </is>
      </c>
      <c r="Q106" s="114" t="inlineStr">
        <is>
          <t>5–8 · 4–8</t>
        </is>
      </c>
      <c r="R106" s="114" t="inlineStr">
        <is>
          <t>Team Lead / Assistant Manager</t>
        </is>
      </c>
      <c r="S106" s="114" t="inlineStr">
        <is>
          <r>
            <rPr>
              <rFont val="Calibri"/>
              <b val="1"/>
              <sz val="10"/>
            </rPr>
            <t>Big Four:</t>
          </r>
          <r>
            <rPr>
              <rFont val="Calibri"/>
              <sz val="10"/>
            </rPr>
            <t xml:space="preserve"> Senior Consultant · IRIS Vs Market Benchmark — XBRL US credential pathway: Certificate + specialist taxonomy</t>
          </r>
        </is>
      </c>
      <c r="T106" s="114" t="inlineStr">
        <is>
          <t>XBRL US GAAP Certificate · AICPA &amp; XBRL US; XBRL International specifications; IFRS / US GAAP / Ind AS</t>
        </is>
      </c>
      <c r="U106" s="114" t="inlineStr">
        <is>
          <t>Core 3 · Future 3 · Functional 3 · Leadership 2</t>
        </is>
      </c>
      <c r="V106" s="157" t="n">
        <v>145</v>
      </c>
      <c r="W106" s="158" t="inlineStr">
        <is>
          <t>IRIS1705</t>
        </is>
      </c>
      <c r="X106" s="158" t="inlineStr">
        <is>
          <t>Employee</t>
        </is>
      </c>
      <c r="Y106" s="158" t="inlineStr">
        <is>
          <t>Active</t>
        </is>
      </c>
      <c r="Z106" s="158" t="inlineStr">
        <is>
          <t>Lalita Waghmare</t>
        </is>
      </c>
      <c r="AA106" s="246" t="n">
        <v>43130</v>
      </c>
      <c r="AB106" s="158" t="inlineStr">
        <is>
          <t>Financial Analyst</t>
        </is>
      </c>
      <c r="AC106" s="158" t="inlineStr">
        <is>
          <t>B.Com</t>
        </is>
      </c>
      <c r="AD106" s="158" t="inlineStr">
        <is>
          <t>Mayur Zope</t>
        </is>
      </c>
      <c r="AE106" s="158" t="inlineStr">
        <is>
          <t>N-6</t>
        </is>
      </c>
      <c r="AF106" s="158" t="inlineStr">
        <is>
          <t>Manager</t>
        </is>
      </c>
      <c r="AG106" s="158" t="inlineStr">
        <is>
          <t>9 years, 8 months, 0 days</t>
        </is>
      </c>
      <c r="AH106" s="158" t="inlineStr">
        <is>
          <t>8 years, 6 months, 26 days</t>
        </is>
      </c>
      <c r="AI106" s="158" t="inlineStr">
        <is>
          <t>Regtech</t>
        </is>
      </c>
      <c r="AJ106" s="158" t="inlineStr">
        <is>
          <t>CARBON</t>
        </is>
      </c>
      <c r="AK106" s="158" t="inlineStr">
        <is>
          <t>Services</t>
        </is>
      </c>
      <c r="AL106" s="158" t="inlineStr">
        <is>
          <t>Expert Assisted services</t>
        </is>
      </c>
      <c r="AM106" s="158" t="inlineStr">
        <is>
          <t>No</t>
        </is>
      </c>
      <c r="AN106" s="158" t="inlineStr">
        <is>
          <t>Professional Services</t>
        </is>
      </c>
      <c r="AO106" s="158" t="inlineStr">
        <is>
          <t>XBRL Domain</t>
        </is>
      </c>
      <c r="AP106" s="158" t="inlineStr">
        <is>
          <t>Non-technical</t>
        </is>
      </c>
      <c r="AQ106" s="158" t="n">
        <v>20</v>
      </c>
      <c r="AR106" s="158" t="inlineStr">
        <is>
          <t>Covered</t>
        </is>
      </c>
      <c r="AS106" s="158" t="inlineStr">
        <is>
          <t>IRIS1705</t>
        </is>
      </c>
      <c r="AT106" s="158" t="inlineStr">
        <is>
          <t>Lalita Waghmare</t>
        </is>
      </c>
      <c r="AU106" s="158" t="inlineStr">
        <is>
          <t>Services</t>
        </is>
      </c>
      <c r="AV106" s="158" t="inlineStr">
        <is>
          <t>Professional Services</t>
        </is>
      </c>
      <c r="AW106" s="158" t="inlineStr">
        <is>
          <t>XBRL / Regulatory Reporting</t>
        </is>
      </c>
      <c r="AX106" s="158" t="n"/>
      <c r="AY106" s="158" t="n"/>
      <c r="AZ106" s="158" t="inlineStr">
        <is>
          <t>Employee</t>
        </is>
      </c>
      <c r="BA106" s="158" t="inlineStr">
        <is>
          <t>Mayur Zope</t>
        </is>
      </c>
      <c r="BB106" s="158" t="inlineStr">
        <is>
          <t>Mayur Zope</t>
        </is>
      </c>
      <c r="BC106" s="158" t="inlineStr">
        <is>
          <t>No</t>
        </is>
      </c>
      <c r="BD106" s="158" t="inlineStr">
        <is>
          <t>Financial Analyst</t>
        </is>
      </c>
      <c r="BE106" s="158" t="inlineStr">
        <is>
          <t>Professional Services Lead</t>
        </is>
      </c>
      <c r="BF106" s="158" t="inlineStr">
        <is>
          <t>Yes</t>
        </is>
      </c>
      <c r="BG106" s="158" t="n">
        <v>4</v>
      </c>
      <c r="BH106" s="158" t="n">
        <v>3</v>
      </c>
      <c r="BI106" s="158" t="n">
        <v>1</v>
      </c>
      <c r="BJ106" s="158" t="inlineStr">
        <is>
          <t>Review</t>
        </is>
      </c>
      <c r="BK106" s="158" t="n">
        <v>4</v>
      </c>
      <c r="BL106" s="158" t="n">
        <v>3</v>
      </c>
      <c r="BM106" s="158" t="n">
        <v>1</v>
      </c>
      <c r="BN106" s="158" t="inlineStr">
        <is>
          <t>Review</t>
        </is>
      </c>
      <c r="BO106" s="158" t="inlineStr">
        <is>
          <t>No</t>
        </is>
      </c>
      <c r="BP106" s="158" t="inlineStr">
        <is>
          <t>L3 – Professional / Associate</t>
        </is>
      </c>
      <c r="BQ106" s="158" t="inlineStr">
        <is>
          <t>L4</t>
        </is>
      </c>
      <c r="BR106" s="158" t="inlineStr">
        <is>
          <t>Matched from Title Hierarchy · new designation</t>
        </is>
      </c>
      <c r="BS106"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06" s="158" t="n"/>
      <c r="BU106" s="158" t="inlineStr">
        <is>
          <t>Europe - ESEF; India - MCA.</t>
        </is>
      </c>
      <c r="BV106" s="158" t="n"/>
      <c r="BW106" s="158" t="inlineStr">
        <is>
          <t>IRIS1705</t>
        </is>
      </c>
      <c r="BX106" s="158" t="inlineStr">
        <is>
          <t>Employee</t>
        </is>
      </c>
      <c r="BY106" s="158" t="inlineStr">
        <is>
          <t>Active</t>
        </is>
      </c>
      <c r="BZ106" s="158" t="inlineStr">
        <is>
          <t>Lalita Waghmare</t>
        </is>
      </c>
      <c r="CA106" s="159" t="n">
        <v>43130</v>
      </c>
      <c r="CB106" s="158" t="inlineStr">
        <is>
          <t>Financial Analyst</t>
        </is>
      </c>
      <c r="CC106" s="158" t="n"/>
      <c r="CD106" s="158" t="inlineStr">
        <is>
          <t>Professional Services</t>
        </is>
      </c>
      <c r="CE106" s="158" t="inlineStr">
        <is>
          <t>XBRL / Regulatory Reporting</t>
        </is>
      </c>
      <c r="CF106" s="158" t="inlineStr">
        <is>
          <t>Financial Analyst</t>
        </is>
      </c>
      <c r="CG106" s="158" t="inlineStr">
        <is>
          <t>L3 – Professional / Associate</t>
        </is>
      </c>
      <c r="CH106" s="158" t="inlineStr">
        <is>
          <t>Mayur Zope</t>
        </is>
      </c>
      <c r="CI106" s="158" t="inlineStr">
        <is>
          <t>N-6</t>
        </is>
      </c>
      <c r="CJ106" s="158" t="inlineStr">
        <is>
          <t>Player Cum Coach</t>
        </is>
      </c>
      <c r="CK106" s="158" t="inlineStr">
        <is>
          <t>Regtech</t>
        </is>
      </c>
      <c r="CL106" s="158" t="inlineStr">
        <is>
          <t>Services</t>
        </is>
      </c>
      <c r="CM106" s="158" t="inlineStr">
        <is>
          <t>18 years, 0 months, 21 days</t>
        </is>
      </c>
      <c r="CN106" s="158" t="inlineStr">
        <is>
          <t>Professional Services Lead</t>
        </is>
      </c>
      <c r="CO106" s="158" t="n"/>
      <c r="CP106" s="158" t="n">
        <v>3</v>
      </c>
      <c r="CQ106" s="158" t="inlineStr">
        <is>
          <t>Medium</t>
        </is>
      </c>
      <c r="CR106" s="158" t="inlineStr">
        <is>
          <t>Core Contributor</t>
        </is>
      </c>
      <c r="CS106" s="158" t="inlineStr">
        <is>
          <t>No</t>
        </is>
      </c>
      <c r="CT106" s="158" t="inlineStr">
        <is>
          <t>No</t>
        </is>
      </c>
      <c r="CU106" s="158" t="inlineStr">
        <is>
          <t>Yes</t>
        </is>
      </c>
      <c r="CV106" s="158" t="n"/>
      <c r="CW106" s="158" t="n"/>
      <c r="CX106" s="158" t="n"/>
      <c r="CY106" s="158" t="inlineStr">
        <is>
          <r>
            <rPr>
              <rFont val="Calibri"/>
              <b val="1"/>
              <sz val="10"/>
            </rPr>
            <t>Title to be standardized to:</t>
          </r>
          <r>
            <rPr>
              <rFont val="Calibri"/>
              <sz val="10"/>
            </rPr>
            <t xml:space="preserve"> Professional Services Lead</t>
          </r>
        </is>
      </c>
    </row>
    <row r="107" ht="64" customHeight="1">
      <c r="A107" s="109" t="inlineStr">
        <is>
          <t>IRIS1704</t>
        </is>
      </c>
      <c r="B107" s="111" t="inlineStr">
        <is>
          <t>Lucy Fernandes</t>
        </is>
      </c>
      <c r="C107" s="111" t="inlineStr">
        <is>
          <t>Services</t>
        </is>
      </c>
      <c r="D107" s="115" t="inlineStr">
        <is>
          <t>Senior Financial Analyst</t>
        </is>
      </c>
      <c r="E107" s="115" t="inlineStr">
        <is>
          <t>XBRL Specialist – POD Lead</t>
        </is>
      </c>
      <c r="F107" s="115" t="inlineStr">
        <is>
          <t>L4 – Senior</t>
        </is>
      </c>
      <c r="G107" s="115" t="inlineStr">
        <is>
          <t>B1</t>
        </is>
      </c>
      <c r="H107" s="146" t="inlineStr">
        <is>
          <t>▲ Up</t>
        </is>
      </c>
      <c r="I107" s="111" t="inlineStr">
        <is>
          <t>Consulting &amp; Professional Services</t>
        </is>
      </c>
      <c r="J107" s="111" t="inlineStr">
        <is>
          <t>XBRL Tagging, Conversion &amp; Filing</t>
        </is>
      </c>
      <c r="K107" s="111" t="inlineStr"/>
      <c r="L107" s="111" t="n">
        <v>20</v>
      </c>
      <c r="M107" s="113" t="inlineStr">
        <is>
          <t>P3 / M2</t>
        </is>
      </c>
      <c r="N107" s="114" t="inlineStr">
        <is>
          <t>Career / · Team Lead</t>
        </is>
      </c>
      <c r="O107" s="114" t="inlineStr">
        <is>
          <t>4 Enable</t>
        </is>
      </c>
      <c r="P107" s="114" t="inlineStr">
        <is>
          <t>4–7 yrs</t>
        </is>
      </c>
      <c r="Q107" s="114" t="inlineStr">
        <is>
          <t>5–8 · 4–8</t>
        </is>
      </c>
      <c r="R107" s="114" t="inlineStr">
        <is>
          <t>Consultant / Senior Associate</t>
        </is>
      </c>
      <c r="S107" s="114" t="inlineStr">
        <is>
          <r>
            <rPr>
              <rFont val="Calibri"/>
              <b val="1"/>
              <sz val="10"/>
            </rPr>
            <t>Big Four:</t>
          </r>
          <r>
            <rPr>
              <rFont val="Calibri"/>
              <sz val="10"/>
            </rPr>
            <t xml:space="preserve"> Senior Consultant · IRIS Vs Market Benchmark — XBRL US credential pathway: Certificate + specialist taxonomy</t>
          </r>
        </is>
      </c>
      <c r="T107" s="114" t="inlineStr">
        <is>
          <t>XBRL US GAAP Certificate · AICPA &amp; XBRL US; XBRL International specifications; IFRS / US GAAP / Ind AS</t>
        </is>
      </c>
      <c r="U107" s="114" t="inlineStr">
        <is>
          <t>Core 3 · Future 3 · Functional 3 · Leadership 2</t>
        </is>
      </c>
      <c r="V107" s="157" t="n">
        <v>144</v>
      </c>
      <c r="W107" s="158" t="inlineStr">
        <is>
          <t>IRIS1704</t>
        </is>
      </c>
      <c r="X107" s="158" t="inlineStr">
        <is>
          <t>Employee</t>
        </is>
      </c>
      <c r="Y107" s="158" t="inlineStr">
        <is>
          <t>Active</t>
        </is>
      </c>
      <c r="Z107" s="158" t="inlineStr">
        <is>
          <t>Lucy Fernandes</t>
        </is>
      </c>
      <c r="AA107" s="246" t="n">
        <v>43129</v>
      </c>
      <c r="AB107" s="158" t="inlineStr">
        <is>
          <t>Senior Financial Analyst</t>
        </is>
      </c>
      <c r="AC107" s="158" t="inlineStr">
        <is>
          <t>MBA</t>
        </is>
      </c>
      <c r="AD107" s="158" t="inlineStr">
        <is>
          <t>Mayur Zope</t>
        </is>
      </c>
      <c r="AE107" s="158" t="inlineStr">
        <is>
          <t>N-6</t>
        </is>
      </c>
      <c r="AF107" s="158" t="inlineStr">
        <is>
          <t>Manager</t>
        </is>
      </c>
      <c r="AG107" s="158" t="inlineStr">
        <is>
          <t>6 years, 1 months, 0 days</t>
        </is>
      </c>
      <c r="AH107" s="158" t="inlineStr">
        <is>
          <t>8 years, 6 months, 27 days</t>
        </is>
      </c>
      <c r="AI107" s="158" t="inlineStr">
        <is>
          <t>Regtech</t>
        </is>
      </c>
      <c r="AJ107" s="158" t="inlineStr">
        <is>
          <t>CARBON</t>
        </is>
      </c>
      <c r="AK107" s="158" t="inlineStr">
        <is>
          <t>Services</t>
        </is>
      </c>
      <c r="AL107" s="158" t="inlineStr">
        <is>
          <t>Expert Assisted services</t>
        </is>
      </c>
      <c r="AM107" s="158" t="inlineStr">
        <is>
          <t>No</t>
        </is>
      </c>
      <c r="AN107" s="158" t="inlineStr">
        <is>
          <t>Professional Services</t>
        </is>
      </c>
      <c r="AO107" s="158" t="inlineStr">
        <is>
          <t>XBRL Domain</t>
        </is>
      </c>
      <c r="AP107" s="158" t="inlineStr">
        <is>
          <t>Non-technical</t>
        </is>
      </c>
      <c r="AQ107" s="158" t="n">
        <v>20</v>
      </c>
      <c r="AR107" s="158" t="inlineStr">
        <is>
          <t>Covered</t>
        </is>
      </c>
      <c r="AS107" s="158" t="inlineStr">
        <is>
          <t>IRIS1704</t>
        </is>
      </c>
      <c r="AT107" s="158" t="inlineStr">
        <is>
          <t>Lucy Fernandes</t>
        </is>
      </c>
      <c r="AU107" s="158" t="inlineStr">
        <is>
          <t>Services</t>
        </is>
      </c>
      <c r="AV107" s="158" t="inlineStr">
        <is>
          <t>Professional Services</t>
        </is>
      </c>
      <c r="AW107" s="158" t="inlineStr">
        <is>
          <t>XBRL / Regulatory Reporting</t>
        </is>
      </c>
      <c r="AX107" s="158" t="n"/>
      <c r="AY107" s="158" t="n"/>
      <c r="AZ107" s="158" t="inlineStr">
        <is>
          <t>Employee</t>
        </is>
      </c>
      <c r="BA107" s="158" t="inlineStr">
        <is>
          <t>Mayur Zope</t>
        </is>
      </c>
      <c r="BB107" s="158" t="inlineStr">
        <is>
          <t>Mayur Zope</t>
        </is>
      </c>
      <c r="BC107" s="158" t="inlineStr">
        <is>
          <t>No</t>
        </is>
      </c>
      <c r="BD107" s="158" t="inlineStr">
        <is>
          <t>Senior Financial Analyst</t>
        </is>
      </c>
      <c r="BE107" s="158" t="inlineStr">
        <is>
          <t>Senior Services Specialist</t>
        </is>
      </c>
      <c r="BF107" s="158" t="inlineStr">
        <is>
          <t>Yes</t>
        </is>
      </c>
      <c r="BG107" s="158" t="n">
        <v>1</v>
      </c>
      <c r="BH107" s="158" t="n">
        <v>0</v>
      </c>
      <c r="BI107" s="158" t="n">
        <v>1</v>
      </c>
      <c r="BJ107" s="158" t="inlineStr">
        <is>
          <t>Consolidate / flatten</t>
        </is>
      </c>
      <c r="BK107" s="158" t="n">
        <v>1</v>
      </c>
      <c r="BL107" s="158" t="n">
        <v>0</v>
      </c>
      <c r="BM107" s="158" t="n">
        <v>1</v>
      </c>
      <c r="BN107" s="158" t="inlineStr">
        <is>
          <t>Consolidate / flatten</t>
        </is>
      </c>
      <c r="BO107" s="158" t="inlineStr">
        <is>
          <t>No</t>
        </is>
      </c>
      <c r="BP107" s="158" t="inlineStr">
        <is>
          <t>L4 – Senior</t>
        </is>
      </c>
      <c r="BQ107" s="158" t="inlineStr">
        <is>
          <t>L4 – Senior</t>
        </is>
      </c>
      <c r="BR107" s="158" t="inlineStr">
        <is>
          <t>Designation refined from Raw tab Comments column · this update</t>
        </is>
      </c>
      <c r="BS107"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07" s="158" t="inlineStr">
        <is>
          <t>Differentiate - only DM, DM+ESG,, PMO</t>
        </is>
      </c>
      <c r="BU107" s="158" t="inlineStr">
        <is>
          <t>India - MCA; Europe - ESEF.</t>
        </is>
      </c>
      <c r="BV107" s="158" t="n"/>
      <c r="BW107" s="158" t="inlineStr">
        <is>
          <t>IRIS1704</t>
        </is>
      </c>
      <c r="BX107" s="158" t="inlineStr">
        <is>
          <t>Employee</t>
        </is>
      </c>
      <c r="BY107" s="158" t="inlineStr">
        <is>
          <t>Active</t>
        </is>
      </c>
      <c r="BZ107" s="158" t="inlineStr">
        <is>
          <t>Lucy Fernandes</t>
        </is>
      </c>
      <c r="CA107" s="159" t="n">
        <v>43129</v>
      </c>
      <c r="CB107" s="158" t="inlineStr">
        <is>
          <t>Senior Financial Analyst</t>
        </is>
      </c>
      <c r="CC107" s="158" t="n"/>
      <c r="CD107" s="158" t="inlineStr">
        <is>
          <t>Professional Services</t>
        </is>
      </c>
      <c r="CE107" s="158" t="inlineStr">
        <is>
          <t>XBRL / Regulatory Reporting</t>
        </is>
      </c>
      <c r="CF107" s="158" t="inlineStr">
        <is>
          <t>Senior Financial Analyst</t>
        </is>
      </c>
      <c r="CG107" s="158" t="inlineStr">
        <is>
          <t>L4 – Senior</t>
        </is>
      </c>
      <c r="CH107" s="158" t="inlineStr">
        <is>
          <t>Mayur Zope</t>
        </is>
      </c>
      <c r="CI107" s="158" t="inlineStr">
        <is>
          <t>N-6</t>
        </is>
      </c>
      <c r="CJ107" s="158" t="inlineStr">
        <is>
          <t>Individual Contributor</t>
        </is>
      </c>
      <c r="CK107" s="158" t="inlineStr">
        <is>
          <t>Regtech</t>
        </is>
      </c>
      <c r="CL107" s="158" t="inlineStr">
        <is>
          <t>Services</t>
        </is>
      </c>
      <c r="CM107" s="158" t="inlineStr">
        <is>
          <t>14 years, 5 months, 22 days</t>
        </is>
      </c>
      <c r="CN107" s="158" t="inlineStr">
        <is>
          <t>Senior Services Specialst</t>
        </is>
      </c>
      <c r="CO107" s="158" t="n"/>
      <c r="CP107" s="158" t="n">
        <v>4</v>
      </c>
      <c r="CQ107" s="158" t="inlineStr">
        <is>
          <t>High</t>
        </is>
      </c>
      <c r="CR107" s="158" t="inlineStr">
        <is>
          <t>Core Contributor</t>
        </is>
      </c>
      <c r="CS107" s="158" t="inlineStr">
        <is>
          <t>Yes</t>
        </is>
      </c>
      <c r="CT107" s="158" t="inlineStr">
        <is>
          <t>No</t>
        </is>
      </c>
      <c r="CU107" s="158" t="inlineStr">
        <is>
          <t>Yes</t>
        </is>
      </c>
      <c r="CV107" s="158" t="n"/>
      <c r="CW107" s="158" t="n"/>
      <c r="CX107" s="158" t="n"/>
      <c r="CY107" s="158" t="inlineStr">
        <is>
          <r>
            <rPr>
              <rFont val="Calibri"/>
              <b val="1"/>
              <sz val="10"/>
            </rPr>
            <t>Title to be standardized to:</t>
          </r>
          <r>
            <rPr>
              <rFont val="Calibri"/>
              <sz val="10"/>
            </rPr>
            <t xml:space="preserve"> Senior Services Specialist</t>
          </r>
        </is>
      </c>
    </row>
    <row r="108" ht="64" customHeight="1">
      <c r="A108" s="109" t="inlineStr">
        <is>
          <t>IRIS1950</t>
        </is>
      </c>
      <c r="B108" s="111" t="inlineStr">
        <is>
          <t>Manish Lipcha</t>
        </is>
      </c>
      <c r="C108" s="111" t="inlineStr">
        <is>
          <t>Services</t>
        </is>
      </c>
      <c r="D108" s="115" t="inlineStr">
        <is>
          <t>Senior Financial Analyst</t>
        </is>
      </c>
      <c r="E108" s="115" t="inlineStr">
        <is>
          <t>XBRL Specialist</t>
        </is>
      </c>
      <c r="F108" s="115" t="inlineStr">
        <is>
          <t>L4 – Senior</t>
        </is>
      </c>
      <c r="G108" s="115" t="inlineStr">
        <is>
          <t>B1</t>
        </is>
      </c>
      <c r="H108" s="146" t="inlineStr">
        <is>
          <t>▲ Up</t>
        </is>
      </c>
      <c r="I108" s="111" t="inlineStr">
        <is>
          <t>Consulting &amp; Professional Services</t>
        </is>
      </c>
      <c r="J108" s="111" t="inlineStr">
        <is>
          <t>XBRL Tagging, Conversion &amp; Filing</t>
        </is>
      </c>
      <c r="K108" s="133" t="inlineStr">
        <is>
          <t>• Confirm the reporting line — Manager</t>
        </is>
      </c>
      <c r="L108" s="111" t="n">
        <v>20</v>
      </c>
      <c r="M108" s="113" t="inlineStr">
        <is>
          <t>P3 / M2</t>
        </is>
      </c>
      <c r="N108" s="114" t="inlineStr">
        <is>
          <t>Career / · Team Lead</t>
        </is>
      </c>
      <c r="O108" s="114" t="inlineStr">
        <is>
          <t>4 Enable</t>
        </is>
      </c>
      <c r="P108" s="114" t="inlineStr">
        <is>
          <t>4–7 yrs</t>
        </is>
      </c>
      <c r="Q108" s="114" t="inlineStr">
        <is>
          <t>5–8 · 4–8</t>
        </is>
      </c>
      <c r="R108" s="114" t="inlineStr">
        <is>
          <t>Consultant / Senior Associate</t>
        </is>
      </c>
      <c r="S108" s="114" t="inlineStr">
        <is>
          <r>
            <rPr>
              <rFont val="Calibri"/>
              <b val="1"/>
              <sz val="10"/>
            </rPr>
            <t>Big Four:</t>
          </r>
          <r>
            <rPr>
              <rFont val="Calibri"/>
              <sz val="10"/>
            </rPr>
            <t xml:space="preserve"> Senior Consultant · IRIS Vs Market Benchmark — XBRL US credential pathway: Certificate + specialist taxonomy</t>
          </r>
        </is>
      </c>
      <c r="T108" s="114" t="inlineStr">
        <is>
          <t>XBRL US GAAP Certificate · AICPA &amp; XBRL US; XBRL International specifications; IFRS / US GAAP / Ind AS</t>
        </is>
      </c>
      <c r="U108" s="114" t="inlineStr">
        <is>
          <t>Core 3 · Future 3 · Functional 3 · Leadership 1</t>
        </is>
      </c>
      <c r="V108" s="157" t="n">
        <v>196</v>
      </c>
      <c r="W108" s="158" t="inlineStr">
        <is>
          <t>IRIS1950</t>
        </is>
      </c>
      <c r="X108" s="158" t="inlineStr">
        <is>
          <t>Employee</t>
        </is>
      </c>
      <c r="Y108" s="158" t="inlineStr">
        <is>
          <t>Active</t>
        </is>
      </c>
      <c r="Z108" s="158" t="inlineStr">
        <is>
          <t>Manish Lipcha</t>
        </is>
      </c>
      <c r="AA108" s="246" t="n">
        <v>44445</v>
      </c>
      <c r="AB108" s="158" t="inlineStr">
        <is>
          <t>Senior Financial Analyst</t>
        </is>
      </c>
      <c r="AC108" s="158" t="inlineStr">
        <is>
          <t>MMS</t>
        </is>
      </c>
      <c r="AD108" s="158" t="inlineStr">
        <is>
          <t>Mohammed Dholkawala</t>
        </is>
      </c>
      <c r="AE108" s="158" t="inlineStr">
        <is>
          <t>N-7</t>
        </is>
      </c>
      <c r="AF108" s="158" t="inlineStr">
        <is>
          <t>Individual Contributor</t>
        </is>
      </c>
      <c r="AG108" s="158" t="inlineStr">
        <is>
          <t>3 years, 4 months, 0 days</t>
        </is>
      </c>
      <c r="AH108" s="158" t="inlineStr">
        <is>
          <t>4 years, 11 months, 19 days</t>
        </is>
      </c>
      <c r="AI108" s="158" t="inlineStr">
        <is>
          <t>Regtech</t>
        </is>
      </c>
      <c r="AJ108" s="158" t="inlineStr">
        <is>
          <t>CARBON</t>
        </is>
      </c>
      <c r="AK108" s="158" t="inlineStr">
        <is>
          <t>Services</t>
        </is>
      </c>
      <c r="AL108" s="158" t="inlineStr">
        <is>
          <t>Expert Assisted services</t>
        </is>
      </c>
      <c r="AM108" s="158" t="inlineStr">
        <is>
          <t>No</t>
        </is>
      </c>
      <c r="AN108" s="158" t="inlineStr">
        <is>
          <t>Professional Services</t>
        </is>
      </c>
      <c r="AO108" s="158" t="inlineStr">
        <is>
          <t>XBRL Domain</t>
        </is>
      </c>
      <c r="AP108" s="158" t="inlineStr">
        <is>
          <t>Non-technical</t>
        </is>
      </c>
      <c r="AQ108" s="158" t="n">
        <v>20</v>
      </c>
      <c r="AR108" s="158" t="inlineStr">
        <is>
          <t>Covered</t>
        </is>
      </c>
      <c r="AS108" s="158" t="inlineStr">
        <is>
          <t>IRIS1950</t>
        </is>
      </c>
      <c r="AT108" s="158" t="inlineStr">
        <is>
          <t>Manish Lipcha</t>
        </is>
      </c>
      <c r="AU108" s="158" t="inlineStr">
        <is>
          <t>Services</t>
        </is>
      </c>
      <c r="AV108" s="158" t="inlineStr">
        <is>
          <t>Professional Services</t>
        </is>
      </c>
      <c r="AW108" s="158" t="inlineStr">
        <is>
          <t>XBRL / Regulatory Reporting</t>
        </is>
      </c>
      <c r="AX108" s="158" t="n"/>
      <c r="AY108" s="158" t="n"/>
      <c r="AZ108" s="158" t="inlineStr">
        <is>
          <t>Employee</t>
        </is>
      </c>
      <c r="BA108" s="158" t="inlineStr">
        <is>
          <t>Mohammed Dholkawala</t>
        </is>
      </c>
      <c r="BB108" s="158" t="inlineStr">
        <is>
          <t>Mohammed Dholkawala</t>
        </is>
      </c>
      <c r="BC108" s="158" t="inlineStr">
        <is>
          <t>No</t>
        </is>
      </c>
      <c r="BD108" s="158" t="inlineStr">
        <is>
          <t>Senior Financial Analyst</t>
        </is>
      </c>
      <c r="BE108" s="158" t="inlineStr">
        <is>
          <t>Senior Services Specialist</t>
        </is>
      </c>
      <c r="BF108" s="158" t="inlineStr">
        <is>
          <t>Yes</t>
        </is>
      </c>
      <c r="BG108" s="158" t="inlineStr">
        <is>
          <t>—</t>
        </is>
      </c>
      <c r="BH108" s="158" t="inlineStr">
        <is>
          <t>—</t>
        </is>
      </c>
      <c r="BI108" s="158" t="inlineStr">
        <is>
          <t>—</t>
        </is>
      </c>
      <c r="BJ108" s="158" t="inlineStr">
        <is>
          <t>Not a manager</t>
        </is>
      </c>
      <c r="BK108" s="158" t="inlineStr">
        <is>
          <t>—</t>
        </is>
      </c>
      <c r="BL108" s="158" t="inlineStr">
        <is>
          <t>—</t>
        </is>
      </c>
      <c r="BM108" s="158" t="inlineStr">
        <is>
          <t>—</t>
        </is>
      </c>
      <c r="BN108" s="158" t="inlineStr">
        <is>
          <t>Not a manager</t>
        </is>
      </c>
      <c r="BO108" s="158" t="inlineStr">
        <is>
          <t>—</t>
        </is>
      </c>
      <c r="BP108" s="158" t="inlineStr">
        <is>
          <t>L4 – Senior</t>
        </is>
      </c>
      <c r="BQ108" s="158" t="inlineStr">
        <is>
          <t>L4 – Senior</t>
        </is>
      </c>
      <c r="BR108" s="158" t="inlineStr">
        <is>
          <t>Designation refined from Raw tab Comments column · this update</t>
        </is>
      </c>
      <c r="BS108"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08" s="158" t="n"/>
      <c r="BU108" s="158" t="inlineStr">
        <is>
          <t>USA - SEC.</t>
        </is>
      </c>
      <c r="BV108" s="158" t="n"/>
      <c r="BW108" s="158" t="inlineStr">
        <is>
          <t>IRIS1950</t>
        </is>
      </c>
      <c r="BX108" s="158" t="inlineStr">
        <is>
          <t>Employee</t>
        </is>
      </c>
      <c r="BY108" s="158" t="inlineStr">
        <is>
          <t>Active</t>
        </is>
      </c>
      <c r="BZ108" s="158" t="inlineStr">
        <is>
          <t>Manish Lipcha</t>
        </is>
      </c>
      <c r="CA108" s="159" t="n">
        <v>44445</v>
      </c>
      <c r="CB108" s="158" t="inlineStr">
        <is>
          <t>Senior Financial Analyst</t>
        </is>
      </c>
      <c r="CC108" s="158" t="n"/>
      <c r="CD108" s="158" t="inlineStr">
        <is>
          <t>Professional Services</t>
        </is>
      </c>
      <c r="CE108" s="158" t="inlineStr">
        <is>
          <t>XBRL / Regulatory Reporting</t>
        </is>
      </c>
      <c r="CF108" s="158" t="inlineStr">
        <is>
          <t>Senior Financial Analyst</t>
        </is>
      </c>
      <c r="CG108" s="158" t="inlineStr">
        <is>
          <t>L4 – Senior</t>
        </is>
      </c>
      <c r="CH108" s="158" t="inlineStr">
        <is>
          <t>Mohammed Dholkawala</t>
        </is>
      </c>
      <c r="CI108" s="158" t="inlineStr">
        <is>
          <t>N-7</t>
        </is>
      </c>
      <c r="CJ108" s="158" t="inlineStr">
        <is>
          <t>Individual Contributor</t>
        </is>
      </c>
      <c r="CK108" s="158" t="inlineStr">
        <is>
          <t>Regtech</t>
        </is>
      </c>
      <c r="CL108" s="158" t="inlineStr">
        <is>
          <t>Services</t>
        </is>
      </c>
      <c r="CM108" s="158" t="inlineStr">
        <is>
          <t>8 years, 1 months, 14 days</t>
        </is>
      </c>
      <c r="CN108" s="158" t="inlineStr">
        <is>
          <t>Senior Services Specialst</t>
        </is>
      </c>
      <c r="CO108" s="158" t="n"/>
      <c r="CP108" s="158" t="n">
        <v>4</v>
      </c>
      <c r="CQ108" s="158" t="inlineStr">
        <is>
          <t>High</t>
        </is>
      </c>
      <c r="CR108" s="158" t="inlineStr">
        <is>
          <t>Core Contributor</t>
        </is>
      </c>
      <c r="CS108" s="158" t="inlineStr">
        <is>
          <t>Yes</t>
        </is>
      </c>
      <c r="CT108" s="158" t="inlineStr">
        <is>
          <t>No</t>
        </is>
      </c>
      <c r="CU108" s="158" t="inlineStr">
        <is>
          <t>Yes</t>
        </is>
      </c>
      <c r="CV108" s="158" t="n"/>
      <c r="CW108" s="158" t="n"/>
      <c r="CX108" s="158" t="n"/>
      <c r="CY108" s="158" t="inlineStr">
        <is>
          <r>
            <rPr>
              <rFont val="Calibri"/>
              <b val="1"/>
              <sz val="10"/>
            </rPr>
            <t>Title to be standardized to:</t>
          </r>
          <r>
            <rPr>
              <rFont val="Calibri"/>
              <sz val="10"/>
            </rPr>
            <t xml:space="preserve"> Senior Services Specialist</t>
          </r>
        </is>
      </c>
    </row>
    <row r="109" ht="64" customHeight="1">
      <c r="A109" s="109" t="inlineStr">
        <is>
          <t>IRIS0547</t>
        </is>
      </c>
      <c r="B109" s="111" t="inlineStr">
        <is>
          <t>Pradul Meshram</t>
        </is>
      </c>
      <c r="C109" s="111" t="inlineStr">
        <is>
          <t>Services</t>
        </is>
      </c>
      <c r="D109" s="115" t="inlineStr">
        <is>
          <t>Senior Financial Analyst</t>
        </is>
      </c>
      <c r="E109" s="115" t="inlineStr">
        <is>
          <t>XBRL Specialist</t>
        </is>
      </c>
      <c r="F109" s="115" t="inlineStr">
        <is>
          <t>L4 – Senior</t>
        </is>
      </c>
      <c r="G109" s="115" t="inlineStr">
        <is>
          <t>B1</t>
        </is>
      </c>
      <c r="H109" s="146" t="inlineStr">
        <is>
          <t>▲ Up</t>
        </is>
      </c>
      <c r="I109" s="111" t="inlineStr">
        <is>
          <t>Consulting &amp; Professional Services</t>
        </is>
      </c>
      <c r="J109" s="111" t="inlineStr">
        <is>
          <t>XBRL Tagging, Conversion &amp; Filing</t>
        </is>
      </c>
      <c r="K109" s="111" t="inlineStr"/>
      <c r="L109" s="111" t="n">
        <v>20</v>
      </c>
      <c r="M109" s="113" t="inlineStr">
        <is>
          <t>P3 / M2</t>
        </is>
      </c>
      <c r="N109" s="114" t="inlineStr">
        <is>
          <t>Career / · Team Lead</t>
        </is>
      </c>
      <c r="O109" s="114" t="inlineStr">
        <is>
          <t>4 Enable</t>
        </is>
      </c>
      <c r="P109" s="114" t="inlineStr">
        <is>
          <t>4–7 yrs</t>
        </is>
      </c>
      <c r="Q109" s="114" t="inlineStr">
        <is>
          <t>5–8 · 4–8</t>
        </is>
      </c>
      <c r="R109" s="114" t="inlineStr">
        <is>
          <t>Consultant / Senior Associate</t>
        </is>
      </c>
      <c r="S109" s="114" t="inlineStr">
        <is>
          <r>
            <rPr>
              <rFont val="Calibri"/>
              <b val="1"/>
              <sz val="10"/>
            </rPr>
            <t>Big Four:</t>
          </r>
          <r>
            <rPr>
              <rFont val="Calibri"/>
              <sz val="10"/>
            </rPr>
            <t xml:space="preserve"> Senior Consultant · IRIS Vs Market Benchmark — XBRL US credential pathway: Certificate + specialist taxonomy</t>
          </r>
        </is>
      </c>
      <c r="T109" s="114" t="inlineStr">
        <is>
          <t>XBRL US GAAP Certificate · AICPA &amp; XBRL US; XBRL International specifications; IFRS / US GAAP / Ind AS</t>
        </is>
      </c>
      <c r="U109" s="114" t="inlineStr">
        <is>
          <t>Core 3 · Future 3 · Functional 3 · Leadership 1</t>
        </is>
      </c>
      <c r="V109" s="157" t="n">
        <v>72</v>
      </c>
      <c r="W109" s="158" t="inlineStr">
        <is>
          <t>IRIS0547</t>
        </is>
      </c>
      <c r="X109" s="158" t="inlineStr">
        <is>
          <t>Employee</t>
        </is>
      </c>
      <c r="Y109" s="158" t="inlineStr">
        <is>
          <t>Active</t>
        </is>
      </c>
      <c r="Z109" s="158" t="inlineStr">
        <is>
          <t>Pradul Meshram</t>
        </is>
      </c>
      <c r="AA109" s="246" t="n">
        <v>40603</v>
      </c>
      <c r="AB109" s="158" t="inlineStr">
        <is>
          <t>Senior Financial Analyst</t>
        </is>
      </c>
      <c r="AC109" s="158" t="inlineStr">
        <is>
          <t>M.Com</t>
        </is>
      </c>
      <c r="AD109" s="158" t="inlineStr">
        <is>
          <t>Priyanka Jadhav</t>
        </is>
      </c>
      <c r="AE109" s="158" t="inlineStr">
        <is>
          <t>N-7</t>
        </is>
      </c>
      <c r="AF109" s="158" t="inlineStr">
        <is>
          <t>Individual Contributor</t>
        </is>
      </c>
      <c r="AG109" s="158" t="inlineStr">
        <is>
          <t>0 years, 0 months, 0 days</t>
        </is>
      </c>
      <c r="AH109" s="158" t="inlineStr">
        <is>
          <t>15 years, 5 months, 24 days</t>
        </is>
      </c>
      <c r="AI109" s="158" t="inlineStr">
        <is>
          <t>Regtech</t>
        </is>
      </c>
      <c r="AJ109" s="158" t="inlineStr">
        <is>
          <t>CARBON</t>
        </is>
      </c>
      <c r="AK109" s="158" t="inlineStr">
        <is>
          <t>Services</t>
        </is>
      </c>
      <c r="AL109" s="158" t="inlineStr">
        <is>
          <t>Expert Assisted services</t>
        </is>
      </c>
      <c r="AM109" s="158" t="inlineStr">
        <is>
          <t>No</t>
        </is>
      </c>
      <c r="AN109" s="158" t="inlineStr">
        <is>
          <t>Professional Services</t>
        </is>
      </c>
      <c r="AO109" s="158" t="inlineStr">
        <is>
          <t>XBRL Domain</t>
        </is>
      </c>
      <c r="AP109" s="158" t="inlineStr">
        <is>
          <t>Non-technical</t>
        </is>
      </c>
      <c r="AQ109" s="158" t="n">
        <v>20</v>
      </c>
      <c r="AR109" s="158" t="inlineStr">
        <is>
          <t>Covered</t>
        </is>
      </c>
      <c r="AS109" s="158" t="inlineStr">
        <is>
          <t>IRIS0547</t>
        </is>
      </c>
      <c r="AT109" s="158" t="inlineStr">
        <is>
          <t>Pradul Meshram</t>
        </is>
      </c>
      <c r="AU109" s="158" t="inlineStr">
        <is>
          <t>Services</t>
        </is>
      </c>
      <c r="AV109" s="158" t="inlineStr">
        <is>
          <t>Professional Services</t>
        </is>
      </c>
      <c r="AW109" s="158" t="inlineStr">
        <is>
          <t>XBRL / Regulatory Reporting</t>
        </is>
      </c>
      <c r="AX109" s="158" t="n"/>
      <c r="AY109" s="158" t="n"/>
      <c r="AZ109" s="158" t="inlineStr">
        <is>
          <t>Employee</t>
        </is>
      </c>
      <c r="BA109" s="158" t="inlineStr">
        <is>
          <t>Priyanka Jadhav</t>
        </is>
      </c>
      <c r="BB109" s="158" t="inlineStr">
        <is>
          <t>Priyanka Jadhav</t>
        </is>
      </c>
      <c r="BC109" s="158" t="inlineStr">
        <is>
          <t>No</t>
        </is>
      </c>
      <c r="BD109" s="158" t="inlineStr">
        <is>
          <t>Senior Financial Analyst</t>
        </is>
      </c>
      <c r="BE109" s="158" t="inlineStr">
        <is>
          <t>Senior Services Specialist</t>
        </is>
      </c>
      <c r="BF109" s="158" t="inlineStr">
        <is>
          <t>Yes</t>
        </is>
      </c>
      <c r="BG109" s="158" t="inlineStr">
        <is>
          <t>—</t>
        </is>
      </c>
      <c r="BH109" s="158" t="inlineStr">
        <is>
          <t>—</t>
        </is>
      </c>
      <c r="BI109" s="158" t="inlineStr">
        <is>
          <t>—</t>
        </is>
      </c>
      <c r="BJ109" s="158" t="inlineStr">
        <is>
          <t>Not a manager</t>
        </is>
      </c>
      <c r="BK109" s="158" t="inlineStr">
        <is>
          <t>—</t>
        </is>
      </c>
      <c r="BL109" s="158" t="inlineStr">
        <is>
          <t>—</t>
        </is>
      </c>
      <c r="BM109" s="158" t="inlineStr">
        <is>
          <t>—</t>
        </is>
      </c>
      <c r="BN109" s="158" t="inlineStr">
        <is>
          <t>Not a manager</t>
        </is>
      </c>
      <c r="BO109" s="158" t="inlineStr">
        <is>
          <t>—</t>
        </is>
      </c>
      <c r="BP109" s="158" t="inlineStr">
        <is>
          <t>L4 – Senior</t>
        </is>
      </c>
      <c r="BQ109" s="158" t="inlineStr">
        <is>
          <t>L4 – Senior</t>
        </is>
      </c>
      <c r="BR109" s="158" t="inlineStr">
        <is>
          <t>Designation refined from Raw tab Comments column · this update</t>
        </is>
      </c>
      <c r="BS109"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09" s="158" t="n"/>
      <c r="BU109" s="158" t="inlineStr">
        <is>
          <t>Europe - ESEF; UK - HMRC.</t>
        </is>
      </c>
      <c r="BV109" s="158" t="n"/>
      <c r="BW109" s="158" t="inlineStr">
        <is>
          <t>IRIS0547</t>
        </is>
      </c>
      <c r="BX109" s="158" t="inlineStr">
        <is>
          <t>Employee</t>
        </is>
      </c>
      <c r="BY109" s="158" t="inlineStr">
        <is>
          <t>Active</t>
        </is>
      </c>
      <c r="BZ109" s="158" t="inlineStr">
        <is>
          <t>Pradul Meshram</t>
        </is>
      </c>
      <c r="CA109" s="159" t="n">
        <v>40603</v>
      </c>
      <c r="CB109" s="158" t="inlineStr">
        <is>
          <t>Senior Financial Analyst</t>
        </is>
      </c>
      <c r="CC109" s="158" t="n"/>
      <c r="CD109" s="158" t="inlineStr">
        <is>
          <t>Professional Services</t>
        </is>
      </c>
      <c r="CE109" s="158" t="inlineStr">
        <is>
          <t>XBRL / Regulatory Reporting</t>
        </is>
      </c>
      <c r="CF109" s="158" t="inlineStr">
        <is>
          <t>Senior Financial Analyst</t>
        </is>
      </c>
      <c r="CG109" s="158" t="inlineStr">
        <is>
          <t>L4 – Senior</t>
        </is>
      </c>
      <c r="CH109" s="158" t="inlineStr">
        <is>
          <t>Priyanka Jadhav</t>
        </is>
      </c>
      <c r="CI109" s="158" t="inlineStr">
        <is>
          <t>N-7</t>
        </is>
      </c>
      <c r="CJ109" s="158" t="inlineStr">
        <is>
          <t>Individual Contributor</t>
        </is>
      </c>
      <c r="CK109" s="158" t="inlineStr">
        <is>
          <t>Regtech</t>
        </is>
      </c>
      <c r="CL109" s="158" t="inlineStr">
        <is>
          <t>Services</t>
        </is>
      </c>
      <c r="CM109" s="158" t="inlineStr">
        <is>
          <t>15 years, 3 months, 19 days</t>
        </is>
      </c>
      <c r="CN109" s="158" t="inlineStr">
        <is>
          <t>Senior Services Specialst</t>
        </is>
      </c>
      <c r="CO109" s="158" t="n"/>
      <c r="CP109" s="158" t="n">
        <v>4</v>
      </c>
      <c r="CQ109" s="158" t="inlineStr">
        <is>
          <t>High</t>
        </is>
      </c>
      <c r="CR109" s="158" t="inlineStr">
        <is>
          <t>Core Contributor</t>
        </is>
      </c>
      <c r="CS109" s="158" t="inlineStr">
        <is>
          <t>Yes</t>
        </is>
      </c>
      <c r="CT109" s="158" t="inlineStr">
        <is>
          <t>No</t>
        </is>
      </c>
      <c r="CU109" s="158" t="inlineStr">
        <is>
          <t>Yes</t>
        </is>
      </c>
      <c r="CV109" s="158" t="n"/>
      <c r="CW109" s="158" t="n"/>
      <c r="CX109" s="158" t="n"/>
      <c r="CY109" s="158" t="inlineStr">
        <is>
          <r>
            <rPr>
              <rFont val="Calibri"/>
              <b val="1"/>
              <sz val="10"/>
            </rPr>
            <t>Title to be standardized to:</t>
          </r>
          <r>
            <rPr>
              <rFont val="Calibri"/>
              <sz val="10"/>
            </rPr>
            <t xml:space="preserve"> Senior Services Specialist</t>
          </r>
        </is>
      </c>
    </row>
    <row r="110" ht="64" customHeight="1">
      <c r="A110" s="109" t="inlineStr">
        <is>
          <t>IRIS0812</t>
        </is>
      </c>
      <c r="B110" s="111" t="inlineStr">
        <is>
          <t>Purva Shrivastava</t>
        </is>
      </c>
      <c r="C110" s="111" t="inlineStr">
        <is>
          <t>Services</t>
        </is>
      </c>
      <c r="D110" s="115" t="inlineStr">
        <is>
          <t>Senior Financial Analyst</t>
        </is>
      </c>
      <c r="E110" s="115" t="inlineStr">
        <is>
          <t>XBRL Specialist</t>
        </is>
      </c>
      <c r="F110" s="115" t="inlineStr">
        <is>
          <t>L4 – Senior</t>
        </is>
      </c>
      <c r="G110" s="115" t="inlineStr">
        <is>
          <t>B1</t>
        </is>
      </c>
      <c r="H110" s="146" t="inlineStr">
        <is>
          <t>▲ Up</t>
        </is>
      </c>
      <c r="I110" s="111" t="inlineStr">
        <is>
          <t>Consulting &amp; Professional Services</t>
        </is>
      </c>
      <c r="J110" s="111" t="inlineStr">
        <is>
          <t>XBRL Tagging, Conversion &amp; Filing</t>
        </is>
      </c>
      <c r="K110" s="111" t="inlineStr"/>
      <c r="L110" s="111" t="n">
        <v>19</v>
      </c>
      <c r="M110" s="113" t="inlineStr">
        <is>
          <t>P3 / M2</t>
        </is>
      </c>
      <c r="N110" s="114" t="inlineStr">
        <is>
          <t>Career / · Team Lead</t>
        </is>
      </c>
      <c r="O110" s="114" t="inlineStr">
        <is>
          <t>4 Enable</t>
        </is>
      </c>
      <c r="P110" s="114" t="inlineStr">
        <is>
          <t>4–7 yrs</t>
        </is>
      </c>
      <c r="Q110" s="114" t="inlineStr">
        <is>
          <t>5–8 · 4–8</t>
        </is>
      </c>
      <c r="R110" s="114" t="inlineStr">
        <is>
          <t>Consultant / Senior Associate</t>
        </is>
      </c>
      <c r="S110" s="114" t="inlineStr">
        <is>
          <r>
            <rPr>
              <rFont val="Calibri"/>
              <b val="1"/>
              <sz val="10"/>
            </rPr>
            <t>Big Four:</t>
          </r>
          <r>
            <rPr>
              <rFont val="Calibri"/>
              <sz val="10"/>
            </rPr>
            <t xml:space="preserve"> Senior Consultant · IRIS Vs Market Benchmark — XBRL US credential pathway: Certificate + specialist taxonomy</t>
          </r>
        </is>
      </c>
      <c r="T110" s="114" t="inlineStr">
        <is>
          <t>XBRL US GAAP Certificate · AICPA &amp; XBRL US; XBRL International specifications; IFRS / US GAAP / Ind AS</t>
        </is>
      </c>
      <c r="U110" s="114" t="inlineStr">
        <is>
          <t>Core 3 · Future 3 · Functional 3 · Leadership 1</t>
        </is>
      </c>
      <c r="V110" s="157" t="n">
        <v>92</v>
      </c>
      <c r="W110" s="158" t="inlineStr">
        <is>
          <t>IRIS0812</t>
        </is>
      </c>
      <c r="X110" s="158" t="inlineStr">
        <is>
          <t>Employee</t>
        </is>
      </c>
      <c r="Y110" s="158" t="inlineStr">
        <is>
          <t>Active</t>
        </is>
      </c>
      <c r="Z110" s="158" t="inlineStr">
        <is>
          <t>Purva Shrivastava</t>
        </is>
      </c>
      <c r="AA110" s="246" t="n">
        <v>40756</v>
      </c>
      <c r="AB110" s="158" t="inlineStr">
        <is>
          <t>Senior Financial Analyst</t>
        </is>
      </c>
      <c r="AC110" s="158" t="inlineStr">
        <is>
          <t>MBA</t>
        </is>
      </c>
      <c r="AD110" s="158" t="inlineStr">
        <is>
          <t>Priyanka Jadhav</t>
        </is>
      </c>
      <c r="AE110" s="158" t="inlineStr">
        <is>
          <t>N-7</t>
        </is>
      </c>
      <c r="AF110" s="158" t="inlineStr">
        <is>
          <t>Individual Contributor</t>
        </is>
      </c>
      <c r="AG110" s="158" t="inlineStr">
        <is>
          <t>1 years, 0 months, 0 days</t>
        </is>
      </c>
      <c r="AH110" s="158" t="inlineStr">
        <is>
          <t>15 years, 0 months, 24 days</t>
        </is>
      </c>
      <c r="AI110" s="158" t="inlineStr">
        <is>
          <t>Regtech</t>
        </is>
      </c>
      <c r="AJ110" s="158" t="inlineStr">
        <is>
          <t>CARBON</t>
        </is>
      </c>
      <c r="AK110" s="158" t="inlineStr">
        <is>
          <t>Services</t>
        </is>
      </c>
      <c r="AL110" s="158" t="inlineStr">
        <is>
          <t>Expert Assisted services</t>
        </is>
      </c>
      <c r="AM110" s="158" t="inlineStr">
        <is>
          <t>No</t>
        </is>
      </c>
      <c r="AN110" s="158" t="inlineStr">
        <is>
          <t>Professional Services</t>
        </is>
      </c>
      <c r="AO110" s="158" t="inlineStr">
        <is>
          <t>XBRL Domain</t>
        </is>
      </c>
      <c r="AP110" s="158" t="inlineStr">
        <is>
          <t>Non-technical</t>
        </is>
      </c>
      <c r="AQ110" s="158" t="n">
        <v>20</v>
      </c>
      <c r="AR110" s="158" t="inlineStr">
        <is>
          <t>Covered</t>
        </is>
      </c>
      <c r="AS110" s="158" t="inlineStr">
        <is>
          <t>IRIS0812</t>
        </is>
      </c>
      <c r="AT110" s="158" t="inlineStr">
        <is>
          <t>Purva Shrivastava</t>
        </is>
      </c>
      <c r="AU110" s="158" t="inlineStr">
        <is>
          <t>Services</t>
        </is>
      </c>
      <c r="AV110" s="158" t="inlineStr">
        <is>
          <t>Professional Services</t>
        </is>
      </c>
      <c r="AW110" s="158" t="inlineStr">
        <is>
          <t>XBRL / Regulatory Reporting</t>
        </is>
      </c>
      <c r="AX110" s="158" t="n"/>
      <c r="AY110" s="158" t="n"/>
      <c r="AZ110" s="158" t="inlineStr">
        <is>
          <t>Employee</t>
        </is>
      </c>
      <c r="BA110" s="158" t="inlineStr">
        <is>
          <t>Priyanka Jadhav</t>
        </is>
      </c>
      <c r="BB110" s="158" t="inlineStr">
        <is>
          <t>Priyanka Jadhav</t>
        </is>
      </c>
      <c r="BC110" s="158" t="inlineStr">
        <is>
          <t>No</t>
        </is>
      </c>
      <c r="BD110" s="158" t="inlineStr">
        <is>
          <t>Senior Financial Analyst</t>
        </is>
      </c>
      <c r="BE110" s="158" t="inlineStr">
        <is>
          <t>Senior Services Specialist</t>
        </is>
      </c>
      <c r="BF110" s="158" t="inlineStr">
        <is>
          <t>Yes</t>
        </is>
      </c>
      <c r="BG110" s="158" t="inlineStr">
        <is>
          <t>—</t>
        </is>
      </c>
      <c r="BH110" s="158" t="inlineStr">
        <is>
          <t>—</t>
        </is>
      </c>
      <c r="BI110" s="158" t="inlineStr">
        <is>
          <t>—</t>
        </is>
      </c>
      <c r="BJ110" s="158" t="inlineStr">
        <is>
          <t>Not a manager</t>
        </is>
      </c>
      <c r="BK110" s="158" t="inlineStr">
        <is>
          <t>—</t>
        </is>
      </c>
      <c r="BL110" s="158" t="inlineStr">
        <is>
          <t>—</t>
        </is>
      </c>
      <c r="BM110" s="158" t="inlineStr">
        <is>
          <t>—</t>
        </is>
      </c>
      <c r="BN110" s="158" t="inlineStr">
        <is>
          <t>Not a manager</t>
        </is>
      </c>
      <c r="BO110" s="158" t="inlineStr">
        <is>
          <t>—</t>
        </is>
      </c>
      <c r="BP110" s="158" t="inlineStr">
        <is>
          <t>L4 – Senior</t>
        </is>
      </c>
      <c r="BQ110" s="158" t="inlineStr">
        <is>
          <t>L4 – Senior</t>
        </is>
      </c>
      <c r="BR110" s="158" t="inlineStr">
        <is>
          <t>Designation refined from Raw tab Comments column · this update</t>
        </is>
      </c>
      <c r="BS110"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10" s="158" t="n"/>
      <c r="BU110" s="158" t="inlineStr">
        <is>
          <t>Netherland - KVK; Europe - ESEF; Italy - Infocamere.</t>
        </is>
      </c>
      <c r="BV110" s="158" t="n"/>
      <c r="BW110" s="158" t="inlineStr">
        <is>
          <t>IRIS0812</t>
        </is>
      </c>
      <c r="BX110" s="158" t="inlineStr">
        <is>
          <t>Employee</t>
        </is>
      </c>
      <c r="BY110" s="158" t="inlineStr">
        <is>
          <t>Active</t>
        </is>
      </c>
      <c r="BZ110" s="158" t="inlineStr">
        <is>
          <t>Purva Shrivastava</t>
        </is>
      </c>
      <c r="CA110" s="159" t="n">
        <v>40756</v>
      </c>
      <c r="CB110" s="158" t="inlineStr">
        <is>
          <t>Senior Financial Analyst</t>
        </is>
      </c>
      <c r="CC110" s="158" t="n"/>
      <c r="CD110" s="158" t="inlineStr">
        <is>
          <t>Professional Services</t>
        </is>
      </c>
      <c r="CE110" s="158" t="inlineStr">
        <is>
          <t>XBRL / Regulatory Reporting</t>
        </is>
      </c>
      <c r="CF110" s="158" t="inlineStr">
        <is>
          <t>Senior Financial Analyst</t>
        </is>
      </c>
      <c r="CG110" s="158" t="inlineStr">
        <is>
          <t>L4 – Senior</t>
        </is>
      </c>
      <c r="CH110" s="158" t="inlineStr">
        <is>
          <t>Priyanka Jadhav</t>
        </is>
      </c>
      <c r="CI110" s="158" t="inlineStr">
        <is>
          <t>N-7</t>
        </is>
      </c>
      <c r="CJ110" s="158" t="inlineStr">
        <is>
          <t>Individual Contributor</t>
        </is>
      </c>
      <c r="CK110" s="158" t="inlineStr">
        <is>
          <t>Regtech</t>
        </is>
      </c>
      <c r="CL110" s="158" t="inlineStr">
        <is>
          <t>Services</t>
        </is>
      </c>
      <c r="CM110" s="158" t="inlineStr">
        <is>
          <t>15 years, 10 months, 19 days</t>
        </is>
      </c>
      <c r="CN110" s="158" t="inlineStr">
        <is>
          <t>Senior Services Specialst</t>
        </is>
      </c>
      <c r="CO110" s="158" t="n"/>
      <c r="CP110" s="158" t="n">
        <v>3</v>
      </c>
      <c r="CQ110" s="158" t="inlineStr">
        <is>
          <t>Medium</t>
        </is>
      </c>
      <c r="CR110" s="158" t="inlineStr">
        <is>
          <t>Core Contributor</t>
        </is>
      </c>
      <c r="CS110" s="158" t="inlineStr">
        <is>
          <t>No</t>
        </is>
      </c>
      <c r="CT110" s="158" t="inlineStr">
        <is>
          <t>No</t>
        </is>
      </c>
      <c r="CU110" s="158" t="inlineStr">
        <is>
          <t>Yes</t>
        </is>
      </c>
      <c r="CV110" s="158" t="n"/>
      <c r="CW110" s="158" t="n"/>
      <c r="CX110" s="158" t="n"/>
      <c r="CY110" s="158" t="inlineStr">
        <is>
          <r>
            <rPr>
              <rFont val="Calibri"/>
              <b val="1"/>
              <sz val="10"/>
            </rPr>
            <t>Title to be standardized to:</t>
          </r>
          <r>
            <rPr>
              <rFont val="Calibri"/>
              <sz val="10"/>
            </rPr>
            <t xml:space="preserve"> Senior Services Specialist</t>
          </r>
        </is>
      </c>
    </row>
    <row r="111" ht="64" customHeight="1">
      <c r="A111" s="109" t="inlineStr">
        <is>
          <t>IRIS0882</t>
        </is>
      </c>
      <c r="B111" s="111" t="inlineStr">
        <is>
          <t>Rupesh Gaikwad</t>
        </is>
      </c>
      <c r="C111" s="111" t="inlineStr">
        <is>
          <t>Services</t>
        </is>
      </c>
      <c r="D111" s="115" t="inlineStr">
        <is>
          <t>Senior Financial Analyst</t>
        </is>
      </c>
      <c r="E111" s="115" t="inlineStr">
        <is>
          <t>Service Delivery Specialist</t>
        </is>
      </c>
      <c r="F111" s="115" t="inlineStr">
        <is>
          <t>L4 – Senior</t>
        </is>
      </c>
      <c r="G111" s="115" t="inlineStr">
        <is>
          <t>B1</t>
        </is>
      </c>
      <c r="H111" s="146" t="inlineStr">
        <is>
          <t>▲ Up</t>
        </is>
      </c>
      <c r="I111" s="111" t="inlineStr">
        <is>
          <t>Consulting &amp; Professional Services</t>
        </is>
      </c>
      <c r="J111" s="111" t="inlineStr">
        <is>
          <t>Service Delivery Operations</t>
        </is>
      </c>
      <c r="K111" s="133" t="inlineStr">
        <is>
          <t>• Confirm the reporting line — Manager</t>
        </is>
      </c>
      <c r="L111" s="111" t="n">
        <v>18</v>
      </c>
      <c r="M111" s="113" t="inlineStr">
        <is>
          <t>P3 / M2</t>
        </is>
      </c>
      <c r="N111" s="114" t="inlineStr">
        <is>
          <t>Career / · Team Lead</t>
        </is>
      </c>
      <c r="O111" s="114" t="inlineStr">
        <is>
          <t>4 Enable</t>
        </is>
      </c>
      <c r="P111" s="114" t="inlineStr">
        <is>
          <t>4–7 yrs</t>
        </is>
      </c>
      <c r="Q111" s="114" t="inlineStr">
        <is>
          <t>5–8 · 4–8</t>
        </is>
      </c>
      <c r="R111" s="114" t="inlineStr">
        <is>
          <t>Consultant / Senior Associate</t>
        </is>
      </c>
      <c r="S111" s="114" t="inlineStr">
        <is>
          <r>
            <rPr>
              <rFont val="Calibri"/>
              <b val="1"/>
              <sz val="10"/>
            </rPr>
            <t>Big Four:</t>
          </r>
          <r>
            <rPr>
              <rFont val="Calibri"/>
              <sz val="10"/>
            </rPr>
            <t xml:space="preserve"> Senior Consultant · IRIS Vs Market Benchmark — XBRL US credential pathway: Certificate + specialist taxonomy</t>
          </r>
        </is>
      </c>
      <c r="T111" s="114" t="inlineStr">
        <is>
          <t>XBRL US GAAP Certificate · AICPA &amp; XBRL US; XBRL International specifications; IFRS / US GAAP / Ind AS</t>
        </is>
      </c>
      <c r="U111" s="114" t="inlineStr">
        <is>
          <t>Core 3 · Future 3 · Functional 3 · Leadership 1</t>
        </is>
      </c>
      <c r="V111" s="157" t="n">
        <v>97</v>
      </c>
      <c r="W111" s="158" t="inlineStr">
        <is>
          <t>IRIS0882</t>
        </is>
      </c>
      <c r="X111" s="158" t="inlineStr">
        <is>
          <t>Employee</t>
        </is>
      </c>
      <c r="Y111" s="158" t="inlineStr">
        <is>
          <t>Active</t>
        </is>
      </c>
      <c r="Z111" s="158" t="inlineStr">
        <is>
          <t>Rupesh Gaikwad</t>
        </is>
      </c>
      <c r="AA111" s="246" t="n">
        <v>40791</v>
      </c>
      <c r="AB111" s="158" t="inlineStr">
        <is>
          <t>Senior Financial Analyst</t>
        </is>
      </c>
      <c r="AC111" s="158" t="inlineStr">
        <is>
          <t>B.Com</t>
        </is>
      </c>
      <c r="AD111" s="158" t="inlineStr">
        <is>
          <t>Priyanka Jadhav</t>
        </is>
      </c>
      <c r="AE111" s="158" t="inlineStr">
        <is>
          <t>N-7</t>
        </is>
      </c>
      <c r="AF111" s="158" t="inlineStr">
        <is>
          <t>Individual Contributor</t>
        </is>
      </c>
      <c r="AG111" s="158" t="inlineStr">
        <is>
          <t>0 years, 0 months, 0 days</t>
        </is>
      </c>
      <c r="AH111" s="158" t="inlineStr">
        <is>
          <t>14 years, 11 months, 20 days</t>
        </is>
      </c>
      <c r="AI111" s="158" t="inlineStr">
        <is>
          <t>Regtech</t>
        </is>
      </c>
      <c r="AJ111" s="158" t="inlineStr">
        <is>
          <t>CARBON</t>
        </is>
      </c>
      <c r="AK111" s="158" t="inlineStr">
        <is>
          <t>Services</t>
        </is>
      </c>
      <c r="AL111" s="158" t="inlineStr">
        <is>
          <t>Expert Assisted services</t>
        </is>
      </c>
      <c r="AM111" s="158" t="inlineStr">
        <is>
          <t>No</t>
        </is>
      </c>
      <c r="AN111" s="158" t="inlineStr">
        <is>
          <t>Professional Services</t>
        </is>
      </c>
      <c r="AO111" s="158" t="inlineStr">
        <is>
          <t>XBRL Domain</t>
        </is>
      </c>
      <c r="AP111" s="158" t="inlineStr">
        <is>
          <t>Non-technical</t>
        </is>
      </c>
      <c r="AQ111" s="158" t="n">
        <v>20</v>
      </c>
      <c r="AR111" s="158" t="inlineStr">
        <is>
          <t>Covered</t>
        </is>
      </c>
      <c r="AS111" s="158" t="inlineStr">
        <is>
          <t>IRIS0882</t>
        </is>
      </c>
      <c r="AT111" s="158" t="inlineStr">
        <is>
          <t>Rupesh Gaikwad</t>
        </is>
      </c>
      <c r="AU111" s="158" t="inlineStr">
        <is>
          <t>Services</t>
        </is>
      </c>
      <c r="AV111" s="158" t="inlineStr">
        <is>
          <t>Professional Services</t>
        </is>
      </c>
      <c r="AW111" s="158" t="inlineStr">
        <is>
          <t>XBRL / Regulatory Reporting</t>
        </is>
      </c>
      <c r="AX111" s="158" t="n"/>
      <c r="AY111" s="158" t="n"/>
      <c r="AZ111" s="158" t="inlineStr">
        <is>
          <t>Employee</t>
        </is>
      </c>
      <c r="BA111" s="158" t="inlineStr">
        <is>
          <t>Priyanka Jadhav</t>
        </is>
      </c>
      <c r="BB111" s="158" t="inlineStr">
        <is>
          <t>Priyanka Jadhav</t>
        </is>
      </c>
      <c r="BC111" s="158" t="inlineStr">
        <is>
          <t>No</t>
        </is>
      </c>
      <c r="BD111" s="158" t="inlineStr">
        <is>
          <t>Senior Financial Analyst</t>
        </is>
      </c>
      <c r="BE111" s="158" t="inlineStr">
        <is>
          <t>Senior Services Specialist</t>
        </is>
      </c>
      <c r="BF111" s="158" t="inlineStr">
        <is>
          <t>Yes</t>
        </is>
      </c>
      <c r="BG111" s="158" t="inlineStr">
        <is>
          <t>—</t>
        </is>
      </c>
      <c r="BH111" s="158" t="inlineStr">
        <is>
          <t>—</t>
        </is>
      </c>
      <c r="BI111" s="158" t="inlineStr">
        <is>
          <t>—</t>
        </is>
      </c>
      <c r="BJ111" s="158" t="inlineStr">
        <is>
          <t>Not a manager</t>
        </is>
      </c>
      <c r="BK111" s="158" t="inlineStr">
        <is>
          <t>—</t>
        </is>
      </c>
      <c r="BL111" s="158" t="inlineStr">
        <is>
          <t>—</t>
        </is>
      </c>
      <c r="BM111" s="158" t="inlineStr">
        <is>
          <t>—</t>
        </is>
      </c>
      <c r="BN111" s="158" t="inlineStr">
        <is>
          <t>Not a manager</t>
        </is>
      </c>
      <c r="BO111" s="158" t="inlineStr">
        <is>
          <t>—</t>
        </is>
      </c>
      <c r="BP111" s="158" t="inlineStr">
        <is>
          <t>L4 – Senior</t>
        </is>
      </c>
      <c r="BQ111" s="158" t="inlineStr">
        <is>
          <t>L4 – Senior</t>
        </is>
      </c>
      <c r="BR111" s="158" t="inlineStr">
        <is>
          <t>Designation refined from Raw tab Comments column · this update</t>
        </is>
      </c>
      <c r="BS111"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11" s="158" t="n"/>
      <c r="BU111" s="158" t="inlineStr">
        <is>
          <t>Netherland - KVK; Europe - ESEF; India - MCA; Italy - Infocamere.</t>
        </is>
      </c>
      <c r="BV111" s="158" t="n"/>
      <c r="BW111" s="158" t="inlineStr">
        <is>
          <t>IRIS0882</t>
        </is>
      </c>
      <c r="BX111" s="158" t="inlineStr">
        <is>
          <t>Employee</t>
        </is>
      </c>
      <c r="BY111" s="158" t="inlineStr">
        <is>
          <t>Active</t>
        </is>
      </c>
      <c r="BZ111" s="158" t="inlineStr">
        <is>
          <t>Rupesh Gaikwad</t>
        </is>
      </c>
      <c r="CA111" s="159" t="n">
        <v>40791</v>
      </c>
      <c r="CB111" s="158" t="inlineStr">
        <is>
          <t>Senior Financial Analyst</t>
        </is>
      </c>
      <c r="CC111" s="158" t="n"/>
      <c r="CD111" s="158" t="inlineStr">
        <is>
          <t>Professional Services</t>
        </is>
      </c>
      <c r="CE111" s="158" t="inlineStr">
        <is>
          <t>XBRL / Regulatory Reporting</t>
        </is>
      </c>
      <c r="CF111" s="158" t="inlineStr">
        <is>
          <t>Senior Financial Analyst</t>
        </is>
      </c>
      <c r="CG111" s="158" t="inlineStr">
        <is>
          <t>L4 – Senior</t>
        </is>
      </c>
      <c r="CH111" s="158" t="inlineStr">
        <is>
          <t>Priyanka Jadhav</t>
        </is>
      </c>
      <c r="CI111" s="158" t="inlineStr">
        <is>
          <t>N-7</t>
        </is>
      </c>
      <c r="CJ111" s="158" t="inlineStr">
        <is>
          <t>Individual Contributor</t>
        </is>
      </c>
      <c r="CK111" s="158" t="inlineStr">
        <is>
          <t>Regtech</t>
        </is>
      </c>
      <c r="CL111" s="158" t="inlineStr">
        <is>
          <t>Services</t>
        </is>
      </c>
      <c r="CM111" s="158" t="inlineStr">
        <is>
          <t>14 years, 9 months, 15 days</t>
        </is>
      </c>
      <c r="CN111" s="158" t="inlineStr">
        <is>
          <t>Senior Services Specialst</t>
        </is>
      </c>
      <c r="CO111" s="158" t="n"/>
      <c r="CP111" s="158" t="n">
        <v>4</v>
      </c>
      <c r="CQ111" s="158" t="inlineStr">
        <is>
          <t>High</t>
        </is>
      </c>
      <c r="CR111" s="158" t="inlineStr">
        <is>
          <t>Core Contributor</t>
        </is>
      </c>
      <c r="CS111" s="158" t="inlineStr">
        <is>
          <t>Yes</t>
        </is>
      </c>
      <c r="CT111" s="158" t="inlineStr">
        <is>
          <t>No</t>
        </is>
      </c>
      <c r="CU111" s="158" t="inlineStr">
        <is>
          <t>Yes</t>
        </is>
      </c>
      <c r="CV111" s="158" t="n"/>
      <c r="CW111" s="158" t="n"/>
      <c r="CX111" s="158" t="n"/>
      <c r="CY111" s="158" t="inlineStr">
        <is>
          <r>
            <rPr>
              <rFont val="Calibri"/>
              <b val="1"/>
              <sz val="10"/>
            </rPr>
            <t>Title to be standardized to:</t>
          </r>
          <r>
            <rPr>
              <rFont val="Calibri"/>
              <sz val="10"/>
            </rPr>
            <t xml:space="preserve"> Senior Services Specialist</t>
          </r>
        </is>
      </c>
    </row>
    <row r="112" ht="64" customHeight="1">
      <c r="A112" s="109" t="inlineStr">
        <is>
          <t>IRIS0574</t>
        </is>
      </c>
      <c r="B112" s="111" t="inlineStr">
        <is>
          <t>Sandeep Dhere</t>
        </is>
      </c>
      <c r="C112" s="111" t="inlineStr">
        <is>
          <t>Services</t>
        </is>
      </c>
      <c r="D112" s="115" t="inlineStr">
        <is>
          <t>Senior Financial Analyst</t>
        </is>
      </c>
      <c r="E112" s="115" t="inlineStr">
        <is>
          <t>XBRL Specialist</t>
        </is>
      </c>
      <c r="F112" s="115" t="inlineStr">
        <is>
          <t>L4 – Senior</t>
        </is>
      </c>
      <c r="G112" s="115" t="inlineStr">
        <is>
          <t>B1</t>
        </is>
      </c>
      <c r="H112" s="146" t="inlineStr">
        <is>
          <t>▲ Up</t>
        </is>
      </c>
      <c r="I112" s="111" t="inlineStr">
        <is>
          <t>Consulting &amp; Professional Services</t>
        </is>
      </c>
      <c r="J112" s="111" t="inlineStr">
        <is>
          <t>XBRL Tagging, Conversion &amp; Filing</t>
        </is>
      </c>
      <c r="K112" s="111" t="inlineStr"/>
      <c r="L112" s="111" t="n">
        <v>20</v>
      </c>
      <c r="M112" s="113" t="inlineStr">
        <is>
          <t>P3 / M2</t>
        </is>
      </c>
      <c r="N112" s="114" t="inlineStr">
        <is>
          <t>Career / · Team Lead</t>
        </is>
      </c>
      <c r="O112" s="114" t="inlineStr">
        <is>
          <t>4 Enable</t>
        </is>
      </c>
      <c r="P112" s="114" t="inlineStr">
        <is>
          <t>4–7 yrs</t>
        </is>
      </c>
      <c r="Q112" s="114" t="inlineStr">
        <is>
          <t>5–8 · 4–8</t>
        </is>
      </c>
      <c r="R112" s="114" t="inlineStr">
        <is>
          <t>Consultant / Senior Associate</t>
        </is>
      </c>
      <c r="S112" s="114" t="inlineStr">
        <is>
          <r>
            <rPr>
              <rFont val="Calibri"/>
              <b val="1"/>
              <sz val="10"/>
            </rPr>
            <t>Big Four:</t>
          </r>
          <r>
            <rPr>
              <rFont val="Calibri"/>
              <sz val="10"/>
            </rPr>
            <t xml:space="preserve"> Senior Consultant · IRIS Vs Market Benchmark — XBRL US credential pathway: Certificate + specialist taxonomy</t>
          </r>
        </is>
      </c>
      <c r="T112" s="114" t="inlineStr">
        <is>
          <t>XBRL US GAAP Certificate · AICPA &amp; XBRL US; XBRL International specifications; IFRS / US GAAP / Ind AS</t>
        </is>
      </c>
      <c r="U112" s="114" t="inlineStr">
        <is>
          <t>Core 3 · Future 3 · Functional 3 · Leadership 1</t>
        </is>
      </c>
      <c r="V112" s="157" t="n">
        <v>77</v>
      </c>
      <c r="W112" s="158" t="inlineStr">
        <is>
          <t>IRIS0574</t>
        </is>
      </c>
      <c r="X112" s="158" t="inlineStr">
        <is>
          <t>Employee</t>
        </is>
      </c>
      <c r="Y112" s="158" t="inlineStr">
        <is>
          <t>Active</t>
        </is>
      </c>
      <c r="Z112" s="158" t="inlineStr">
        <is>
          <t>Sandeep Dhere</t>
        </is>
      </c>
      <c r="AA112" s="246" t="n">
        <v>40638</v>
      </c>
      <c r="AB112" s="158" t="inlineStr">
        <is>
          <t>Senior Financial Analyst</t>
        </is>
      </c>
      <c r="AC112" s="158" t="inlineStr">
        <is>
          <t>B.Com</t>
        </is>
      </c>
      <c r="AD112" s="158" t="inlineStr">
        <is>
          <t>Lalita Waghmare</t>
        </is>
      </c>
      <c r="AE112" s="158" t="inlineStr">
        <is>
          <t>N-7</t>
        </is>
      </c>
      <c r="AF112" s="158" t="inlineStr">
        <is>
          <t>Individual Contributor</t>
        </is>
      </c>
      <c r="AG112" s="158" t="inlineStr">
        <is>
          <t>0 years, 0 months, 0 days</t>
        </is>
      </c>
      <c r="AH112" s="158" t="inlineStr">
        <is>
          <t>15 years, 4 months, 20 days</t>
        </is>
      </c>
      <c r="AI112" s="158" t="inlineStr">
        <is>
          <t>Regtech</t>
        </is>
      </c>
      <c r="AJ112" s="158" t="inlineStr">
        <is>
          <t>CARBON</t>
        </is>
      </c>
      <c r="AK112" s="158" t="inlineStr">
        <is>
          <t>Services</t>
        </is>
      </c>
      <c r="AL112" s="158" t="inlineStr">
        <is>
          <t>Expert Assisted services</t>
        </is>
      </c>
      <c r="AM112" s="158" t="inlineStr">
        <is>
          <t>No</t>
        </is>
      </c>
      <c r="AN112" s="158" t="inlineStr">
        <is>
          <t>Professional Services</t>
        </is>
      </c>
      <c r="AO112" s="158" t="inlineStr">
        <is>
          <t>XBRL Domain</t>
        </is>
      </c>
      <c r="AP112" s="158" t="inlineStr">
        <is>
          <t>Non-technical</t>
        </is>
      </c>
      <c r="AQ112" s="158" t="n">
        <v>20</v>
      </c>
      <c r="AR112" s="158" t="inlineStr">
        <is>
          <t>Covered</t>
        </is>
      </c>
      <c r="AS112" s="158" t="inlineStr">
        <is>
          <t>IRIS0574</t>
        </is>
      </c>
      <c r="AT112" s="158" t="inlineStr">
        <is>
          <t>Sandeep Dhere</t>
        </is>
      </c>
      <c r="AU112" s="158" t="inlineStr">
        <is>
          <t>Services</t>
        </is>
      </c>
      <c r="AV112" s="158" t="inlineStr">
        <is>
          <t>Professional Services</t>
        </is>
      </c>
      <c r="AW112" s="158" t="inlineStr">
        <is>
          <t>XBRL / Regulatory Reporting</t>
        </is>
      </c>
      <c r="AX112" s="158" t="n"/>
      <c r="AY112" s="158" t="n"/>
      <c r="AZ112" s="158" t="inlineStr">
        <is>
          <t>Employee</t>
        </is>
      </c>
      <c r="BA112" s="158" t="inlineStr">
        <is>
          <t>Lalita Waghmare</t>
        </is>
      </c>
      <c r="BB112" s="158" t="inlineStr">
        <is>
          <t>Lalita Waghmare</t>
        </is>
      </c>
      <c r="BC112" s="158" t="inlineStr">
        <is>
          <t>No</t>
        </is>
      </c>
      <c r="BD112" s="158" t="inlineStr">
        <is>
          <t>Senior Financial Analyst</t>
        </is>
      </c>
      <c r="BE112" s="158" t="inlineStr">
        <is>
          <t>Senior Services Specialist</t>
        </is>
      </c>
      <c r="BF112" s="158" t="inlineStr">
        <is>
          <t>Yes</t>
        </is>
      </c>
      <c r="BG112" s="158" t="inlineStr">
        <is>
          <t>—</t>
        </is>
      </c>
      <c r="BH112" s="158" t="inlineStr">
        <is>
          <t>—</t>
        </is>
      </c>
      <c r="BI112" s="158" t="inlineStr">
        <is>
          <t>—</t>
        </is>
      </c>
      <c r="BJ112" s="158" t="inlineStr">
        <is>
          <t>Not a manager</t>
        </is>
      </c>
      <c r="BK112" s="158" t="inlineStr">
        <is>
          <t>—</t>
        </is>
      </c>
      <c r="BL112" s="158" t="inlineStr">
        <is>
          <t>—</t>
        </is>
      </c>
      <c r="BM112" s="158" t="inlineStr">
        <is>
          <t>—</t>
        </is>
      </c>
      <c r="BN112" s="158" t="inlineStr">
        <is>
          <t>Not a manager</t>
        </is>
      </c>
      <c r="BO112" s="158" t="inlineStr">
        <is>
          <t>—</t>
        </is>
      </c>
      <c r="BP112" s="158" t="inlineStr">
        <is>
          <t>L4 – Senior</t>
        </is>
      </c>
      <c r="BQ112" s="158" t="inlineStr">
        <is>
          <t>L4 – Senior</t>
        </is>
      </c>
      <c r="BR112" s="158" t="inlineStr">
        <is>
          <t>Designation refined from Raw tab Comments column · this update</t>
        </is>
      </c>
      <c r="BS11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12" s="158" t="n"/>
      <c r="BU112" s="158" t="inlineStr">
        <is>
          <t>India - MCA; Europe - ESEF.</t>
        </is>
      </c>
      <c r="BV112" s="158" t="n"/>
      <c r="BW112" s="158" t="inlineStr">
        <is>
          <t>IRIS0574</t>
        </is>
      </c>
      <c r="BX112" s="158" t="inlineStr">
        <is>
          <t>Employee</t>
        </is>
      </c>
      <c r="BY112" s="158" t="inlineStr">
        <is>
          <t>Active</t>
        </is>
      </c>
      <c r="BZ112" s="158" t="inlineStr">
        <is>
          <t>Sandeep Dhere</t>
        </is>
      </c>
      <c r="CA112" s="159" t="n">
        <v>40638</v>
      </c>
      <c r="CB112" s="158" t="inlineStr">
        <is>
          <t>Senior Financial Analyst</t>
        </is>
      </c>
      <c r="CC112" s="158" t="n"/>
      <c r="CD112" s="158" t="inlineStr">
        <is>
          <t>Professional Services</t>
        </is>
      </c>
      <c r="CE112" s="158" t="inlineStr">
        <is>
          <t>XBRL / Regulatory Reporting</t>
        </is>
      </c>
      <c r="CF112" s="158" t="inlineStr">
        <is>
          <t>Senior Financial Analyst</t>
        </is>
      </c>
      <c r="CG112" s="158" t="inlineStr">
        <is>
          <t>L4 – Senior</t>
        </is>
      </c>
      <c r="CH112" s="158" t="inlineStr">
        <is>
          <t>Lalita Waghmare</t>
        </is>
      </c>
      <c r="CI112" s="158" t="inlineStr">
        <is>
          <t>N-7</t>
        </is>
      </c>
      <c r="CJ112" s="158" t="inlineStr">
        <is>
          <t>Individual Contributor</t>
        </is>
      </c>
      <c r="CK112" s="158" t="inlineStr">
        <is>
          <t>Regtech</t>
        </is>
      </c>
      <c r="CL112" s="158" t="inlineStr">
        <is>
          <t>Services</t>
        </is>
      </c>
      <c r="CM112" s="158" t="inlineStr">
        <is>
          <t>15 years, 2 months, 15 days</t>
        </is>
      </c>
      <c r="CN112" s="158" t="inlineStr">
        <is>
          <t>Senior Services Specialst</t>
        </is>
      </c>
      <c r="CO112" s="158" t="n"/>
      <c r="CP112" s="158" t="n">
        <v>3</v>
      </c>
      <c r="CQ112" s="158" t="inlineStr">
        <is>
          <t>Medium</t>
        </is>
      </c>
      <c r="CR112" s="158" t="inlineStr">
        <is>
          <t>Core Contributor</t>
        </is>
      </c>
      <c r="CS112" s="158" t="inlineStr">
        <is>
          <t>No</t>
        </is>
      </c>
      <c r="CT112" s="158" t="inlineStr">
        <is>
          <t>No</t>
        </is>
      </c>
      <c r="CU112" s="158" t="inlineStr">
        <is>
          <t>Yes</t>
        </is>
      </c>
      <c r="CV112" s="158" t="n"/>
      <c r="CW112" s="158" t="n"/>
      <c r="CX112" s="158" t="n"/>
      <c r="CY112" s="158" t="inlineStr">
        <is>
          <r>
            <rPr>
              <rFont val="Calibri"/>
              <b val="1"/>
              <sz val="10"/>
            </rPr>
            <t>Title to be standardized to:</t>
          </r>
          <r>
            <rPr>
              <rFont val="Calibri"/>
              <sz val="10"/>
            </rPr>
            <t xml:space="preserve"> Senior Services Specialist</t>
          </r>
        </is>
      </c>
    </row>
    <row r="113" ht="64" customHeight="1">
      <c r="A113" s="109" t="inlineStr">
        <is>
          <t>IRIS0530</t>
        </is>
      </c>
      <c r="B113" s="111" t="inlineStr">
        <is>
          <t>Vipul Kurhade</t>
        </is>
      </c>
      <c r="C113" s="111" t="inlineStr">
        <is>
          <t>Services</t>
        </is>
      </c>
      <c r="D113" s="115" t="inlineStr">
        <is>
          <t>Senior Financial Analyst</t>
        </is>
      </c>
      <c r="E113" s="115" t="inlineStr">
        <is>
          <t>Team Lead – Assisted Services</t>
        </is>
      </c>
      <c r="F113" s="115" t="inlineStr">
        <is>
          <t>L4 – Senior</t>
        </is>
      </c>
      <c r="G113" s="115" t="inlineStr">
        <is>
          <t>B1</t>
        </is>
      </c>
      <c r="H113" s="146" t="inlineStr">
        <is>
          <t>▲ Up</t>
        </is>
      </c>
      <c r="I113" s="111" t="inlineStr">
        <is>
          <t>Consulting &amp; Professional Services</t>
        </is>
      </c>
      <c r="J113" s="111" t="inlineStr">
        <is>
          <t>XBRL Tagging, Conversion &amp; Filing</t>
        </is>
      </c>
      <c r="K113" s="111" t="inlineStr"/>
      <c r="L113" s="111" t="n">
        <v>20</v>
      </c>
      <c r="M113" s="113" t="inlineStr">
        <is>
          <t>P3 / M2</t>
        </is>
      </c>
      <c r="N113" s="114" t="inlineStr">
        <is>
          <t>Career / · Team Lead</t>
        </is>
      </c>
      <c r="O113" s="114" t="inlineStr">
        <is>
          <t>4 Enable</t>
        </is>
      </c>
      <c r="P113" s="114" t="inlineStr">
        <is>
          <t>4–7 yrs</t>
        </is>
      </c>
      <c r="Q113" s="114" t="inlineStr">
        <is>
          <t>5–8 · 4–8</t>
        </is>
      </c>
      <c r="R113" s="114" t="inlineStr">
        <is>
          <t>Team Lead / Assistant Manager</t>
        </is>
      </c>
      <c r="S113" s="114" t="inlineStr">
        <is>
          <r>
            <rPr>
              <rFont val="Calibri"/>
              <b val="1"/>
              <sz val="10"/>
            </rPr>
            <t>Big Four:</t>
          </r>
          <r>
            <rPr>
              <rFont val="Calibri"/>
              <sz val="10"/>
            </rPr>
            <t xml:space="preserve"> Senior Consultant · IRIS Vs Market Benchmark — XBRL US credential pathway: Certificate + specialist taxonomy</t>
          </r>
        </is>
      </c>
      <c r="T113" s="114" t="inlineStr">
        <is>
          <t>XBRL US GAAP Certificate · AICPA &amp; XBRL US; XBRL International specifications; IFRS / US GAAP / Ind AS</t>
        </is>
      </c>
      <c r="U113" s="114" t="inlineStr">
        <is>
          <t>Core 3 · Future 3 · Functional 3 · Leadership 2</t>
        </is>
      </c>
      <c r="V113" s="157" t="n">
        <v>70</v>
      </c>
      <c r="W113" s="158" t="inlineStr">
        <is>
          <t>IRIS0530</t>
        </is>
      </c>
      <c r="X113" s="158" t="inlineStr">
        <is>
          <t>Employee</t>
        </is>
      </c>
      <c r="Y113" s="158" t="inlineStr">
        <is>
          <t>Active</t>
        </is>
      </c>
      <c r="Z113" s="158" t="inlineStr">
        <is>
          <t>Vipul Kurhade</t>
        </is>
      </c>
      <c r="AA113" s="246" t="n">
        <v>40575</v>
      </c>
      <c r="AB113" s="158" t="inlineStr">
        <is>
          <t>Senior Financial Analyst</t>
        </is>
      </c>
      <c r="AC113" s="158" t="inlineStr">
        <is>
          <t>B.Com</t>
        </is>
      </c>
      <c r="AD113" s="158" t="inlineStr">
        <is>
          <t>Shailesh Kumar Sharma</t>
        </is>
      </c>
      <c r="AE113" s="158" t="inlineStr">
        <is>
          <t>N-7</t>
        </is>
      </c>
      <c r="AF113" s="158" t="inlineStr">
        <is>
          <t>Manager</t>
        </is>
      </c>
      <c r="AG113" s="158" t="inlineStr">
        <is>
          <t>1 years, 0 months, 0 days</t>
        </is>
      </c>
      <c r="AH113" s="158" t="inlineStr">
        <is>
          <t>15 years, 6 months, 24 days</t>
        </is>
      </c>
      <c r="AI113" s="158" t="inlineStr">
        <is>
          <t>Regtech</t>
        </is>
      </c>
      <c r="AJ113" s="158" t="inlineStr">
        <is>
          <t>CARBON</t>
        </is>
      </c>
      <c r="AK113" s="158" t="inlineStr">
        <is>
          <t>Services</t>
        </is>
      </c>
      <c r="AL113" s="158" t="inlineStr">
        <is>
          <t>Expert Assisted services</t>
        </is>
      </c>
      <c r="AM113" s="158" t="inlineStr">
        <is>
          <t>No</t>
        </is>
      </c>
      <c r="AN113" s="158" t="inlineStr">
        <is>
          <t>Professional Services</t>
        </is>
      </c>
      <c r="AO113" s="158" t="inlineStr">
        <is>
          <t>XBRL Domain</t>
        </is>
      </c>
      <c r="AP113" s="158" t="inlineStr">
        <is>
          <t>Non-technical</t>
        </is>
      </c>
      <c r="AQ113" s="158" t="n">
        <v>20</v>
      </c>
      <c r="AR113" s="158" t="inlineStr">
        <is>
          <t>Covered</t>
        </is>
      </c>
      <c r="AS113" s="158" t="inlineStr">
        <is>
          <t>IRIS0530</t>
        </is>
      </c>
      <c r="AT113" s="158" t="inlineStr">
        <is>
          <t>Vipul Kurhade</t>
        </is>
      </c>
      <c r="AU113" s="158" t="inlineStr">
        <is>
          <t>Services</t>
        </is>
      </c>
      <c r="AV113" s="158" t="inlineStr">
        <is>
          <t>Professional Services</t>
        </is>
      </c>
      <c r="AW113" s="158" t="inlineStr">
        <is>
          <t>XBRL / Regulatory Reporting</t>
        </is>
      </c>
      <c r="AX113" s="158" t="n"/>
      <c r="AY113" s="158" t="n"/>
      <c r="AZ113" s="158" t="inlineStr">
        <is>
          <t>Employee</t>
        </is>
      </c>
      <c r="BA113" s="158" t="inlineStr">
        <is>
          <t>Shailesh Kumar Sharma</t>
        </is>
      </c>
      <c r="BB113" s="158" t="inlineStr">
        <is>
          <t>Shailesh Kumar Sharma</t>
        </is>
      </c>
      <c r="BC113" s="158" t="inlineStr">
        <is>
          <t>No</t>
        </is>
      </c>
      <c r="BD113" s="158" t="inlineStr">
        <is>
          <t>Senior Financial Analyst</t>
        </is>
      </c>
      <c r="BE113" s="158" t="inlineStr">
        <is>
          <t>Professional Service Lead</t>
        </is>
      </c>
      <c r="BF113" s="158" t="inlineStr">
        <is>
          <t>Yes</t>
        </is>
      </c>
      <c r="BG113" s="158" t="n">
        <v>4</v>
      </c>
      <c r="BH113" s="158" t="n">
        <v>4</v>
      </c>
      <c r="BI113" s="158" t="n">
        <v>0</v>
      </c>
      <c r="BJ113" s="158" t="inlineStr">
        <is>
          <t>Review</t>
        </is>
      </c>
      <c r="BK113" s="158" t="n">
        <v>4</v>
      </c>
      <c r="BL113" s="158" t="n">
        <v>4</v>
      </c>
      <c r="BM113" s="158" t="n">
        <v>0</v>
      </c>
      <c r="BN113" s="158" t="inlineStr">
        <is>
          <t>Review</t>
        </is>
      </c>
      <c r="BO113" s="158" t="inlineStr">
        <is>
          <t>No</t>
        </is>
      </c>
      <c r="BP113" s="158" t="inlineStr">
        <is>
          <t>L4 – Senior</t>
        </is>
      </c>
      <c r="BQ113" s="158" t="inlineStr">
        <is>
          <t>L3</t>
        </is>
      </c>
      <c r="BR113" s="158" t="inlineStr">
        <is>
          <t>Matched from Title Hierarchy · new designation</t>
        </is>
      </c>
      <c r="BS113"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13" s="158" t="n"/>
      <c r="BU113" s="158" t="inlineStr">
        <is>
          <t>No input received.</t>
        </is>
      </c>
      <c r="BV113" s="158" t="n"/>
      <c r="BW113" s="158" t="inlineStr">
        <is>
          <t>IRIS0530</t>
        </is>
      </c>
      <c r="BX113" s="158" t="inlineStr">
        <is>
          <t>Employee</t>
        </is>
      </c>
      <c r="BY113" s="158" t="inlineStr">
        <is>
          <t>Active</t>
        </is>
      </c>
      <c r="BZ113" s="158" t="inlineStr">
        <is>
          <t>Vipul Kurhade</t>
        </is>
      </c>
      <c r="CA113" s="159" t="n">
        <v>40575</v>
      </c>
      <c r="CB113" s="158" t="inlineStr">
        <is>
          <t>Senior Financial Analyst</t>
        </is>
      </c>
      <c r="CC113" s="158" t="n"/>
      <c r="CD113" s="158" t="inlineStr">
        <is>
          <t>Professional Services</t>
        </is>
      </c>
      <c r="CE113" s="158" t="inlineStr">
        <is>
          <t>XBRL / Regulatory Reporting</t>
        </is>
      </c>
      <c r="CF113" s="158" t="inlineStr">
        <is>
          <t>Senior Financial Analyst</t>
        </is>
      </c>
      <c r="CG113" s="158" t="inlineStr">
        <is>
          <t>L4 – Senior</t>
        </is>
      </c>
      <c r="CH113" s="158" t="inlineStr">
        <is>
          <t>Shailesh Kumar Sharma</t>
        </is>
      </c>
      <c r="CI113" s="158" t="inlineStr">
        <is>
          <t>N-7</t>
        </is>
      </c>
      <c r="CJ113" s="158" t="inlineStr">
        <is>
          <t>Player Cum Coach</t>
        </is>
      </c>
      <c r="CK113" s="158" t="inlineStr">
        <is>
          <t>Regtech</t>
        </is>
      </c>
      <c r="CL113" s="158" t="inlineStr">
        <is>
          <t>Services</t>
        </is>
      </c>
      <c r="CM113" s="158" t="inlineStr">
        <is>
          <t>16 years, 4 months, 19 days</t>
        </is>
      </c>
      <c r="CN113" s="158" t="inlineStr">
        <is>
          <t>Professional Service Lead</t>
        </is>
      </c>
      <c r="CO113" s="158" t="n"/>
      <c r="CP113" s="158" t="n">
        <v>4</v>
      </c>
      <c r="CQ113" s="158" t="inlineStr">
        <is>
          <t>High</t>
        </is>
      </c>
      <c r="CR113" s="158" t="inlineStr">
        <is>
          <t>Core Contributor</t>
        </is>
      </c>
      <c r="CS113" s="158" t="inlineStr">
        <is>
          <t>Yes</t>
        </is>
      </c>
      <c r="CT113" s="158" t="inlineStr">
        <is>
          <t>No</t>
        </is>
      </c>
      <c r="CU113" s="158" t="inlineStr">
        <is>
          <t>Yes</t>
        </is>
      </c>
      <c r="CV113" s="158" t="n"/>
      <c r="CW113" s="158" t="n"/>
      <c r="CX113" s="158" t="n"/>
      <c r="CY113" s="158" t="inlineStr">
        <is>
          <r>
            <rPr>
              <rFont val="Calibri"/>
              <b val="1"/>
              <sz val="10"/>
            </rPr>
            <t>Title to be standardized:</t>
          </r>
          <r>
            <rPr>
              <rFont val="Calibri"/>
              <sz val="10"/>
            </rPr>
            <t xml:space="preserve"> Professional Services Lead</t>
          </r>
        </is>
      </c>
    </row>
    <row r="114" ht="64" customHeight="1">
      <c r="A114" s="109" t="inlineStr">
        <is>
          <t>IRIS0305</t>
        </is>
      </c>
      <c r="B114" s="111" t="inlineStr">
        <is>
          <t>Vivek Patil</t>
        </is>
      </c>
      <c r="C114" s="111" t="inlineStr">
        <is>
          <t>Services</t>
        </is>
      </c>
      <c r="D114" s="115" t="inlineStr">
        <is>
          <t>Senior Financial Analyst</t>
        </is>
      </c>
      <c r="E114" s="115" t="inlineStr">
        <is>
          <t>XBRL Specialist</t>
        </is>
      </c>
      <c r="F114" s="115" t="inlineStr">
        <is>
          <t>L4 – Senior</t>
        </is>
      </c>
      <c r="G114" s="115" t="inlineStr">
        <is>
          <t>B1</t>
        </is>
      </c>
      <c r="H114" s="146" t="inlineStr">
        <is>
          <t>▲ Up</t>
        </is>
      </c>
      <c r="I114" s="111" t="inlineStr">
        <is>
          <t>Consulting &amp; Professional Services</t>
        </is>
      </c>
      <c r="J114" s="111" t="inlineStr">
        <is>
          <t>XBRL Tagging, Conversion &amp; Filing</t>
        </is>
      </c>
      <c r="K114" s="133" t="inlineStr">
        <is>
          <t>• Confirm the reporting line — Manager</t>
        </is>
      </c>
      <c r="L114" s="111" t="n">
        <v>20</v>
      </c>
      <c r="M114" s="113" t="inlineStr">
        <is>
          <t>P3 / M2</t>
        </is>
      </c>
      <c r="N114" s="114" t="inlineStr">
        <is>
          <t>Career / · Team Lead</t>
        </is>
      </c>
      <c r="O114" s="114" t="inlineStr">
        <is>
          <t>4 Enable</t>
        </is>
      </c>
      <c r="P114" s="114" t="inlineStr">
        <is>
          <t>4–7 yrs</t>
        </is>
      </c>
      <c r="Q114" s="114" t="inlineStr">
        <is>
          <t>5–8 · 4–8</t>
        </is>
      </c>
      <c r="R114" s="114" t="inlineStr">
        <is>
          <t>Consultant / Senior Associate</t>
        </is>
      </c>
      <c r="S114" s="114" t="inlineStr">
        <is>
          <r>
            <rPr>
              <rFont val="Calibri"/>
              <b val="1"/>
              <sz val="10"/>
            </rPr>
            <t>Big Four:</t>
          </r>
          <r>
            <rPr>
              <rFont val="Calibri"/>
              <sz val="10"/>
            </rPr>
            <t xml:space="preserve"> Senior Consultant · IRIS Vs Market Benchmark — XBRL US credential pathway: Certificate + specialist taxonomy</t>
          </r>
        </is>
      </c>
      <c r="T114" s="114" t="inlineStr">
        <is>
          <t>XBRL US GAAP Certificate · AICPA &amp; XBRL US; XBRL International specifications; IFRS / US GAAP / Ind AS</t>
        </is>
      </c>
      <c r="U114" s="114" t="inlineStr">
        <is>
          <t>Core 3 · Future 3 · Functional 3 · Leadership 1</t>
        </is>
      </c>
      <c r="V114" s="157" t="n">
        <v>48</v>
      </c>
      <c r="W114" s="158" t="inlineStr">
        <is>
          <t>IRIS0305</t>
        </is>
      </c>
      <c r="X114" s="158" t="inlineStr">
        <is>
          <t>Employee</t>
        </is>
      </c>
      <c r="Y114" s="158" t="inlineStr">
        <is>
          <t>Active</t>
        </is>
      </c>
      <c r="Z114" s="158" t="inlineStr">
        <is>
          <t>Vivek Patil</t>
        </is>
      </c>
      <c r="AA114" s="246" t="n">
        <v>40224</v>
      </c>
      <c r="AB114" s="158" t="inlineStr">
        <is>
          <t>Senior Financial Analyst</t>
        </is>
      </c>
      <c r="AC114" s="158" t="inlineStr">
        <is>
          <t>B.Com</t>
        </is>
      </c>
      <c r="AD114" s="158" t="inlineStr">
        <is>
          <t>Shashikant Mudaliar</t>
        </is>
      </c>
      <c r="AE114" s="158" t="inlineStr">
        <is>
          <t>N-6</t>
        </is>
      </c>
      <c r="AF114" s="158" t="inlineStr">
        <is>
          <t>Individual Contributor</t>
        </is>
      </c>
      <c r="AG114" s="158" t="inlineStr">
        <is>
          <t>0 years, 0 months, 0 days</t>
        </is>
      </c>
      <c r="AH114" s="158" t="inlineStr">
        <is>
          <t>16 years, 6 months, 10 days</t>
        </is>
      </c>
      <c r="AI114" s="158" t="inlineStr">
        <is>
          <t>Regtech</t>
        </is>
      </c>
      <c r="AJ114" s="158" t="inlineStr">
        <is>
          <t>CARBON</t>
        </is>
      </c>
      <c r="AK114" s="158" t="inlineStr">
        <is>
          <t>Services</t>
        </is>
      </c>
      <c r="AL114" s="158" t="inlineStr">
        <is>
          <t>Expert Assisted services</t>
        </is>
      </c>
      <c r="AM114" s="158" t="inlineStr">
        <is>
          <t>No</t>
        </is>
      </c>
      <c r="AN114" s="158" t="inlineStr">
        <is>
          <t>Professional Services</t>
        </is>
      </c>
      <c r="AO114" s="158" t="inlineStr">
        <is>
          <t>XBRL Domain</t>
        </is>
      </c>
      <c r="AP114" s="158" t="inlineStr">
        <is>
          <t>Non-technical</t>
        </is>
      </c>
      <c r="AQ114" s="158" t="n">
        <v>20</v>
      </c>
      <c r="AR114" s="158" t="inlineStr">
        <is>
          <t>Covered</t>
        </is>
      </c>
      <c r="AS114" s="158" t="inlineStr">
        <is>
          <t>IRIS0305</t>
        </is>
      </c>
      <c r="AT114" s="158" t="inlineStr">
        <is>
          <t>Vivek Patil</t>
        </is>
      </c>
      <c r="AU114" s="158" t="inlineStr">
        <is>
          <t>Services</t>
        </is>
      </c>
      <c r="AV114" s="158" t="inlineStr">
        <is>
          <t>Professional Services</t>
        </is>
      </c>
      <c r="AW114" s="158" t="inlineStr">
        <is>
          <t>XBRL / Regulatory Reporting</t>
        </is>
      </c>
      <c r="AX114" s="158" t="n"/>
      <c r="AY114" s="158" t="n"/>
      <c r="AZ114" s="158" t="inlineStr">
        <is>
          <t>Employee</t>
        </is>
      </c>
      <c r="BA114" s="158" t="inlineStr">
        <is>
          <t>Shashikant Mudaliar</t>
        </is>
      </c>
      <c r="BB114" s="158" t="inlineStr">
        <is>
          <t>Shashikant Mudaliar</t>
        </is>
      </c>
      <c r="BC114" s="158" t="inlineStr">
        <is>
          <t>No</t>
        </is>
      </c>
      <c r="BD114" s="158" t="inlineStr">
        <is>
          <t>Senior Financial Analyst</t>
        </is>
      </c>
      <c r="BE114" s="158" t="inlineStr">
        <is>
          <t>Senior Services Specialist</t>
        </is>
      </c>
      <c r="BF114" s="158" t="inlineStr">
        <is>
          <t>Yes</t>
        </is>
      </c>
      <c r="BG114" s="158" t="inlineStr">
        <is>
          <t>—</t>
        </is>
      </c>
      <c r="BH114" s="158" t="inlineStr">
        <is>
          <t>—</t>
        </is>
      </c>
      <c r="BI114" s="158" t="inlineStr">
        <is>
          <t>—</t>
        </is>
      </c>
      <c r="BJ114" s="158" t="inlineStr">
        <is>
          <t>Not a manager</t>
        </is>
      </c>
      <c r="BK114" s="158" t="inlineStr">
        <is>
          <t>—</t>
        </is>
      </c>
      <c r="BL114" s="158" t="inlineStr">
        <is>
          <t>—</t>
        </is>
      </c>
      <c r="BM114" s="158" t="inlineStr">
        <is>
          <t>—</t>
        </is>
      </c>
      <c r="BN114" s="158" t="inlineStr">
        <is>
          <t>Not a manager</t>
        </is>
      </c>
      <c r="BO114" s="158" t="inlineStr">
        <is>
          <t>—</t>
        </is>
      </c>
      <c r="BP114" s="158" t="inlineStr">
        <is>
          <t>L4 – Senior</t>
        </is>
      </c>
      <c r="BQ114" s="158" t="inlineStr">
        <is>
          <t>L4 – Senior</t>
        </is>
      </c>
      <c r="BR114" s="158" t="inlineStr">
        <is>
          <t>Designation refined from Raw tab Comments column · this update</t>
        </is>
      </c>
      <c r="BS114"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14" s="158" t="n"/>
      <c r="BU114" s="158" t="inlineStr">
        <is>
          <t>Italy - Infocamere; India - MCA; USA - SEC.</t>
        </is>
      </c>
      <c r="BV114" s="158" t="n"/>
      <c r="BW114" s="158" t="inlineStr">
        <is>
          <t>IRIS0305</t>
        </is>
      </c>
      <c r="BX114" s="158" t="inlineStr">
        <is>
          <t>Employee</t>
        </is>
      </c>
      <c r="BY114" s="158" t="inlineStr">
        <is>
          <t>Active</t>
        </is>
      </c>
      <c r="BZ114" s="158" t="inlineStr">
        <is>
          <t>Vivek Patil</t>
        </is>
      </c>
      <c r="CA114" s="159" t="n">
        <v>40224</v>
      </c>
      <c r="CB114" s="158" t="inlineStr">
        <is>
          <t>Senior Financial Analyst</t>
        </is>
      </c>
      <c r="CC114" s="158" t="n"/>
      <c r="CD114" s="158" t="inlineStr">
        <is>
          <t>Professional Services</t>
        </is>
      </c>
      <c r="CE114" s="158" t="inlineStr">
        <is>
          <t>XBRL / Regulatory Reporting</t>
        </is>
      </c>
      <c r="CF114" s="158" t="inlineStr">
        <is>
          <t>Senior Financial Analyst</t>
        </is>
      </c>
      <c r="CG114" s="158" t="inlineStr">
        <is>
          <t>L4 – Senior</t>
        </is>
      </c>
      <c r="CH114" s="158" t="inlineStr">
        <is>
          <t>Shashikant Mudaliar</t>
        </is>
      </c>
      <c r="CI114" s="158" t="inlineStr">
        <is>
          <t>N-6</t>
        </is>
      </c>
      <c r="CJ114" s="158" t="inlineStr">
        <is>
          <t>Individual Contributor</t>
        </is>
      </c>
      <c r="CK114" s="158" t="inlineStr">
        <is>
          <t>Regtech</t>
        </is>
      </c>
      <c r="CL114" s="158" t="inlineStr">
        <is>
          <t>Services</t>
        </is>
      </c>
      <c r="CM114" s="158" t="inlineStr">
        <is>
          <t>16 years, 4 months, 5 days</t>
        </is>
      </c>
      <c r="CN114" s="158" t="inlineStr">
        <is>
          <t>Senior Services Specialst</t>
        </is>
      </c>
      <c r="CO114" s="158" t="n"/>
      <c r="CP114" s="158" t="n">
        <v>3</v>
      </c>
      <c r="CQ114" s="158" t="inlineStr">
        <is>
          <t>High</t>
        </is>
      </c>
      <c r="CR114" s="158" t="inlineStr">
        <is>
          <t>Core Contributor</t>
        </is>
      </c>
      <c r="CS114" s="158" t="inlineStr">
        <is>
          <t>Yes</t>
        </is>
      </c>
      <c r="CT114" s="158" t="inlineStr">
        <is>
          <t>No</t>
        </is>
      </c>
      <c r="CU114" s="158" t="inlineStr">
        <is>
          <t>Yes</t>
        </is>
      </c>
      <c r="CV114" s="158" t="n"/>
      <c r="CW114" s="158" t="n"/>
      <c r="CX114" s="158" t="n"/>
      <c r="CY114" s="158" t="inlineStr">
        <is>
          <r>
            <rPr>
              <rFont val="Calibri"/>
              <b val="1"/>
              <sz val="10"/>
            </rPr>
            <t>Title to be standardized to:</t>
          </r>
          <r>
            <rPr>
              <rFont val="Calibri"/>
              <sz val="10"/>
            </rPr>
            <t xml:space="preserve"> Senior Services Specialist</t>
          </r>
        </is>
      </c>
    </row>
    <row r="115" ht="64" customHeight="1">
      <c r="A115" s="109" t="inlineStr">
        <is>
          <t>IRIS2163</t>
        </is>
      </c>
      <c r="B115" s="111" t="inlineStr">
        <is>
          <t>Abhijit Bhagwan Patil</t>
        </is>
      </c>
      <c r="C115" s="111" t="inlineStr">
        <is>
          <t>Services</t>
        </is>
      </c>
      <c r="D115" s="115" t="inlineStr">
        <is>
          <t>Financial Analyst</t>
        </is>
      </c>
      <c r="E115" s="115" t="inlineStr">
        <is>
          <t>Senior Financial Analyst</t>
        </is>
      </c>
      <c r="F115" s="115" t="inlineStr">
        <is>
          <t>L3 – Professional / Associate</t>
        </is>
      </c>
      <c r="G115" s="115" t="inlineStr">
        <is>
          <t>A3</t>
        </is>
      </c>
      <c r="H115" s="146" t="inlineStr">
        <is>
          <t>▲ Up</t>
        </is>
      </c>
      <c r="I115" s="111" t="inlineStr">
        <is>
          <t>Consulting &amp; Professional Services</t>
        </is>
      </c>
      <c r="J115" s="111" t="inlineStr">
        <is>
          <t>XBRL Tagging, Conversion &amp; Filing</t>
        </is>
      </c>
      <c r="K115" s="133" t="inlineStr">
        <is>
          <t>• Confirm the reporting line — Manager</t>
        </is>
      </c>
      <c r="L115" s="111" t="n">
        <v>20</v>
      </c>
      <c r="M115" s="113" t="inlineStr">
        <is>
          <t>P2</t>
        </is>
      </c>
      <c r="N115" s="114" t="inlineStr">
        <is>
          <t>Developing</t>
        </is>
      </c>
      <c r="O115" s="114" t="inlineStr">
        <is>
          <t>3 Apply</t>
        </is>
      </c>
      <c r="P115" s="114" t="inlineStr">
        <is>
          <t>2–4 yrs</t>
        </is>
      </c>
      <c r="Q115" s="114" t="inlineStr">
        <is>
          <t>3–5 · 2–5</t>
        </is>
      </c>
      <c r="R115" s="114" t="inlineStr">
        <is>
          <t>Senior Analyst / Associate</t>
        </is>
      </c>
      <c r="S115" s="114" t="inlineStr">
        <is>
          <r>
            <rPr>
              <rFont val="Calibri"/>
              <b val="1"/>
              <sz val="10"/>
            </rPr>
            <t>DataTracks:</t>
          </r>
          <r>
            <rPr>
              <rFont val="Calibri"/>
              <sz val="10"/>
            </rPr>
            <t xml:space="preserve"> Senior Associate · 2–5 yrs · Big Four: Consultant · IRIS Vs Market Benchmark — XBRL US credential pathway: XBRL US GAAP Certificate</t>
          </r>
        </is>
      </c>
      <c r="T115" s="114" t="inlineStr">
        <is>
          <t>XBRL US GAAP Certificate · AICPA &amp; XBRL US; XBRL International specifications; IFRS / US GAAP / Ind AS</t>
        </is>
      </c>
      <c r="U115" s="114" t="inlineStr">
        <is>
          <t>Core 2 · Future 2 · Functional 3 · Leadership not scored</t>
        </is>
      </c>
      <c r="V115" s="157" t="n">
        <v>287</v>
      </c>
      <c r="W115" s="158" t="inlineStr">
        <is>
          <t>IRIS2163</t>
        </is>
      </c>
      <c r="X115" s="158" t="inlineStr">
        <is>
          <t>Employee</t>
        </is>
      </c>
      <c r="Y115" s="158" t="inlineStr">
        <is>
          <t>Active</t>
        </is>
      </c>
      <c r="Z115" s="158" t="inlineStr">
        <is>
          <t>Abhijit Bhagwan Patil</t>
        </is>
      </c>
      <c r="AA115" s="246" t="n">
        <v>45139</v>
      </c>
      <c r="AB115" s="158" t="inlineStr">
        <is>
          <t>Financial Analyst</t>
        </is>
      </c>
      <c r="AC115" s="158" t="inlineStr">
        <is>
          <t>BAF</t>
        </is>
      </c>
      <c r="AD115" s="158" t="inlineStr">
        <is>
          <t>Jinesh Kumar S</t>
        </is>
      </c>
      <c r="AE115" s="158" t="inlineStr">
        <is>
          <t>N-7</t>
        </is>
      </c>
      <c r="AF115" s="158" t="inlineStr">
        <is>
          <t>Individual Contributor</t>
        </is>
      </c>
      <c r="AG115" s="158" t="inlineStr">
        <is>
          <t>0 years, 0 months, 0 days</t>
        </is>
      </c>
      <c r="AH115" s="158" t="inlineStr">
        <is>
          <t>3 years, 0 months, 24 days</t>
        </is>
      </c>
      <c r="AI115" s="158" t="inlineStr">
        <is>
          <t>Regtech</t>
        </is>
      </c>
      <c r="AJ115" s="158" t="inlineStr">
        <is>
          <t>CARBON</t>
        </is>
      </c>
      <c r="AK115" s="158" t="inlineStr">
        <is>
          <t>Services</t>
        </is>
      </c>
      <c r="AL115" s="158" t="inlineStr">
        <is>
          <t>Expert Assisted services</t>
        </is>
      </c>
      <c r="AM115" s="158" t="inlineStr">
        <is>
          <t>No</t>
        </is>
      </c>
      <c r="AN115" s="158" t="inlineStr">
        <is>
          <t>Professional Services</t>
        </is>
      </c>
      <c r="AO115" s="158" t="inlineStr">
        <is>
          <t>XBRL Domain</t>
        </is>
      </c>
      <c r="AP115" s="158" t="inlineStr">
        <is>
          <t>Non-technical</t>
        </is>
      </c>
      <c r="AQ115" s="158" t="n">
        <v>20</v>
      </c>
      <c r="AR115" s="158" t="inlineStr">
        <is>
          <t>Covered</t>
        </is>
      </c>
      <c r="AS115" s="158" t="inlineStr">
        <is>
          <t>IRIS2163</t>
        </is>
      </c>
      <c r="AT115" s="158" t="inlineStr">
        <is>
          <t>Abhijit Bhagwan Patil</t>
        </is>
      </c>
      <c r="AU115" s="158" t="inlineStr">
        <is>
          <t>Services</t>
        </is>
      </c>
      <c r="AV115" s="158" t="inlineStr">
        <is>
          <t>Professional Services</t>
        </is>
      </c>
      <c r="AW115" s="158" t="inlineStr">
        <is>
          <t>XBRL / Regulatory Reporting</t>
        </is>
      </c>
      <c r="AX115" s="158" t="n"/>
      <c r="AY115" s="158" t="n"/>
      <c r="AZ115" s="158" t="inlineStr">
        <is>
          <t>Employee</t>
        </is>
      </c>
      <c r="BA115" s="158" t="inlineStr">
        <is>
          <t>Jinesh Kumar S</t>
        </is>
      </c>
      <c r="BB115" s="158" t="inlineStr">
        <is>
          <t>Jinesh Kumar S</t>
        </is>
      </c>
      <c r="BC115" s="158" t="inlineStr">
        <is>
          <t>No</t>
        </is>
      </c>
      <c r="BD115" s="158" t="inlineStr">
        <is>
          <t>Financial Analyst</t>
        </is>
      </c>
      <c r="BE115" s="158" t="inlineStr">
        <is>
          <t>Services Associate</t>
        </is>
      </c>
      <c r="BF115" s="158" t="inlineStr">
        <is>
          <t>Yes</t>
        </is>
      </c>
      <c r="BG115" s="158" t="inlineStr">
        <is>
          <t>—</t>
        </is>
      </c>
      <c r="BH115" s="158" t="inlineStr">
        <is>
          <t>—</t>
        </is>
      </c>
      <c r="BI115" s="158" t="inlineStr">
        <is>
          <t>—</t>
        </is>
      </c>
      <c r="BJ115" s="158" t="inlineStr">
        <is>
          <t>Not a manager</t>
        </is>
      </c>
      <c r="BK115" s="158" t="inlineStr">
        <is>
          <t>—</t>
        </is>
      </c>
      <c r="BL115" s="158" t="inlineStr">
        <is>
          <t>—</t>
        </is>
      </c>
      <c r="BM115" s="158" t="inlineStr">
        <is>
          <t>—</t>
        </is>
      </c>
      <c r="BN115" s="158" t="inlineStr">
        <is>
          <t>Not a manager</t>
        </is>
      </c>
      <c r="BO115" s="158" t="inlineStr">
        <is>
          <t>—</t>
        </is>
      </c>
      <c r="BP115" s="158" t="inlineStr">
        <is>
          <t>L3 – Professional / Associate</t>
        </is>
      </c>
      <c r="BQ115" s="158" t="inlineStr">
        <is>
          <t>L1</t>
        </is>
      </c>
      <c r="BR115" s="158" t="inlineStr">
        <is>
          <t>Matched from Title Hierarchy · new designation</t>
        </is>
      </c>
      <c r="BS115"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15" s="158" t="n"/>
      <c r="BU115" s="158" t="inlineStr">
        <is>
          <t>USA - SEC.</t>
        </is>
      </c>
      <c r="BV115" s="158" t="n"/>
      <c r="BW115" s="158" t="inlineStr">
        <is>
          <t>IRIS2163</t>
        </is>
      </c>
      <c r="BX115" s="158" t="inlineStr">
        <is>
          <t>Employee</t>
        </is>
      </c>
      <c r="BY115" s="158" t="inlineStr">
        <is>
          <t>Active</t>
        </is>
      </c>
      <c r="BZ115" s="158" t="inlineStr">
        <is>
          <t>Abhijit Bhagwan Patil</t>
        </is>
      </c>
      <c r="CA115" s="159" t="n">
        <v>45139</v>
      </c>
      <c r="CB115" s="158" t="inlineStr">
        <is>
          <t>Financial Analyst</t>
        </is>
      </c>
      <c r="CC115" s="158" t="n"/>
      <c r="CD115" s="158" t="inlineStr">
        <is>
          <t>Professional Services</t>
        </is>
      </c>
      <c r="CE115" s="158" t="inlineStr">
        <is>
          <t>XBRL / Regulatory Reporting</t>
        </is>
      </c>
      <c r="CF115" s="158" t="inlineStr">
        <is>
          <t>Financial Analyst</t>
        </is>
      </c>
      <c r="CG115" s="158" t="inlineStr">
        <is>
          <t>L3 – Professional / Associate</t>
        </is>
      </c>
      <c r="CH115" s="158" t="inlineStr">
        <is>
          <t>Jinesh Kumar S</t>
        </is>
      </c>
      <c r="CI115" s="158" t="inlineStr">
        <is>
          <t>N-7</t>
        </is>
      </c>
      <c r="CJ115" s="158" t="inlineStr">
        <is>
          <t>Individual Contributor</t>
        </is>
      </c>
      <c r="CK115" s="158" t="inlineStr">
        <is>
          <t>Regtech</t>
        </is>
      </c>
      <c r="CL115" s="158" t="inlineStr">
        <is>
          <t>Services</t>
        </is>
      </c>
      <c r="CM115" s="158" t="inlineStr">
        <is>
          <t>2 years, 10 months, 19 days</t>
        </is>
      </c>
      <c r="CN115" s="158" t="inlineStr">
        <is>
          <t>Services Associate</t>
        </is>
      </c>
      <c r="CO115" s="158" t="n"/>
      <c r="CP115" s="158" t="n">
        <v>4</v>
      </c>
      <c r="CQ115" s="158" t="inlineStr">
        <is>
          <t>High</t>
        </is>
      </c>
      <c r="CR115" s="158" t="inlineStr">
        <is>
          <t>Core Contributor</t>
        </is>
      </c>
      <c r="CS115" s="158" t="inlineStr">
        <is>
          <t>Yes</t>
        </is>
      </c>
      <c r="CT115" s="158" t="inlineStr">
        <is>
          <t>No</t>
        </is>
      </c>
      <c r="CU115" s="158" t="inlineStr">
        <is>
          <t>Yes</t>
        </is>
      </c>
      <c r="CV115" s="158" t="n"/>
      <c r="CW115" s="158" t="n"/>
      <c r="CX115" s="158" t="n"/>
      <c r="CY115" s="158" t="inlineStr">
        <is>
          <t>Title to be standardized to : Services Associate</t>
        </is>
      </c>
    </row>
    <row r="116" ht="64" customHeight="1">
      <c r="A116" s="109" t="inlineStr">
        <is>
          <t>IRIS0143</t>
        </is>
      </c>
      <c r="B116" s="111" t="inlineStr">
        <is>
          <t>Ajinkya Dhumal</t>
        </is>
      </c>
      <c r="C116" s="111" t="inlineStr">
        <is>
          <t>Services</t>
        </is>
      </c>
      <c r="D116" s="111" t="inlineStr">
        <is>
          <t>Senior Financial Analyst</t>
        </is>
      </c>
      <c r="E116" s="111" t="inlineStr">
        <is>
          <t>Senior Financial Analyst</t>
        </is>
      </c>
      <c r="F116" s="111" t="inlineStr">
        <is>
          <t>L4 – Senior</t>
        </is>
      </c>
      <c r="G116" s="24" t="inlineStr">
        <is>
          <t>A3</t>
        </is>
      </c>
      <c r="H116" s="149" t="inlineStr">
        <is>
          <t>• Same level</t>
        </is>
      </c>
      <c r="I116" s="111" t="inlineStr">
        <is>
          <t>Consulting &amp; Professional Services</t>
        </is>
      </c>
      <c r="J116" s="111" t="inlineStr">
        <is>
          <t>XBRL Tagging, Conversion &amp; Filing</t>
        </is>
      </c>
      <c r="K116" s="111" t="inlineStr"/>
      <c r="L116" s="111" t="n">
        <v>20</v>
      </c>
      <c r="M116" s="113" t="inlineStr">
        <is>
          <t>P2</t>
        </is>
      </c>
      <c r="N116" s="114" t="inlineStr">
        <is>
          <t>Developing</t>
        </is>
      </c>
      <c r="O116" s="114" t="inlineStr">
        <is>
          <t>3 Apply</t>
        </is>
      </c>
      <c r="P116" s="114" t="inlineStr">
        <is>
          <t>2–4 yrs</t>
        </is>
      </c>
      <c r="Q116" s="114" t="inlineStr">
        <is>
          <t>3–5 · 2–5</t>
        </is>
      </c>
      <c r="R116" s="114" t="inlineStr">
        <is>
          <t>Senior Analyst / Associate</t>
        </is>
      </c>
      <c r="S116" s="114" t="inlineStr">
        <is>
          <r>
            <rPr>
              <rFont val="Calibri"/>
              <b val="1"/>
              <sz val="10"/>
            </rPr>
            <t>DataTracks:</t>
          </r>
          <r>
            <rPr>
              <rFont val="Calibri"/>
              <sz val="10"/>
            </rPr>
            <t xml:space="preserve"> Senior Associate · 2–5 yrs · Big Four: Consultant · IRIS Vs Market Benchmark — XBRL US credential pathway: XBRL US GAAP Certificate</t>
          </r>
        </is>
      </c>
      <c r="T116" s="114" t="inlineStr">
        <is>
          <t>XBRL US GAAP Certificate · AICPA &amp; XBRL US; XBRL International specifications; IFRS / US GAAP / Ind AS</t>
        </is>
      </c>
      <c r="U116" s="114" t="inlineStr">
        <is>
          <t>Core 2 · Future 2 · Functional 3 · Leadership not scored</t>
        </is>
      </c>
      <c r="V116" s="157" t="n">
        <v>31</v>
      </c>
      <c r="W116" s="158" t="inlineStr">
        <is>
          <t>IRIS0143</t>
        </is>
      </c>
      <c r="X116" s="158" t="inlineStr">
        <is>
          <t>Employee</t>
        </is>
      </c>
      <c r="Y116" s="158" t="inlineStr">
        <is>
          <t>Active</t>
        </is>
      </c>
      <c r="Z116" s="158" t="inlineStr">
        <is>
          <t>Ajinkya Dhumal</t>
        </is>
      </c>
      <c r="AA116" s="246" t="n">
        <v>39413</v>
      </c>
      <c r="AB116" s="158" t="inlineStr">
        <is>
          <t>Senior Financial Analyst</t>
        </is>
      </c>
      <c r="AC116" s="158" t="inlineStr">
        <is>
          <t>B.Com</t>
        </is>
      </c>
      <c r="AD116" s="158" t="inlineStr">
        <is>
          <t>Priyanka Mehra</t>
        </is>
      </c>
      <c r="AE116" s="158" t="inlineStr">
        <is>
          <t>N-7</t>
        </is>
      </c>
      <c r="AF116" s="158" t="inlineStr">
        <is>
          <t>Individual Contributor</t>
        </is>
      </c>
      <c r="AG116" s="158" t="inlineStr">
        <is>
          <t>0 years, 0 months, 0 days</t>
        </is>
      </c>
      <c r="AH116" s="158" t="inlineStr">
        <is>
          <t>18 years, 8 months, 29 days</t>
        </is>
      </c>
      <c r="AI116" s="158" t="inlineStr">
        <is>
          <t>Regtech</t>
        </is>
      </c>
      <c r="AJ116" s="158" t="inlineStr">
        <is>
          <t>CARBON</t>
        </is>
      </c>
      <c r="AK116" s="158" t="inlineStr">
        <is>
          <t>Services</t>
        </is>
      </c>
      <c r="AL116" s="158" t="inlineStr">
        <is>
          <t>Expert Assisted services</t>
        </is>
      </c>
      <c r="AM116" s="158" t="inlineStr">
        <is>
          <t>No</t>
        </is>
      </c>
      <c r="AN116" s="158" t="inlineStr">
        <is>
          <t>Professional Services</t>
        </is>
      </c>
      <c r="AO116" s="158" t="inlineStr">
        <is>
          <t>XBRL Domain</t>
        </is>
      </c>
      <c r="AP116" s="158" t="inlineStr">
        <is>
          <t>Non-technical</t>
        </is>
      </c>
      <c r="AQ116" s="158" t="n">
        <v>20</v>
      </c>
      <c r="AR116" s="158" t="inlineStr">
        <is>
          <t>Covered</t>
        </is>
      </c>
      <c r="AS116" s="158" t="inlineStr">
        <is>
          <t>IRIS0143</t>
        </is>
      </c>
      <c r="AT116" s="158" t="inlineStr">
        <is>
          <t>Ajinkya Dhumal</t>
        </is>
      </c>
      <c r="AU116" s="158" t="inlineStr">
        <is>
          <t>Services</t>
        </is>
      </c>
      <c r="AV116" s="158" t="inlineStr">
        <is>
          <t>Professional Services</t>
        </is>
      </c>
      <c r="AW116" s="158" t="inlineStr">
        <is>
          <t>XBRL / Regulatory Reporting</t>
        </is>
      </c>
      <c r="AX116" s="158" t="n"/>
      <c r="AY116" s="158" t="n"/>
      <c r="AZ116" s="158" t="inlineStr">
        <is>
          <t>Employee</t>
        </is>
      </c>
      <c r="BA116" s="158" t="inlineStr">
        <is>
          <t>Priyanka Mehra</t>
        </is>
      </c>
      <c r="BB116" s="158" t="inlineStr">
        <is>
          <t>Priyanka Mehra</t>
        </is>
      </c>
      <c r="BC116" s="158" t="inlineStr">
        <is>
          <t>No</t>
        </is>
      </c>
      <c r="BD116" s="158" t="inlineStr">
        <is>
          <t>Senior Financial Analyst</t>
        </is>
      </c>
      <c r="BE116" s="158" t="inlineStr">
        <is>
          <t>Senior Services Specialist</t>
        </is>
      </c>
      <c r="BF116" s="158" t="inlineStr">
        <is>
          <t>Yes</t>
        </is>
      </c>
      <c r="BG116" s="158" t="inlineStr">
        <is>
          <t>—</t>
        </is>
      </c>
      <c r="BH116" s="158" t="inlineStr">
        <is>
          <t>—</t>
        </is>
      </c>
      <c r="BI116" s="158" t="inlineStr">
        <is>
          <t>—</t>
        </is>
      </c>
      <c r="BJ116" s="158" t="inlineStr">
        <is>
          <t>Not a manager</t>
        </is>
      </c>
      <c r="BK116" s="158" t="inlineStr">
        <is>
          <t>—</t>
        </is>
      </c>
      <c r="BL116" s="158" t="inlineStr">
        <is>
          <t>—</t>
        </is>
      </c>
      <c r="BM116" s="158" t="inlineStr">
        <is>
          <t>—</t>
        </is>
      </c>
      <c r="BN116" s="158" t="inlineStr">
        <is>
          <t>Not a manager</t>
        </is>
      </c>
      <c r="BO116" s="158" t="inlineStr">
        <is>
          <t>—</t>
        </is>
      </c>
      <c r="BP116" s="158" t="inlineStr">
        <is>
          <t>L4 – Senior</t>
        </is>
      </c>
      <c r="BQ116" s="158" t="inlineStr">
        <is>
          <t>L4 – Senior</t>
        </is>
      </c>
      <c r="BR116" s="158" t="inlineStr">
        <is>
          <t>Designation refined from Raw tab Comments column · this update</t>
        </is>
      </c>
      <c r="BS116"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16" s="158" t="n"/>
      <c r="BU116" s="158" t="inlineStr">
        <is>
          <t>South Africa - CIPC.</t>
        </is>
      </c>
      <c r="BV116" s="158" t="n"/>
      <c r="BW116" s="158" t="inlineStr">
        <is>
          <t>IRIS0143</t>
        </is>
      </c>
      <c r="BX116" s="158" t="inlineStr">
        <is>
          <t>Employee</t>
        </is>
      </c>
      <c r="BY116" s="158" t="inlineStr">
        <is>
          <t>Active</t>
        </is>
      </c>
      <c r="BZ116" s="158" t="inlineStr">
        <is>
          <t>Ajinkya Dhumal</t>
        </is>
      </c>
      <c r="CA116" s="159" t="n">
        <v>39413</v>
      </c>
      <c r="CB116" s="158" t="inlineStr">
        <is>
          <t>Senior Financial Analyst</t>
        </is>
      </c>
      <c r="CC116" s="158" t="n"/>
      <c r="CD116" s="158" t="inlineStr">
        <is>
          <t>Professional Services</t>
        </is>
      </c>
      <c r="CE116" s="158" t="inlineStr">
        <is>
          <t>XBRL / Regulatory Reporting</t>
        </is>
      </c>
      <c r="CF116" s="158" t="inlineStr">
        <is>
          <t>Senior Financial Analyst</t>
        </is>
      </c>
      <c r="CG116" s="158" t="inlineStr">
        <is>
          <t>L4 – Senior</t>
        </is>
      </c>
      <c r="CH116" s="158" t="inlineStr">
        <is>
          <t>Priyanka Mehra</t>
        </is>
      </c>
      <c r="CI116" s="158" t="inlineStr">
        <is>
          <t>N-7</t>
        </is>
      </c>
      <c r="CJ116" s="158" t="inlineStr">
        <is>
          <t>Individual Contributor</t>
        </is>
      </c>
      <c r="CK116" s="158" t="inlineStr">
        <is>
          <t>Regtech</t>
        </is>
      </c>
      <c r="CL116" s="158" t="inlineStr">
        <is>
          <t>Services</t>
        </is>
      </c>
      <c r="CM116" s="158" t="inlineStr">
        <is>
          <t>18 years, 6 months, 24 days</t>
        </is>
      </c>
      <c r="CN116" s="158" t="inlineStr">
        <is>
          <t>Senior Services Specialst</t>
        </is>
      </c>
      <c r="CO116" s="158" t="n"/>
      <c r="CP116" s="158" t="n">
        <v>4</v>
      </c>
      <c r="CQ116" s="158" t="inlineStr">
        <is>
          <t>High</t>
        </is>
      </c>
      <c r="CR116" s="158" t="inlineStr">
        <is>
          <t>Core Contributor</t>
        </is>
      </c>
      <c r="CS116" s="158" t="inlineStr">
        <is>
          <t>Yes</t>
        </is>
      </c>
      <c r="CT116" s="158" t="inlineStr">
        <is>
          <t>No</t>
        </is>
      </c>
      <c r="CU116" s="158" t="inlineStr">
        <is>
          <t>Yes</t>
        </is>
      </c>
      <c r="CV116" s="158" t="n"/>
      <c r="CW116" s="158" t="n"/>
      <c r="CX116" s="158" t="n"/>
      <c r="CY116" s="158" t="inlineStr">
        <is>
          <r>
            <rPr>
              <rFont val="Calibri"/>
              <b val="1"/>
              <sz val="10"/>
            </rPr>
            <t>Title to be standardized to:</t>
          </r>
          <r>
            <rPr>
              <rFont val="Calibri"/>
              <sz val="10"/>
            </rPr>
            <t xml:space="preserve"> Senior Services Specialist</t>
          </r>
        </is>
      </c>
    </row>
    <row r="117" ht="64" customHeight="1">
      <c r="A117" s="109" t="inlineStr">
        <is>
          <t>IRIS0415</t>
        </is>
      </c>
      <c r="B117" s="111" t="inlineStr">
        <is>
          <t>Amol Keskar</t>
        </is>
      </c>
      <c r="C117" s="111" t="inlineStr">
        <is>
          <t>Services</t>
        </is>
      </c>
      <c r="D117" s="115" t="inlineStr">
        <is>
          <t>Financial Analyst</t>
        </is>
      </c>
      <c r="E117" s="115" t="inlineStr">
        <is>
          <t>Senior Financial Analyst</t>
        </is>
      </c>
      <c r="F117" s="115" t="inlineStr">
        <is>
          <t>L3 – Professional / Associate</t>
        </is>
      </c>
      <c r="G117" s="115" t="inlineStr">
        <is>
          <t>A3</t>
        </is>
      </c>
      <c r="H117" s="146" t="inlineStr">
        <is>
          <t>▲ Up</t>
        </is>
      </c>
      <c r="I117" s="111" t="inlineStr">
        <is>
          <t>Consulting &amp; Professional Services</t>
        </is>
      </c>
      <c r="J117" s="111" t="inlineStr">
        <is>
          <t>XBRL Tagging, Conversion &amp; Filing</t>
        </is>
      </c>
      <c r="K117" s="111" t="inlineStr"/>
      <c r="L117" s="111" t="n">
        <v>19</v>
      </c>
      <c r="M117" s="113" t="inlineStr">
        <is>
          <t>P2</t>
        </is>
      </c>
      <c r="N117" s="114" t="inlineStr">
        <is>
          <t>Developing</t>
        </is>
      </c>
      <c r="O117" s="114" t="inlineStr">
        <is>
          <t>3 Apply</t>
        </is>
      </c>
      <c r="P117" s="114" t="inlineStr">
        <is>
          <t>2–4 yrs</t>
        </is>
      </c>
      <c r="Q117" s="114" t="inlineStr">
        <is>
          <t>3–5 · 2–5</t>
        </is>
      </c>
      <c r="R117" s="114" t="inlineStr">
        <is>
          <t>Senior Analyst / Associate</t>
        </is>
      </c>
      <c r="S117" s="114" t="inlineStr">
        <is>
          <r>
            <rPr>
              <rFont val="Calibri"/>
              <b val="1"/>
              <sz val="10"/>
            </rPr>
            <t>DataTracks:</t>
          </r>
          <r>
            <rPr>
              <rFont val="Calibri"/>
              <sz val="10"/>
            </rPr>
            <t xml:space="preserve"> Senior Associate · 2–5 yrs · Big Four: Consultant · IRIS Vs Market Benchmark — XBRL US credential pathway: XBRL US GAAP Certificate</t>
          </r>
        </is>
      </c>
      <c r="T117" s="114" t="inlineStr">
        <is>
          <t>XBRL US GAAP Certificate · AICPA &amp; XBRL US; XBRL International specifications; IFRS / US GAAP / Ind AS</t>
        </is>
      </c>
      <c r="U117" s="114" t="inlineStr">
        <is>
          <t>Core 2 · Future 2 · Functional 3 · Leadership not scored</t>
        </is>
      </c>
      <c r="V117" s="157" t="n">
        <v>60</v>
      </c>
      <c r="W117" s="158" t="inlineStr">
        <is>
          <t>IRIS0415</t>
        </is>
      </c>
      <c r="X117" s="158" t="inlineStr">
        <is>
          <t>Employee</t>
        </is>
      </c>
      <c r="Y117" s="158" t="inlineStr">
        <is>
          <t>Active</t>
        </is>
      </c>
      <c r="Z117" s="158" t="inlineStr">
        <is>
          <t>Amol Keskar</t>
        </is>
      </c>
      <c r="AA117" s="246" t="n">
        <v>40448</v>
      </c>
      <c r="AB117" s="158" t="inlineStr">
        <is>
          <t>Financial Analyst</t>
        </is>
      </c>
      <c r="AC117" s="158" t="inlineStr">
        <is>
          <t>B.Com</t>
        </is>
      </c>
      <c r="AD117" s="158" t="inlineStr">
        <is>
          <t>Vipul Kurhade</t>
        </is>
      </c>
      <c r="AE117" s="158" t="inlineStr">
        <is>
          <t>N-8</t>
        </is>
      </c>
      <c r="AF117" s="158" t="inlineStr">
        <is>
          <t>Individual Contributor</t>
        </is>
      </c>
      <c r="AG117" s="158" t="inlineStr">
        <is>
          <t>0 years, 0 months, 0 days</t>
        </is>
      </c>
      <c r="AH117" s="158" t="inlineStr">
        <is>
          <t>15 years, 10 months, 29 days</t>
        </is>
      </c>
      <c r="AI117" s="158" t="inlineStr">
        <is>
          <t>Regtech</t>
        </is>
      </c>
      <c r="AJ117" s="158" t="inlineStr">
        <is>
          <t>CARBON</t>
        </is>
      </c>
      <c r="AK117" s="158" t="inlineStr">
        <is>
          <t>Services</t>
        </is>
      </c>
      <c r="AL117" s="158" t="inlineStr">
        <is>
          <t>Expert Assisted services</t>
        </is>
      </c>
      <c r="AM117" s="158" t="inlineStr">
        <is>
          <t>No</t>
        </is>
      </c>
      <c r="AN117" s="158" t="inlineStr">
        <is>
          <t>Professional Services</t>
        </is>
      </c>
      <c r="AO117" s="158" t="inlineStr">
        <is>
          <t>XBRL Domain</t>
        </is>
      </c>
      <c r="AP117" s="158" t="inlineStr">
        <is>
          <t>Non-technical</t>
        </is>
      </c>
      <c r="AQ117" s="158" t="n">
        <v>20</v>
      </c>
      <c r="AR117" s="158" t="inlineStr">
        <is>
          <t>Covered</t>
        </is>
      </c>
      <c r="AS117" s="158" t="inlineStr">
        <is>
          <t>IRIS0415</t>
        </is>
      </c>
      <c r="AT117" s="158" t="inlineStr">
        <is>
          <t>Amol Keskar</t>
        </is>
      </c>
      <c r="AU117" s="158" t="inlineStr">
        <is>
          <t>Services</t>
        </is>
      </c>
      <c r="AV117" s="158" t="inlineStr">
        <is>
          <t>Professional Services</t>
        </is>
      </c>
      <c r="AW117" s="158" t="inlineStr">
        <is>
          <t>XBRL / Regulatory Reporting</t>
        </is>
      </c>
      <c r="AX117" s="158" t="n"/>
      <c r="AY117" s="158" t="n"/>
      <c r="AZ117" s="158" t="inlineStr">
        <is>
          <t>Employee</t>
        </is>
      </c>
      <c r="BA117" s="158" t="inlineStr">
        <is>
          <t>Vipul Kurhade</t>
        </is>
      </c>
      <c r="BB117" s="158" t="inlineStr">
        <is>
          <t>Vipul Kurhade</t>
        </is>
      </c>
      <c r="BC117" s="158" t="inlineStr">
        <is>
          <t>No</t>
        </is>
      </c>
      <c r="BD117" s="158" t="inlineStr">
        <is>
          <t>Financial Analyst</t>
        </is>
      </c>
      <c r="BE117" s="158" t="inlineStr">
        <is>
          <t>Services Specialist</t>
        </is>
      </c>
      <c r="BF117" s="158" t="inlineStr">
        <is>
          <t>Yes</t>
        </is>
      </c>
      <c r="BG117" s="158" t="inlineStr">
        <is>
          <t>—</t>
        </is>
      </c>
      <c r="BH117" s="158" t="inlineStr">
        <is>
          <t>—</t>
        </is>
      </c>
      <c r="BI117" s="158" t="inlineStr">
        <is>
          <t>—</t>
        </is>
      </c>
      <c r="BJ117" s="158" t="inlineStr">
        <is>
          <t>Not a manager</t>
        </is>
      </c>
      <c r="BK117" s="158" t="inlineStr">
        <is>
          <t>—</t>
        </is>
      </c>
      <c r="BL117" s="158" t="inlineStr">
        <is>
          <t>—</t>
        </is>
      </c>
      <c r="BM117" s="158" t="inlineStr">
        <is>
          <t>—</t>
        </is>
      </c>
      <c r="BN117" s="158" t="inlineStr">
        <is>
          <t>Not a manager</t>
        </is>
      </c>
      <c r="BO117" s="158" t="inlineStr">
        <is>
          <t>—</t>
        </is>
      </c>
      <c r="BP117" s="158" t="inlineStr">
        <is>
          <t>L3 – Professional / Associate</t>
        </is>
      </c>
      <c r="BQ117" s="158" t="inlineStr">
        <is>
          <t>L2</t>
        </is>
      </c>
      <c r="BR117" s="158" t="inlineStr">
        <is>
          <t>Matched from Title Hierarchy · new designation</t>
        </is>
      </c>
      <c r="BS117"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17" s="158" t="n"/>
      <c r="BU117" s="158" t="inlineStr">
        <is>
          <t>UK.</t>
        </is>
      </c>
      <c r="BV117" s="158" t="n"/>
      <c r="BW117" s="158" t="inlineStr">
        <is>
          <t>IRIS0415</t>
        </is>
      </c>
      <c r="BX117" s="158" t="inlineStr">
        <is>
          <t>Employee</t>
        </is>
      </c>
      <c r="BY117" s="158" t="inlineStr">
        <is>
          <t>Active</t>
        </is>
      </c>
      <c r="BZ117" s="158" t="inlineStr">
        <is>
          <t>Amol Keskar</t>
        </is>
      </c>
      <c r="CA117" s="159" t="n">
        <v>40448</v>
      </c>
      <c r="CB117" s="158" t="inlineStr">
        <is>
          <t>Financial Analyst</t>
        </is>
      </c>
      <c r="CC117" s="158" t="n"/>
      <c r="CD117" s="158" t="inlineStr">
        <is>
          <t>Professional Services</t>
        </is>
      </c>
      <c r="CE117" s="158" t="inlineStr">
        <is>
          <t>XBRL / Regulatory Reporting</t>
        </is>
      </c>
      <c r="CF117" s="158" t="inlineStr">
        <is>
          <t>Financial Analyst</t>
        </is>
      </c>
      <c r="CG117" s="158" t="inlineStr">
        <is>
          <t>L3 – Professional / Associate</t>
        </is>
      </c>
      <c r="CH117" s="158" t="inlineStr">
        <is>
          <t>Vipul Kurhade</t>
        </is>
      </c>
      <c r="CI117" s="158" t="inlineStr">
        <is>
          <t>N-8</t>
        </is>
      </c>
      <c r="CJ117" s="158" t="inlineStr">
        <is>
          <t>Individual Contributor</t>
        </is>
      </c>
      <c r="CK117" s="158" t="inlineStr">
        <is>
          <t>Regtech</t>
        </is>
      </c>
      <c r="CL117" s="158" t="inlineStr">
        <is>
          <t>Services</t>
        </is>
      </c>
      <c r="CM117" s="158" t="inlineStr">
        <is>
          <t>15 years, 8 months, 24 days</t>
        </is>
      </c>
      <c r="CN117" s="158" t="inlineStr">
        <is>
          <t>Services Specialist</t>
        </is>
      </c>
      <c r="CO117" s="158" t="n"/>
      <c r="CP117" s="158" t="n">
        <v>3</v>
      </c>
      <c r="CQ117" s="158" t="inlineStr">
        <is>
          <t>Medium</t>
        </is>
      </c>
      <c r="CR117" s="158" t="inlineStr">
        <is>
          <t>Core Contributor</t>
        </is>
      </c>
      <c r="CS117" s="158" t="inlineStr">
        <is>
          <t>No</t>
        </is>
      </c>
      <c r="CT117" s="158" t="inlineStr">
        <is>
          <t>No</t>
        </is>
      </c>
      <c r="CU117" s="158" t="inlineStr">
        <is>
          <t>Yes</t>
        </is>
      </c>
      <c r="CV117" s="158" t="n"/>
      <c r="CW117" s="158" t="n"/>
      <c r="CX117" s="158" t="n"/>
      <c r="CY117" s="158" t="inlineStr">
        <is>
          <t>Title to be standardized to : Services Specialist</t>
        </is>
      </c>
    </row>
    <row r="118" ht="64" customHeight="1">
      <c r="A118" s="109" t="inlineStr">
        <is>
          <t>IRIS0621</t>
        </is>
      </c>
      <c r="B118" s="111" t="inlineStr">
        <is>
          <t>Anjum Shaikh</t>
        </is>
      </c>
      <c r="C118" s="111" t="inlineStr">
        <is>
          <t>Services</t>
        </is>
      </c>
      <c r="D118" s="111" t="inlineStr">
        <is>
          <t>Senior Financial Analyst</t>
        </is>
      </c>
      <c r="E118" s="111" t="inlineStr">
        <is>
          <t>Senior Financial Analyst</t>
        </is>
      </c>
      <c r="F118" s="111" t="inlineStr">
        <is>
          <t>L4 – Senior</t>
        </is>
      </c>
      <c r="G118" s="24" t="inlineStr">
        <is>
          <t>A3</t>
        </is>
      </c>
      <c r="H118" s="149" t="inlineStr">
        <is>
          <t>• Same level</t>
        </is>
      </c>
      <c r="I118" s="111" t="inlineStr">
        <is>
          <t>Consulting &amp; Professional Services</t>
        </is>
      </c>
      <c r="J118" s="111" t="inlineStr">
        <is>
          <t>XBRL Tagging, Conversion &amp; Filing</t>
        </is>
      </c>
      <c r="K118" s="111" t="inlineStr"/>
      <c r="L118" s="111" t="n">
        <v>20</v>
      </c>
      <c r="M118" s="113" t="inlineStr">
        <is>
          <t>P2</t>
        </is>
      </c>
      <c r="N118" s="114" t="inlineStr">
        <is>
          <t>Developing</t>
        </is>
      </c>
      <c r="O118" s="114" t="inlineStr">
        <is>
          <t>3 Apply</t>
        </is>
      </c>
      <c r="P118" s="114" t="inlineStr">
        <is>
          <t>2–4 yrs</t>
        </is>
      </c>
      <c r="Q118" s="114" t="inlineStr">
        <is>
          <t>3–5 · 2–5</t>
        </is>
      </c>
      <c r="R118" s="114" t="inlineStr">
        <is>
          <t>Senior Analyst / Associate</t>
        </is>
      </c>
      <c r="S118" s="114" t="inlineStr">
        <is>
          <r>
            <rPr>
              <rFont val="Calibri"/>
              <b val="1"/>
              <sz val="10"/>
            </rPr>
            <t>DataTracks:</t>
          </r>
          <r>
            <rPr>
              <rFont val="Calibri"/>
              <sz val="10"/>
            </rPr>
            <t xml:space="preserve"> Senior Associate · 2–5 yrs · Big Four: Consultant · IRIS Vs Market Benchmark — XBRL US credential pathway: XBRL US GAAP Certificate</t>
          </r>
        </is>
      </c>
      <c r="T118" s="114" t="inlineStr">
        <is>
          <t>XBRL US GAAP Certificate · AICPA &amp; XBRL US; XBRL International specifications; IFRS / US GAAP / Ind AS</t>
        </is>
      </c>
      <c r="U118" s="114" t="inlineStr">
        <is>
          <t>Core 2 · Future 2 · Functional 3 · Leadership not scored</t>
        </is>
      </c>
      <c r="V118" s="157" t="n">
        <v>82</v>
      </c>
      <c r="W118" s="158" t="inlineStr">
        <is>
          <t>IRIS0621</t>
        </is>
      </c>
      <c r="X118" s="158" t="inlineStr">
        <is>
          <t>Employee</t>
        </is>
      </c>
      <c r="Y118" s="158" t="inlineStr">
        <is>
          <t>Active</t>
        </is>
      </c>
      <c r="Z118" s="158" t="inlineStr">
        <is>
          <t>Anjum Ali</t>
        </is>
      </c>
      <c r="AA118" s="246" t="n">
        <v>40669</v>
      </c>
      <c r="AB118" s="158" t="inlineStr">
        <is>
          <t>Senior Financial Analyst</t>
        </is>
      </c>
      <c r="AC118" s="158" t="inlineStr">
        <is>
          <t>B.Com</t>
        </is>
      </c>
      <c r="AD118" s="158" t="inlineStr">
        <is>
          <t>Mohammed Sameer Shamsudin</t>
        </is>
      </c>
      <c r="AE118" s="158" t="inlineStr">
        <is>
          <t>N-7</t>
        </is>
      </c>
      <c r="AF118" s="158" t="inlineStr">
        <is>
          <t>Individual Contributor</t>
        </is>
      </c>
      <c r="AG118" s="158" t="inlineStr">
        <is>
          <t>1 years, 7 months, 0 days</t>
        </is>
      </c>
      <c r="AH118" s="158" t="inlineStr">
        <is>
          <t>15 years, 3 months, 19 days</t>
        </is>
      </c>
      <c r="AI118" s="158" t="inlineStr">
        <is>
          <t>Regtech</t>
        </is>
      </c>
      <c r="AJ118" s="158" t="inlineStr">
        <is>
          <t>CARBON</t>
        </is>
      </c>
      <c r="AK118" s="158" t="inlineStr">
        <is>
          <t>Services</t>
        </is>
      </c>
      <c r="AL118" s="158" t="inlineStr">
        <is>
          <t>Expert Assisted services</t>
        </is>
      </c>
      <c r="AM118" s="158" t="inlineStr">
        <is>
          <t>No</t>
        </is>
      </c>
      <c r="AN118" s="158" t="inlineStr">
        <is>
          <t>Professional Services</t>
        </is>
      </c>
      <c r="AO118" s="158" t="inlineStr">
        <is>
          <t>XBRL Domain</t>
        </is>
      </c>
      <c r="AP118" s="158" t="inlineStr">
        <is>
          <t>Non-technical</t>
        </is>
      </c>
      <c r="AQ118" s="158" t="n">
        <v>20</v>
      </c>
      <c r="AR118" s="158" t="inlineStr">
        <is>
          <t>Covered</t>
        </is>
      </c>
      <c r="AS118" s="158" t="inlineStr">
        <is>
          <t>IRIS0621</t>
        </is>
      </c>
      <c r="AT118" s="158" t="inlineStr">
        <is>
          <t>Anjum Ali</t>
        </is>
      </c>
      <c r="AU118" s="158" t="inlineStr">
        <is>
          <t>Services</t>
        </is>
      </c>
      <c r="AV118" s="158" t="inlineStr">
        <is>
          <t>Professional Services</t>
        </is>
      </c>
      <c r="AW118" s="158" t="inlineStr">
        <is>
          <t>XBRL / Regulatory Reporting</t>
        </is>
      </c>
      <c r="AX118" s="158" t="n"/>
      <c r="AY118" s="158" t="n"/>
      <c r="AZ118" s="158" t="inlineStr">
        <is>
          <t>Employee</t>
        </is>
      </c>
      <c r="BA118" s="158" t="inlineStr">
        <is>
          <t>Mohammed Sameer Shamsudin</t>
        </is>
      </c>
      <c r="BB118" s="158" t="inlineStr">
        <is>
          <t>Mohammed Sameer Shamsudin</t>
        </is>
      </c>
      <c r="BC118" s="158" t="inlineStr">
        <is>
          <t>No</t>
        </is>
      </c>
      <c r="BD118" s="158" t="inlineStr">
        <is>
          <t>Senior Financial Analyst</t>
        </is>
      </c>
      <c r="BE118" s="158" t="inlineStr">
        <is>
          <t>Senior Services Specialist</t>
        </is>
      </c>
      <c r="BF118" s="158" t="inlineStr">
        <is>
          <t>Yes</t>
        </is>
      </c>
      <c r="BG118" s="158" t="inlineStr">
        <is>
          <t>—</t>
        </is>
      </c>
      <c r="BH118" s="158" t="inlineStr">
        <is>
          <t>—</t>
        </is>
      </c>
      <c r="BI118" s="158" t="inlineStr">
        <is>
          <t>—</t>
        </is>
      </c>
      <c r="BJ118" s="158" t="inlineStr">
        <is>
          <t>Not a manager</t>
        </is>
      </c>
      <c r="BK118" s="158" t="inlineStr">
        <is>
          <t>—</t>
        </is>
      </c>
      <c r="BL118" s="158" t="inlineStr">
        <is>
          <t>—</t>
        </is>
      </c>
      <c r="BM118" s="158" t="inlineStr">
        <is>
          <t>—</t>
        </is>
      </c>
      <c r="BN118" s="158" t="inlineStr">
        <is>
          <t>Not a manager</t>
        </is>
      </c>
      <c r="BO118" s="158" t="inlineStr">
        <is>
          <t>—</t>
        </is>
      </c>
      <c r="BP118" s="158" t="inlineStr">
        <is>
          <t>L4 – Senior</t>
        </is>
      </c>
      <c r="BQ118" s="158" t="inlineStr">
        <is>
          <t>L4 – Senior</t>
        </is>
      </c>
      <c r="BR118" s="158" t="inlineStr">
        <is>
          <t>Designation refined from Raw tab Comments column · this update</t>
        </is>
      </c>
      <c r="BS118"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18" s="158" t="n"/>
      <c r="BU118" s="158" t="inlineStr">
        <is>
          <t>UK - HMRC; Netherland - KVK; Europe - ESEF.</t>
        </is>
      </c>
      <c r="BV118" s="158" t="n"/>
      <c r="BW118" s="158" t="inlineStr">
        <is>
          <t>IRIS0621</t>
        </is>
      </c>
      <c r="BX118" s="158" t="inlineStr">
        <is>
          <t>Employee</t>
        </is>
      </c>
      <c r="BY118" s="158" t="inlineStr">
        <is>
          <t>Active</t>
        </is>
      </c>
      <c r="BZ118" s="158" t="inlineStr">
        <is>
          <t>Anjum Ali</t>
        </is>
      </c>
      <c r="CA118" s="159" t="n">
        <v>40669</v>
      </c>
      <c r="CB118" s="158" t="inlineStr">
        <is>
          <t>Senior Financial Analyst</t>
        </is>
      </c>
      <c r="CC118" s="158" t="n"/>
      <c r="CD118" s="158" t="inlineStr">
        <is>
          <t>Professional Services</t>
        </is>
      </c>
      <c r="CE118" s="158" t="inlineStr">
        <is>
          <t>XBRL / Regulatory Reporting</t>
        </is>
      </c>
      <c r="CF118" s="158" t="inlineStr">
        <is>
          <t>Senior Financial Analyst</t>
        </is>
      </c>
      <c r="CG118" s="158" t="inlineStr">
        <is>
          <t>L4 – Senior</t>
        </is>
      </c>
      <c r="CH118" s="158" t="inlineStr">
        <is>
          <t>Mohammed Sameer Shamsudin</t>
        </is>
      </c>
      <c r="CI118" s="158" t="inlineStr">
        <is>
          <t>N-7</t>
        </is>
      </c>
      <c r="CJ118" s="158" t="inlineStr">
        <is>
          <t>Individual Contributor</t>
        </is>
      </c>
      <c r="CK118" s="158" t="inlineStr">
        <is>
          <t>Regtech</t>
        </is>
      </c>
      <c r="CL118" s="158" t="inlineStr">
        <is>
          <t>Services</t>
        </is>
      </c>
      <c r="CM118" s="158" t="inlineStr">
        <is>
          <t>16 years, 8 months, 14 days</t>
        </is>
      </c>
      <c r="CN118" s="158" t="inlineStr">
        <is>
          <t>Senior Services Specialst</t>
        </is>
      </c>
      <c r="CO118" s="158" t="n"/>
      <c r="CP118" s="158" t="n">
        <v>3</v>
      </c>
      <c r="CQ118" s="158" t="inlineStr">
        <is>
          <t>Medium</t>
        </is>
      </c>
      <c r="CR118" s="158" t="inlineStr">
        <is>
          <t>Core Contributor</t>
        </is>
      </c>
      <c r="CS118" s="158" t="inlineStr">
        <is>
          <t>No</t>
        </is>
      </c>
      <c r="CT118" s="158" t="inlineStr">
        <is>
          <t>No</t>
        </is>
      </c>
      <c r="CU118" s="158" t="inlineStr">
        <is>
          <t>Yes</t>
        </is>
      </c>
      <c r="CV118" s="158" t="n"/>
      <c r="CW118" s="158" t="n"/>
      <c r="CX118" s="158" t="n"/>
      <c r="CY118" s="158" t="inlineStr">
        <is>
          <r>
            <rPr>
              <rFont val="Calibri"/>
              <b val="1"/>
              <sz val="10"/>
            </rPr>
            <t>Title to be standardized to:</t>
          </r>
          <r>
            <rPr>
              <rFont val="Calibri"/>
              <sz val="10"/>
            </rPr>
            <t xml:space="preserve"> Senior Services Specialist</t>
          </r>
        </is>
      </c>
    </row>
    <row r="119" ht="64" customHeight="1">
      <c r="A119" s="109" t="inlineStr">
        <is>
          <t>IRIS0135</t>
        </is>
      </c>
      <c r="B119" s="111" t="inlineStr">
        <is>
          <t>Ashok Yadav</t>
        </is>
      </c>
      <c r="C119" s="111" t="inlineStr">
        <is>
          <t>Services</t>
        </is>
      </c>
      <c r="D119" s="111" t="inlineStr">
        <is>
          <t>Senior Financial Analyst</t>
        </is>
      </c>
      <c r="E119" s="111" t="inlineStr">
        <is>
          <t>Senior Financial Analyst</t>
        </is>
      </c>
      <c r="F119" s="111" t="inlineStr">
        <is>
          <t>L4 – Senior</t>
        </is>
      </c>
      <c r="G119" s="24" t="inlineStr">
        <is>
          <t>A3</t>
        </is>
      </c>
      <c r="H119" s="149" t="inlineStr">
        <is>
          <t>• Same level</t>
        </is>
      </c>
      <c r="I119" s="111" t="inlineStr">
        <is>
          <t>Consulting &amp; Professional Services</t>
        </is>
      </c>
      <c r="J119" s="111" t="inlineStr">
        <is>
          <t>XBRL Tagging, Conversion &amp; Filing</t>
        </is>
      </c>
      <c r="K119" s="111" t="inlineStr"/>
      <c r="L119" s="111" t="n">
        <v>19</v>
      </c>
      <c r="M119" s="113" t="inlineStr">
        <is>
          <t>P2</t>
        </is>
      </c>
      <c r="N119" s="114" t="inlineStr">
        <is>
          <t>Developing</t>
        </is>
      </c>
      <c r="O119" s="114" t="inlineStr">
        <is>
          <t>3 Apply</t>
        </is>
      </c>
      <c r="P119" s="114" t="inlineStr">
        <is>
          <t>2–4 yrs</t>
        </is>
      </c>
      <c r="Q119" s="114" t="inlineStr">
        <is>
          <t>3–5 · 2–5</t>
        </is>
      </c>
      <c r="R119" s="114" t="inlineStr">
        <is>
          <t>Senior Analyst / Associate</t>
        </is>
      </c>
      <c r="S119" s="114" t="inlineStr">
        <is>
          <r>
            <rPr>
              <rFont val="Calibri"/>
              <b val="1"/>
              <sz val="10"/>
            </rPr>
            <t>DataTracks:</t>
          </r>
          <r>
            <rPr>
              <rFont val="Calibri"/>
              <sz val="10"/>
            </rPr>
            <t xml:space="preserve"> Senior Associate · 2–5 yrs · Big Four: Consultant · IRIS Vs Market Benchmark — XBRL US credential pathway: XBRL US GAAP Certificate</t>
          </r>
        </is>
      </c>
      <c r="T119" s="114" t="inlineStr">
        <is>
          <t>XBRL US GAAP Certificate · AICPA &amp; XBRL US; XBRL International specifications; IFRS / US GAAP / Ind AS</t>
        </is>
      </c>
      <c r="U119" s="114" t="inlineStr">
        <is>
          <t>Core 2 · Future 2 · Functional 3 · Leadership not scored</t>
        </is>
      </c>
      <c r="V119" s="157" t="n">
        <v>30</v>
      </c>
      <c r="W119" s="158" t="inlineStr">
        <is>
          <t>IRIS0135</t>
        </is>
      </c>
      <c r="X119" s="158" t="inlineStr">
        <is>
          <t>Employee</t>
        </is>
      </c>
      <c r="Y119" s="158" t="inlineStr">
        <is>
          <t>Active</t>
        </is>
      </c>
      <c r="Z119" s="158" t="inlineStr">
        <is>
          <t>Ashok Yadav</t>
        </is>
      </c>
      <c r="AA119" s="246" t="n">
        <v>39391</v>
      </c>
      <c r="AB119" s="158" t="inlineStr">
        <is>
          <t>Senior Financial Analyst</t>
        </is>
      </c>
      <c r="AC119" s="158" t="inlineStr">
        <is>
          <t>B.Com</t>
        </is>
      </c>
      <c r="AD119" s="158" t="inlineStr">
        <is>
          <t>Jinesh Kumar S</t>
        </is>
      </c>
      <c r="AE119" s="158" t="inlineStr">
        <is>
          <t>N-7</t>
        </is>
      </c>
      <c r="AF119" s="158" t="inlineStr">
        <is>
          <t>Individual Contributor</t>
        </is>
      </c>
      <c r="AG119" s="158" t="inlineStr">
        <is>
          <t>0 years, 0 months, 0 days</t>
        </is>
      </c>
      <c r="AH119" s="158" t="inlineStr">
        <is>
          <t>18 years, 9 months, 20 days</t>
        </is>
      </c>
      <c r="AI119" s="158" t="inlineStr">
        <is>
          <t>Regtech</t>
        </is>
      </c>
      <c r="AJ119" s="158" t="inlineStr">
        <is>
          <t>CARBON</t>
        </is>
      </c>
      <c r="AK119" s="158" t="inlineStr">
        <is>
          <t>Services</t>
        </is>
      </c>
      <c r="AL119" s="158" t="inlineStr">
        <is>
          <t>Expert Assisted services</t>
        </is>
      </c>
      <c r="AM119" s="158" t="inlineStr">
        <is>
          <t>No</t>
        </is>
      </c>
      <c r="AN119" s="158" t="inlineStr">
        <is>
          <t>Professional Services</t>
        </is>
      </c>
      <c r="AO119" s="158" t="inlineStr">
        <is>
          <t>XBRL Domain</t>
        </is>
      </c>
      <c r="AP119" s="158" t="inlineStr">
        <is>
          <t>Non-technical</t>
        </is>
      </c>
      <c r="AQ119" s="158" t="n">
        <v>20</v>
      </c>
      <c r="AR119" s="158" t="inlineStr">
        <is>
          <t>Covered</t>
        </is>
      </c>
      <c r="AS119" s="158" t="inlineStr">
        <is>
          <t>IRIS0135</t>
        </is>
      </c>
      <c r="AT119" s="158" t="inlineStr">
        <is>
          <t>Ashok Yadav</t>
        </is>
      </c>
      <c r="AU119" s="158" t="inlineStr">
        <is>
          <t>Services</t>
        </is>
      </c>
      <c r="AV119" s="158" t="inlineStr">
        <is>
          <t>Professional Services</t>
        </is>
      </c>
      <c r="AW119" s="158" t="inlineStr">
        <is>
          <t>XBRL / Regulatory Reporting</t>
        </is>
      </c>
      <c r="AX119" s="158" t="n"/>
      <c r="AY119" s="158" t="n"/>
      <c r="AZ119" s="158" t="inlineStr">
        <is>
          <t>Employee</t>
        </is>
      </c>
      <c r="BA119" s="158" t="inlineStr">
        <is>
          <t>Jinesh Kumar S</t>
        </is>
      </c>
      <c r="BB119" s="158" t="inlineStr">
        <is>
          <t>Jinesh Kumar S</t>
        </is>
      </c>
      <c r="BC119" s="158" t="inlineStr">
        <is>
          <t>No</t>
        </is>
      </c>
      <c r="BD119" s="158" t="inlineStr">
        <is>
          <t>Senior Financial Analyst</t>
        </is>
      </c>
      <c r="BE119" s="158" t="inlineStr">
        <is>
          <t>Senior Services Specialist</t>
        </is>
      </c>
      <c r="BF119" s="158" t="inlineStr">
        <is>
          <t>Yes</t>
        </is>
      </c>
      <c r="BG119" s="158" t="inlineStr">
        <is>
          <t>—</t>
        </is>
      </c>
      <c r="BH119" s="158" t="inlineStr">
        <is>
          <t>—</t>
        </is>
      </c>
      <c r="BI119" s="158" t="inlineStr">
        <is>
          <t>—</t>
        </is>
      </c>
      <c r="BJ119" s="158" t="inlineStr">
        <is>
          <t>Not a manager</t>
        </is>
      </c>
      <c r="BK119" s="158" t="inlineStr">
        <is>
          <t>—</t>
        </is>
      </c>
      <c r="BL119" s="158" t="inlineStr">
        <is>
          <t>—</t>
        </is>
      </c>
      <c r="BM119" s="158" t="inlineStr">
        <is>
          <t>—</t>
        </is>
      </c>
      <c r="BN119" s="158" t="inlineStr">
        <is>
          <t>Not a manager</t>
        </is>
      </c>
      <c r="BO119" s="158" t="inlineStr">
        <is>
          <t>—</t>
        </is>
      </c>
      <c r="BP119" s="158" t="inlineStr">
        <is>
          <t>L4 – Senior</t>
        </is>
      </c>
      <c r="BQ119" s="158" t="inlineStr">
        <is>
          <t>L4 – Senior</t>
        </is>
      </c>
      <c r="BR119" s="158" t="inlineStr">
        <is>
          <t>Designation refined from Raw tab Comments column · this update</t>
        </is>
      </c>
      <c r="BS119"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19" s="158" t="n"/>
      <c r="BU119" s="158" t="inlineStr">
        <is>
          <t>USA - SEC.</t>
        </is>
      </c>
      <c r="BV119" s="158" t="n"/>
      <c r="BW119" s="158" t="inlineStr">
        <is>
          <t>IRIS0135</t>
        </is>
      </c>
      <c r="BX119" s="158" t="inlineStr">
        <is>
          <t>Employee</t>
        </is>
      </c>
      <c r="BY119" s="158" t="inlineStr">
        <is>
          <t>Active</t>
        </is>
      </c>
      <c r="BZ119" s="158" t="inlineStr">
        <is>
          <t>Ashok Yadav</t>
        </is>
      </c>
      <c r="CA119" s="159" t="n">
        <v>39391</v>
      </c>
      <c r="CB119" s="158" t="inlineStr">
        <is>
          <t>Senior Financial Analyst</t>
        </is>
      </c>
      <c r="CC119" s="158" t="n"/>
      <c r="CD119" s="158" t="inlineStr">
        <is>
          <t>Professional Services</t>
        </is>
      </c>
      <c r="CE119" s="158" t="inlineStr">
        <is>
          <t>XBRL / Regulatory Reporting</t>
        </is>
      </c>
      <c r="CF119" s="158" t="inlineStr">
        <is>
          <t>Senior Financial Analyst</t>
        </is>
      </c>
      <c r="CG119" s="158" t="inlineStr">
        <is>
          <t>L4 – Senior</t>
        </is>
      </c>
      <c r="CH119" s="158" t="inlineStr">
        <is>
          <t>Jinesh Kumar S</t>
        </is>
      </c>
      <c r="CI119" s="158" t="inlineStr">
        <is>
          <t>N-7</t>
        </is>
      </c>
      <c r="CJ119" s="158" t="inlineStr">
        <is>
          <t>Individual Contributor</t>
        </is>
      </c>
      <c r="CK119" s="158" t="inlineStr">
        <is>
          <t>Regtech</t>
        </is>
      </c>
      <c r="CL119" s="158" t="inlineStr">
        <is>
          <t>Services</t>
        </is>
      </c>
      <c r="CM119" s="158" t="inlineStr">
        <is>
          <t>18 years, 7 months, 15 days</t>
        </is>
      </c>
      <c r="CN119" s="158" t="inlineStr">
        <is>
          <t>Senior Services Specialst</t>
        </is>
      </c>
      <c r="CO119" s="158" t="n"/>
      <c r="CP119" s="158" t="n">
        <v>3</v>
      </c>
      <c r="CQ119" s="158" t="inlineStr">
        <is>
          <t>Medium</t>
        </is>
      </c>
      <c r="CR119" s="158" t="inlineStr">
        <is>
          <t>Core Contributor</t>
        </is>
      </c>
      <c r="CS119" s="158" t="inlineStr">
        <is>
          <t>No</t>
        </is>
      </c>
      <c r="CT119" s="158" t="inlineStr">
        <is>
          <t>No</t>
        </is>
      </c>
      <c r="CU119" s="158" t="inlineStr">
        <is>
          <t>Yes</t>
        </is>
      </c>
      <c r="CV119" s="158" t="n"/>
      <c r="CW119" s="158" t="n"/>
      <c r="CX119" s="158" t="n"/>
      <c r="CY119" s="158" t="inlineStr">
        <is>
          <r>
            <rPr>
              <rFont val="Calibri"/>
              <b val="1"/>
              <sz val="10"/>
            </rPr>
            <t>Title to be standardized to:</t>
          </r>
          <r>
            <rPr>
              <rFont val="Calibri"/>
              <sz val="10"/>
            </rPr>
            <t xml:space="preserve"> Senior Services Specialist</t>
          </r>
        </is>
      </c>
    </row>
    <row r="120" ht="64" customHeight="1">
      <c r="A120" s="109" t="inlineStr">
        <is>
          <t>IRIS1703</t>
        </is>
      </c>
      <c r="B120" s="111" t="inlineStr">
        <is>
          <t>Atul Paradkar</t>
        </is>
      </c>
      <c r="C120" s="111" t="inlineStr">
        <is>
          <t>Services</t>
        </is>
      </c>
      <c r="D120" s="115" t="inlineStr">
        <is>
          <t>Financial Analyst</t>
        </is>
      </c>
      <c r="E120" s="115" t="inlineStr">
        <is>
          <t>Senior Financial Analyst</t>
        </is>
      </c>
      <c r="F120" s="115" t="inlineStr">
        <is>
          <t>L3 – Professional / Associate</t>
        </is>
      </c>
      <c r="G120" s="115" t="inlineStr">
        <is>
          <t>A3</t>
        </is>
      </c>
      <c r="H120" s="146" t="inlineStr">
        <is>
          <t>▲ Up</t>
        </is>
      </c>
      <c r="I120" s="111" t="inlineStr">
        <is>
          <t>Consulting &amp; Professional Services</t>
        </is>
      </c>
      <c r="J120" s="111" t="inlineStr">
        <is>
          <t>XBRL Tagging, Conversion &amp; Filing</t>
        </is>
      </c>
      <c r="K120" s="111" t="inlineStr"/>
      <c r="L120" s="111" t="n">
        <v>19</v>
      </c>
      <c r="M120" s="113" t="inlineStr">
        <is>
          <t>P2</t>
        </is>
      </c>
      <c r="N120" s="114" t="inlineStr">
        <is>
          <t>Developing</t>
        </is>
      </c>
      <c r="O120" s="114" t="inlineStr">
        <is>
          <t>3 Apply</t>
        </is>
      </c>
      <c r="P120" s="114" t="inlineStr">
        <is>
          <t>2–4 yrs</t>
        </is>
      </c>
      <c r="Q120" s="114" t="inlineStr">
        <is>
          <t>3–5 · 2–5</t>
        </is>
      </c>
      <c r="R120" s="114" t="inlineStr">
        <is>
          <t>Senior Analyst / Associate</t>
        </is>
      </c>
      <c r="S120" s="114" t="inlineStr">
        <is>
          <r>
            <rPr>
              <rFont val="Calibri"/>
              <b val="1"/>
              <sz val="10"/>
            </rPr>
            <t>DataTracks:</t>
          </r>
          <r>
            <rPr>
              <rFont val="Calibri"/>
              <sz val="10"/>
            </rPr>
            <t xml:space="preserve"> Senior Associate · 2–5 yrs · Big Four: Consultant · IRIS Vs Market Benchmark — XBRL US credential pathway: XBRL US GAAP Certificate</t>
          </r>
        </is>
      </c>
      <c r="T120" s="114" t="inlineStr">
        <is>
          <t>XBRL US GAAP Certificate · AICPA &amp; XBRL US; XBRL International specifications; IFRS / US GAAP / Ind AS</t>
        </is>
      </c>
      <c r="U120" s="114" t="inlineStr">
        <is>
          <t>Core 2 · Future 2 · Functional 3 · Leadership not scored</t>
        </is>
      </c>
      <c r="V120" s="157" t="n">
        <v>143</v>
      </c>
      <c r="W120" s="158" t="inlineStr">
        <is>
          <t>IRIS1703</t>
        </is>
      </c>
      <c r="X120" s="158" t="inlineStr">
        <is>
          <t>Employee</t>
        </is>
      </c>
      <c r="Y120" s="158" t="inlineStr">
        <is>
          <t>Active</t>
        </is>
      </c>
      <c r="Z120" s="158" t="inlineStr">
        <is>
          <t>Atul Paradkar</t>
        </is>
      </c>
      <c r="AA120" s="246" t="n">
        <v>43129</v>
      </c>
      <c r="AB120" s="158" t="inlineStr">
        <is>
          <t>Financial Analyst</t>
        </is>
      </c>
      <c r="AC120" s="158" t="inlineStr">
        <is>
          <t>PGDM</t>
        </is>
      </c>
      <c r="AD120" s="158" t="inlineStr">
        <is>
          <t>Lalita Waghmare</t>
        </is>
      </c>
      <c r="AE120" s="158" t="inlineStr">
        <is>
          <t>N-7</t>
        </is>
      </c>
      <c r="AF120" s="158" t="inlineStr">
        <is>
          <t>Individual Contributor</t>
        </is>
      </c>
      <c r="AG120" s="158" t="inlineStr">
        <is>
          <t>8 years, 7 months, 0 days</t>
        </is>
      </c>
      <c r="AH120" s="158" t="inlineStr">
        <is>
          <t>8 years, 6 months, 27 days</t>
        </is>
      </c>
      <c r="AI120" s="158" t="inlineStr">
        <is>
          <t>Regtech</t>
        </is>
      </c>
      <c r="AJ120" s="158" t="inlineStr">
        <is>
          <t>CARBON</t>
        </is>
      </c>
      <c r="AK120" s="158" t="inlineStr">
        <is>
          <t>Services</t>
        </is>
      </c>
      <c r="AL120" s="158" t="inlineStr">
        <is>
          <t>Expert Assisted services</t>
        </is>
      </c>
      <c r="AM120" s="158" t="inlineStr">
        <is>
          <t>No</t>
        </is>
      </c>
      <c r="AN120" s="158" t="inlineStr">
        <is>
          <t>Professional Services</t>
        </is>
      </c>
      <c r="AO120" s="158" t="inlineStr">
        <is>
          <t>XBRL Domain</t>
        </is>
      </c>
      <c r="AP120" s="158" t="inlineStr">
        <is>
          <t>Non-technical</t>
        </is>
      </c>
      <c r="AQ120" s="158" t="n">
        <v>20</v>
      </c>
      <c r="AR120" s="158" t="inlineStr">
        <is>
          <t>Covered</t>
        </is>
      </c>
      <c r="AS120" s="158" t="inlineStr">
        <is>
          <t>IRIS1703</t>
        </is>
      </c>
      <c r="AT120" s="158" t="inlineStr">
        <is>
          <t>Atul Paradkar</t>
        </is>
      </c>
      <c r="AU120" s="158" t="inlineStr">
        <is>
          <t>Services</t>
        </is>
      </c>
      <c r="AV120" s="158" t="inlineStr">
        <is>
          <t>Professional Services</t>
        </is>
      </c>
      <c r="AW120" s="158" t="inlineStr">
        <is>
          <t>XBRL / Regulatory Reporting</t>
        </is>
      </c>
      <c r="AX120" s="158" t="n"/>
      <c r="AY120" s="158" t="n"/>
      <c r="AZ120" s="158" t="inlineStr">
        <is>
          <t>Employee</t>
        </is>
      </c>
      <c r="BA120" s="158" t="inlineStr">
        <is>
          <t>Lalita Waghmare</t>
        </is>
      </c>
      <c r="BB120" s="158" t="inlineStr">
        <is>
          <t>Lalita Waghmare</t>
        </is>
      </c>
      <c r="BC120" s="158" t="inlineStr">
        <is>
          <t>No</t>
        </is>
      </c>
      <c r="BD120" s="158" t="inlineStr">
        <is>
          <t>Financial Analyst</t>
        </is>
      </c>
      <c r="BE120" s="158" t="inlineStr">
        <is>
          <t>Services Specialist</t>
        </is>
      </c>
      <c r="BF120" s="158" t="inlineStr">
        <is>
          <t>Yes</t>
        </is>
      </c>
      <c r="BG120" s="158" t="inlineStr">
        <is>
          <t>—</t>
        </is>
      </c>
      <c r="BH120" s="158" t="inlineStr">
        <is>
          <t>—</t>
        </is>
      </c>
      <c r="BI120" s="158" t="inlineStr">
        <is>
          <t>—</t>
        </is>
      </c>
      <c r="BJ120" s="158" t="inlineStr">
        <is>
          <t>Not a manager</t>
        </is>
      </c>
      <c r="BK120" s="158" t="inlineStr">
        <is>
          <t>—</t>
        </is>
      </c>
      <c r="BL120" s="158" t="inlineStr">
        <is>
          <t>—</t>
        </is>
      </c>
      <c r="BM120" s="158" t="inlineStr">
        <is>
          <t>—</t>
        </is>
      </c>
      <c r="BN120" s="158" t="inlineStr">
        <is>
          <t>Not a manager</t>
        </is>
      </c>
      <c r="BO120" s="158" t="inlineStr">
        <is>
          <t>—</t>
        </is>
      </c>
      <c r="BP120" s="158" t="inlineStr">
        <is>
          <t>L3 – Professional / Associate</t>
        </is>
      </c>
      <c r="BQ120" s="158" t="inlineStr">
        <is>
          <t>L2</t>
        </is>
      </c>
      <c r="BR120" s="158" t="inlineStr">
        <is>
          <t>Matched from Title Hierarchy · new designation</t>
        </is>
      </c>
      <c r="BS120"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0" s="158" t="n"/>
      <c r="BU120" s="158" t="inlineStr">
        <is>
          <t>India - MCA; Europe - ESEF; Netherland - KVK.</t>
        </is>
      </c>
      <c r="BV120" s="158" t="n"/>
      <c r="BW120" s="158" t="inlineStr">
        <is>
          <t>IRIS1703</t>
        </is>
      </c>
      <c r="BX120" s="158" t="inlineStr">
        <is>
          <t>Employee</t>
        </is>
      </c>
      <c r="BY120" s="158" t="inlineStr">
        <is>
          <t>Active</t>
        </is>
      </c>
      <c r="BZ120" s="158" t="inlineStr">
        <is>
          <t>Atul Paradkar</t>
        </is>
      </c>
      <c r="CA120" s="159" t="n">
        <v>43129</v>
      </c>
      <c r="CB120" s="158" t="inlineStr">
        <is>
          <t>Financial Analyst</t>
        </is>
      </c>
      <c r="CC120" s="158" t="n"/>
      <c r="CD120" s="158" t="inlineStr">
        <is>
          <t>Professional Services</t>
        </is>
      </c>
      <c r="CE120" s="158" t="inlineStr">
        <is>
          <t>XBRL / Regulatory Reporting</t>
        </is>
      </c>
      <c r="CF120" s="158" t="inlineStr">
        <is>
          <t>Financial Analyst</t>
        </is>
      </c>
      <c r="CG120" s="158" t="inlineStr">
        <is>
          <t>L3 – Professional / Associate</t>
        </is>
      </c>
      <c r="CH120" s="158" t="inlineStr">
        <is>
          <t>Lalita Waghmare</t>
        </is>
      </c>
      <c r="CI120" s="158" t="inlineStr">
        <is>
          <t>N-7</t>
        </is>
      </c>
      <c r="CJ120" s="158" t="inlineStr">
        <is>
          <t>Individual Contributor</t>
        </is>
      </c>
      <c r="CK120" s="158" t="inlineStr">
        <is>
          <t>Regtech</t>
        </is>
      </c>
      <c r="CL120" s="158" t="inlineStr">
        <is>
          <t>Services</t>
        </is>
      </c>
      <c r="CM120" s="158" t="inlineStr">
        <is>
          <t>16 years, 11 months, 22 days</t>
        </is>
      </c>
      <c r="CN120" s="158" t="inlineStr">
        <is>
          <t>Services Specialist</t>
        </is>
      </c>
      <c r="CO120" s="158" t="n"/>
      <c r="CP120" s="158" t="n">
        <v>3</v>
      </c>
      <c r="CQ120" s="158" t="inlineStr">
        <is>
          <t>Medium</t>
        </is>
      </c>
      <c r="CR120" s="158" t="inlineStr">
        <is>
          <t>Core Contributor</t>
        </is>
      </c>
      <c r="CS120" s="158" t="inlineStr">
        <is>
          <t>No</t>
        </is>
      </c>
      <c r="CT120" s="158" t="inlineStr">
        <is>
          <t>No</t>
        </is>
      </c>
      <c r="CU120" s="158" t="inlineStr">
        <is>
          <t>Yes</t>
        </is>
      </c>
      <c r="CV120" s="158" t="n"/>
      <c r="CW120" s="158" t="n"/>
      <c r="CX120" s="158" t="n"/>
      <c r="CY120" s="158" t="inlineStr">
        <is>
          <t>Title to be standardized to : Services Specialist</t>
        </is>
      </c>
    </row>
    <row r="121" ht="64" customHeight="1">
      <c r="A121" s="109" t="inlineStr">
        <is>
          <t>IRIS0830</t>
        </is>
      </c>
      <c r="B121" s="111" t="inlineStr">
        <is>
          <t>Bhavik Raparka</t>
        </is>
      </c>
      <c r="C121" s="111" t="inlineStr">
        <is>
          <t>Services</t>
        </is>
      </c>
      <c r="D121" s="111" t="inlineStr">
        <is>
          <t>Senior Financial Analyst</t>
        </is>
      </c>
      <c r="E121" s="111" t="inlineStr">
        <is>
          <t>Senior Financial Analyst</t>
        </is>
      </c>
      <c r="F121" s="111" t="inlineStr">
        <is>
          <t>L4 – Senior</t>
        </is>
      </c>
      <c r="G121" s="24" t="inlineStr">
        <is>
          <t>A3</t>
        </is>
      </c>
      <c r="H121" s="149" t="inlineStr">
        <is>
          <t>• Same level</t>
        </is>
      </c>
      <c r="I121" s="111" t="inlineStr">
        <is>
          <t>Consulting &amp; Professional Services</t>
        </is>
      </c>
      <c r="J121" s="111" t="inlineStr">
        <is>
          <t>XBRL Tagging, Conversion &amp; Filing</t>
        </is>
      </c>
      <c r="K121" s="111" t="inlineStr"/>
      <c r="L121" s="111" t="n">
        <v>20</v>
      </c>
      <c r="M121" s="113" t="inlineStr">
        <is>
          <t>P2</t>
        </is>
      </c>
      <c r="N121" s="114" t="inlineStr">
        <is>
          <t>Developing</t>
        </is>
      </c>
      <c r="O121" s="114" t="inlineStr">
        <is>
          <t>3 Apply</t>
        </is>
      </c>
      <c r="P121" s="114" t="inlineStr">
        <is>
          <t>2–4 yrs</t>
        </is>
      </c>
      <c r="Q121" s="114" t="inlineStr">
        <is>
          <t>3–5 · 2–5</t>
        </is>
      </c>
      <c r="R121" s="114" t="inlineStr">
        <is>
          <t>Senior Analyst / Associate</t>
        </is>
      </c>
      <c r="S121" s="114" t="inlineStr">
        <is>
          <r>
            <rPr>
              <rFont val="Calibri"/>
              <b val="1"/>
              <sz val="10"/>
            </rPr>
            <t>DataTracks:</t>
          </r>
          <r>
            <rPr>
              <rFont val="Calibri"/>
              <sz val="10"/>
            </rPr>
            <t xml:space="preserve"> Senior Associate · 2–5 yrs · Big Four: Consultant · IRIS Vs Market Benchmark — XBRL US credential pathway: XBRL US GAAP Certificate</t>
          </r>
        </is>
      </c>
      <c r="T121" s="114" t="inlineStr">
        <is>
          <t>XBRL US GAAP Certificate · AICPA &amp; XBRL US; XBRL International specifications; IFRS / US GAAP / Ind AS</t>
        </is>
      </c>
      <c r="U121" s="114" t="inlineStr">
        <is>
          <t>Core 2 · Future 2 · Functional 3 · Leadership not scored</t>
        </is>
      </c>
      <c r="V121" s="157" t="n">
        <v>95</v>
      </c>
      <c r="W121" s="158" t="inlineStr">
        <is>
          <t>IRIS0830</t>
        </is>
      </c>
      <c r="X121" s="158" t="inlineStr">
        <is>
          <t>Employee</t>
        </is>
      </c>
      <c r="Y121" s="158" t="inlineStr">
        <is>
          <t>Active</t>
        </is>
      </c>
      <c r="Z121" s="158" t="inlineStr">
        <is>
          <t>Bhavik Raparka</t>
        </is>
      </c>
      <c r="AA121" s="246" t="n">
        <v>40777</v>
      </c>
      <c r="AB121" s="158" t="inlineStr">
        <is>
          <t>Senior Financial Analyst</t>
        </is>
      </c>
      <c r="AC121" s="158" t="inlineStr">
        <is>
          <t>B.Com</t>
        </is>
      </c>
      <c r="AD121" s="158" t="inlineStr">
        <is>
          <t>Jinesh Kumar S</t>
        </is>
      </c>
      <c r="AE121" s="158" t="inlineStr">
        <is>
          <t>N-7</t>
        </is>
      </c>
      <c r="AF121" s="158" t="inlineStr">
        <is>
          <t>Individual Contributor</t>
        </is>
      </c>
      <c r="AG121" s="158" t="inlineStr">
        <is>
          <t>0 years, 0 months, 0 days</t>
        </is>
      </c>
      <c r="AH121" s="158" t="inlineStr">
        <is>
          <t>15 years, 0 months, 3 days</t>
        </is>
      </c>
      <c r="AI121" s="158" t="inlineStr">
        <is>
          <t>Regtech</t>
        </is>
      </c>
      <c r="AJ121" s="158" t="inlineStr">
        <is>
          <t>CARBON</t>
        </is>
      </c>
      <c r="AK121" s="158" t="inlineStr">
        <is>
          <t>Services</t>
        </is>
      </c>
      <c r="AL121" s="158" t="inlineStr">
        <is>
          <t>Expert Assisted services</t>
        </is>
      </c>
      <c r="AM121" s="158" t="inlineStr">
        <is>
          <t>No</t>
        </is>
      </c>
      <c r="AN121" s="158" t="inlineStr">
        <is>
          <t>Professional Services</t>
        </is>
      </c>
      <c r="AO121" s="158" t="inlineStr">
        <is>
          <t>XBRL Domain</t>
        </is>
      </c>
      <c r="AP121" s="158" t="inlineStr">
        <is>
          <t>Non-technical</t>
        </is>
      </c>
      <c r="AQ121" s="158" t="n">
        <v>20</v>
      </c>
      <c r="AR121" s="158" t="inlineStr">
        <is>
          <t>Covered</t>
        </is>
      </c>
      <c r="AS121" s="158" t="inlineStr">
        <is>
          <t>IRIS0830</t>
        </is>
      </c>
      <c r="AT121" s="158" t="inlineStr">
        <is>
          <t>Bhavik Raparka</t>
        </is>
      </c>
      <c r="AU121" s="158" t="inlineStr">
        <is>
          <t>Services</t>
        </is>
      </c>
      <c r="AV121" s="158" t="inlineStr">
        <is>
          <t>Professional Services</t>
        </is>
      </c>
      <c r="AW121" s="158" t="inlineStr">
        <is>
          <t>XBRL / Regulatory Reporting</t>
        </is>
      </c>
      <c r="AX121" s="158" t="n"/>
      <c r="AY121" s="158" t="n"/>
      <c r="AZ121" s="158" t="inlineStr">
        <is>
          <t>Employee</t>
        </is>
      </c>
      <c r="BA121" s="158" t="inlineStr">
        <is>
          <t>Jinesh Kumar S</t>
        </is>
      </c>
      <c r="BB121" s="158" t="inlineStr">
        <is>
          <t>Jinesh Kumar S</t>
        </is>
      </c>
      <c r="BC121" s="158" t="inlineStr">
        <is>
          <t>No</t>
        </is>
      </c>
      <c r="BD121" s="158" t="inlineStr">
        <is>
          <t>Senior Financial Analyst</t>
        </is>
      </c>
      <c r="BE121" s="158" t="inlineStr">
        <is>
          <t>Senior Services Specialist</t>
        </is>
      </c>
      <c r="BF121" s="158" t="inlineStr">
        <is>
          <t>Yes</t>
        </is>
      </c>
      <c r="BG121" s="158" t="inlineStr">
        <is>
          <t>—</t>
        </is>
      </c>
      <c r="BH121" s="158" t="inlineStr">
        <is>
          <t>—</t>
        </is>
      </c>
      <c r="BI121" s="158" t="inlineStr">
        <is>
          <t>—</t>
        </is>
      </c>
      <c r="BJ121" s="158" t="inlineStr">
        <is>
          <t>Not a manager</t>
        </is>
      </c>
      <c r="BK121" s="158" t="inlineStr">
        <is>
          <t>—</t>
        </is>
      </c>
      <c r="BL121" s="158" t="inlineStr">
        <is>
          <t>—</t>
        </is>
      </c>
      <c r="BM121" s="158" t="inlineStr">
        <is>
          <t>—</t>
        </is>
      </c>
      <c r="BN121" s="158" t="inlineStr">
        <is>
          <t>Not a manager</t>
        </is>
      </c>
      <c r="BO121" s="158" t="inlineStr">
        <is>
          <t>—</t>
        </is>
      </c>
      <c r="BP121" s="158" t="inlineStr">
        <is>
          <t>L4 – Senior</t>
        </is>
      </c>
      <c r="BQ121" s="158" t="inlineStr">
        <is>
          <t>L4 – Senior</t>
        </is>
      </c>
      <c r="BR121" s="158" t="inlineStr">
        <is>
          <t>Designation refined from Raw tab Comments column · this update</t>
        </is>
      </c>
      <c r="BS121"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1" s="158" t="n"/>
      <c r="BU121" s="158" t="inlineStr">
        <is>
          <t>South Africa - CIPC; Nigeria - CBN; USA - SEC.</t>
        </is>
      </c>
      <c r="BV121" s="158" t="n"/>
      <c r="BW121" s="158" t="inlineStr">
        <is>
          <t>IRIS0830</t>
        </is>
      </c>
      <c r="BX121" s="158" t="inlineStr">
        <is>
          <t>Employee</t>
        </is>
      </c>
      <c r="BY121" s="158" t="inlineStr">
        <is>
          <t>Active</t>
        </is>
      </c>
      <c r="BZ121" s="158" t="inlineStr">
        <is>
          <t>Bhavik Raparka</t>
        </is>
      </c>
      <c r="CA121" s="159" t="n">
        <v>40777</v>
      </c>
      <c r="CB121" s="158" t="inlineStr">
        <is>
          <t>Senior Financial Analyst</t>
        </is>
      </c>
      <c r="CC121" s="158" t="n"/>
      <c r="CD121" s="158" t="inlineStr">
        <is>
          <t>Professional Services</t>
        </is>
      </c>
      <c r="CE121" s="158" t="inlineStr">
        <is>
          <t>XBRL / Regulatory Reporting</t>
        </is>
      </c>
      <c r="CF121" s="158" t="inlineStr">
        <is>
          <t>Senior Financial Analyst</t>
        </is>
      </c>
      <c r="CG121" s="158" t="inlineStr">
        <is>
          <t>L4 – Senior</t>
        </is>
      </c>
      <c r="CH121" s="158" t="inlineStr">
        <is>
          <t>Jinesh Kumar S</t>
        </is>
      </c>
      <c r="CI121" s="158" t="inlineStr">
        <is>
          <t>N-7</t>
        </is>
      </c>
      <c r="CJ121" s="158" t="inlineStr">
        <is>
          <t>Individual Contributor</t>
        </is>
      </c>
      <c r="CK121" s="158" t="inlineStr">
        <is>
          <t>Regtech</t>
        </is>
      </c>
      <c r="CL121" s="158" t="inlineStr">
        <is>
          <t>Services</t>
        </is>
      </c>
      <c r="CM121" s="158" t="inlineStr">
        <is>
          <t>14 years, 9 months, 29 days</t>
        </is>
      </c>
      <c r="CN121" s="158" t="inlineStr">
        <is>
          <t>Senior Services Specialst</t>
        </is>
      </c>
      <c r="CO121" s="158" t="n"/>
      <c r="CP121" s="158" t="n">
        <v>3</v>
      </c>
      <c r="CQ121" s="158" t="inlineStr">
        <is>
          <t>Medium</t>
        </is>
      </c>
      <c r="CR121" s="158" t="inlineStr">
        <is>
          <t>Core Contributor</t>
        </is>
      </c>
      <c r="CS121" s="158" t="inlineStr">
        <is>
          <t>No</t>
        </is>
      </c>
      <c r="CT121" s="158" t="inlineStr">
        <is>
          <t>No</t>
        </is>
      </c>
      <c r="CU121" s="158" t="inlineStr">
        <is>
          <t>Yes</t>
        </is>
      </c>
      <c r="CV121" s="158" t="n"/>
      <c r="CW121" s="158" t="n"/>
      <c r="CX121" s="158" t="n"/>
      <c r="CY121" s="158" t="inlineStr">
        <is>
          <r>
            <rPr>
              <rFont val="Calibri"/>
              <b val="1"/>
              <sz val="10"/>
            </rPr>
            <t>Title to be standardized to:</t>
          </r>
          <r>
            <rPr>
              <rFont val="Calibri"/>
              <sz val="10"/>
            </rPr>
            <t xml:space="preserve"> Senior Services Specialist</t>
          </r>
        </is>
      </c>
    </row>
    <row r="122" ht="64" customHeight="1">
      <c r="A122" s="109" t="inlineStr">
        <is>
          <t>IRISC267</t>
        </is>
      </c>
      <c r="B122" s="111" t="inlineStr">
        <is>
          <t>Chaitali Chatterjee</t>
        </is>
      </c>
      <c r="C122" s="111" t="inlineStr">
        <is>
          <t>Services</t>
        </is>
      </c>
      <c r="D122" s="115" t="inlineStr">
        <is>
          <t>Consultant</t>
        </is>
      </c>
      <c r="E122" s="115" t="inlineStr">
        <is>
          <t>Senior Financial Analyst</t>
        </is>
      </c>
      <c r="F122" s="115" t="inlineStr">
        <is>
          <t>L3 – Professional / Associate</t>
        </is>
      </c>
      <c r="G122" s="115" t="inlineStr">
        <is>
          <t>A3</t>
        </is>
      </c>
      <c r="H122" s="146" t="inlineStr">
        <is>
          <t>▲ Up</t>
        </is>
      </c>
      <c r="I122" s="111" t="inlineStr">
        <is>
          <t>Consulting &amp; Professional Services</t>
        </is>
      </c>
      <c r="J122" s="111" t="inlineStr">
        <is>
          <t>XBRL Tagging, Conversion &amp; Filing</t>
        </is>
      </c>
      <c r="K122" s="111" t="inlineStr"/>
      <c r="L122" s="111" t="n">
        <v>0</v>
      </c>
      <c r="M122" s="113" t="inlineStr">
        <is>
          <t>P2</t>
        </is>
      </c>
      <c r="N122" s="114" t="inlineStr">
        <is>
          <t>Developing</t>
        </is>
      </c>
      <c r="O122" s="114" t="inlineStr">
        <is>
          <t>3 Apply</t>
        </is>
      </c>
      <c r="P122" s="114" t="inlineStr">
        <is>
          <t>2–4 yrs</t>
        </is>
      </c>
      <c r="Q122" s="114" t="inlineStr">
        <is>
          <t>3–5 · 2–5</t>
        </is>
      </c>
      <c r="R122" s="114" t="inlineStr">
        <is>
          <t>Senior Analyst / Associate</t>
        </is>
      </c>
      <c r="S122" s="114" t="inlineStr">
        <is>
          <r>
            <rPr>
              <rFont val="Calibri"/>
              <b val="1"/>
              <sz val="10"/>
            </rPr>
            <t>DataTracks:</t>
          </r>
          <r>
            <rPr>
              <rFont val="Calibri"/>
              <sz val="10"/>
            </rPr>
            <t xml:space="preserve"> Senior Associate · 2–5 yrs · Big Four: Consultant · IRIS Vs Market Benchmark — XBRL US credential pathway: XBRL US GAAP Certificate</t>
          </r>
        </is>
      </c>
      <c r="T122" s="114" t="inlineStr">
        <is>
          <t>XBRL US GAAP Certificate · AICPA &amp; XBRL US; XBRL International specifications; IFRS / US GAAP / Ind AS</t>
        </is>
      </c>
      <c r="U122" s="114" t="inlineStr">
        <is>
          <t>Core 2 · Future 2 · Functional 3 · Leadership not scored</t>
        </is>
      </c>
      <c r="V122" s="157" t="n">
        <v>9001</v>
      </c>
      <c r="W122" s="158" t="inlineStr">
        <is>
          <t>IRISC267</t>
        </is>
      </c>
      <c r="X122" s="158" t="inlineStr">
        <is>
          <t>On Contract</t>
        </is>
      </c>
      <c r="Y122" s="158" t="n"/>
      <c r="Z122" s="158" t="inlineStr">
        <is>
          <t>Chaitali Chatterjee</t>
        </is>
      </c>
      <c r="AA122" s="158" t="n"/>
      <c r="AB122" s="158" t="inlineStr">
        <is>
          <t>Consultant</t>
        </is>
      </c>
      <c r="AC122" s="158" t="n"/>
      <c r="AD122" s="158" t="inlineStr">
        <is>
          <t>Lalita Waghmare</t>
        </is>
      </c>
      <c r="AE122" s="158" t="n"/>
      <c r="AF122" s="158" t="n"/>
      <c r="AG122" s="158" t="n"/>
      <c r="AH122" s="158" t="n"/>
      <c r="AI122" s="158" t="n"/>
      <c r="AJ122" s="158" t="inlineStr">
        <is>
          <t>CARBON</t>
        </is>
      </c>
      <c r="AK122" s="158" t="inlineStr">
        <is>
          <t>Services</t>
        </is>
      </c>
      <c r="AL122" s="158" t="n"/>
      <c r="AM122" s="158" t="n"/>
      <c r="AN122" s="158" t="n"/>
      <c r="AO122" s="158" t="n"/>
      <c r="AP122" s="158" t="n"/>
      <c r="AQ122" s="158" t="n"/>
      <c r="AR122" s="158" t="n"/>
      <c r="AS122" s="158" t="inlineStr">
        <is>
          <t>IRISC267</t>
        </is>
      </c>
      <c r="AT122" s="158" t="inlineStr">
        <is>
          <t>Chaitali Chatterjee</t>
        </is>
      </c>
      <c r="AU122" s="158" t="inlineStr">
        <is>
          <t>Services</t>
        </is>
      </c>
      <c r="AV122" s="158" t="inlineStr">
        <is>
          <t>Professional Services</t>
        </is>
      </c>
      <c r="AW122" s="158" t="inlineStr">
        <is>
          <t>XBRL / Regulatory Reporting</t>
        </is>
      </c>
      <c r="AX122" s="158" t="n"/>
      <c r="AY122" s="158" t="n"/>
      <c r="AZ122" s="158" t="inlineStr">
        <is>
          <t>On Contract</t>
        </is>
      </c>
      <c r="BA122" s="158" t="inlineStr">
        <is>
          <t>Lalita Waghmare</t>
        </is>
      </c>
      <c r="BB122" s="158" t="inlineStr">
        <is>
          <t>Lalita Waghmare</t>
        </is>
      </c>
      <c r="BC122" s="158" t="inlineStr">
        <is>
          <t>No</t>
        </is>
      </c>
      <c r="BD122" s="158" t="inlineStr">
        <is>
          <t>Consultant</t>
        </is>
      </c>
      <c r="BE122" s="158" t="inlineStr">
        <is>
          <t>Consultant</t>
        </is>
      </c>
      <c r="BF122" s="158" t="inlineStr">
        <is>
          <t>No</t>
        </is>
      </c>
      <c r="BG122" s="158" t="inlineStr">
        <is>
          <t>—</t>
        </is>
      </c>
      <c r="BH122" s="158" t="inlineStr">
        <is>
          <t>—</t>
        </is>
      </c>
      <c r="BI122" s="158" t="inlineStr">
        <is>
          <t>—</t>
        </is>
      </c>
      <c r="BJ122" s="158" t="inlineStr">
        <is>
          <t>Not a manager</t>
        </is>
      </c>
      <c r="BK122" s="158" t="inlineStr">
        <is>
          <t>—</t>
        </is>
      </c>
      <c r="BL122" s="158" t="inlineStr">
        <is>
          <t>—</t>
        </is>
      </c>
      <c r="BM122" s="158" t="inlineStr">
        <is>
          <t>—</t>
        </is>
      </c>
      <c r="BN122" s="158" t="inlineStr">
        <is>
          <t>Not a manager</t>
        </is>
      </c>
      <c r="BO122" s="158" t="inlineStr">
        <is>
          <t>—</t>
        </is>
      </c>
      <c r="BP122" s="158" t="inlineStr">
        <is>
          <t>L3 – Professional / Associate</t>
        </is>
      </c>
      <c r="BQ122" s="158" t="inlineStr">
        <is>
          <t>L3 – Professional / Associate</t>
        </is>
      </c>
      <c r="BR122" s="158" t="inlineStr">
        <is>
          <t>No designation change — current record value carried forward</t>
        </is>
      </c>
      <c r="BS12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2" s="158" t="n"/>
      <c r="BU122" s="158" t="n"/>
      <c r="BV122" s="158" t="n"/>
      <c r="BW122" s="158" t="inlineStr">
        <is>
          <t>IRISC267</t>
        </is>
      </c>
      <c r="BX122" s="158" t="inlineStr">
        <is>
          <t>On Contract</t>
        </is>
      </c>
      <c r="BY122" s="158" t="inlineStr">
        <is>
          <t>Active</t>
        </is>
      </c>
      <c r="BZ122" s="158" t="inlineStr">
        <is>
          <t>Chaitali Chatterjee</t>
        </is>
      </c>
      <c r="CA122" s="159" t="n">
        <v>45148</v>
      </c>
      <c r="CB122" s="158" t="inlineStr">
        <is>
          <t>Consultant</t>
        </is>
      </c>
      <c r="CC122" s="158" t="n"/>
      <c r="CD122" s="158" t="inlineStr">
        <is>
          <t>Professional Services</t>
        </is>
      </c>
      <c r="CE122" s="158" t="inlineStr">
        <is>
          <t>XBRL / Regulatory Reporting</t>
        </is>
      </c>
      <c r="CF122" s="158" t="inlineStr">
        <is>
          <t>Consultant</t>
        </is>
      </c>
      <c r="CG122" s="158" t="inlineStr">
        <is>
          <t>L3 – Professional / Associate</t>
        </is>
      </c>
      <c r="CH122" s="158" t="inlineStr">
        <is>
          <t>Lalita Waghmare</t>
        </is>
      </c>
      <c r="CI122" s="158" t="inlineStr">
        <is>
          <t>N-7</t>
        </is>
      </c>
      <c r="CJ122" s="158" t="inlineStr">
        <is>
          <t>Individual Contributor</t>
        </is>
      </c>
      <c r="CK122" s="158" t="inlineStr">
        <is>
          <t>Regtech</t>
        </is>
      </c>
      <c r="CL122" s="158" t="inlineStr">
        <is>
          <t>Services</t>
        </is>
      </c>
      <c r="CM122" s="158" t="inlineStr">
        <is>
          <t>11 years, 1 months, 10 days</t>
        </is>
      </c>
      <c r="CN122" s="158" t="n"/>
      <c r="CO122" s="158" t="n"/>
      <c r="CP122" s="158" t="n">
        <v>2</v>
      </c>
      <c r="CQ122" s="158" t="inlineStr">
        <is>
          <t>Low</t>
        </is>
      </c>
      <c r="CR122" s="158" t="inlineStr">
        <is>
          <t>Reliable Specialist</t>
        </is>
      </c>
      <c r="CS122" s="158" t="inlineStr">
        <is>
          <t>No</t>
        </is>
      </c>
      <c r="CT122" s="158" t="inlineStr">
        <is>
          <t>No</t>
        </is>
      </c>
      <c r="CU122" s="158" t="inlineStr">
        <is>
          <t>Yes</t>
        </is>
      </c>
      <c r="CV122" s="158" t="n"/>
      <c r="CW122" s="158" t="n"/>
      <c r="CX122" s="158" t="n"/>
      <c r="CY122" s="158" t="n"/>
    </row>
    <row r="123" ht="64" customHeight="1">
      <c r="A123" s="109" t="inlineStr">
        <is>
          <t>IRIS0508</t>
        </is>
      </c>
      <c r="B123" s="111" t="inlineStr">
        <is>
          <t>Dhananjay Bavkar</t>
        </is>
      </c>
      <c r="C123" s="111" t="inlineStr">
        <is>
          <t>Services</t>
        </is>
      </c>
      <c r="D123" s="111" t="inlineStr">
        <is>
          <t>Senior Financial Analyst</t>
        </is>
      </c>
      <c r="E123" s="111" t="inlineStr">
        <is>
          <t>Senior Financial Analyst</t>
        </is>
      </c>
      <c r="F123" s="111" t="inlineStr">
        <is>
          <t>L4 – Senior</t>
        </is>
      </c>
      <c r="G123" s="24" t="inlineStr">
        <is>
          <t>A3</t>
        </is>
      </c>
      <c r="H123" s="149" t="inlineStr">
        <is>
          <t>• Same level</t>
        </is>
      </c>
      <c r="I123" s="111" t="inlineStr">
        <is>
          <t>Consulting &amp; Professional Services</t>
        </is>
      </c>
      <c r="J123" s="111" t="inlineStr">
        <is>
          <t>XBRL Tagging, Conversion &amp; Filing</t>
        </is>
      </c>
      <c r="K123" s="111" t="inlineStr"/>
      <c r="L123" s="111" t="n">
        <v>18</v>
      </c>
      <c r="M123" s="113" t="inlineStr">
        <is>
          <t>P2</t>
        </is>
      </c>
      <c r="N123" s="114" t="inlineStr">
        <is>
          <t>Developing</t>
        </is>
      </c>
      <c r="O123" s="114" t="inlineStr">
        <is>
          <t>3 Apply</t>
        </is>
      </c>
      <c r="P123" s="114" t="inlineStr">
        <is>
          <t>2–4 yrs</t>
        </is>
      </c>
      <c r="Q123" s="114" t="inlineStr">
        <is>
          <t>3–5 · 2–5</t>
        </is>
      </c>
      <c r="R123" s="114" t="inlineStr">
        <is>
          <t>Senior Analyst / Associate</t>
        </is>
      </c>
      <c r="S123" s="114" t="inlineStr">
        <is>
          <r>
            <rPr>
              <rFont val="Calibri"/>
              <b val="1"/>
              <sz val="10"/>
            </rPr>
            <t>DataTracks:</t>
          </r>
          <r>
            <rPr>
              <rFont val="Calibri"/>
              <sz val="10"/>
            </rPr>
            <t xml:space="preserve"> Senior Associate · 2–5 yrs · Big Four: Consultant · IRIS Vs Market Benchmark — XBRL US credential pathway: XBRL US GAAP Certificate</t>
          </r>
        </is>
      </c>
      <c r="T123" s="114" t="inlineStr">
        <is>
          <t>XBRL US GAAP Certificate · AICPA &amp; XBRL US; XBRL International specifications; IFRS / US GAAP / Ind AS</t>
        </is>
      </c>
      <c r="U123" s="114" t="inlineStr">
        <is>
          <t>Core 2 · Future 2 · Functional 3 · Leadership not scored</t>
        </is>
      </c>
      <c r="V123" s="157" t="n">
        <v>67</v>
      </c>
      <c r="W123" s="158" t="inlineStr">
        <is>
          <t>IRIS0508</t>
        </is>
      </c>
      <c r="X123" s="158" t="inlineStr">
        <is>
          <t>Employee</t>
        </is>
      </c>
      <c r="Y123" s="158" t="inlineStr">
        <is>
          <t>Active</t>
        </is>
      </c>
      <c r="Z123" s="158" t="inlineStr">
        <is>
          <t>Dhananjay Bavkar</t>
        </is>
      </c>
      <c r="AA123" s="246" t="n">
        <v>40553</v>
      </c>
      <c r="AB123" s="158" t="inlineStr">
        <is>
          <t>Senior Financial Analyst</t>
        </is>
      </c>
      <c r="AC123" s="158" t="inlineStr">
        <is>
          <t>B.Com</t>
        </is>
      </c>
      <c r="AD123" s="158" t="inlineStr">
        <is>
          <t>Mohammed Sameer Shamsudin</t>
        </is>
      </c>
      <c r="AE123" s="158" t="inlineStr">
        <is>
          <t>N-7</t>
        </is>
      </c>
      <c r="AF123" s="158" t="inlineStr">
        <is>
          <t>Individual Contributor</t>
        </is>
      </c>
      <c r="AG123" s="158" t="inlineStr">
        <is>
          <t>0 years, 0 months, 0 days</t>
        </is>
      </c>
      <c r="AH123" s="158" t="inlineStr">
        <is>
          <t>15 years, 7 months, 15 days</t>
        </is>
      </c>
      <c r="AI123" s="158" t="inlineStr">
        <is>
          <t>Regtech</t>
        </is>
      </c>
      <c r="AJ123" s="158" t="inlineStr">
        <is>
          <t>CARBON</t>
        </is>
      </c>
      <c r="AK123" s="158" t="inlineStr">
        <is>
          <t>Services</t>
        </is>
      </c>
      <c r="AL123" s="158" t="inlineStr">
        <is>
          <t>Expert Assisted services</t>
        </is>
      </c>
      <c r="AM123" s="158" t="inlineStr">
        <is>
          <t>No</t>
        </is>
      </c>
      <c r="AN123" s="158" t="inlineStr">
        <is>
          <t>Professional Services</t>
        </is>
      </c>
      <c r="AO123" s="158" t="inlineStr">
        <is>
          <t>XBRL Domain</t>
        </is>
      </c>
      <c r="AP123" s="158" t="inlineStr">
        <is>
          <t>Non-technical</t>
        </is>
      </c>
      <c r="AQ123" s="158" t="n">
        <v>20</v>
      </c>
      <c r="AR123" s="158" t="inlineStr">
        <is>
          <t>Covered</t>
        </is>
      </c>
      <c r="AS123" s="158" t="inlineStr">
        <is>
          <t>IRIS0508</t>
        </is>
      </c>
      <c r="AT123" s="158" t="inlineStr">
        <is>
          <t>Dhananjay Bavkar</t>
        </is>
      </c>
      <c r="AU123" s="158" t="inlineStr">
        <is>
          <t>Services</t>
        </is>
      </c>
      <c r="AV123" s="158" t="inlineStr">
        <is>
          <t>Professional Services</t>
        </is>
      </c>
      <c r="AW123" s="158" t="inlineStr">
        <is>
          <t>XBRL / Regulatory Reporting</t>
        </is>
      </c>
      <c r="AX123" s="158" t="n"/>
      <c r="AY123" s="158" t="n"/>
      <c r="AZ123" s="158" t="inlineStr">
        <is>
          <t>Employee</t>
        </is>
      </c>
      <c r="BA123" s="158" t="inlineStr">
        <is>
          <t>Mohammed Sameer Shamsudin</t>
        </is>
      </c>
      <c r="BB123" s="158" t="inlineStr">
        <is>
          <t>Mohammed Sameer Shamsudin</t>
        </is>
      </c>
      <c r="BC123" s="158" t="inlineStr">
        <is>
          <t>No</t>
        </is>
      </c>
      <c r="BD123" s="158" t="inlineStr">
        <is>
          <t>Senior Financial Analyst</t>
        </is>
      </c>
      <c r="BE123" s="158" t="inlineStr">
        <is>
          <t>Senior Services Specialist</t>
        </is>
      </c>
      <c r="BF123" s="158" t="inlineStr">
        <is>
          <t>Yes</t>
        </is>
      </c>
      <c r="BG123" s="158" t="inlineStr">
        <is>
          <t>—</t>
        </is>
      </c>
      <c r="BH123" s="158" t="inlineStr">
        <is>
          <t>—</t>
        </is>
      </c>
      <c r="BI123" s="158" t="inlineStr">
        <is>
          <t>—</t>
        </is>
      </c>
      <c r="BJ123" s="158" t="inlineStr">
        <is>
          <t>Not a manager</t>
        </is>
      </c>
      <c r="BK123" s="158" t="inlineStr">
        <is>
          <t>—</t>
        </is>
      </c>
      <c r="BL123" s="158" t="inlineStr">
        <is>
          <t>—</t>
        </is>
      </c>
      <c r="BM123" s="158" t="inlineStr">
        <is>
          <t>—</t>
        </is>
      </c>
      <c r="BN123" s="158" t="inlineStr">
        <is>
          <t>Not a manager</t>
        </is>
      </c>
      <c r="BO123" s="158" t="inlineStr">
        <is>
          <t>—</t>
        </is>
      </c>
      <c r="BP123" s="158" t="inlineStr">
        <is>
          <t>L4 – Senior</t>
        </is>
      </c>
      <c r="BQ123" s="158" t="inlineStr">
        <is>
          <t>L4 – Senior</t>
        </is>
      </c>
      <c r="BR123" s="158" t="inlineStr">
        <is>
          <t>Designation refined from Raw tab Comments column · this update</t>
        </is>
      </c>
      <c r="BS123"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23" s="158" t="n"/>
      <c r="BU123" s="158" t="inlineStr">
        <is>
          <t>Europe - ESEF; Netherland - KVK; UK - HMRC; Italy - Infocamere.</t>
        </is>
      </c>
      <c r="BV123" s="158" t="n"/>
      <c r="BW123" s="158" t="inlineStr">
        <is>
          <t>IRIS0508</t>
        </is>
      </c>
      <c r="BX123" s="158" t="inlineStr">
        <is>
          <t>Employee</t>
        </is>
      </c>
      <c r="BY123" s="158" t="inlineStr">
        <is>
          <t>Active</t>
        </is>
      </c>
      <c r="BZ123" s="158" t="inlineStr">
        <is>
          <t>Dhananjay Bavkar</t>
        </is>
      </c>
      <c r="CA123" s="159" t="n">
        <v>40553</v>
      </c>
      <c r="CB123" s="158" t="inlineStr">
        <is>
          <t>Senior Financial Analyst</t>
        </is>
      </c>
      <c r="CC123" s="158" t="n"/>
      <c r="CD123" s="158" t="inlineStr">
        <is>
          <t>Professional Services</t>
        </is>
      </c>
      <c r="CE123" s="158" t="inlineStr">
        <is>
          <t>XBRL / Regulatory Reporting</t>
        </is>
      </c>
      <c r="CF123" s="158" t="inlineStr">
        <is>
          <t>Senior Financial Analyst</t>
        </is>
      </c>
      <c r="CG123" s="158" t="inlineStr">
        <is>
          <t>L4 – Senior</t>
        </is>
      </c>
      <c r="CH123" s="158" t="inlineStr">
        <is>
          <t>Mohammed Sameer Shamsudin</t>
        </is>
      </c>
      <c r="CI123" s="158" t="inlineStr">
        <is>
          <t>N-7</t>
        </is>
      </c>
      <c r="CJ123" s="158" t="inlineStr">
        <is>
          <t>Individual Contributor</t>
        </is>
      </c>
      <c r="CK123" s="158" t="inlineStr">
        <is>
          <t>Regtech</t>
        </is>
      </c>
      <c r="CL123" s="158" t="inlineStr">
        <is>
          <t>Services</t>
        </is>
      </c>
      <c r="CM123" s="158" t="inlineStr">
        <is>
          <t>15 years, 5 months, 10 days</t>
        </is>
      </c>
      <c r="CN123" s="158" t="inlineStr">
        <is>
          <t>Senior Services Specialst</t>
        </is>
      </c>
      <c r="CO123" s="158" t="n"/>
      <c r="CP123" s="158" t="n">
        <v>3</v>
      </c>
      <c r="CQ123" s="158" t="inlineStr">
        <is>
          <t>Medium</t>
        </is>
      </c>
      <c r="CR123" s="158" t="inlineStr">
        <is>
          <t>Core Contributor</t>
        </is>
      </c>
      <c r="CS123" s="158" t="inlineStr">
        <is>
          <t>No</t>
        </is>
      </c>
      <c r="CT123" s="158" t="inlineStr">
        <is>
          <t>No</t>
        </is>
      </c>
      <c r="CU123" s="158" t="inlineStr">
        <is>
          <t>Yes</t>
        </is>
      </c>
      <c r="CV123" s="158" t="n"/>
      <c r="CW123" s="158" t="n"/>
      <c r="CX123" s="158" t="n"/>
      <c r="CY123" s="158" t="inlineStr">
        <is>
          <r>
            <rPr>
              <rFont val="Calibri"/>
              <b val="1"/>
              <sz val="10"/>
            </rPr>
            <t>Title to be standardized to:</t>
          </r>
          <r>
            <rPr>
              <rFont val="Calibri"/>
              <sz val="10"/>
            </rPr>
            <t xml:space="preserve"> Senior Services Specialist</t>
          </r>
        </is>
      </c>
    </row>
    <row r="124" ht="64" customHeight="1">
      <c r="A124" s="109" t="inlineStr">
        <is>
          <t>IRIS0566</t>
        </is>
      </c>
      <c r="B124" s="111" t="inlineStr">
        <is>
          <t>Dipak Warkhade</t>
        </is>
      </c>
      <c r="C124" s="111" t="inlineStr">
        <is>
          <t>Services</t>
        </is>
      </c>
      <c r="D124" s="115" t="inlineStr">
        <is>
          <t>Financial Analyst</t>
        </is>
      </c>
      <c r="E124" s="115" t="inlineStr">
        <is>
          <t>Senior Financial Analyst</t>
        </is>
      </c>
      <c r="F124" s="115" t="inlineStr">
        <is>
          <t>L3 – Professional / Associate</t>
        </is>
      </c>
      <c r="G124" s="115" t="inlineStr">
        <is>
          <t>A3</t>
        </is>
      </c>
      <c r="H124" s="146" t="inlineStr">
        <is>
          <t>▲ Up</t>
        </is>
      </c>
      <c r="I124" s="111" t="inlineStr">
        <is>
          <t>Consulting &amp; Professional Services</t>
        </is>
      </c>
      <c r="J124" s="111" t="inlineStr">
        <is>
          <t>XBRL Tagging, Conversion &amp; Filing</t>
        </is>
      </c>
      <c r="K124" s="111" t="inlineStr"/>
      <c r="L124" s="111" t="n">
        <v>20</v>
      </c>
      <c r="M124" s="113" t="inlineStr">
        <is>
          <t>P2</t>
        </is>
      </c>
      <c r="N124" s="114" t="inlineStr">
        <is>
          <t>Developing</t>
        </is>
      </c>
      <c r="O124" s="114" t="inlineStr">
        <is>
          <t>3 Apply</t>
        </is>
      </c>
      <c r="P124" s="114" t="inlineStr">
        <is>
          <t>2–4 yrs</t>
        </is>
      </c>
      <c r="Q124" s="114" t="inlineStr">
        <is>
          <t>3–5 · 2–5</t>
        </is>
      </c>
      <c r="R124" s="114" t="inlineStr">
        <is>
          <t>Senior Analyst / Associate</t>
        </is>
      </c>
      <c r="S124" s="114" t="inlineStr">
        <is>
          <r>
            <rPr>
              <rFont val="Calibri"/>
              <b val="1"/>
              <sz val="10"/>
            </rPr>
            <t>DataTracks:</t>
          </r>
          <r>
            <rPr>
              <rFont val="Calibri"/>
              <sz val="10"/>
            </rPr>
            <t xml:space="preserve"> Senior Associate · 2–5 yrs · Big Four: Consultant · IRIS Vs Market Benchmark — XBRL US credential pathway: XBRL US GAAP Certificate</t>
          </r>
        </is>
      </c>
      <c r="T124" s="114" t="inlineStr">
        <is>
          <t>XBRL US GAAP Certificate · AICPA &amp; XBRL US; XBRL International specifications; IFRS / US GAAP / Ind AS</t>
        </is>
      </c>
      <c r="U124" s="114" t="inlineStr">
        <is>
          <t>Core 2 · Future 2 · Functional 3 · Leadership not scored</t>
        </is>
      </c>
      <c r="V124" s="157" t="n">
        <v>75</v>
      </c>
      <c r="W124" s="158" t="inlineStr">
        <is>
          <t>IRIS0566</t>
        </is>
      </c>
      <c r="X124" s="158" t="inlineStr">
        <is>
          <t>Employee</t>
        </is>
      </c>
      <c r="Y124" s="158" t="inlineStr">
        <is>
          <t>Active</t>
        </is>
      </c>
      <c r="Z124" s="158" t="inlineStr">
        <is>
          <t>Dipak Warkhade</t>
        </is>
      </c>
      <c r="AA124" s="246" t="n">
        <v>40630</v>
      </c>
      <c r="AB124" s="158" t="inlineStr">
        <is>
          <t>Financial Analyst</t>
        </is>
      </c>
      <c r="AC124" s="158" t="inlineStr">
        <is>
          <t>B.Com</t>
        </is>
      </c>
      <c r="AD124" s="158" t="inlineStr">
        <is>
          <t>Vipul Kurhade</t>
        </is>
      </c>
      <c r="AE124" s="158" t="inlineStr">
        <is>
          <t>N-8</t>
        </is>
      </c>
      <c r="AF124" s="158" t="inlineStr">
        <is>
          <t>Individual Contributor</t>
        </is>
      </c>
      <c r="AG124" s="158" t="inlineStr">
        <is>
          <t>0 years, 0 months, 0 days</t>
        </is>
      </c>
      <c r="AH124" s="158" t="inlineStr">
        <is>
          <t>15 years, 4 months, 28 days</t>
        </is>
      </c>
      <c r="AI124" s="158" t="inlineStr">
        <is>
          <t>Regtech</t>
        </is>
      </c>
      <c r="AJ124" s="158" t="inlineStr">
        <is>
          <t>CARBON</t>
        </is>
      </c>
      <c r="AK124" s="158" t="inlineStr">
        <is>
          <t>Services</t>
        </is>
      </c>
      <c r="AL124" s="158" t="inlineStr">
        <is>
          <t>Expert Assisted services</t>
        </is>
      </c>
      <c r="AM124" s="158" t="inlineStr">
        <is>
          <t>No</t>
        </is>
      </c>
      <c r="AN124" s="158" t="inlineStr">
        <is>
          <t>Professional Services</t>
        </is>
      </c>
      <c r="AO124" s="158" t="inlineStr">
        <is>
          <t>XBRL Domain</t>
        </is>
      </c>
      <c r="AP124" s="158" t="inlineStr">
        <is>
          <t>Non-technical</t>
        </is>
      </c>
      <c r="AQ124" s="158" t="n">
        <v>20</v>
      </c>
      <c r="AR124" s="158" t="inlineStr">
        <is>
          <t>Covered</t>
        </is>
      </c>
      <c r="AS124" s="158" t="inlineStr">
        <is>
          <t>IRIS0566</t>
        </is>
      </c>
      <c r="AT124" s="158" t="inlineStr">
        <is>
          <t>Dipak Warkhade</t>
        </is>
      </c>
      <c r="AU124" s="158" t="inlineStr">
        <is>
          <t>Services</t>
        </is>
      </c>
      <c r="AV124" s="158" t="inlineStr">
        <is>
          <t>Professional Services</t>
        </is>
      </c>
      <c r="AW124" s="158" t="inlineStr">
        <is>
          <t>XBRL / Regulatory Reporting</t>
        </is>
      </c>
      <c r="AX124" s="158" t="n"/>
      <c r="AY124" s="158" t="n"/>
      <c r="AZ124" s="158" t="inlineStr">
        <is>
          <t>Employee</t>
        </is>
      </c>
      <c r="BA124" s="158" t="inlineStr">
        <is>
          <t>Vipul Kurhade</t>
        </is>
      </c>
      <c r="BB124" s="158" t="inlineStr">
        <is>
          <t>Vipul Kurhade</t>
        </is>
      </c>
      <c r="BC124" s="158" t="inlineStr">
        <is>
          <t>No</t>
        </is>
      </c>
      <c r="BD124" s="158" t="inlineStr">
        <is>
          <t>Financial Analyst</t>
        </is>
      </c>
      <c r="BE124" s="158" t="inlineStr">
        <is>
          <t>Services Specialist</t>
        </is>
      </c>
      <c r="BF124" s="158" t="inlineStr">
        <is>
          <t>Yes</t>
        </is>
      </c>
      <c r="BG124" s="158" t="inlineStr">
        <is>
          <t>—</t>
        </is>
      </c>
      <c r="BH124" s="158" t="inlineStr">
        <is>
          <t>—</t>
        </is>
      </c>
      <c r="BI124" s="158" t="inlineStr">
        <is>
          <t>—</t>
        </is>
      </c>
      <c r="BJ124" s="158" t="inlineStr">
        <is>
          <t>Not a manager</t>
        </is>
      </c>
      <c r="BK124" s="158" t="inlineStr">
        <is>
          <t>—</t>
        </is>
      </c>
      <c r="BL124" s="158" t="inlineStr">
        <is>
          <t>—</t>
        </is>
      </c>
      <c r="BM124" s="158" t="inlineStr">
        <is>
          <t>—</t>
        </is>
      </c>
      <c r="BN124" s="158" t="inlineStr">
        <is>
          <t>Not a manager</t>
        </is>
      </c>
      <c r="BO124" s="158" t="inlineStr">
        <is>
          <t>—</t>
        </is>
      </c>
      <c r="BP124" s="158" t="inlineStr">
        <is>
          <t>L3 – Professional / Associate</t>
        </is>
      </c>
      <c r="BQ124" s="158" t="inlineStr">
        <is>
          <t>L2</t>
        </is>
      </c>
      <c r="BR124" s="158" t="inlineStr">
        <is>
          <t>Matched from Title Hierarchy · new designation</t>
        </is>
      </c>
      <c r="BS124"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4" s="158" t="n"/>
      <c r="BU124" s="158" t="inlineStr">
        <is>
          <t>Nigeria - CBN; Europe - ESEF; South Africa - CIPC; UK - HMRC.</t>
        </is>
      </c>
      <c r="BV124" s="158" t="n"/>
      <c r="BW124" s="158" t="inlineStr">
        <is>
          <t>IRIS0566</t>
        </is>
      </c>
      <c r="BX124" s="158" t="inlineStr">
        <is>
          <t>Employee</t>
        </is>
      </c>
      <c r="BY124" s="158" t="inlineStr">
        <is>
          <t>Active</t>
        </is>
      </c>
      <c r="BZ124" s="158" t="inlineStr">
        <is>
          <t>Dipak Warkhade</t>
        </is>
      </c>
      <c r="CA124" s="159" t="n">
        <v>40630</v>
      </c>
      <c r="CB124" s="158" t="inlineStr">
        <is>
          <t>Financial Analyst</t>
        </is>
      </c>
      <c r="CC124" s="158" t="n"/>
      <c r="CD124" s="158" t="inlineStr">
        <is>
          <t>Professional Services</t>
        </is>
      </c>
      <c r="CE124" s="158" t="inlineStr">
        <is>
          <t>XBRL / Regulatory Reporting</t>
        </is>
      </c>
      <c r="CF124" s="158" t="inlineStr">
        <is>
          <t>Financial Analyst</t>
        </is>
      </c>
      <c r="CG124" s="158" t="inlineStr">
        <is>
          <t>L3 – Professional / Associate</t>
        </is>
      </c>
      <c r="CH124" s="158" t="inlineStr">
        <is>
          <t>Vipul Kurhade</t>
        </is>
      </c>
      <c r="CI124" s="158" t="inlineStr">
        <is>
          <t>N-8</t>
        </is>
      </c>
      <c r="CJ124" s="158" t="inlineStr">
        <is>
          <t>Individual Contributor</t>
        </is>
      </c>
      <c r="CK124" s="158" t="inlineStr">
        <is>
          <t>Regtech</t>
        </is>
      </c>
      <c r="CL124" s="158" t="inlineStr">
        <is>
          <t>Services</t>
        </is>
      </c>
      <c r="CM124" s="158" t="inlineStr">
        <is>
          <t>15 years, 2 months, 23 days</t>
        </is>
      </c>
      <c r="CN124" s="158" t="inlineStr">
        <is>
          <t>Services Specialist</t>
        </is>
      </c>
      <c r="CO124" s="158" t="n"/>
      <c r="CP124" s="158" t="n">
        <v>3</v>
      </c>
      <c r="CQ124" s="158" t="inlineStr">
        <is>
          <t>Medium</t>
        </is>
      </c>
      <c r="CR124" s="158" t="inlineStr">
        <is>
          <t>Core Contributor</t>
        </is>
      </c>
      <c r="CS124" s="158" t="inlineStr">
        <is>
          <t>No</t>
        </is>
      </c>
      <c r="CT124" s="158" t="inlineStr">
        <is>
          <t>No</t>
        </is>
      </c>
      <c r="CU124" s="158" t="inlineStr">
        <is>
          <t>Yes</t>
        </is>
      </c>
      <c r="CV124" s="158" t="n"/>
      <c r="CW124" s="158" t="n"/>
      <c r="CX124" s="158" t="n"/>
      <c r="CY124" s="158" t="inlineStr">
        <is>
          <t>Title to be standardized to : Services Specialist</t>
        </is>
      </c>
    </row>
    <row r="125" ht="64" customHeight="1">
      <c r="A125" s="109" t="inlineStr">
        <is>
          <t>IRIS0027</t>
        </is>
      </c>
      <c r="B125" s="111" t="inlineStr">
        <is>
          <t>Haresh Misal</t>
        </is>
      </c>
      <c r="C125" s="111" t="inlineStr">
        <is>
          <t>Services</t>
        </is>
      </c>
      <c r="D125" s="111" t="inlineStr">
        <is>
          <t>Senior Financial Analyst</t>
        </is>
      </c>
      <c r="E125" s="111" t="inlineStr">
        <is>
          <t>Senior Financial Analyst</t>
        </is>
      </c>
      <c r="F125" s="111" t="inlineStr">
        <is>
          <t>L4 – Senior</t>
        </is>
      </c>
      <c r="G125" s="24" t="inlineStr">
        <is>
          <t>A3</t>
        </is>
      </c>
      <c r="H125" s="149" t="inlineStr">
        <is>
          <t>• Same level</t>
        </is>
      </c>
      <c r="I125" s="111" t="inlineStr">
        <is>
          <t>Consulting &amp; Professional Services</t>
        </is>
      </c>
      <c r="J125" s="111" t="inlineStr">
        <is>
          <t>XBRL Tagging, Conversion &amp; Filing</t>
        </is>
      </c>
      <c r="K125" s="111" t="inlineStr"/>
      <c r="L125" s="111" t="n">
        <v>20</v>
      </c>
      <c r="M125" s="113" t="inlineStr">
        <is>
          <t>P2</t>
        </is>
      </c>
      <c r="N125" s="114" t="inlineStr">
        <is>
          <t>Developing</t>
        </is>
      </c>
      <c r="O125" s="114" t="inlineStr">
        <is>
          <t>3 Apply</t>
        </is>
      </c>
      <c r="P125" s="114" t="inlineStr">
        <is>
          <t>2–4 yrs</t>
        </is>
      </c>
      <c r="Q125" s="114" t="inlineStr">
        <is>
          <t>3–5 · 2–5</t>
        </is>
      </c>
      <c r="R125" s="114" t="inlineStr">
        <is>
          <t>Senior Analyst / Associate</t>
        </is>
      </c>
      <c r="S125" s="114" t="inlineStr">
        <is>
          <r>
            <rPr>
              <rFont val="Calibri"/>
              <b val="1"/>
              <sz val="10"/>
            </rPr>
            <t>DataTracks:</t>
          </r>
          <r>
            <rPr>
              <rFont val="Calibri"/>
              <sz val="10"/>
            </rPr>
            <t xml:space="preserve"> Senior Associate · 2–5 yrs · Big Four: Consultant · IRIS Vs Market Benchmark — XBRL US credential pathway: XBRL US GAAP Certificate</t>
          </r>
        </is>
      </c>
      <c r="T125" s="114" t="inlineStr">
        <is>
          <t>XBRL US GAAP Certificate · AICPA &amp; XBRL US; XBRL International specifications; IFRS / US GAAP / Ind AS</t>
        </is>
      </c>
      <c r="U125" s="114" t="inlineStr">
        <is>
          <t>Core 2 · Future 2 · Functional 3 · Leadership not scored</t>
        </is>
      </c>
      <c r="V125" s="157" t="n">
        <v>13</v>
      </c>
      <c r="W125" s="158" t="inlineStr">
        <is>
          <t>IRIS0027</t>
        </is>
      </c>
      <c r="X125" s="158" t="inlineStr">
        <is>
          <t>Employee</t>
        </is>
      </c>
      <c r="Y125" s="158" t="inlineStr">
        <is>
          <t>Active</t>
        </is>
      </c>
      <c r="Z125" s="158" t="inlineStr">
        <is>
          <t>Haresh Misal</t>
        </is>
      </c>
      <c r="AA125" s="246" t="n">
        <v>38558</v>
      </c>
      <c r="AB125" s="158" t="inlineStr">
        <is>
          <t>Senior Financial Analyst</t>
        </is>
      </c>
      <c r="AC125" s="158" t="inlineStr">
        <is>
          <t>B.Com</t>
        </is>
      </c>
      <c r="AD125" s="158" t="inlineStr">
        <is>
          <t>Mohammed Dholkawala</t>
        </is>
      </c>
      <c r="AE125" s="158" t="inlineStr">
        <is>
          <t>N-7</t>
        </is>
      </c>
      <c r="AF125" s="158" t="inlineStr">
        <is>
          <t>Individual Contributor</t>
        </is>
      </c>
      <c r="AG125" s="158" t="inlineStr">
        <is>
          <t>0 years, 0 months, 0 days</t>
        </is>
      </c>
      <c r="AH125" s="158" t="inlineStr">
        <is>
          <t>21 years, 1 months, 0 days</t>
        </is>
      </c>
      <c r="AI125" s="158" t="inlineStr">
        <is>
          <t>Regtech</t>
        </is>
      </c>
      <c r="AJ125" s="158" t="inlineStr">
        <is>
          <t>CARBON</t>
        </is>
      </c>
      <c r="AK125" s="158" t="inlineStr">
        <is>
          <t>Services</t>
        </is>
      </c>
      <c r="AL125" s="158" t="inlineStr">
        <is>
          <t>Expert Assisted services</t>
        </is>
      </c>
      <c r="AM125" s="158" t="inlineStr">
        <is>
          <t>No</t>
        </is>
      </c>
      <c r="AN125" s="158" t="inlineStr">
        <is>
          <t>Professional Services</t>
        </is>
      </c>
      <c r="AO125" s="158" t="inlineStr">
        <is>
          <t>XBRL Domain</t>
        </is>
      </c>
      <c r="AP125" s="158" t="inlineStr">
        <is>
          <t>Non-technical</t>
        </is>
      </c>
      <c r="AQ125" s="158" t="n">
        <v>20</v>
      </c>
      <c r="AR125" s="158" t="inlineStr">
        <is>
          <t>Covered</t>
        </is>
      </c>
      <c r="AS125" s="158" t="inlineStr">
        <is>
          <t>IRIS0027</t>
        </is>
      </c>
      <c r="AT125" s="158" t="inlineStr">
        <is>
          <t>Haresh Misal</t>
        </is>
      </c>
      <c r="AU125" s="158" t="inlineStr">
        <is>
          <t>Services</t>
        </is>
      </c>
      <c r="AV125" s="158" t="inlineStr">
        <is>
          <t>Professional Services</t>
        </is>
      </c>
      <c r="AW125" s="158" t="inlineStr">
        <is>
          <t>XBRL / Regulatory Reporting</t>
        </is>
      </c>
      <c r="AX125" s="158" t="n"/>
      <c r="AY125" s="158" t="n"/>
      <c r="AZ125" s="158" t="inlineStr">
        <is>
          <t>Employee</t>
        </is>
      </c>
      <c r="BA125" s="158" t="inlineStr">
        <is>
          <t>Mohammed Dholkawala</t>
        </is>
      </c>
      <c r="BB125" s="158" t="inlineStr">
        <is>
          <t>Mohammed Dholkawala</t>
        </is>
      </c>
      <c r="BC125" s="158" t="inlineStr">
        <is>
          <t>No</t>
        </is>
      </c>
      <c r="BD125" s="158" t="inlineStr">
        <is>
          <t>Senior Financial Analyst</t>
        </is>
      </c>
      <c r="BE125" s="158" t="inlineStr">
        <is>
          <t>Senior Services Specialist</t>
        </is>
      </c>
      <c r="BF125" s="158" t="inlineStr">
        <is>
          <t>Yes</t>
        </is>
      </c>
      <c r="BG125" s="158" t="inlineStr">
        <is>
          <t>—</t>
        </is>
      </c>
      <c r="BH125" s="158" t="inlineStr">
        <is>
          <t>—</t>
        </is>
      </c>
      <c r="BI125" s="158" t="inlineStr">
        <is>
          <t>—</t>
        </is>
      </c>
      <c r="BJ125" s="158" t="inlineStr">
        <is>
          <t>Not a manager</t>
        </is>
      </c>
      <c r="BK125" s="158" t="inlineStr">
        <is>
          <t>—</t>
        </is>
      </c>
      <c r="BL125" s="158" t="inlineStr">
        <is>
          <t>—</t>
        </is>
      </c>
      <c r="BM125" s="158" t="inlineStr">
        <is>
          <t>—</t>
        </is>
      </c>
      <c r="BN125" s="158" t="inlineStr">
        <is>
          <t>Not a manager</t>
        </is>
      </c>
      <c r="BO125" s="158" t="inlineStr">
        <is>
          <t>—</t>
        </is>
      </c>
      <c r="BP125" s="158" t="inlineStr">
        <is>
          <t>L4 – Senior</t>
        </is>
      </c>
      <c r="BQ125" s="158" t="inlineStr">
        <is>
          <t>L4 – Senior</t>
        </is>
      </c>
      <c r="BR125" s="158" t="inlineStr">
        <is>
          <t>Designation refined from Raw tab Comments column · this update</t>
        </is>
      </c>
      <c r="BS125"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5" s="158" t="n"/>
      <c r="BU125" s="158" t="inlineStr">
        <is>
          <t>USA - SEC.</t>
        </is>
      </c>
      <c r="BV125" s="158" t="n"/>
      <c r="BW125" s="158" t="inlineStr">
        <is>
          <t>IRIS0027</t>
        </is>
      </c>
      <c r="BX125" s="158" t="inlineStr">
        <is>
          <t>Employee</t>
        </is>
      </c>
      <c r="BY125" s="158" t="inlineStr">
        <is>
          <t>Active</t>
        </is>
      </c>
      <c r="BZ125" s="158" t="inlineStr">
        <is>
          <t>Haresh Misal</t>
        </is>
      </c>
      <c r="CA125" s="159" t="n">
        <v>38558</v>
      </c>
      <c r="CB125" s="158" t="inlineStr">
        <is>
          <t>Senior Financial Analyst</t>
        </is>
      </c>
      <c r="CC125" s="158" t="n"/>
      <c r="CD125" s="158" t="inlineStr">
        <is>
          <t>Professional Services</t>
        </is>
      </c>
      <c r="CE125" s="158" t="inlineStr">
        <is>
          <t>XBRL / Regulatory Reporting</t>
        </is>
      </c>
      <c r="CF125" s="158" t="inlineStr">
        <is>
          <t>Senior Financial Analyst</t>
        </is>
      </c>
      <c r="CG125" s="158" t="inlineStr">
        <is>
          <t>L4 – Senior</t>
        </is>
      </c>
      <c r="CH125" s="158" t="inlineStr">
        <is>
          <t>Mohammed Dholkawala</t>
        </is>
      </c>
      <c r="CI125" s="158" t="inlineStr">
        <is>
          <t>N-7</t>
        </is>
      </c>
      <c r="CJ125" s="158" t="inlineStr">
        <is>
          <t>Individual Contributor</t>
        </is>
      </c>
      <c r="CK125" s="158" t="inlineStr">
        <is>
          <t>Regtech</t>
        </is>
      </c>
      <c r="CL125" s="158" t="inlineStr">
        <is>
          <t>Services</t>
        </is>
      </c>
      <c r="CM125" s="158" t="inlineStr">
        <is>
          <t>20 years, 10 months, 26 days</t>
        </is>
      </c>
      <c r="CN125" s="158" t="inlineStr">
        <is>
          <t>Senior Services Specialst</t>
        </is>
      </c>
      <c r="CO125" s="158" t="n"/>
      <c r="CP125" s="158" t="n">
        <v>2</v>
      </c>
      <c r="CQ125" s="158" t="inlineStr">
        <is>
          <t>Low</t>
        </is>
      </c>
      <c r="CR125" s="158" t="inlineStr">
        <is>
          <t>Reliable Specialist</t>
        </is>
      </c>
      <c r="CS125" s="158" t="inlineStr">
        <is>
          <t>No</t>
        </is>
      </c>
      <c r="CT125" s="158" t="inlineStr">
        <is>
          <t>No</t>
        </is>
      </c>
      <c r="CU125" s="158" t="inlineStr">
        <is>
          <t>Yes</t>
        </is>
      </c>
      <c r="CV125" s="158" t="n"/>
      <c r="CW125" s="158" t="n"/>
      <c r="CX125" s="158" t="n"/>
      <c r="CY125" s="158" t="inlineStr">
        <is>
          <r>
            <rPr>
              <rFont val="Calibri"/>
              <b val="1"/>
              <sz val="10"/>
            </rPr>
            <t>Title to be standardized to:</t>
          </r>
          <r>
            <rPr>
              <rFont val="Calibri"/>
              <sz val="10"/>
            </rPr>
            <t xml:space="preserve"> Senior Services Specialist</t>
          </r>
        </is>
      </c>
    </row>
    <row r="126" ht="64" customHeight="1">
      <c r="A126" s="109" t="inlineStr">
        <is>
          <t>IRIS0014</t>
        </is>
      </c>
      <c r="B126" s="111" t="inlineStr">
        <is>
          <t>Jayavant Bhabal</t>
        </is>
      </c>
      <c r="C126" s="111" t="inlineStr">
        <is>
          <t>Services</t>
        </is>
      </c>
      <c r="D126" s="115" t="inlineStr">
        <is>
          <t>Financial Analyst</t>
        </is>
      </c>
      <c r="E126" s="115" t="inlineStr">
        <is>
          <t>Senior Service Delivery Analyst</t>
        </is>
      </c>
      <c r="F126" s="115" t="inlineStr">
        <is>
          <t>L3 – Professional / Associate</t>
        </is>
      </c>
      <c r="G126" s="115" t="inlineStr">
        <is>
          <t>A3</t>
        </is>
      </c>
      <c r="H126" s="146" t="inlineStr">
        <is>
          <t>▲ Up</t>
        </is>
      </c>
      <c r="I126" s="111" t="inlineStr">
        <is>
          <t>Consulting &amp; Professional Services</t>
        </is>
      </c>
      <c r="J126" s="111" t="inlineStr">
        <is>
          <t>Service Delivery Operations</t>
        </is>
      </c>
      <c r="K126" s="111" t="inlineStr"/>
      <c r="L126" s="111" t="n">
        <v>18</v>
      </c>
      <c r="M126" s="113" t="inlineStr">
        <is>
          <t>P2</t>
        </is>
      </c>
      <c r="N126" s="114" t="inlineStr">
        <is>
          <t>Developing</t>
        </is>
      </c>
      <c r="O126" s="114" t="inlineStr">
        <is>
          <t>3 Apply</t>
        </is>
      </c>
      <c r="P126" s="114" t="inlineStr">
        <is>
          <t>2–4 yrs</t>
        </is>
      </c>
      <c r="Q126" s="114" t="inlineStr">
        <is>
          <t>3–5 · 2–5</t>
        </is>
      </c>
      <c r="R126" s="114" t="inlineStr">
        <is>
          <t>Senior Analyst / Associate</t>
        </is>
      </c>
      <c r="S126" s="114" t="inlineStr">
        <is>
          <r>
            <rPr>
              <rFont val="Calibri"/>
              <b val="1"/>
              <sz val="10"/>
            </rPr>
            <t>DataTracks:</t>
          </r>
          <r>
            <rPr>
              <rFont val="Calibri"/>
              <sz val="10"/>
            </rPr>
            <t xml:space="preserve"> Senior Associate · 2–5 yrs · Big Four: Consultant · IRIS Vs Market Benchmark — XBRL US credential pathway: XBRL US GAAP Certificate</t>
          </r>
        </is>
      </c>
      <c r="T126" s="114" t="inlineStr">
        <is>
          <t>XBRL US GAAP Certificate · AICPA &amp; XBRL US; XBRL International specifications; IFRS / US GAAP / Ind AS</t>
        </is>
      </c>
      <c r="U126" s="114" t="inlineStr">
        <is>
          <t>Core 2 · Future 2 · Functional 3 · Leadership not scored</t>
        </is>
      </c>
      <c r="V126" s="157" t="n">
        <v>7</v>
      </c>
      <c r="W126" s="158" t="inlineStr">
        <is>
          <t>IRIS0014</t>
        </is>
      </c>
      <c r="X126" s="158" t="inlineStr">
        <is>
          <t>Employee</t>
        </is>
      </c>
      <c r="Y126" s="158" t="inlineStr">
        <is>
          <t>Active</t>
        </is>
      </c>
      <c r="Z126" s="158" t="inlineStr">
        <is>
          <t>Jayavant Bhabal</t>
        </is>
      </c>
      <c r="AA126" s="246" t="n">
        <v>38266</v>
      </c>
      <c r="AB126" s="158" t="inlineStr">
        <is>
          <t>Financial Analyst</t>
        </is>
      </c>
      <c r="AC126" s="158" t="inlineStr">
        <is>
          <t>B.Com</t>
        </is>
      </c>
      <c r="AD126" s="158" t="inlineStr">
        <is>
          <t>Mayur Zope</t>
        </is>
      </c>
      <c r="AE126" s="158" t="inlineStr">
        <is>
          <t>N-6</t>
        </is>
      </c>
      <c r="AF126" s="158" t="inlineStr">
        <is>
          <t>Individual Contributor</t>
        </is>
      </c>
      <c r="AG126" s="158" t="inlineStr">
        <is>
          <t>2 years, 5 months, 0 days</t>
        </is>
      </c>
      <c r="AH126" s="158" t="inlineStr">
        <is>
          <t>21 years, 10 months, 19 days</t>
        </is>
      </c>
      <c r="AI126" s="158" t="inlineStr">
        <is>
          <t>Regtech</t>
        </is>
      </c>
      <c r="AJ126" s="158" t="inlineStr">
        <is>
          <t>CARBON</t>
        </is>
      </c>
      <c r="AK126" s="158" t="inlineStr">
        <is>
          <t>Services</t>
        </is>
      </c>
      <c r="AL126" s="158" t="inlineStr">
        <is>
          <t>Expert Assisted services</t>
        </is>
      </c>
      <c r="AM126" s="158" t="inlineStr">
        <is>
          <t>No</t>
        </is>
      </c>
      <c r="AN126" s="158" t="inlineStr">
        <is>
          <t>Professional Services</t>
        </is>
      </c>
      <c r="AO126" s="158" t="inlineStr">
        <is>
          <t>XBRL Domain</t>
        </is>
      </c>
      <c r="AP126" s="158" t="inlineStr">
        <is>
          <t>Non-technical</t>
        </is>
      </c>
      <c r="AQ126" s="158" t="n">
        <v>20</v>
      </c>
      <c r="AR126" s="158" t="inlineStr">
        <is>
          <t>Covered</t>
        </is>
      </c>
      <c r="AS126" s="158" t="inlineStr">
        <is>
          <t>IRIS0014</t>
        </is>
      </c>
      <c r="AT126" s="158" t="inlineStr">
        <is>
          <t>Jayavant Bhabal</t>
        </is>
      </c>
      <c r="AU126" s="158" t="inlineStr">
        <is>
          <t>Services</t>
        </is>
      </c>
      <c r="AV126" s="158" t="inlineStr">
        <is>
          <t>Professional Services</t>
        </is>
      </c>
      <c r="AW126" s="158" t="inlineStr">
        <is>
          <t>XBRL / Regulatory Reporting</t>
        </is>
      </c>
      <c r="AX126" s="158" t="n"/>
      <c r="AY126" s="158" t="n"/>
      <c r="AZ126" s="158" t="inlineStr">
        <is>
          <t>Employee</t>
        </is>
      </c>
      <c r="BA126" s="158" t="inlineStr">
        <is>
          <t>Mayur Zope</t>
        </is>
      </c>
      <c r="BB126" s="158" t="inlineStr">
        <is>
          <t>Mayur Zope</t>
        </is>
      </c>
      <c r="BC126" s="158" t="inlineStr">
        <is>
          <t>No</t>
        </is>
      </c>
      <c r="BD126" s="158" t="inlineStr">
        <is>
          <t>Financial Analyst</t>
        </is>
      </c>
      <c r="BE126" s="158" t="inlineStr">
        <is>
          <t>Services Specialist</t>
        </is>
      </c>
      <c r="BF126" s="158" t="inlineStr">
        <is>
          <t>Yes</t>
        </is>
      </c>
      <c r="BG126" s="158" t="inlineStr">
        <is>
          <t>—</t>
        </is>
      </c>
      <c r="BH126" s="158" t="inlineStr">
        <is>
          <t>—</t>
        </is>
      </c>
      <c r="BI126" s="158" t="inlineStr">
        <is>
          <t>—</t>
        </is>
      </c>
      <c r="BJ126" s="158" t="inlineStr">
        <is>
          <t>Not a manager</t>
        </is>
      </c>
      <c r="BK126" s="158" t="inlineStr">
        <is>
          <t>—</t>
        </is>
      </c>
      <c r="BL126" s="158" t="inlineStr">
        <is>
          <t>—</t>
        </is>
      </c>
      <c r="BM126" s="158" t="inlineStr">
        <is>
          <t>—</t>
        </is>
      </c>
      <c r="BN126" s="158" t="inlineStr">
        <is>
          <t>Not a manager</t>
        </is>
      </c>
      <c r="BO126" s="158" t="inlineStr">
        <is>
          <t>—</t>
        </is>
      </c>
      <c r="BP126" s="158" t="inlineStr">
        <is>
          <t>L3 – Professional / Associate</t>
        </is>
      </c>
      <c r="BQ126" s="158" t="inlineStr">
        <is>
          <t>L2</t>
        </is>
      </c>
      <c r="BR126" s="158" t="inlineStr">
        <is>
          <t>Matched from Title Hierarchy · new designation</t>
        </is>
      </c>
      <c r="BS126" s="158"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T126" s="158" t="n"/>
      <c r="BU126" s="158" t="inlineStr">
        <is>
          <t>UK - HMRC; India - MCA; South Africa - CIPC, SARB.</t>
        </is>
      </c>
      <c r="BV126" s="158" t="n"/>
      <c r="BW126" s="158" t="inlineStr">
        <is>
          <t>IRIS0014</t>
        </is>
      </c>
      <c r="BX126" s="158" t="inlineStr">
        <is>
          <t>Employee</t>
        </is>
      </c>
      <c r="BY126" s="158" t="inlineStr">
        <is>
          <t>Active</t>
        </is>
      </c>
      <c r="BZ126" s="158" t="inlineStr">
        <is>
          <t>Jayavant Bhabal</t>
        </is>
      </c>
      <c r="CA126" s="159" t="n">
        <v>38266</v>
      </c>
      <c r="CB126" s="158" t="inlineStr">
        <is>
          <t>Financial Analyst</t>
        </is>
      </c>
      <c r="CC126" s="158" t="n"/>
      <c r="CD126" s="158" t="inlineStr">
        <is>
          <t>Professional Services</t>
        </is>
      </c>
      <c r="CE126" s="158" t="inlineStr">
        <is>
          <t>XBRL / Regulatory Reporting</t>
        </is>
      </c>
      <c r="CF126" s="158" t="inlineStr">
        <is>
          <t>Financial Analyst</t>
        </is>
      </c>
      <c r="CG126" s="158" t="inlineStr">
        <is>
          <t>L3 – Professional / Associate</t>
        </is>
      </c>
      <c r="CH126" s="158" t="inlineStr">
        <is>
          <t>Mayur Zope</t>
        </is>
      </c>
      <c r="CI126" s="158" t="inlineStr">
        <is>
          <t>N-6</t>
        </is>
      </c>
      <c r="CJ126" s="158" t="inlineStr">
        <is>
          <t>Individual Contributor</t>
        </is>
      </c>
      <c r="CK126" s="158" t="inlineStr">
        <is>
          <t>Regtech</t>
        </is>
      </c>
      <c r="CL126" s="158" t="inlineStr">
        <is>
          <t>Services</t>
        </is>
      </c>
      <c r="CM126" s="158" t="inlineStr">
        <is>
          <t>24 years, 1 months, 14 days</t>
        </is>
      </c>
      <c r="CN126" s="158" t="inlineStr">
        <is>
          <t>Services Specialist</t>
        </is>
      </c>
      <c r="CO126" s="158" t="n"/>
      <c r="CP126" s="158" t="n">
        <v>4</v>
      </c>
      <c r="CQ126" s="158" t="inlineStr">
        <is>
          <t>High</t>
        </is>
      </c>
      <c r="CR126" s="158" t="inlineStr">
        <is>
          <t>Core Contributor</t>
        </is>
      </c>
      <c r="CS126" s="158" t="inlineStr">
        <is>
          <t>No</t>
        </is>
      </c>
      <c r="CT126" s="158" t="inlineStr">
        <is>
          <t>No</t>
        </is>
      </c>
      <c r="CU126" s="158" t="inlineStr">
        <is>
          <t>Yes</t>
        </is>
      </c>
      <c r="CV126" s="158" t="n"/>
      <c r="CW126" s="158" t="n"/>
      <c r="CX126" s="158" t="n"/>
      <c r="CY126" s="158" t="inlineStr">
        <is>
          <t>Title to be standardized to : Services Specialist</t>
        </is>
      </c>
    </row>
    <row r="127" ht="64" customHeight="1">
      <c r="A127" s="109" t="inlineStr">
        <is>
          <t>IRIS1124</t>
        </is>
      </c>
      <c r="B127" s="111" t="inlineStr">
        <is>
          <t>Kamlesh Bomble</t>
        </is>
      </c>
      <c r="C127" s="111" t="inlineStr">
        <is>
          <t>Services</t>
        </is>
      </c>
      <c r="D127" s="111" t="inlineStr">
        <is>
          <t>Senior Financial Analyst</t>
        </is>
      </c>
      <c r="E127" s="111" t="inlineStr">
        <is>
          <t>Senior Financial Analyst</t>
        </is>
      </c>
      <c r="F127" s="111" t="inlineStr">
        <is>
          <t>L4 – Senior</t>
        </is>
      </c>
      <c r="G127" s="24" t="inlineStr">
        <is>
          <t>A3</t>
        </is>
      </c>
      <c r="H127" s="149" t="inlineStr">
        <is>
          <t>• Same level</t>
        </is>
      </c>
      <c r="I127" s="111" t="inlineStr">
        <is>
          <t>Consulting &amp; Professional Services</t>
        </is>
      </c>
      <c r="J127" s="111" t="inlineStr">
        <is>
          <t>XBRL Tagging, Conversion &amp; Filing</t>
        </is>
      </c>
      <c r="K127" s="111" t="inlineStr"/>
      <c r="L127" s="111" t="n">
        <v>20</v>
      </c>
      <c r="M127" s="113" t="inlineStr">
        <is>
          <t>P2</t>
        </is>
      </c>
      <c r="N127" s="114" t="inlineStr">
        <is>
          <t>Developing</t>
        </is>
      </c>
      <c r="O127" s="114" t="inlineStr">
        <is>
          <t>3 Apply</t>
        </is>
      </c>
      <c r="P127" s="114" t="inlineStr">
        <is>
          <t>2–4 yrs</t>
        </is>
      </c>
      <c r="Q127" s="114" t="inlineStr">
        <is>
          <t>3–5 · 2–5</t>
        </is>
      </c>
      <c r="R127" s="114" t="inlineStr">
        <is>
          <t>Senior Analyst / Associate</t>
        </is>
      </c>
      <c r="S127" s="114" t="inlineStr">
        <is>
          <r>
            <rPr>
              <rFont val="Calibri"/>
              <b val="1"/>
              <sz val="10"/>
            </rPr>
            <t>DataTracks:</t>
          </r>
          <r>
            <rPr>
              <rFont val="Calibri"/>
              <sz val="10"/>
            </rPr>
            <t xml:space="preserve"> Senior Associate · 2–5 yrs · Big Four: Consultant · IRIS Vs Market Benchmark — XBRL US credential pathway: XBRL US GAAP Certificate</t>
          </r>
        </is>
      </c>
      <c r="T127" s="114" t="inlineStr">
        <is>
          <t>XBRL US GAAP Certificate · AICPA &amp; XBRL US; XBRL International specifications; IFRS / US GAAP / Ind AS</t>
        </is>
      </c>
      <c r="U127" s="114" t="inlineStr">
        <is>
          <t>Core 2 · Future 2 · Functional 3 · Leadership not scored</t>
        </is>
      </c>
      <c r="V127" s="157" t="n">
        <v>107</v>
      </c>
      <c r="W127" s="158" t="inlineStr">
        <is>
          <t>IRIS1124</t>
        </is>
      </c>
      <c r="X127" s="158" t="inlineStr">
        <is>
          <t>Employee</t>
        </is>
      </c>
      <c r="Y127" s="158" t="inlineStr">
        <is>
          <t>Active</t>
        </is>
      </c>
      <c r="Z127" s="158" t="inlineStr">
        <is>
          <t>Kamlesh Bomble</t>
        </is>
      </c>
      <c r="AA127" s="246" t="n">
        <v>41036</v>
      </c>
      <c r="AB127" s="158" t="inlineStr">
        <is>
          <t>Senior Financial Analyst</t>
        </is>
      </c>
      <c r="AC127" s="158" t="inlineStr">
        <is>
          <t>B.Com</t>
        </is>
      </c>
      <c r="AD127" s="158" t="inlineStr">
        <is>
          <t>Jinesh Kumar S</t>
        </is>
      </c>
      <c r="AE127" s="158" t="inlineStr">
        <is>
          <t>N-7</t>
        </is>
      </c>
      <c r="AF127" s="158" t="inlineStr">
        <is>
          <t>Individual Contributor</t>
        </is>
      </c>
      <c r="AG127" s="158" t="inlineStr">
        <is>
          <t>0 years, 0 months, 0 days</t>
        </is>
      </c>
      <c r="AH127" s="158" t="inlineStr">
        <is>
          <t>14 years, 3 months, 18 days</t>
        </is>
      </c>
      <c r="AI127" s="158" t="inlineStr">
        <is>
          <t>Regtech</t>
        </is>
      </c>
      <c r="AJ127" s="158" t="inlineStr">
        <is>
          <t>CARBON</t>
        </is>
      </c>
      <c r="AK127" s="158" t="inlineStr">
        <is>
          <t>Services</t>
        </is>
      </c>
      <c r="AL127" s="158" t="inlineStr">
        <is>
          <t>Expert Assisted services</t>
        </is>
      </c>
      <c r="AM127" s="158" t="inlineStr">
        <is>
          <t>No</t>
        </is>
      </c>
      <c r="AN127" s="158" t="inlineStr">
        <is>
          <t>Professional Services</t>
        </is>
      </c>
      <c r="AO127" s="158" t="inlineStr">
        <is>
          <t>XBRL Domain</t>
        </is>
      </c>
      <c r="AP127" s="158" t="inlineStr">
        <is>
          <t>Non-technical</t>
        </is>
      </c>
      <c r="AQ127" s="158" t="n">
        <v>20</v>
      </c>
      <c r="AR127" s="158" t="inlineStr">
        <is>
          <t>Covered</t>
        </is>
      </c>
      <c r="AS127" s="158" t="inlineStr">
        <is>
          <t>IRIS1124</t>
        </is>
      </c>
      <c r="AT127" s="158" t="inlineStr">
        <is>
          <t>Kamlesh Bomble</t>
        </is>
      </c>
      <c r="AU127" s="158" t="inlineStr">
        <is>
          <t>Services</t>
        </is>
      </c>
      <c r="AV127" s="158" t="inlineStr">
        <is>
          <t>Professional Services</t>
        </is>
      </c>
      <c r="AW127" s="158" t="inlineStr">
        <is>
          <t>XBRL / Regulatory Reporting</t>
        </is>
      </c>
      <c r="AX127" s="158" t="n"/>
      <c r="AY127" s="158" t="n"/>
      <c r="AZ127" s="158" t="inlineStr">
        <is>
          <t>Employee</t>
        </is>
      </c>
      <c r="BA127" s="158" t="inlineStr">
        <is>
          <t>Jinesh Kumar S</t>
        </is>
      </c>
      <c r="BB127" s="158" t="inlineStr">
        <is>
          <t>Jinesh Kumar S</t>
        </is>
      </c>
      <c r="BC127" s="158" t="inlineStr">
        <is>
          <t>No</t>
        </is>
      </c>
      <c r="BD127" s="158" t="inlineStr">
        <is>
          <t>Senior Financial Analyst</t>
        </is>
      </c>
      <c r="BE127" s="158" t="inlineStr">
        <is>
          <t>Senior Services Specialist</t>
        </is>
      </c>
      <c r="BF127" s="158" t="inlineStr">
        <is>
          <t>Yes</t>
        </is>
      </c>
      <c r="BG127" s="158" t="inlineStr">
        <is>
          <t>—</t>
        </is>
      </c>
      <c r="BH127" s="158" t="inlineStr">
        <is>
          <t>—</t>
        </is>
      </c>
      <c r="BI127" s="158" t="inlineStr">
        <is>
          <t>—</t>
        </is>
      </c>
      <c r="BJ127" s="158" t="inlineStr">
        <is>
          <t>Not a manager</t>
        </is>
      </c>
      <c r="BK127" s="158" t="inlineStr">
        <is>
          <t>—</t>
        </is>
      </c>
      <c r="BL127" s="158" t="inlineStr">
        <is>
          <t>—</t>
        </is>
      </c>
      <c r="BM127" s="158" t="inlineStr">
        <is>
          <t>—</t>
        </is>
      </c>
      <c r="BN127" s="158" t="inlineStr">
        <is>
          <t>Not a manager</t>
        </is>
      </c>
      <c r="BO127" s="158" t="inlineStr">
        <is>
          <t>—</t>
        </is>
      </c>
      <c r="BP127" s="158" t="inlineStr">
        <is>
          <t>L4 – Senior</t>
        </is>
      </c>
      <c r="BQ127" s="158" t="inlineStr">
        <is>
          <t>L4 – Senior</t>
        </is>
      </c>
      <c r="BR127" s="158" t="inlineStr">
        <is>
          <t>Designation refined from Raw tab Comments column · this update</t>
        </is>
      </c>
      <c r="BS127"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7" s="158" t="n"/>
      <c r="BU127" s="158" t="inlineStr">
        <is>
          <t>USA - SEC.</t>
        </is>
      </c>
      <c r="BV127" s="158" t="n"/>
      <c r="BW127" s="158" t="inlineStr">
        <is>
          <t>IRIS1124</t>
        </is>
      </c>
      <c r="BX127" s="158" t="inlineStr">
        <is>
          <t>Employee</t>
        </is>
      </c>
      <c r="BY127" s="158" t="inlineStr">
        <is>
          <t>Active</t>
        </is>
      </c>
      <c r="BZ127" s="158" t="inlineStr">
        <is>
          <t>Kamlesh Bomble</t>
        </is>
      </c>
      <c r="CA127" s="159" t="n">
        <v>41036</v>
      </c>
      <c r="CB127" s="158" t="inlineStr">
        <is>
          <t>Senior Financial Analyst</t>
        </is>
      </c>
      <c r="CC127" s="158" t="n"/>
      <c r="CD127" s="158" t="inlineStr">
        <is>
          <t>Professional Services</t>
        </is>
      </c>
      <c r="CE127" s="158" t="inlineStr">
        <is>
          <t>XBRL / Regulatory Reporting</t>
        </is>
      </c>
      <c r="CF127" s="158" t="inlineStr">
        <is>
          <t>Senior Financial Analyst</t>
        </is>
      </c>
      <c r="CG127" s="158" t="inlineStr">
        <is>
          <t>L4 – Senior</t>
        </is>
      </c>
      <c r="CH127" s="158" t="inlineStr">
        <is>
          <t>Jinesh Kumar S</t>
        </is>
      </c>
      <c r="CI127" s="158" t="inlineStr">
        <is>
          <t>N-7</t>
        </is>
      </c>
      <c r="CJ127" s="158" t="inlineStr">
        <is>
          <t>Individual Contributor</t>
        </is>
      </c>
      <c r="CK127" s="158" t="inlineStr">
        <is>
          <t>Regtech</t>
        </is>
      </c>
      <c r="CL127" s="158" t="inlineStr">
        <is>
          <t>Services</t>
        </is>
      </c>
      <c r="CM127" s="158" t="inlineStr">
        <is>
          <t>14 years, 1 months, 13 days</t>
        </is>
      </c>
      <c r="CN127" s="158" t="inlineStr">
        <is>
          <t>Senior Services Specialst</t>
        </is>
      </c>
      <c r="CO127" s="158" t="n"/>
      <c r="CP127" s="158" t="n">
        <v>3</v>
      </c>
      <c r="CQ127" s="158" t="inlineStr">
        <is>
          <t>Medium</t>
        </is>
      </c>
      <c r="CR127" s="158" t="inlineStr">
        <is>
          <t>Core Contributor</t>
        </is>
      </c>
      <c r="CS127" s="158" t="inlineStr">
        <is>
          <t>No</t>
        </is>
      </c>
      <c r="CT127" s="158" t="inlineStr">
        <is>
          <t>No</t>
        </is>
      </c>
      <c r="CU127" s="158" t="inlineStr">
        <is>
          <t>Yes</t>
        </is>
      </c>
      <c r="CV127" s="158" t="n"/>
      <c r="CW127" s="158" t="n"/>
      <c r="CX127" s="158" t="n"/>
      <c r="CY127" s="158" t="inlineStr">
        <is>
          <r>
            <rPr>
              <rFont val="Calibri"/>
              <b val="1"/>
              <sz val="10"/>
            </rPr>
            <t>Title to be standardized to:</t>
          </r>
          <r>
            <rPr>
              <rFont val="Calibri"/>
              <sz val="10"/>
            </rPr>
            <t xml:space="preserve"> Senior Services Specialist</t>
          </r>
        </is>
      </c>
    </row>
    <row r="128" ht="64" customHeight="1">
      <c r="A128" s="109" t="inlineStr">
        <is>
          <t>IRIS0474</t>
        </is>
      </c>
      <c r="B128" s="111" t="inlineStr">
        <is>
          <t>Kiran Mane</t>
        </is>
      </c>
      <c r="C128" s="111" t="inlineStr">
        <is>
          <t>Services</t>
        </is>
      </c>
      <c r="D128" s="115" t="inlineStr">
        <is>
          <t>Financial Analyst</t>
        </is>
      </c>
      <c r="E128" s="115" t="inlineStr">
        <is>
          <t>Senior Financial Analyst</t>
        </is>
      </c>
      <c r="F128" s="115" t="inlineStr">
        <is>
          <t>L3 – Professional / Associate</t>
        </is>
      </c>
      <c r="G128" s="115" t="inlineStr">
        <is>
          <t>A3</t>
        </is>
      </c>
      <c r="H128" s="146" t="inlineStr">
        <is>
          <t>▲ Up</t>
        </is>
      </c>
      <c r="I128" s="111" t="inlineStr">
        <is>
          <t>Consulting &amp; Professional Services</t>
        </is>
      </c>
      <c r="J128" s="111" t="inlineStr">
        <is>
          <t>XBRL Tagging, Conversion &amp; Filing</t>
        </is>
      </c>
      <c r="K128" s="111" t="inlineStr"/>
      <c r="L128" s="111" t="n">
        <v>20</v>
      </c>
      <c r="M128" s="113" t="inlineStr">
        <is>
          <t>P2</t>
        </is>
      </c>
      <c r="N128" s="114" t="inlineStr">
        <is>
          <t>Developing</t>
        </is>
      </c>
      <c r="O128" s="114" t="inlineStr">
        <is>
          <t>3 Apply</t>
        </is>
      </c>
      <c r="P128" s="114" t="inlineStr">
        <is>
          <t>2–4 yrs</t>
        </is>
      </c>
      <c r="Q128" s="114" t="inlineStr">
        <is>
          <t>3–5 · 2–5</t>
        </is>
      </c>
      <c r="R128" s="114" t="inlineStr">
        <is>
          <t>Senior Analyst / Associate</t>
        </is>
      </c>
      <c r="S128" s="114" t="inlineStr">
        <is>
          <r>
            <rPr>
              <rFont val="Calibri"/>
              <b val="1"/>
              <sz val="10"/>
            </rPr>
            <t>DataTracks:</t>
          </r>
          <r>
            <rPr>
              <rFont val="Calibri"/>
              <sz val="10"/>
            </rPr>
            <t xml:space="preserve"> Senior Associate · 2–5 yrs · Big Four: Consultant · IRIS Vs Market Benchmark — XBRL US credential pathway: XBRL US GAAP Certificate</t>
          </r>
        </is>
      </c>
      <c r="T128" s="114" t="inlineStr">
        <is>
          <t>XBRL US GAAP Certificate · AICPA &amp; XBRL US; XBRL International specifications; IFRS / US GAAP / Ind AS</t>
        </is>
      </c>
      <c r="U128" s="114" t="inlineStr">
        <is>
          <t>Core 2 · Future 2 · Functional 3 · Leadership not scored</t>
        </is>
      </c>
      <c r="V128" s="157" t="n">
        <v>64</v>
      </c>
      <c r="W128" s="158" t="inlineStr">
        <is>
          <t>IRIS0474</t>
        </is>
      </c>
      <c r="X128" s="158" t="inlineStr">
        <is>
          <t>Employee</t>
        </is>
      </c>
      <c r="Y128" s="158" t="inlineStr">
        <is>
          <t>Active</t>
        </is>
      </c>
      <c r="Z128" s="158" t="inlineStr">
        <is>
          <t>Kiran Mane</t>
        </is>
      </c>
      <c r="AA128" s="246" t="n">
        <v>40512</v>
      </c>
      <c r="AB128" s="158" t="inlineStr">
        <is>
          <t>Financial Analyst</t>
        </is>
      </c>
      <c r="AC128" s="158" t="inlineStr">
        <is>
          <t>B.Com</t>
        </is>
      </c>
      <c r="AD128" s="158" t="inlineStr">
        <is>
          <t>Shailesh Kumar Sharma</t>
        </is>
      </c>
      <c r="AE128" s="158" t="inlineStr">
        <is>
          <t>N-7</t>
        </is>
      </c>
      <c r="AF128" s="158" t="inlineStr">
        <is>
          <t>Individual Contributor</t>
        </is>
      </c>
      <c r="AG128" s="158" t="inlineStr">
        <is>
          <t>0 years, 0 months, 0 days</t>
        </is>
      </c>
      <c r="AH128" s="158" t="inlineStr">
        <is>
          <t>15 years, 8 months, 26 days</t>
        </is>
      </c>
      <c r="AI128" s="158" t="inlineStr">
        <is>
          <t>Regtech</t>
        </is>
      </c>
      <c r="AJ128" s="158" t="inlineStr">
        <is>
          <t>CARBON</t>
        </is>
      </c>
      <c r="AK128" s="158" t="inlineStr">
        <is>
          <t>Services</t>
        </is>
      </c>
      <c r="AL128" s="158" t="inlineStr">
        <is>
          <t>Expert Assisted services</t>
        </is>
      </c>
      <c r="AM128" s="158" t="inlineStr">
        <is>
          <t>No</t>
        </is>
      </c>
      <c r="AN128" s="158" t="inlineStr">
        <is>
          <t>Professional Services</t>
        </is>
      </c>
      <c r="AO128" s="158" t="inlineStr">
        <is>
          <t>XBRL Domain</t>
        </is>
      </c>
      <c r="AP128" s="158" t="inlineStr">
        <is>
          <t>Non-technical</t>
        </is>
      </c>
      <c r="AQ128" s="158" t="n">
        <v>20</v>
      </c>
      <c r="AR128" s="158" t="inlineStr">
        <is>
          <t>Covered</t>
        </is>
      </c>
      <c r="AS128" s="158" t="inlineStr">
        <is>
          <t>IRIS0474</t>
        </is>
      </c>
      <c r="AT128" s="158" t="inlineStr">
        <is>
          <t>Kiran Mane</t>
        </is>
      </c>
      <c r="AU128" s="158" t="inlineStr">
        <is>
          <t>Services</t>
        </is>
      </c>
      <c r="AV128" s="158" t="inlineStr">
        <is>
          <t>Professional Services</t>
        </is>
      </c>
      <c r="AW128" s="158" t="inlineStr">
        <is>
          <t>XBRL / Regulatory Reporting</t>
        </is>
      </c>
      <c r="AX128" s="158" t="n"/>
      <c r="AY128" s="158" t="n"/>
      <c r="AZ128" s="158" t="inlineStr">
        <is>
          <t>Employee</t>
        </is>
      </c>
      <c r="BA128" s="158" t="inlineStr">
        <is>
          <t>Shailesh Kumar Sharma</t>
        </is>
      </c>
      <c r="BB128" s="158" t="inlineStr">
        <is>
          <t>Shailesh Kumar Sharma</t>
        </is>
      </c>
      <c r="BC128" s="158" t="inlineStr">
        <is>
          <t>No</t>
        </is>
      </c>
      <c r="BD128" s="158" t="inlineStr">
        <is>
          <t>Financial Analyst</t>
        </is>
      </c>
      <c r="BE128" s="158" t="inlineStr">
        <is>
          <t>Services Specialist</t>
        </is>
      </c>
      <c r="BF128" s="158" t="inlineStr">
        <is>
          <t>Yes</t>
        </is>
      </c>
      <c r="BG128" s="158" t="inlineStr">
        <is>
          <t>—</t>
        </is>
      </c>
      <c r="BH128" s="158" t="inlineStr">
        <is>
          <t>—</t>
        </is>
      </c>
      <c r="BI128" s="158" t="inlineStr">
        <is>
          <t>—</t>
        </is>
      </c>
      <c r="BJ128" s="158" t="inlineStr">
        <is>
          <t>Not a manager</t>
        </is>
      </c>
      <c r="BK128" s="158" t="inlineStr">
        <is>
          <t>—</t>
        </is>
      </c>
      <c r="BL128" s="158" t="inlineStr">
        <is>
          <t>—</t>
        </is>
      </c>
      <c r="BM128" s="158" t="inlineStr">
        <is>
          <t>—</t>
        </is>
      </c>
      <c r="BN128" s="158" t="inlineStr">
        <is>
          <t>Not a manager</t>
        </is>
      </c>
      <c r="BO128" s="158" t="inlineStr">
        <is>
          <t>—</t>
        </is>
      </c>
      <c r="BP128" s="158" t="inlineStr">
        <is>
          <t>L3 – Professional / Associate</t>
        </is>
      </c>
      <c r="BQ128" s="158" t="inlineStr">
        <is>
          <t>L2</t>
        </is>
      </c>
      <c r="BR128" s="158" t="inlineStr">
        <is>
          <t>Matched from Title Hierarchy · new designation</t>
        </is>
      </c>
      <c r="BS128"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8" s="158" t="n"/>
      <c r="BU128" s="158" t="inlineStr">
        <is>
          <t>UK - HMRC; Europe - ESEF.</t>
        </is>
      </c>
      <c r="BV128" s="158" t="n"/>
      <c r="BW128" s="158" t="inlineStr">
        <is>
          <t>IRIS0474</t>
        </is>
      </c>
      <c r="BX128" s="158" t="inlineStr">
        <is>
          <t>Employee</t>
        </is>
      </c>
      <c r="BY128" s="158" t="inlineStr">
        <is>
          <t>Active</t>
        </is>
      </c>
      <c r="BZ128" s="158" t="inlineStr">
        <is>
          <t>Kiran Mane</t>
        </is>
      </c>
      <c r="CA128" s="159" t="n">
        <v>40512</v>
      </c>
      <c r="CB128" s="158" t="inlineStr">
        <is>
          <t>Financial Analyst</t>
        </is>
      </c>
      <c r="CC128" s="158" t="n"/>
      <c r="CD128" s="158" t="inlineStr">
        <is>
          <t>Professional Services</t>
        </is>
      </c>
      <c r="CE128" s="158" t="inlineStr">
        <is>
          <t>XBRL / Regulatory Reporting</t>
        </is>
      </c>
      <c r="CF128" s="158" t="inlineStr">
        <is>
          <t>Financial Analyst</t>
        </is>
      </c>
      <c r="CG128" s="158" t="inlineStr">
        <is>
          <t>L3 – Professional / Associate</t>
        </is>
      </c>
      <c r="CH128" s="158" t="inlineStr">
        <is>
          <t>Shailesh Kumar Sharma</t>
        </is>
      </c>
      <c r="CI128" s="158" t="inlineStr">
        <is>
          <t>N-7</t>
        </is>
      </c>
      <c r="CJ128" s="158" t="inlineStr">
        <is>
          <t>Individual Contributor</t>
        </is>
      </c>
      <c r="CK128" s="158" t="inlineStr">
        <is>
          <t>Regtech</t>
        </is>
      </c>
      <c r="CL128" s="158" t="inlineStr">
        <is>
          <t>Services</t>
        </is>
      </c>
      <c r="CM128" s="158" t="inlineStr">
        <is>
          <t>15 years, 6 months, 21 days</t>
        </is>
      </c>
      <c r="CN128" s="158" t="inlineStr">
        <is>
          <t>Services Specialist</t>
        </is>
      </c>
      <c r="CO128" s="158" t="n"/>
      <c r="CP128" s="158" t="n">
        <v>3</v>
      </c>
      <c r="CQ128" s="158" t="inlineStr">
        <is>
          <t>Medium</t>
        </is>
      </c>
      <c r="CR128" s="158" t="inlineStr">
        <is>
          <t>Core Contributor</t>
        </is>
      </c>
      <c r="CS128" s="158" t="inlineStr">
        <is>
          <t>No</t>
        </is>
      </c>
      <c r="CT128" s="158" t="inlineStr">
        <is>
          <t>No</t>
        </is>
      </c>
      <c r="CU128" s="158" t="inlineStr">
        <is>
          <t>Yes</t>
        </is>
      </c>
      <c r="CV128" s="158" t="n"/>
      <c r="CW128" s="158" t="n"/>
      <c r="CX128" s="158" t="n"/>
      <c r="CY128" s="158" t="inlineStr">
        <is>
          <t>Title to be standardized to : Services Specialist</t>
        </is>
      </c>
    </row>
    <row r="129" ht="64" customHeight="1">
      <c r="A129" s="109" t="inlineStr">
        <is>
          <t>IRIS0520</t>
        </is>
      </c>
      <c r="B129" s="111" t="inlineStr">
        <is>
          <t>Mandar Vatare</t>
        </is>
      </c>
      <c r="C129" s="111" t="inlineStr">
        <is>
          <t>Services</t>
        </is>
      </c>
      <c r="D129" s="115" t="inlineStr">
        <is>
          <t>Financial Analyst</t>
        </is>
      </c>
      <c r="E129" s="115" t="inlineStr">
        <is>
          <t>Senior Financial Analyst</t>
        </is>
      </c>
      <c r="F129" s="115" t="inlineStr">
        <is>
          <t>L3 – Professional / Associate</t>
        </is>
      </c>
      <c r="G129" s="115" t="inlineStr">
        <is>
          <t>A3</t>
        </is>
      </c>
      <c r="H129" s="146" t="inlineStr">
        <is>
          <t>▲ Up</t>
        </is>
      </c>
      <c r="I129" s="111" t="inlineStr">
        <is>
          <t>Consulting &amp; Professional Services</t>
        </is>
      </c>
      <c r="J129" s="111" t="inlineStr">
        <is>
          <t>XBRL Tagging, Conversion &amp; Filing</t>
        </is>
      </c>
      <c r="K129" s="111" t="inlineStr"/>
      <c r="L129" s="111" t="n">
        <v>20</v>
      </c>
      <c r="M129" s="113" t="inlineStr">
        <is>
          <t>P2</t>
        </is>
      </c>
      <c r="N129" s="114" t="inlineStr">
        <is>
          <t>Developing</t>
        </is>
      </c>
      <c r="O129" s="114" t="inlineStr">
        <is>
          <t>3 Apply</t>
        </is>
      </c>
      <c r="P129" s="114" t="inlineStr">
        <is>
          <t>2–4 yrs</t>
        </is>
      </c>
      <c r="Q129" s="114" t="inlineStr">
        <is>
          <t>3–5 · 2–5</t>
        </is>
      </c>
      <c r="R129" s="114" t="inlineStr">
        <is>
          <t>Senior Analyst / Associate</t>
        </is>
      </c>
      <c r="S129" s="114" t="inlineStr">
        <is>
          <r>
            <rPr>
              <rFont val="Calibri"/>
              <b val="1"/>
              <sz val="10"/>
            </rPr>
            <t>DataTracks:</t>
          </r>
          <r>
            <rPr>
              <rFont val="Calibri"/>
              <sz val="10"/>
            </rPr>
            <t xml:space="preserve"> Senior Associate · 2–5 yrs · Big Four: Consultant · IRIS Vs Market Benchmark — XBRL US credential pathway: XBRL US GAAP Certificate</t>
          </r>
        </is>
      </c>
      <c r="T129" s="114" t="inlineStr">
        <is>
          <t>XBRL US GAAP Certificate · AICPA &amp; XBRL US; XBRL International specifications; IFRS / US GAAP / Ind AS</t>
        </is>
      </c>
      <c r="U129" s="114" t="inlineStr">
        <is>
          <t>Core 2 · Future 2 · Functional 3 · Leadership not scored</t>
        </is>
      </c>
      <c r="V129" s="157" t="n">
        <v>55</v>
      </c>
      <c r="W129" s="158" t="inlineStr">
        <is>
          <t>IRIS0520</t>
        </is>
      </c>
      <c r="X129" s="158" t="inlineStr">
        <is>
          <t>Employee</t>
        </is>
      </c>
      <c r="Y129" s="158" t="inlineStr">
        <is>
          <t>Active</t>
        </is>
      </c>
      <c r="Z129" s="158" t="inlineStr">
        <is>
          <t>Mandar Vatare</t>
        </is>
      </c>
      <c r="AA129" s="246" t="n">
        <v>40325</v>
      </c>
      <c r="AB129" s="158" t="inlineStr">
        <is>
          <t>Financial Analyst</t>
        </is>
      </c>
      <c r="AC129" s="158" t="inlineStr">
        <is>
          <t>B.Com</t>
        </is>
      </c>
      <c r="AD129" s="158" t="inlineStr">
        <is>
          <t>Shailesh Kumar Sharma</t>
        </is>
      </c>
      <c r="AE129" s="158" t="inlineStr">
        <is>
          <t>N-7</t>
        </is>
      </c>
      <c r="AF129" s="158" t="inlineStr">
        <is>
          <t>Individual Contributor</t>
        </is>
      </c>
      <c r="AG129" s="158" t="inlineStr">
        <is>
          <t>1 years, 0 months, 0 days</t>
        </is>
      </c>
      <c r="AH129" s="158" t="inlineStr">
        <is>
          <t>16 years, 2 months, 29 days</t>
        </is>
      </c>
      <c r="AI129" s="158" t="inlineStr">
        <is>
          <t>Regtech</t>
        </is>
      </c>
      <c r="AJ129" s="158" t="inlineStr">
        <is>
          <t>CARBON</t>
        </is>
      </c>
      <c r="AK129" s="158" t="inlineStr">
        <is>
          <t>Services</t>
        </is>
      </c>
      <c r="AL129" s="158" t="inlineStr">
        <is>
          <t>Expert Assisted services</t>
        </is>
      </c>
      <c r="AM129" s="158" t="inlineStr">
        <is>
          <t>No</t>
        </is>
      </c>
      <c r="AN129" s="158" t="inlineStr">
        <is>
          <t>Professional Services</t>
        </is>
      </c>
      <c r="AO129" s="158" t="inlineStr">
        <is>
          <t>XBRL Domain</t>
        </is>
      </c>
      <c r="AP129" s="158" t="inlineStr">
        <is>
          <t>Non-technical</t>
        </is>
      </c>
      <c r="AQ129" s="158" t="n">
        <v>20</v>
      </c>
      <c r="AR129" s="158" t="inlineStr">
        <is>
          <t>Covered</t>
        </is>
      </c>
      <c r="AS129" s="158" t="inlineStr">
        <is>
          <t>IRIS0520</t>
        </is>
      </c>
      <c r="AT129" s="158" t="inlineStr">
        <is>
          <t>Mandar Vatare</t>
        </is>
      </c>
      <c r="AU129" s="158" t="inlineStr">
        <is>
          <t>Services</t>
        </is>
      </c>
      <c r="AV129" s="158" t="inlineStr">
        <is>
          <t>Professional Services</t>
        </is>
      </c>
      <c r="AW129" s="158" t="inlineStr">
        <is>
          <t>XBRL / Regulatory Reporting</t>
        </is>
      </c>
      <c r="AX129" s="158" t="n"/>
      <c r="AY129" s="158" t="n"/>
      <c r="AZ129" s="158" t="inlineStr">
        <is>
          <t>Employee</t>
        </is>
      </c>
      <c r="BA129" s="158" t="inlineStr">
        <is>
          <t>Shailesh Kumar Sharma</t>
        </is>
      </c>
      <c r="BB129" s="158" t="inlineStr">
        <is>
          <t>Shailesh Kumar Sharma</t>
        </is>
      </c>
      <c r="BC129" s="158" t="inlineStr">
        <is>
          <t>No</t>
        </is>
      </c>
      <c r="BD129" s="158" t="inlineStr">
        <is>
          <t>Financial Analyst</t>
        </is>
      </c>
      <c r="BE129" s="158" t="inlineStr">
        <is>
          <t>Services Specialist</t>
        </is>
      </c>
      <c r="BF129" s="158" t="inlineStr">
        <is>
          <t>Yes</t>
        </is>
      </c>
      <c r="BG129" s="158" t="inlineStr">
        <is>
          <t>—</t>
        </is>
      </c>
      <c r="BH129" s="158" t="inlineStr">
        <is>
          <t>—</t>
        </is>
      </c>
      <c r="BI129" s="158" t="inlineStr">
        <is>
          <t>—</t>
        </is>
      </c>
      <c r="BJ129" s="158" t="inlineStr">
        <is>
          <t>Not a manager</t>
        </is>
      </c>
      <c r="BK129" s="158" t="inlineStr">
        <is>
          <t>—</t>
        </is>
      </c>
      <c r="BL129" s="158" t="inlineStr">
        <is>
          <t>—</t>
        </is>
      </c>
      <c r="BM129" s="158" t="inlineStr">
        <is>
          <t>—</t>
        </is>
      </c>
      <c r="BN129" s="158" t="inlineStr">
        <is>
          <t>Not a manager</t>
        </is>
      </c>
      <c r="BO129" s="158" t="inlineStr">
        <is>
          <t>—</t>
        </is>
      </c>
      <c r="BP129" s="158" t="inlineStr">
        <is>
          <t>L3 – Professional / Associate</t>
        </is>
      </c>
      <c r="BQ129" s="158" t="inlineStr">
        <is>
          <t>L2</t>
        </is>
      </c>
      <c r="BR129" s="158" t="inlineStr">
        <is>
          <t>Matched from Title Hierarchy · new designation</t>
        </is>
      </c>
      <c r="BS129"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29" s="158" t="n"/>
      <c r="BU129" s="158" t="inlineStr">
        <is>
          <t>UK - HMRC; Europe - ESEF; Netherland - KVK.</t>
        </is>
      </c>
      <c r="BV129" s="158" t="n"/>
      <c r="BW129" s="158" t="inlineStr">
        <is>
          <t>IRIS0520</t>
        </is>
      </c>
      <c r="BX129" s="158" t="inlineStr">
        <is>
          <t>Employee</t>
        </is>
      </c>
      <c r="BY129" s="158" t="inlineStr">
        <is>
          <t>Active</t>
        </is>
      </c>
      <c r="BZ129" s="158" t="inlineStr">
        <is>
          <t>Mandar Vatare</t>
        </is>
      </c>
      <c r="CA129" s="159" t="n">
        <v>40325</v>
      </c>
      <c r="CB129" s="158" t="inlineStr">
        <is>
          <t>Financial Analyst</t>
        </is>
      </c>
      <c r="CC129" s="158" t="n"/>
      <c r="CD129" s="158" t="inlineStr">
        <is>
          <t>Professional Services</t>
        </is>
      </c>
      <c r="CE129" s="158" t="inlineStr">
        <is>
          <t>XBRL / Regulatory Reporting</t>
        </is>
      </c>
      <c r="CF129" s="158" t="inlineStr">
        <is>
          <t>Financial Analyst</t>
        </is>
      </c>
      <c r="CG129" s="158" t="inlineStr">
        <is>
          <t>L3 – Professional / Associate</t>
        </is>
      </c>
      <c r="CH129" s="158" t="inlineStr">
        <is>
          <t>Shailesh Kumar Sharma</t>
        </is>
      </c>
      <c r="CI129" s="158" t="inlineStr">
        <is>
          <t>N-7</t>
        </is>
      </c>
      <c r="CJ129" s="158" t="inlineStr">
        <is>
          <t>Individual Contributor</t>
        </is>
      </c>
      <c r="CK129" s="158" t="inlineStr">
        <is>
          <t>Regtech</t>
        </is>
      </c>
      <c r="CL129" s="158" t="inlineStr">
        <is>
          <t>Services</t>
        </is>
      </c>
      <c r="CM129" s="158" t="inlineStr">
        <is>
          <t>17 years, 0 months, 24 days</t>
        </is>
      </c>
      <c r="CN129" s="158" t="inlineStr">
        <is>
          <t>Services Specialist</t>
        </is>
      </c>
      <c r="CO129" s="158" t="n"/>
      <c r="CP129" s="158" t="n">
        <v>3</v>
      </c>
      <c r="CQ129" s="158" t="inlineStr">
        <is>
          <t>Medium</t>
        </is>
      </c>
      <c r="CR129" s="158" t="inlineStr">
        <is>
          <t>Core Contributor</t>
        </is>
      </c>
      <c r="CS129" s="158" t="inlineStr">
        <is>
          <t>No</t>
        </is>
      </c>
      <c r="CT129" s="158" t="inlineStr">
        <is>
          <t>No</t>
        </is>
      </c>
      <c r="CU129" s="158" t="inlineStr">
        <is>
          <t>Yes</t>
        </is>
      </c>
      <c r="CV129" s="158" t="n"/>
      <c r="CW129" s="158" t="n"/>
      <c r="CX129" s="158" t="n"/>
      <c r="CY129" s="158" t="inlineStr">
        <is>
          <t>Title to be standardized to : Services Specialist</t>
        </is>
      </c>
    </row>
    <row r="130" ht="64" customHeight="1">
      <c r="A130" s="109" t="inlineStr">
        <is>
          <t>IRIS2056</t>
        </is>
      </c>
      <c r="B130" s="111" t="inlineStr">
        <is>
          <t>Monica Patel</t>
        </is>
      </c>
      <c r="C130" s="111" t="inlineStr">
        <is>
          <t>Services</t>
        </is>
      </c>
      <c r="D130" s="111" t="inlineStr">
        <is>
          <t>Senior Financial Analyst</t>
        </is>
      </c>
      <c r="E130" s="111" t="inlineStr">
        <is>
          <t>Senior Financial Analyst</t>
        </is>
      </c>
      <c r="F130" s="111" t="inlineStr">
        <is>
          <t>L4 – Senior</t>
        </is>
      </c>
      <c r="G130" s="24" t="inlineStr">
        <is>
          <t>A3</t>
        </is>
      </c>
      <c r="H130" s="149" t="inlineStr">
        <is>
          <t>• Same level</t>
        </is>
      </c>
      <c r="I130" s="111" t="inlineStr">
        <is>
          <t>Consulting &amp; Professional Services</t>
        </is>
      </c>
      <c r="J130" s="111" t="inlineStr">
        <is>
          <t>XBRL Tagging, Conversion &amp; Filing</t>
        </is>
      </c>
      <c r="K130" s="133" t="inlineStr">
        <is>
          <t>• Confirm the reporting line — Manager</t>
        </is>
      </c>
      <c r="L130" s="111" t="n">
        <v>20</v>
      </c>
      <c r="M130" s="113" t="inlineStr">
        <is>
          <t>P2</t>
        </is>
      </c>
      <c r="N130" s="114" t="inlineStr">
        <is>
          <t>Developing</t>
        </is>
      </c>
      <c r="O130" s="114" t="inlineStr">
        <is>
          <t>3 Apply</t>
        </is>
      </c>
      <c r="P130" s="114" t="inlineStr">
        <is>
          <t>2–4 yrs</t>
        </is>
      </c>
      <c r="Q130" s="114" t="inlineStr">
        <is>
          <t>3–5 · 2–5</t>
        </is>
      </c>
      <c r="R130" s="114" t="inlineStr">
        <is>
          <t>Senior Analyst / Associate</t>
        </is>
      </c>
      <c r="S130" s="114" t="inlineStr">
        <is>
          <r>
            <rPr>
              <rFont val="Calibri"/>
              <b val="1"/>
              <sz val="10"/>
            </rPr>
            <t>DataTracks:</t>
          </r>
          <r>
            <rPr>
              <rFont val="Calibri"/>
              <sz val="10"/>
            </rPr>
            <t xml:space="preserve"> Senior Associate · 2–5 yrs · Big Four: Consultant · IRIS Vs Market Benchmark — XBRL US credential pathway: XBRL US GAAP Certificate</t>
          </r>
        </is>
      </c>
      <c r="T130" s="114" t="inlineStr">
        <is>
          <t>XBRL US GAAP Certificate · AICPA &amp; XBRL US; XBRL International specifications; IFRS / US GAAP / Ind AS</t>
        </is>
      </c>
      <c r="U130" s="114" t="inlineStr">
        <is>
          <t>Core 2 · Future 2 · Functional 3 · Leadership not scored</t>
        </is>
      </c>
      <c r="V130" s="157" t="n">
        <v>238</v>
      </c>
      <c r="W130" s="158" t="inlineStr">
        <is>
          <t>IRIS2056</t>
        </is>
      </c>
      <c r="X130" s="158" t="inlineStr">
        <is>
          <t>Employee</t>
        </is>
      </c>
      <c r="Y130" s="158" t="inlineStr">
        <is>
          <t>Active</t>
        </is>
      </c>
      <c r="Z130" s="158" t="inlineStr">
        <is>
          <t>Monica Patel</t>
        </is>
      </c>
      <c r="AA130" s="246" t="n">
        <v>44785</v>
      </c>
      <c r="AB130" s="158" t="inlineStr">
        <is>
          <t>Senior Financial Analyst</t>
        </is>
      </c>
      <c r="AC130" s="158" t="inlineStr">
        <is>
          <t>BMS</t>
        </is>
      </c>
      <c r="AD130" s="158" t="inlineStr">
        <is>
          <t>Mohammed Dholkawala</t>
        </is>
      </c>
      <c r="AE130" s="158" t="inlineStr">
        <is>
          <t>N-7</t>
        </is>
      </c>
      <c r="AF130" s="158" t="inlineStr">
        <is>
          <t>Individual Contributor</t>
        </is>
      </c>
      <c r="AG130" s="158" t="inlineStr">
        <is>
          <t>7 years, 2 months, 0 days</t>
        </is>
      </c>
      <c r="AH130" s="158" t="inlineStr">
        <is>
          <t>4 years, 0 months, 13 days</t>
        </is>
      </c>
      <c r="AI130" s="158" t="inlineStr">
        <is>
          <t>Regtech</t>
        </is>
      </c>
      <c r="AJ130" s="158" t="inlineStr">
        <is>
          <t>CARBON</t>
        </is>
      </c>
      <c r="AK130" s="158" t="inlineStr">
        <is>
          <t>Services</t>
        </is>
      </c>
      <c r="AL130" s="158" t="inlineStr">
        <is>
          <t>Expert Assisted services</t>
        </is>
      </c>
      <c r="AM130" s="158" t="inlineStr">
        <is>
          <t>No</t>
        </is>
      </c>
      <c r="AN130" s="158" t="inlineStr">
        <is>
          <t>Professional Services</t>
        </is>
      </c>
      <c r="AO130" s="158" t="inlineStr">
        <is>
          <t>XBRL Domain</t>
        </is>
      </c>
      <c r="AP130" s="158" t="inlineStr">
        <is>
          <t>Non-technical</t>
        </is>
      </c>
      <c r="AQ130" s="158" t="n">
        <v>20</v>
      </c>
      <c r="AR130" s="158" t="inlineStr">
        <is>
          <t>Covered</t>
        </is>
      </c>
      <c r="AS130" s="158" t="inlineStr">
        <is>
          <t>IRIS2056</t>
        </is>
      </c>
      <c r="AT130" s="158" t="inlineStr">
        <is>
          <t>Monica Patel</t>
        </is>
      </c>
      <c r="AU130" s="158" t="inlineStr">
        <is>
          <t>Services</t>
        </is>
      </c>
      <c r="AV130" s="158" t="inlineStr">
        <is>
          <t>Professional Services</t>
        </is>
      </c>
      <c r="AW130" s="158" t="inlineStr">
        <is>
          <t>XBRL / Regulatory Reporting</t>
        </is>
      </c>
      <c r="AX130" s="158" t="n"/>
      <c r="AY130" s="158" t="n"/>
      <c r="AZ130" s="158" t="inlineStr">
        <is>
          <t>Employee</t>
        </is>
      </c>
      <c r="BA130" s="158" t="inlineStr">
        <is>
          <t>Mohammed Dholkawala</t>
        </is>
      </c>
      <c r="BB130" s="158" t="inlineStr">
        <is>
          <t>Mohammed Dholkawala</t>
        </is>
      </c>
      <c r="BC130" s="158" t="inlineStr">
        <is>
          <t>No</t>
        </is>
      </c>
      <c r="BD130" s="158" t="inlineStr">
        <is>
          <t>Senior Financial Analyst</t>
        </is>
      </c>
      <c r="BE130" s="158" t="inlineStr">
        <is>
          <t>Senior Services Specialist</t>
        </is>
      </c>
      <c r="BF130" s="158" t="inlineStr">
        <is>
          <t>Yes</t>
        </is>
      </c>
      <c r="BG130" s="158" t="inlineStr">
        <is>
          <t>—</t>
        </is>
      </c>
      <c r="BH130" s="158" t="inlineStr">
        <is>
          <t>—</t>
        </is>
      </c>
      <c r="BI130" s="158" t="inlineStr">
        <is>
          <t>—</t>
        </is>
      </c>
      <c r="BJ130" s="158" t="inlineStr">
        <is>
          <t>Not a manager</t>
        </is>
      </c>
      <c r="BK130" s="158" t="inlineStr">
        <is>
          <t>—</t>
        </is>
      </c>
      <c r="BL130" s="158" t="inlineStr">
        <is>
          <t>—</t>
        </is>
      </c>
      <c r="BM130" s="158" t="inlineStr">
        <is>
          <t>—</t>
        </is>
      </c>
      <c r="BN130" s="158" t="inlineStr">
        <is>
          <t>Not a manager</t>
        </is>
      </c>
      <c r="BO130" s="158" t="inlineStr">
        <is>
          <t>—</t>
        </is>
      </c>
      <c r="BP130" s="158" t="inlineStr">
        <is>
          <t>L4 – Senior</t>
        </is>
      </c>
      <c r="BQ130" s="158" t="inlineStr">
        <is>
          <t>L4 – Senior</t>
        </is>
      </c>
      <c r="BR130" s="158" t="inlineStr">
        <is>
          <t>Designation refined from Raw tab Comments column · this update</t>
        </is>
      </c>
      <c r="BS130"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30" s="158" t="n"/>
      <c r="BU130" s="158" t="inlineStr">
        <is>
          <t>USA - SEC.</t>
        </is>
      </c>
      <c r="BV130" s="158" t="n"/>
      <c r="BW130" s="158" t="inlineStr">
        <is>
          <t>IRIS2056</t>
        </is>
      </c>
      <c r="BX130" s="158" t="inlineStr">
        <is>
          <t>Employee</t>
        </is>
      </c>
      <c r="BY130" s="158" t="inlineStr">
        <is>
          <t>Active</t>
        </is>
      </c>
      <c r="BZ130" s="158" t="inlineStr">
        <is>
          <t>Monica Patel</t>
        </is>
      </c>
      <c r="CA130" s="159" t="n">
        <v>44785</v>
      </c>
      <c r="CB130" s="158" t="inlineStr">
        <is>
          <t>Senior Financial Analyst</t>
        </is>
      </c>
      <c r="CC130" s="158" t="n"/>
      <c r="CD130" s="158" t="inlineStr">
        <is>
          <t>Professional Services</t>
        </is>
      </c>
      <c r="CE130" s="158" t="inlineStr">
        <is>
          <t>XBRL / Regulatory Reporting</t>
        </is>
      </c>
      <c r="CF130" s="158" t="inlineStr">
        <is>
          <t>Senior Financial Analyst</t>
        </is>
      </c>
      <c r="CG130" s="158" t="inlineStr">
        <is>
          <t>L4 – Senior</t>
        </is>
      </c>
      <c r="CH130" s="158" t="inlineStr">
        <is>
          <t>Mohammed Dholkawala</t>
        </is>
      </c>
      <c r="CI130" s="158" t="inlineStr">
        <is>
          <t>N-7</t>
        </is>
      </c>
      <c r="CJ130" s="158" t="inlineStr">
        <is>
          <t>Individual Contributor</t>
        </is>
      </c>
      <c r="CK130" s="158" t="inlineStr">
        <is>
          <t>Regtech</t>
        </is>
      </c>
      <c r="CL130" s="158" t="inlineStr">
        <is>
          <t>Services</t>
        </is>
      </c>
      <c r="CM130" s="158" t="inlineStr">
        <is>
          <t>11 years, 0 months, 8 days</t>
        </is>
      </c>
      <c r="CN130" s="158" t="inlineStr">
        <is>
          <t>Senior Services Specialst</t>
        </is>
      </c>
      <c r="CO130" s="158" t="n"/>
      <c r="CP130" s="158" t="n">
        <v>3</v>
      </c>
      <c r="CQ130" s="158" t="inlineStr">
        <is>
          <t>High</t>
        </is>
      </c>
      <c r="CR130" s="158" t="inlineStr">
        <is>
          <t>Core Contributor</t>
        </is>
      </c>
      <c r="CS130" s="158" t="inlineStr">
        <is>
          <t>Yes</t>
        </is>
      </c>
      <c r="CT130" s="158" t="inlineStr">
        <is>
          <t>No</t>
        </is>
      </c>
      <c r="CU130" s="158" t="inlineStr">
        <is>
          <t>Yes</t>
        </is>
      </c>
      <c r="CV130" s="158" t="n"/>
      <c r="CW130" s="158" t="n"/>
      <c r="CX130" s="158" t="n"/>
      <c r="CY130" s="158" t="inlineStr">
        <is>
          <r>
            <rPr>
              <rFont val="Calibri"/>
              <b val="1"/>
              <sz val="10"/>
            </rPr>
            <t>Title to be standardized to:</t>
          </r>
          <r>
            <rPr>
              <rFont val="Calibri"/>
              <sz val="10"/>
            </rPr>
            <t xml:space="preserve"> Senior Services Specialist</t>
          </r>
        </is>
      </c>
    </row>
    <row r="131" ht="64" customHeight="1">
      <c r="A131" s="109" t="inlineStr">
        <is>
          <t>IRIS2328</t>
        </is>
      </c>
      <c r="B131" s="111" t="inlineStr">
        <is>
          <t>Namrata Juvekar</t>
        </is>
      </c>
      <c r="C131" s="111" t="inlineStr">
        <is>
          <t>Services</t>
        </is>
      </c>
      <c r="D131" s="115" t="inlineStr">
        <is>
          <t>Financial Analyst</t>
        </is>
      </c>
      <c r="E131" s="115" t="inlineStr">
        <is>
          <t>Senior Financial Analyst</t>
        </is>
      </c>
      <c r="F131" s="115" t="inlineStr">
        <is>
          <t>L3 – Professional / Associate</t>
        </is>
      </c>
      <c r="G131" s="115" t="inlineStr">
        <is>
          <t>A3</t>
        </is>
      </c>
      <c r="H131" s="146" t="inlineStr">
        <is>
          <t>▲ Up</t>
        </is>
      </c>
      <c r="I131" s="111" t="inlineStr">
        <is>
          <t>Consulting &amp; Professional Services</t>
        </is>
      </c>
      <c r="J131" s="111" t="inlineStr">
        <is>
          <t>XBRL Tagging, Conversion &amp; Filing</t>
        </is>
      </c>
      <c r="K131" s="133" t="inlineStr">
        <is>
          <t>• Confirm the reporting line — Manager</t>
        </is>
      </c>
      <c r="L131" s="111" t="n">
        <v>20</v>
      </c>
      <c r="M131" s="113" t="inlineStr">
        <is>
          <t>P2</t>
        </is>
      </c>
      <c r="N131" s="114" t="inlineStr">
        <is>
          <t>Developing</t>
        </is>
      </c>
      <c r="O131" s="114" t="inlineStr">
        <is>
          <t>3 Apply</t>
        </is>
      </c>
      <c r="P131" s="114" t="inlineStr">
        <is>
          <t>2–4 yrs</t>
        </is>
      </c>
      <c r="Q131" s="114" t="inlineStr">
        <is>
          <t>3–5 · 2–5</t>
        </is>
      </c>
      <c r="R131" s="114" t="inlineStr">
        <is>
          <t>Senior Analyst / Associate</t>
        </is>
      </c>
      <c r="S131" s="114" t="inlineStr">
        <is>
          <r>
            <rPr>
              <rFont val="Calibri"/>
              <b val="1"/>
              <sz val="10"/>
            </rPr>
            <t>DataTracks:</t>
          </r>
          <r>
            <rPr>
              <rFont val="Calibri"/>
              <sz val="10"/>
            </rPr>
            <t xml:space="preserve"> Senior Associate · 2–5 yrs · Big Four: Consultant · IRIS Vs Market Benchmark — XBRL US credential pathway: XBRL US GAAP Certificate</t>
          </r>
        </is>
      </c>
      <c r="T131" s="114" t="inlineStr">
        <is>
          <t>XBRL US GAAP Certificate · AICPA &amp; XBRL US; XBRL International specifications; IFRS / US GAAP / Ind AS</t>
        </is>
      </c>
      <c r="U131" s="114" t="inlineStr">
        <is>
          <t>Core 2 · Future 2 · Functional 3 · Leadership not scored</t>
        </is>
      </c>
      <c r="V131" s="157" t="n">
        <v>354</v>
      </c>
      <c r="W131" s="158" t="inlineStr">
        <is>
          <t>IRIS2328</t>
        </is>
      </c>
      <c r="X131" s="158" t="inlineStr">
        <is>
          <t>Employee</t>
        </is>
      </c>
      <c r="Y131" s="158" t="inlineStr">
        <is>
          <t>Active</t>
        </is>
      </c>
      <c r="Z131" s="158" t="inlineStr">
        <is>
          <t>Namrata Juvekar</t>
        </is>
      </c>
      <c r="AA131" s="246" t="n">
        <v>45658</v>
      </c>
      <c r="AB131" s="158" t="inlineStr">
        <is>
          <t>Financial Analyst</t>
        </is>
      </c>
      <c r="AC131" s="158" t="inlineStr">
        <is>
          <t>B.Com</t>
        </is>
      </c>
      <c r="AD131" s="158" t="inlineStr">
        <is>
          <t>Jinesh Kumar S</t>
        </is>
      </c>
      <c r="AE131" s="158" t="inlineStr">
        <is>
          <t>N-7</t>
        </is>
      </c>
      <c r="AF131" s="158" t="inlineStr">
        <is>
          <t>Individual Contributor</t>
        </is>
      </c>
      <c r="AG131" s="158" t="inlineStr">
        <is>
          <t>0 years, 0 months, 0 days</t>
        </is>
      </c>
      <c r="AH131" s="158" t="inlineStr">
        <is>
          <t>1 years, 7 months, 24 days</t>
        </is>
      </c>
      <c r="AI131" s="158" t="inlineStr">
        <is>
          <t>Regtech</t>
        </is>
      </c>
      <c r="AJ131" s="158" t="inlineStr">
        <is>
          <t>CARBON</t>
        </is>
      </c>
      <c r="AK131" s="158" t="inlineStr">
        <is>
          <t>Services</t>
        </is>
      </c>
      <c r="AL131" s="158" t="inlineStr">
        <is>
          <t>Expert Assisted services</t>
        </is>
      </c>
      <c r="AM131" s="158" t="inlineStr">
        <is>
          <t>No</t>
        </is>
      </c>
      <c r="AN131" s="158" t="inlineStr">
        <is>
          <t>Professional Services</t>
        </is>
      </c>
      <c r="AO131" s="158" t="inlineStr">
        <is>
          <t>XBRL Domain</t>
        </is>
      </c>
      <c r="AP131" s="158" t="inlineStr">
        <is>
          <t>Non-technical</t>
        </is>
      </c>
      <c r="AQ131" s="158" t="n">
        <v>20</v>
      </c>
      <c r="AR131" s="158" t="inlineStr">
        <is>
          <t>Covered</t>
        </is>
      </c>
      <c r="AS131" s="158" t="inlineStr">
        <is>
          <t>IRIS2328</t>
        </is>
      </c>
      <c r="AT131" s="158" t="inlineStr">
        <is>
          <t>Namrata Juvekar</t>
        </is>
      </c>
      <c r="AU131" s="158" t="inlineStr">
        <is>
          <t>Services</t>
        </is>
      </c>
      <c r="AV131" s="158" t="inlineStr">
        <is>
          <t>Professional Services</t>
        </is>
      </c>
      <c r="AW131" s="158" t="inlineStr">
        <is>
          <t>XBRL / Regulatory Reporting</t>
        </is>
      </c>
      <c r="AX131" s="158" t="n"/>
      <c r="AY131" s="158" t="n"/>
      <c r="AZ131" s="158" t="inlineStr">
        <is>
          <t>Employee</t>
        </is>
      </c>
      <c r="BA131" s="158" t="inlineStr">
        <is>
          <t>Jinesh Kumar S</t>
        </is>
      </c>
      <c r="BB131" s="158" t="inlineStr">
        <is>
          <t>Jinesh Kumar S</t>
        </is>
      </c>
      <c r="BC131" s="158" t="inlineStr">
        <is>
          <t>No</t>
        </is>
      </c>
      <c r="BD131" s="158" t="inlineStr">
        <is>
          <t>Financial Analyst</t>
        </is>
      </c>
      <c r="BE131" s="158" t="inlineStr">
        <is>
          <t>Services Associate</t>
        </is>
      </c>
      <c r="BF131" s="158" t="inlineStr">
        <is>
          <t>Yes</t>
        </is>
      </c>
      <c r="BG131" s="158" t="inlineStr">
        <is>
          <t>—</t>
        </is>
      </c>
      <c r="BH131" s="158" t="inlineStr">
        <is>
          <t>—</t>
        </is>
      </c>
      <c r="BI131" s="158" t="inlineStr">
        <is>
          <t>—</t>
        </is>
      </c>
      <c r="BJ131" s="158" t="inlineStr">
        <is>
          <t>Not a manager</t>
        </is>
      </c>
      <c r="BK131" s="158" t="inlineStr">
        <is>
          <t>—</t>
        </is>
      </c>
      <c r="BL131" s="158" t="inlineStr">
        <is>
          <t>—</t>
        </is>
      </c>
      <c r="BM131" s="158" t="inlineStr">
        <is>
          <t>—</t>
        </is>
      </c>
      <c r="BN131" s="158" t="inlineStr">
        <is>
          <t>Not a manager</t>
        </is>
      </c>
      <c r="BO131" s="158" t="inlineStr">
        <is>
          <t>—</t>
        </is>
      </c>
      <c r="BP131" s="158" t="inlineStr">
        <is>
          <t>L3 – Professional / Associate</t>
        </is>
      </c>
      <c r="BQ131" s="158" t="inlineStr">
        <is>
          <t>L1</t>
        </is>
      </c>
      <c r="BR131" s="158" t="inlineStr">
        <is>
          <t>Matched from Title Hierarchy · new designation</t>
        </is>
      </c>
      <c r="BS131"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31" s="158" t="n"/>
      <c r="BU131" s="158" t="inlineStr">
        <is>
          <t>USA - SEC.</t>
        </is>
      </c>
      <c r="BV131" s="158" t="n"/>
      <c r="BW131" s="158" t="inlineStr">
        <is>
          <t>IRIS2328</t>
        </is>
      </c>
      <c r="BX131" s="158" t="inlineStr">
        <is>
          <t>Employee</t>
        </is>
      </c>
      <c r="BY131" s="158" t="inlineStr">
        <is>
          <t>Active</t>
        </is>
      </c>
      <c r="BZ131" s="158" t="inlineStr">
        <is>
          <t>Namrata Juvekar</t>
        </is>
      </c>
      <c r="CA131" s="159" t="n">
        <v>45658</v>
      </c>
      <c r="CB131" s="158" t="inlineStr">
        <is>
          <t>Financial Analyst</t>
        </is>
      </c>
      <c r="CC131" s="158" t="n"/>
      <c r="CD131" s="158" t="inlineStr">
        <is>
          <t>Professional Services</t>
        </is>
      </c>
      <c r="CE131" s="158" t="inlineStr">
        <is>
          <t>XBRL / Regulatory Reporting</t>
        </is>
      </c>
      <c r="CF131" s="158" t="inlineStr">
        <is>
          <t>Financial Analyst</t>
        </is>
      </c>
      <c r="CG131" s="158" t="inlineStr">
        <is>
          <t>L3 – Professional / Associate</t>
        </is>
      </c>
      <c r="CH131" s="158" t="inlineStr">
        <is>
          <t>Jinesh Kumar S</t>
        </is>
      </c>
      <c r="CI131" s="158" t="inlineStr">
        <is>
          <t>N-7</t>
        </is>
      </c>
      <c r="CJ131" s="158" t="inlineStr">
        <is>
          <t>Individual Contributor</t>
        </is>
      </c>
      <c r="CK131" s="158" t="inlineStr">
        <is>
          <t>Regtech</t>
        </is>
      </c>
      <c r="CL131" s="158" t="inlineStr">
        <is>
          <t>Services</t>
        </is>
      </c>
      <c r="CM131" s="158" t="inlineStr">
        <is>
          <t>1 years, 5 months, 19 days</t>
        </is>
      </c>
      <c r="CN131" s="158" t="inlineStr">
        <is>
          <t>Services Associate</t>
        </is>
      </c>
      <c r="CO131" s="158" t="n"/>
      <c r="CP131" s="158" t="n">
        <v>4</v>
      </c>
      <c r="CQ131" s="158" t="inlineStr">
        <is>
          <t>High</t>
        </is>
      </c>
      <c r="CR131" s="158" t="inlineStr">
        <is>
          <t>Core Contributor</t>
        </is>
      </c>
      <c r="CS131" s="158" t="inlineStr">
        <is>
          <t>Yes</t>
        </is>
      </c>
      <c r="CT131" s="158" t="inlineStr">
        <is>
          <t>No</t>
        </is>
      </c>
      <c r="CU131" s="158" t="inlineStr">
        <is>
          <t>Yes</t>
        </is>
      </c>
      <c r="CV131" s="158" t="n"/>
      <c r="CW131" s="158" t="n"/>
      <c r="CX131" s="158" t="n"/>
      <c r="CY131" s="158" t="inlineStr">
        <is>
          <t>Title to be standardized to : Services Associate</t>
        </is>
      </c>
    </row>
    <row r="132" ht="64" customHeight="1">
      <c r="A132" s="109" t="inlineStr">
        <is>
          <t>IRIS0466</t>
        </is>
      </c>
      <c r="B132" s="111" t="inlineStr">
        <is>
          <t>Nirmala Kalyadappu</t>
        </is>
      </c>
      <c r="C132" s="111" t="inlineStr">
        <is>
          <t>Services</t>
        </is>
      </c>
      <c r="D132" s="115" t="inlineStr">
        <is>
          <t>Financial Analyst</t>
        </is>
      </c>
      <c r="E132" s="115" t="inlineStr">
        <is>
          <t>Senior Financial Analyst</t>
        </is>
      </c>
      <c r="F132" s="115" t="inlineStr">
        <is>
          <t>L3 – Professional / Associate</t>
        </is>
      </c>
      <c r="G132" s="115" t="inlineStr">
        <is>
          <t>A3</t>
        </is>
      </c>
      <c r="H132" s="146" t="inlineStr">
        <is>
          <t>▲ Up</t>
        </is>
      </c>
      <c r="I132" s="111" t="inlineStr">
        <is>
          <t>Consulting &amp; Professional Services</t>
        </is>
      </c>
      <c r="J132" s="111" t="inlineStr">
        <is>
          <t>XBRL Tagging, Conversion &amp; Filing</t>
        </is>
      </c>
      <c r="K132" s="111" t="inlineStr"/>
      <c r="L132" s="111" t="n">
        <v>20</v>
      </c>
      <c r="M132" s="113" t="inlineStr">
        <is>
          <t>P2</t>
        </is>
      </c>
      <c r="N132" s="114" t="inlineStr">
        <is>
          <t>Developing</t>
        </is>
      </c>
      <c r="O132" s="114" t="inlineStr">
        <is>
          <t>3 Apply</t>
        </is>
      </c>
      <c r="P132" s="114" t="inlineStr">
        <is>
          <t>2–4 yrs</t>
        </is>
      </c>
      <c r="Q132" s="114" t="inlineStr">
        <is>
          <t>3–5 · 2–5</t>
        </is>
      </c>
      <c r="R132" s="114" t="inlineStr">
        <is>
          <t>Senior Analyst / Associate</t>
        </is>
      </c>
      <c r="S132" s="114" t="inlineStr">
        <is>
          <r>
            <rPr>
              <rFont val="Calibri"/>
              <b val="1"/>
              <sz val="10"/>
            </rPr>
            <t>DataTracks:</t>
          </r>
          <r>
            <rPr>
              <rFont val="Calibri"/>
              <sz val="10"/>
            </rPr>
            <t xml:space="preserve"> Senior Associate · 2–5 yrs · Big Four: Consultant · IRIS Vs Market Benchmark — XBRL US credential pathway: XBRL US GAAP Certificate</t>
          </r>
        </is>
      </c>
      <c r="T132" s="114" t="inlineStr">
        <is>
          <t>XBRL US GAAP Certificate · AICPA &amp; XBRL US; XBRL International specifications; IFRS / US GAAP / Ind AS</t>
        </is>
      </c>
      <c r="U132" s="114" t="inlineStr">
        <is>
          <t>Core 2 · Future 2 · Functional 3 · Leadership not scored</t>
        </is>
      </c>
      <c r="V132" s="157" t="n">
        <v>62</v>
      </c>
      <c r="W132" s="158" t="inlineStr">
        <is>
          <t>IRIS0466</t>
        </is>
      </c>
      <c r="X132" s="158" t="inlineStr">
        <is>
          <t>Employee</t>
        </is>
      </c>
      <c r="Y132" s="158" t="inlineStr">
        <is>
          <t>Active</t>
        </is>
      </c>
      <c r="Z132" s="158" t="inlineStr">
        <is>
          <t>Nirmala Kalyadappu</t>
        </is>
      </c>
      <c r="AA132" s="246" t="n">
        <v>40511</v>
      </c>
      <c r="AB132" s="158" t="inlineStr">
        <is>
          <t>Financial Analyst</t>
        </is>
      </c>
      <c r="AC132" s="158" t="inlineStr">
        <is>
          <t>B.Com</t>
        </is>
      </c>
      <c r="AD132" s="158" t="inlineStr">
        <is>
          <t>Shailesh Kumar Sharma</t>
        </is>
      </c>
      <c r="AE132" s="158" t="inlineStr">
        <is>
          <t>N-7</t>
        </is>
      </c>
      <c r="AF132" s="158" t="inlineStr">
        <is>
          <t>Individual Contributor</t>
        </is>
      </c>
      <c r="AG132" s="158" t="inlineStr">
        <is>
          <t>1 years, 1 months, 0 days</t>
        </is>
      </c>
      <c r="AH132" s="158" t="inlineStr">
        <is>
          <t>15 years, 8 months, 27 days</t>
        </is>
      </c>
      <c r="AI132" s="158" t="inlineStr">
        <is>
          <t>Regtech</t>
        </is>
      </c>
      <c r="AJ132" s="158" t="inlineStr">
        <is>
          <t>CARBON</t>
        </is>
      </c>
      <c r="AK132" s="158" t="inlineStr">
        <is>
          <t>Services</t>
        </is>
      </c>
      <c r="AL132" s="158" t="inlineStr">
        <is>
          <t>Expert Assisted services</t>
        </is>
      </c>
      <c r="AM132" s="158" t="inlineStr">
        <is>
          <t>No</t>
        </is>
      </c>
      <c r="AN132" s="158" t="inlineStr">
        <is>
          <t>Professional Services</t>
        </is>
      </c>
      <c r="AO132" s="158" t="inlineStr">
        <is>
          <t>XBRL Domain</t>
        </is>
      </c>
      <c r="AP132" s="158" t="inlineStr">
        <is>
          <t>Non-technical</t>
        </is>
      </c>
      <c r="AQ132" s="158" t="n">
        <v>20</v>
      </c>
      <c r="AR132" s="158" t="inlineStr">
        <is>
          <t>Covered</t>
        </is>
      </c>
      <c r="AS132" s="158" t="inlineStr">
        <is>
          <t>IRIS0466</t>
        </is>
      </c>
      <c r="AT132" s="158" t="inlineStr">
        <is>
          <t>Nirmala Kalyadappu</t>
        </is>
      </c>
      <c r="AU132" s="158" t="inlineStr">
        <is>
          <t>Services</t>
        </is>
      </c>
      <c r="AV132" s="158" t="inlineStr">
        <is>
          <t>Professional Services</t>
        </is>
      </c>
      <c r="AW132" s="158" t="inlineStr">
        <is>
          <t>XBRL / Regulatory Reporting</t>
        </is>
      </c>
      <c r="AX132" s="158" t="n"/>
      <c r="AY132" s="158" t="n"/>
      <c r="AZ132" s="158" t="inlineStr">
        <is>
          <t>Employee</t>
        </is>
      </c>
      <c r="BA132" s="158" t="inlineStr">
        <is>
          <t>Shailesh Kumar Sharma</t>
        </is>
      </c>
      <c r="BB132" s="158" t="inlineStr">
        <is>
          <t>Shailesh Kumar Sharma</t>
        </is>
      </c>
      <c r="BC132" s="158" t="inlineStr">
        <is>
          <t>No</t>
        </is>
      </c>
      <c r="BD132" s="158" t="inlineStr">
        <is>
          <t>Financial Analyst</t>
        </is>
      </c>
      <c r="BE132" s="158" t="inlineStr">
        <is>
          <t>Services Specialist</t>
        </is>
      </c>
      <c r="BF132" s="158" t="inlineStr">
        <is>
          <t>Yes</t>
        </is>
      </c>
      <c r="BG132" s="158" t="inlineStr">
        <is>
          <t>—</t>
        </is>
      </c>
      <c r="BH132" s="158" t="inlineStr">
        <is>
          <t>—</t>
        </is>
      </c>
      <c r="BI132" s="158" t="inlineStr">
        <is>
          <t>—</t>
        </is>
      </c>
      <c r="BJ132" s="158" t="inlineStr">
        <is>
          <t>Not a manager</t>
        </is>
      </c>
      <c r="BK132" s="158" t="inlineStr">
        <is>
          <t>—</t>
        </is>
      </c>
      <c r="BL132" s="158" t="inlineStr">
        <is>
          <t>—</t>
        </is>
      </c>
      <c r="BM132" s="158" t="inlineStr">
        <is>
          <t>—</t>
        </is>
      </c>
      <c r="BN132" s="158" t="inlineStr">
        <is>
          <t>Not a manager</t>
        </is>
      </c>
      <c r="BO132" s="158" t="inlineStr">
        <is>
          <t>—</t>
        </is>
      </c>
      <c r="BP132" s="158" t="inlineStr">
        <is>
          <t>L3 – Professional / Associate</t>
        </is>
      </c>
      <c r="BQ132" s="158" t="inlineStr">
        <is>
          <t>L2</t>
        </is>
      </c>
      <c r="BR132" s="158" t="inlineStr">
        <is>
          <t>Matched from Title Hierarchy · new designation</t>
        </is>
      </c>
      <c r="BS13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2" s="158" t="n"/>
      <c r="BU132" s="158" t="inlineStr">
        <is>
          <t>Europe - ESEF; UK - HMRC.</t>
        </is>
      </c>
      <c r="BV132" s="158" t="n"/>
      <c r="BW132" s="158" t="inlineStr">
        <is>
          <t>IRIS0466</t>
        </is>
      </c>
      <c r="BX132" s="158" t="inlineStr">
        <is>
          <t>Employee</t>
        </is>
      </c>
      <c r="BY132" s="158" t="inlineStr">
        <is>
          <t>Active</t>
        </is>
      </c>
      <c r="BZ132" s="158" t="inlineStr">
        <is>
          <t>Nirmala Kalyadappu</t>
        </is>
      </c>
      <c r="CA132" s="159" t="n">
        <v>40511</v>
      </c>
      <c r="CB132" s="158" t="inlineStr">
        <is>
          <t>Financial Analyst</t>
        </is>
      </c>
      <c r="CC132" s="158" t="n"/>
      <c r="CD132" s="158" t="inlineStr">
        <is>
          <t>Professional Services</t>
        </is>
      </c>
      <c r="CE132" s="158" t="inlineStr">
        <is>
          <t>XBRL / Regulatory Reporting</t>
        </is>
      </c>
      <c r="CF132" s="158" t="inlineStr">
        <is>
          <t>Financial Analyst</t>
        </is>
      </c>
      <c r="CG132" s="158" t="inlineStr">
        <is>
          <t>L3 – Professional / Associate</t>
        </is>
      </c>
      <c r="CH132" s="158" t="inlineStr">
        <is>
          <t>Shailesh Kumar Sharma</t>
        </is>
      </c>
      <c r="CI132" s="158" t="inlineStr">
        <is>
          <t>N-7</t>
        </is>
      </c>
      <c r="CJ132" s="158" t="inlineStr">
        <is>
          <t>Individual Contributor</t>
        </is>
      </c>
      <c r="CK132" s="158" t="inlineStr">
        <is>
          <t>Regtech</t>
        </is>
      </c>
      <c r="CL132" s="158" t="inlineStr">
        <is>
          <t>Services</t>
        </is>
      </c>
      <c r="CM132" s="158" t="inlineStr">
        <is>
          <t>16 years, 7 months, 22 days</t>
        </is>
      </c>
      <c r="CN132" s="158" t="inlineStr">
        <is>
          <t>Services Specialist</t>
        </is>
      </c>
      <c r="CO132" s="158" t="n"/>
      <c r="CP132" s="158" t="n">
        <v>4</v>
      </c>
      <c r="CQ132" s="158" t="inlineStr">
        <is>
          <t>High</t>
        </is>
      </c>
      <c r="CR132" s="158" t="inlineStr">
        <is>
          <t>Core Contributor</t>
        </is>
      </c>
      <c r="CS132" s="158" t="inlineStr">
        <is>
          <t>Yes</t>
        </is>
      </c>
      <c r="CT132" s="158" t="inlineStr">
        <is>
          <t>No</t>
        </is>
      </c>
      <c r="CU132" s="158" t="inlineStr">
        <is>
          <t>Yes</t>
        </is>
      </c>
      <c r="CV132" s="158" t="n"/>
      <c r="CW132" s="158" t="n"/>
      <c r="CX132" s="158" t="n"/>
      <c r="CY132" s="158" t="inlineStr">
        <is>
          <t>Title to be standardized to : Services Specialist</t>
        </is>
      </c>
    </row>
    <row r="133" ht="64" customHeight="1">
      <c r="A133" s="109" t="inlineStr">
        <is>
          <t>IRIS2230</t>
        </is>
      </c>
      <c r="B133" s="111" t="inlineStr">
        <is>
          <t>Palak Verma</t>
        </is>
      </c>
      <c r="C133" s="111" t="inlineStr">
        <is>
          <t>Services</t>
        </is>
      </c>
      <c r="D133" s="115" t="inlineStr">
        <is>
          <t>Financial Analyst</t>
        </is>
      </c>
      <c r="E133" s="115" t="inlineStr">
        <is>
          <t>Senior Financial Analyst</t>
        </is>
      </c>
      <c r="F133" s="115" t="inlineStr">
        <is>
          <t>L3 – Professional / Associate</t>
        </is>
      </c>
      <c r="G133" s="115" t="inlineStr">
        <is>
          <t>A3</t>
        </is>
      </c>
      <c r="H133" s="146" t="inlineStr">
        <is>
          <t>▲ Up</t>
        </is>
      </c>
      <c r="I133" s="111" t="inlineStr">
        <is>
          <t>Consulting &amp; Professional Services</t>
        </is>
      </c>
      <c r="J133" s="111" t="inlineStr">
        <is>
          <t>XBRL Tagging, Conversion &amp; Filing</t>
        </is>
      </c>
      <c r="K133" s="111" t="inlineStr"/>
      <c r="L133" s="111" t="n">
        <v>0</v>
      </c>
      <c r="M133" s="113" t="inlineStr">
        <is>
          <t>P2</t>
        </is>
      </c>
      <c r="N133" s="114" t="inlineStr">
        <is>
          <t>Developing</t>
        </is>
      </c>
      <c r="O133" s="114" t="inlineStr">
        <is>
          <t>3 Apply</t>
        </is>
      </c>
      <c r="P133" s="114" t="inlineStr">
        <is>
          <t>2–4 yrs</t>
        </is>
      </c>
      <c r="Q133" s="114" t="inlineStr">
        <is>
          <t>3–5 · 2–5</t>
        </is>
      </c>
      <c r="R133" s="114" t="inlineStr">
        <is>
          <t>Senior Analyst / Associate</t>
        </is>
      </c>
      <c r="S133" s="114" t="inlineStr">
        <is>
          <r>
            <rPr>
              <rFont val="Calibri"/>
              <b val="1"/>
              <sz val="10"/>
            </rPr>
            <t>DataTracks:</t>
          </r>
          <r>
            <rPr>
              <rFont val="Calibri"/>
              <sz val="10"/>
            </rPr>
            <t xml:space="preserve"> Senior Associate · 2–5 yrs · Big Four: Consultant · IRIS Vs Market Benchmark — XBRL US credential pathway: XBRL US GAAP Certificate</t>
          </r>
        </is>
      </c>
      <c r="T133" s="114" t="inlineStr">
        <is>
          <t>XBRL US GAAP Certificate · AICPA &amp; XBRL US; XBRL International specifications; IFRS / US GAAP / Ind AS</t>
        </is>
      </c>
      <c r="U133" s="114" t="inlineStr">
        <is>
          <t>Core 2 · Future 2 · Functional 3 · Leadership not scored</t>
        </is>
      </c>
      <c r="V133" s="157" t="n">
        <v>310</v>
      </c>
      <c r="W133" s="158" t="inlineStr">
        <is>
          <t>IRIS2230</t>
        </is>
      </c>
      <c r="X133" s="158" t="inlineStr">
        <is>
          <t>Employee</t>
        </is>
      </c>
      <c r="Y133" s="158" t="inlineStr">
        <is>
          <t>Active</t>
        </is>
      </c>
      <c r="Z133" s="158" t="inlineStr">
        <is>
          <t>Palak Verma</t>
        </is>
      </c>
      <c r="AA133" s="246" t="n">
        <v>45362</v>
      </c>
      <c r="AB133" s="158" t="inlineStr">
        <is>
          <t>Financial Analyst</t>
        </is>
      </c>
      <c r="AC133" s="158" t="inlineStr">
        <is>
          <t>B.Com</t>
        </is>
      </c>
      <c r="AD133" s="158" t="inlineStr">
        <is>
          <t>Priyanka Mehra</t>
        </is>
      </c>
      <c r="AE133" s="158" t="inlineStr">
        <is>
          <t>N-7</t>
        </is>
      </c>
      <c r="AF133" s="158" t="inlineStr">
        <is>
          <t>Individual Contributor</t>
        </is>
      </c>
      <c r="AG133" s="158" t="inlineStr">
        <is>
          <t>3 years, 0 months, 0 days</t>
        </is>
      </c>
      <c r="AH133" s="158" t="inlineStr">
        <is>
          <t>2 years, 5 months, 14 days</t>
        </is>
      </c>
      <c r="AI133" s="158" t="inlineStr">
        <is>
          <t>Regtech</t>
        </is>
      </c>
      <c r="AJ133" s="158" t="inlineStr">
        <is>
          <t>CARBON</t>
        </is>
      </c>
      <c r="AK133" s="158" t="inlineStr">
        <is>
          <t>Services</t>
        </is>
      </c>
      <c r="AL133" s="158" t="inlineStr">
        <is>
          <t>Expert Assisted services</t>
        </is>
      </c>
      <c r="AM133" s="158" t="inlineStr">
        <is>
          <t>No</t>
        </is>
      </c>
      <c r="AN133" s="158" t="inlineStr">
        <is>
          <t>Professional Services</t>
        </is>
      </c>
      <c r="AO133" s="158" t="inlineStr">
        <is>
          <t>XBRL Domain</t>
        </is>
      </c>
      <c r="AP133" s="158" t="inlineStr">
        <is>
          <t>Non-technical</t>
        </is>
      </c>
      <c r="AQ133" s="158" t="n">
        <v>0</v>
      </c>
      <c r="AR133" s="158" t="inlineStr">
        <is>
          <t>E-Maternity</t>
        </is>
      </c>
      <c r="AS133" s="158" t="inlineStr">
        <is>
          <t>IRIS2230</t>
        </is>
      </c>
      <c r="AT133" s="158" t="inlineStr">
        <is>
          <t>Palak Verma</t>
        </is>
      </c>
      <c r="AU133" s="158" t="inlineStr">
        <is>
          <t>Services</t>
        </is>
      </c>
      <c r="AV133" s="158" t="inlineStr">
        <is>
          <t>Professional Services</t>
        </is>
      </c>
      <c r="AW133" s="158" t="inlineStr">
        <is>
          <t>XBRL / Regulatory Reporting</t>
        </is>
      </c>
      <c r="AX133" s="158" t="n"/>
      <c r="AY133" s="158" t="n"/>
      <c r="AZ133" s="158" t="inlineStr">
        <is>
          <t>Employee</t>
        </is>
      </c>
      <c r="BA133" s="158" t="inlineStr">
        <is>
          <t>Mohammed Dholkawala</t>
        </is>
      </c>
      <c r="BB133" s="158" t="inlineStr">
        <is>
          <t>Mohammed Dholkawala</t>
        </is>
      </c>
      <c r="BC133" s="158" t="inlineStr">
        <is>
          <t>No</t>
        </is>
      </c>
      <c r="BD133" s="158" t="inlineStr">
        <is>
          <t>Financial Analyst</t>
        </is>
      </c>
      <c r="BE133" s="158" t="inlineStr">
        <is>
          <t>Services Associate</t>
        </is>
      </c>
      <c r="BF133" s="158" t="inlineStr">
        <is>
          <t>Yes</t>
        </is>
      </c>
      <c r="BG133" s="158" t="inlineStr">
        <is>
          <t>—</t>
        </is>
      </c>
      <c r="BH133" s="158" t="inlineStr">
        <is>
          <t>—</t>
        </is>
      </c>
      <c r="BI133" s="158" t="inlineStr">
        <is>
          <t>—</t>
        </is>
      </c>
      <c r="BJ133" s="158" t="inlineStr">
        <is>
          <t>Not a manager</t>
        </is>
      </c>
      <c r="BK133" s="158" t="inlineStr">
        <is>
          <t>—</t>
        </is>
      </c>
      <c r="BL133" s="158" t="inlineStr">
        <is>
          <t>—</t>
        </is>
      </c>
      <c r="BM133" s="158" t="inlineStr">
        <is>
          <t>—</t>
        </is>
      </c>
      <c r="BN133" s="158" t="inlineStr">
        <is>
          <t>Not a manager</t>
        </is>
      </c>
      <c r="BO133" s="158" t="inlineStr">
        <is>
          <t>—</t>
        </is>
      </c>
      <c r="BP133" s="158" t="inlineStr">
        <is>
          <t>L3 – Professional / Associate</t>
        </is>
      </c>
      <c r="BQ133" s="158" t="inlineStr">
        <is>
          <t>L1</t>
        </is>
      </c>
      <c r="BR133" s="158" t="inlineStr">
        <is>
          <t>Matched from Title Hierarchy · new designation</t>
        </is>
      </c>
      <c r="BS133"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3" s="158" t="n"/>
      <c r="BU133" s="158" t="inlineStr">
        <is>
          <t>South Africa - CIPC.</t>
        </is>
      </c>
      <c r="BV133" s="158" t="n"/>
      <c r="BW133" s="158" t="inlineStr">
        <is>
          <t>IRIS2230</t>
        </is>
      </c>
      <c r="BX133" s="158" t="inlineStr">
        <is>
          <t>Employee</t>
        </is>
      </c>
      <c r="BY133" s="158" t="inlineStr">
        <is>
          <t>Active</t>
        </is>
      </c>
      <c r="BZ133" s="158" t="inlineStr">
        <is>
          <t>Palak Verma</t>
        </is>
      </c>
      <c r="CA133" s="159" t="n">
        <v>45362</v>
      </c>
      <c r="CB133" s="158" t="inlineStr">
        <is>
          <t>Financial Analyst</t>
        </is>
      </c>
      <c r="CC133" s="158" t="n"/>
      <c r="CD133" s="158" t="inlineStr">
        <is>
          <t>Professional Services</t>
        </is>
      </c>
      <c r="CE133" s="158" t="inlineStr">
        <is>
          <t>XBRL / Regulatory Reporting</t>
        </is>
      </c>
      <c r="CF133" s="158" t="inlineStr">
        <is>
          <t>Financial Analyst</t>
        </is>
      </c>
      <c r="CG133" s="158" t="inlineStr">
        <is>
          <t>L3 – Professional / Associate</t>
        </is>
      </c>
      <c r="CH133" s="158" t="inlineStr">
        <is>
          <t>Mohammed Dholkawala</t>
        </is>
      </c>
      <c r="CI133" s="158" t="inlineStr">
        <is>
          <t>N-7</t>
        </is>
      </c>
      <c r="CJ133" s="158" t="inlineStr">
        <is>
          <t>Individual Contributor</t>
        </is>
      </c>
      <c r="CK133" s="158" t="inlineStr">
        <is>
          <t>Regtech</t>
        </is>
      </c>
      <c r="CL133" s="158" t="inlineStr">
        <is>
          <t>Services</t>
        </is>
      </c>
      <c r="CM133" s="158" t="inlineStr">
        <is>
          <t>5 years, 3 months, 9 days</t>
        </is>
      </c>
      <c r="CN133" s="158" t="inlineStr">
        <is>
          <t>Services Associate</t>
        </is>
      </c>
      <c r="CO133" s="158" t="n"/>
      <c r="CP133" s="158" t="n">
        <v>3</v>
      </c>
      <c r="CQ133" s="158" t="inlineStr">
        <is>
          <t>Medium</t>
        </is>
      </c>
      <c r="CR133" s="158" t="inlineStr">
        <is>
          <t>Core Contributor</t>
        </is>
      </c>
      <c r="CS133" s="158" t="inlineStr">
        <is>
          <t>No</t>
        </is>
      </c>
      <c r="CT133" s="158" t="inlineStr">
        <is>
          <t>No</t>
        </is>
      </c>
      <c r="CU133" s="158" t="inlineStr">
        <is>
          <t>Yes</t>
        </is>
      </c>
      <c r="CV133" s="158" t="n"/>
      <c r="CW133" s="158" t="n"/>
      <c r="CX133" s="158" t="n"/>
      <c r="CY133" s="158" t="inlineStr">
        <is>
          <t>Title to be standardized to : Services Associate</t>
        </is>
      </c>
    </row>
    <row r="134" ht="64" customHeight="1">
      <c r="A134" s="109" t="inlineStr">
        <is>
          <t>IRIS1607</t>
        </is>
      </c>
      <c r="B134" s="111" t="inlineStr">
        <is>
          <t>Payal Gala</t>
        </is>
      </c>
      <c r="C134" s="111" t="inlineStr">
        <is>
          <t>Services</t>
        </is>
      </c>
      <c r="D134" s="111" t="inlineStr">
        <is>
          <t>Senior Financial Analyst</t>
        </is>
      </c>
      <c r="E134" s="111" t="inlineStr">
        <is>
          <t>Senior Financial Analyst</t>
        </is>
      </c>
      <c r="F134" s="111" t="inlineStr">
        <is>
          <t>L4 – Senior</t>
        </is>
      </c>
      <c r="G134" s="24" t="inlineStr">
        <is>
          <t>A3</t>
        </is>
      </c>
      <c r="H134" s="149" t="inlineStr">
        <is>
          <t>• Same level</t>
        </is>
      </c>
      <c r="I134" s="111" t="inlineStr">
        <is>
          <t>Consulting &amp; Professional Services</t>
        </is>
      </c>
      <c r="J134" s="111" t="inlineStr">
        <is>
          <t>XBRL Tagging, Conversion &amp; Filing</t>
        </is>
      </c>
      <c r="K134" s="111" t="inlineStr"/>
      <c r="L134" s="111" t="n">
        <v>20</v>
      </c>
      <c r="M134" s="113" t="inlineStr">
        <is>
          <t>P2</t>
        </is>
      </c>
      <c r="N134" s="114" t="inlineStr">
        <is>
          <t>Developing</t>
        </is>
      </c>
      <c r="O134" s="114" t="inlineStr">
        <is>
          <t>3 Apply</t>
        </is>
      </c>
      <c r="P134" s="114" t="inlineStr">
        <is>
          <t>2–4 yrs</t>
        </is>
      </c>
      <c r="Q134" s="114" t="inlineStr">
        <is>
          <t>3–5 · 2–5</t>
        </is>
      </c>
      <c r="R134" s="114" t="inlineStr">
        <is>
          <t>Senior Analyst / Associate</t>
        </is>
      </c>
      <c r="S134" s="114" t="inlineStr">
        <is>
          <r>
            <rPr>
              <rFont val="Calibri"/>
              <b val="1"/>
              <sz val="10"/>
            </rPr>
            <t>DataTracks:</t>
          </r>
          <r>
            <rPr>
              <rFont val="Calibri"/>
              <sz val="10"/>
            </rPr>
            <t xml:space="preserve"> Senior Associate · 2–5 yrs · Big Four: Consultant · IRIS Vs Market Benchmark — XBRL US credential pathway: XBRL US GAAP Certificate</t>
          </r>
        </is>
      </c>
      <c r="T134" s="114" t="inlineStr">
        <is>
          <t>XBRL US GAAP Certificate · AICPA &amp; XBRL US; XBRL International specifications; IFRS / US GAAP / Ind AS</t>
        </is>
      </c>
      <c r="U134" s="114" t="inlineStr">
        <is>
          <t>Core 2 · Future 2 · Functional 3 · Leadership not scored</t>
        </is>
      </c>
      <c r="V134" s="157" t="n">
        <v>131</v>
      </c>
      <c r="W134" s="158" t="inlineStr">
        <is>
          <t>IRIS1607</t>
        </is>
      </c>
      <c r="X134" s="158" t="inlineStr">
        <is>
          <t>Employee</t>
        </is>
      </c>
      <c r="Y134" s="158" t="inlineStr">
        <is>
          <t>Active</t>
        </is>
      </c>
      <c r="Z134" s="158" t="inlineStr">
        <is>
          <t>Payal Gala</t>
        </is>
      </c>
      <c r="AA134" s="246" t="n">
        <v>42697</v>
      </c>
      <c r="AB134" s="158" t="inlineStr">
        <is>
          <t>Senior Financial Analyst</t>
        </is>
      </c>
      <c r="AC134" s="158" t="inlineStr">
        <is>
          <t>B.Com</t>
        </is>
      </c>
      <c r="AD134" s="158" t="inlineStr">
        <is>
          <t>Vipul Kurhade</t>
        </is>
      </c>
      <c r="AE134" s="158" t="inlineStr">
        <is>
          <t>N-8</t>
        </is>
      </c>
      <c r="AF134" s="158" t="inlineStr">
        <is>
          <t>Individual Contributor</t>
        </is>
      </c>
      <c r="AG134" s="158" t="inlineStr">
        <is>
          <t>6 years, 0 months, 0 days</t>
        </is>
      </c>
      <c r="AH134" s="158" t="inlineStr">
        <is>
          <t>9 years, 9 months, 2 days</t>
        </is>
      </c>
      <c r="AI134" s="158" t="inlineStr">
        <is>
          <t>Regtech</t>
        </is>
      </c>
      <c r="AJ134" s="158" t="inlineStr">
        <is>
          <t>CARBON</t>
        </is>
      </c>
      <c r="AK134" s="158" t="inlineStr">
        <is>
          <t>Services</t>
        </is>
      </c>
      <c r="AL134" s="158" t="inlineStr">
        <is>
          <t>Expert Assisted services</t>
        </is>
      </c>
      <c r="AM134" s="158" t="inlineStr">
        <is>
          <t>No</t>
        </is>
      </c>
      <c r="AN134" s="158" t="inlineStr">
        <is>
          <t>Professional Services</t>
        </is>
      </c>
      <c r="AO134" s="158" t="inlineStr">
        <is>
          <t>XBRL Domain</t>
        </is>
      </c>
      <c r="AP134" s="158" t="inlineStr">
        <is>
          <t>Non-technical</t>
        </is>
      </c>
      <c r="AQ134" s="158" t="n">
        <v>20</v>
      </c>
      <c r="AR134" s="158" t="inlineStr">
        <is>
          <t>Covered</t>
        </is>
      </c>
      <c r="AS134" s="158" t="inlineStr">
        <is>
          <t>IRIS1607</t>
        </is>
      </c>
      <c r="AT134" s="158" t="inlineStr">
        <is>
          <t>Payal Gala</t>
        </is>
      </c>
      <c r="AU134" s="158" t="inlineStr">
        <is>
          <t>Services</t>
        </is>
      </c>
      <c r="AV134" s="158" t="inlineStr">
        <is>
          <t>Professional Services</t>
        </is>
      </c>
      <c r="AW134" s="158" t="inlineStr">
        <is>
          <t>XBRL / Regulatory Reporting</t>
        </is>
      </c>
      <c r="AX134" s="158" t="n"/>
      <c r="AY134" s="158" t="n"/>
      <c r="AZ134" s="158" t="inlineStr">
        <is>
          <t>Employee</t>
        </is>
      </c>
      <c r="BA134" s="158" t="inlineStr">
        <is>
          <t>Vipul Kurhade</t>
        </is>
      </c>
      <c r="BB134" s="158" t="inlineStr">
        <is>
          <t>Vipul Kurhade</t>
        </is>
      </c>
      <c r="BC134" s="158" t="inlineStr">
        <is>
          <t>No</t>
        </is>
      </c>
      <c r="BD134" s="158" t="inlineStr">
        <is>
          <t>Senior Financial Analyst</t>
        </is>
      </c>
      <c r="BE134" s="158" t="inlineStr">
        <is>
          <t>Senior Services Specialist</t>
        </is>
      </c>
      <c r="BF134" s="158" t="inlineStr">
        <is>
          <t>Yes</t>
        </is>
      </c>
      <c r="BG134" s="158" t="inlineStr">
        <is>
          <t>—</t>
        </is>
      </c>
      <c r="BH134" s="158" t="inlineStr">
        <is>
          <t>—</t>
        </is>
      </c>
      <c r="BI134" s="158" t="inlineStr">
        <is>
          <t>—</t>
        </is>
      </c>
      <c r="BJ134" s="158" t="inlineStr">
        <is>
          <t>Not a manager</t>
        </is>
      </c>
      <c r="BK134" s="158" t="inlineStr">
        <is>
          <t>—</t>
        </is>
      </c>
      <c r="BL134" s="158" t="inlineStr">
        <is>
          <t>—</t>
        </is>
      </c>
      <c r="BM134" s="158" t="inlineStr">
        <is>
          <t>—</t>
        </is>
      </c>
      <c r="BN134" s="158" t="inlineStr">
        <is>
          <t>Not a manager</t>
        </is>
      </c>
      <c r="BO134" s="158" t="inlineStr">
        <is>
          <t>—</t>
        </is>
      </c>
      <c r="BP134" s="158" t="inlineStr">
        <is>
          <t>L4 – Senior</t>
        </is>
      </c>
      <c r="BQ134" s="158" t="inlineStr">
        <is>
          <t>L4 – Senior</t>
        </is>
      </c>
      <c r="BR134" s="158" t="inlineStr">
        <is>
          <t>Designation refined from Raw tab Comments column · this update</t>
        </is>
      </c>
      <c r="BS134"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4" s="158" t="n"/>
      <c r="BU134" s="158" t="inlineStr">
        <is>
          <t>No input received.</t>
        </is>
      </c>
      <c r="BV134" s="158" t="n"/>
      <c r="BW134" s="158" t="inlineStr">
        <is>
          <t>IRIS1607</t>
        </is>
      </c>
      <c r="BX134" s="158" t="inlineStr">
        <is>
          <t>Employee</t>
        </is>
      </c>
      <c r="BY134" s="158" t="inlineStr">
        <is>
          <t>Active</t>
        </is>
      </c>
      <c r="BZ134" s="158" t="inlineStr">
        <is>
          <t>Payal Gala</t>
        </is>
      </c>
      <c r="CA134" s="159" t="n">
        <v>42697</v>
      </c>
      <c r="CB134" s="158" t="inlineStr">
        <is>
          <t>Senior Financial Analyst</t>
        </is>
      </c>
      <c r="CC134" s="158" t="n"/>
      <c r="CD134" s="158" t="inlineStr">
        <is>
          <t>Professional Services</t>
        </is>
      </c>
      <c r="CE134" s="158" t="inlineStr">
        <is>
          <t>XBRL / Regulatory Reporting</t>
        </is>
      </c>
      <c r="CF134" s="158" t="inlineStr">
        <is>
          <t>Senior Financial Analyst</t>
        </is>
      </c>
      <c r="CG134" s="158" t="inlineStr">
        <is>
          <t>L4 – Senior</t>
        </is>
      </c>
      <c r="CH134" s="158" t="inlineStr">
        <is>
          <t>Vipul Kurhade</t>
        </is>
      </c>
      <c r="CI134" s="158" t="inlineStr">
        <is>
          <t>N-8</t>
        </is>
      </c>
      <c r="CJ134" s="158" t="inlineStr">
        <is>
          <t>Individual Contributor</t>
        </is>
      </c>
      <c r="CK134" s="158" t="inlineStr">
        <is>
          <t>Regtech</t>
        </is>
      </c>
      <c r="CL134" s="158" t="inlineStr">
        <is>
          <t>Services</t>
        </is>
      </c>
      <c r="CM134" s="158" t="inlineStr">
        <is>
          <t>15 years, 6 months, 28 days</t>
        </is>
      </c>
      <c r="CN134" s="158" t="inlineStr">
        <is>
          <t>Senior Services Specialst</t>
        </is>
      </c>
      <c r="CO134" s="158" t="n"/>
      <c r="CP134" s="158" t="n">
        <v>3</v>
      </c>
      <c r="CQ134" s="158" t="inlineStr">
        <is>
          <t>Medium</t>
        </is>
      </c>
      <c r="CR134" s="158" t="inlineStr">
        <is>
          <t>Core Contributor</t>
        </is>
      </c>
      <c r="CS134" s="158" t="inlineStr">
        <is>
          <t>No</t>
        </is>
      </c>
      <c r="CT134" s="158" t="inlineStr">
        <is>
          <t>No</t>
        </is>
      </c>
      <c r="CU134" s="158" t="inlineStr">
        <is>
          <t>Yes</t>
        </is>
      </c>
      <c r="CV134" s="158" t="n"/>
      <c r="CW134" s="158" t="n"/>
      <c r="CX134" s="158" t="n"/>
      <c r="CY134" s="158" t="inlineStr">
        <is>
          <r>
            <rPr>
              <rFont val="Calibri"/>
              <b val="1"/>
              <sz val="10"/>
            </rPr>
            <t>Title to be standardized to:</t>
          </r>
          <r>
            <rPr>
              <rFont val="Calibri"/>
              <sz val="10"/>
            </rPr>
            <t xml:space="preserve"> Senior Services Specialist</t>
          </r>
        </is>
      </c>
    </row>
    <row r="135" ht="64" customHeight="1">
      <c r="A135" s="109" t="inlineStr">
        <is>
          <t>IRIS0222</t>
        </is>
      </c>
      <c r="B135" s="111" t="inlineStr">
        <is>
          <t>Prerna Savaratkar</t>
        </is>
      </c>
      <c r="C135" s="111" t="inlineStr">
        <is>
          <t>Services</t>
        </is>
      </c>
      <c r="D135" s="115" t="inlineStr">
        <is>
          <t>Financial Analyst</t>
        </is>
      </c>
      <c r="E135" s="115" t="inlineStr">
        <is>
          <t>Senior Financial Analyst</t>
        </is>
      </c>
      <c r="F135" s="115" t="inlineStr">
        <is>
          <t>L3 – Professional / Associate</t>
        </is>
      </c>
      <c r="G135" s="115" t="inlineStr">
        <is>
          <t>A3</t>
        </is>
      </c>
      <c r="H135" s="146" t="inlineStr">
        <is>
          <t>▲ Up</t>
        </is>
      </c>
      <c r="I135" s="111" t="inlineStr">
        <is>
          <t>Consulting &amp; Professional Services</t>
        </is>
      </c>
      <c r="J135" s="111" t="inlineStr">
        <is>
          <t>XBRL Tagging, Conversion &amp; Filing</t>
        </is>
      </c>
      <c r="K135" s="111" t="inlineStr"/>
      <c r="L135" s="111" t="n">
        <v>19</v>
      </c>
      <c r="M135" s="113" t="inlineStr">
        <is>
          <t>P2</t>
        </is>
      </c>
      <c r="N135" s="114" t="inlineStr">
        <is>
          <t>Developing</t>
        </is>
      </c>
      <c r="O135" s="114" t="inlineStr">
        <is>
          <t>3 Apply</t>
        </is>
      </c>
      <c r="P135" s="114" t="inlineStr">
        <is>
          <t>2–4 yrs</t>
        </is>
      </c>
      <c r="Q135" s="114" t="inlineStr">
        <is>
          <t>3–5 · 2–5</t>
        </is>
      </c>
      <c r="R135" s="114" t="inlineStr">
        <is>
          <t>Senior Analyst / Associate</t>
        </is>
      </c>
      <c r="S135" s="114" t="inlineStr">
        <is>
          <r>
            <rPr>
              <rFont val="Calibri"/>
              <b val="1"/>
              <sz val="10"/>
            </rPr>
            <t>DataTracks:</t>
          </r>
          <r>
            <rPr>
              <rFont val="Calibri"/>
              <sz val="10"/>
            </rPr>
            <t xml:space="preserve"> Senior Associate · 2–5 yrs · Big Four: Consultant · IRIS Vs Market Benchmark — XBRL US credential pathway: XBRL US GAAP Certificate</t>
          </r>
        </is>
      </c>
      <c r="T135" s="114" t="inlineStr">
        <is>
          <t>XBRL US GAAP Certificate · AICPA &amp; XBRL US; XBRL International specifications; IFRS / US GAAP / Ind AS</t>
        </is>
      </c>
      <c r="U135" s="114" t="inlineStr">
        <is>
          <t>Core 2 · Future 2 · Functional 3 · Leadership not scored</t>
        </is>
      </c>
      <c r="V135" s="157" t="n">
        <v>40</v>
      </c>
      <c r="W135" s="158" t="inlineStr">
        <is>
          <t>IRIS0222</t>
        </is>
      </c>
      <c r="X135" s="158" t="inlineStr">
        <is>
          <t>Employee</t>
        </is>
      </c>
      <c r="Y135" s="158" t="inlineStr">
        <is>
          <t>Active</t>
        </is>
      </c>
      <c r="Z135" s="158" t="inlineStr">
        <is>
          <t>Prerna Savaratkar</t>
        </is>
      </c>
      <c r="AA135" s="246" t="n">
        <v>39722</v>
      </c>
      <c r="AB135" s="158" t="inlineStr">
        <is>
          <t>Financial Analyst</t>
        </is>
      </c>
      <c r="AC135" s="158" t="inlineStr">
        <is>
          <t>B.Com</t>
        </is>
      </c>
      <c r="AD135" s="158" t="inlineStr">
        <is>
          <t>Vipul Kurhade</t>
        </is>
      </c>
      <c r="AE135" s="158" t="inlineStr">
        <is>
          <t>N-8</t>
        </is>
      </c>
      <c r="AF135" s="158" t="inlineStr">
        <is>
          <t>Individual Contributor</t>
        </is>
      </c>
      <c r="AG135" s="158" t="inlineStr">
        <is>
          <t>0 years, 0 months, 0 days</t>
        </is>
      </c>
      <c r="AH135" s="158" t="inlineStr">
        <is>
          <t>17 years, 10 months, 24 days</t>
        </is>
      </c>
      <c r="AI135" s="158" t="inlineStr">
        <is>
          <t>Regtech</t>
        </is>
      </c>
      <c r="AJ135" s="158" t="inlineStr">
        <is>
          <t>CARBON</t>
        </is>
      </c>
      <c r="AK135" s="158" t="inlineStr">
        <is>
          <t>Services</t>
        </is>
      </c>
      <c r="AL135" s="158" t="inlineStr">
        <is>
          <t>Expert Assisted services</t>
        </is>
      </c>
      <c r="AM135" s="158" t="inlineStr">
        <is>
          <t>No</t>
        </is>
      </c>
      <c r="AN135" s="158" t="inlineStr">
        <is>
          <t>Professional Services</t>
        </is>
      </c>
      <c r="AO135" s="158" t="inlineStr">
        <is>
          <t>XBRL Domain</t>
        </is>
      </c>
      <c r="AP135" s="158" t="inlineStr">
        <is>
          <t>Non-technical</t>
        </is>
      </c>
      <c r="AQ135" s="158" t="n">
        <v>20</v>
      </c>
      <c r="AR135" s="158" t="inlineStr">
        <is>
          <t>Covered</t>
        </is>
      </c>
      <c r="AS135" s="158" t="inlineStr">
        <is>
          <t>IRIS0222</t>
        </is>
      </c>
      <c r="AT135" s="158" t="inlineStr">
        <is>
          <t>Prerna Savaratkar</t>
        </is>
      </c>
      <c r="AU135" s="158" t="inlineStr">
        <is>
          <t>Services</t>
        </is>
      </c>
      <c r="AV135" s="158" t="inlineStr">
        <is>
          <t>Professional Services</t>
        </is>
      </c>
      <c r="AW135" s="158" t="inlineStr">
        <is>
          <t>XBRL / Regulatory Reporting</t>
        </is>
      </c>
      <c r="AX135" s="158" t="n"/>
      <c r="AY135" s="158" t="n"/>
      <c r="AZ135" s="158" t="inlineStr">
        <is>
          <t>Employee</t>
        </is>
      </c>
      <c r="BA135" s="158" t="inlineStr">
        <is>
          <t>Vipul Kurhade</t>
        </is>
      </c>
      <c r="BB135" s="158" t="inlineStr">
        <is>
          <t>Vipul Kurhade</t>
        </is>
      </c>
      <c r="BC135" s="158" t="inlineStr">
        <is>
          <t>No</t>
        </is>
      </c>
      <c r="BD135" s="158" t="inlineStr">
        <is>
          <t>Financial Analyst</t>
        </is>
      </c>
      <c r="BE135" s="158" t="inlineStr">
        <is>
          <t>Services Specialist</t>
        </is>
      </c>
      <c r="BF135" s="158" t="inlineStr">
        <is>
          <t>Yes</t>
        </is>
      </c>
      <c r="BG135" s="158" t="inlineStr">
        <is>
          <t>—</t>
        </is>
      </c>
      <c r="BH135" s="158" t="inlineStr">
        <is>
          <t>—</t>
        </is>
      </c>
      <c r="BI135" s="158" t="inlineStr">
        <is>
          <t>—</t>
        </is>
      </c>
      <c r="BJ135" s="158" t="inlineStr">
        <is>
          <t>Not a manager</t>
        </is>
      </c>
      <c r="BK135" s="158" t="inlineStr">
        <is>
          <t>—</t>
        </is>
      </c>
      <c r="BL135" s="158" t="inlineStr">
        <is>
          <t>—</t>
        </is>
      </c>
      <c r="BM135" s="158" t="inlineStr">
        <is>
          <t>—</t>
        </is>
      </c>
      <c r="BN135" s="158" t="inlineStr">
        <is>
          <t>Not a manager</t>
        </is>
      </c>
      <c r="BO135" s="158" t="inlineStr">
        <is>
          <t>—</t>
        </is>
      </c>
      <c r="BP135" s="158" t="inlineStr">
        <is>
          <t>L3 – Professional / Associate</t>
        </is>
      </c>
      <c r="BQ135" s="158" t="inlineStr">
        <is>
          <t>L2</t>
        </is>
      </c>
      <c r="BR135" s="158" t="inlineStr">
        <is>
          <t>Matched from Title Hierarchy · new designation</t>
        </is>
      </c>
      <c r="BS135"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5" s="158" t="n"/>
      <c r="BU135" s="158" t="inlineStr">
        <is>
          <t>UK - HMRC.</t>
        </is>
      </c>
      <c r="BV135" s="158" t="n"/>
      <c r="BW135" s="158" t="inlineStr">
        <is>
          <t>IRIS0222</t>
        </is>
      </c>
      <c r="BX135" s="158" t="inlineStr">
        <is>
          <t>Employee</t>
        </is>
      </c>
      <c r="BY135" s="158" t="inlineStr">
        <is>
          <t>Active</t>
        </is>
      </c>
      <c r="BZ135" s="158" t="inlineStr">
        <is>
          <t>Prerna Savaratkar</t>
        </is>
      </c>
      <c r="CA135" s="159" t="n">
        <v>39722</v>
      </c>
      <c r="CB135" s="158" t="inlineStr">
        <is>
          <t>Financial Analyst</t>
        </is>
      </c>
      <c r="CC135" s="158" t="n"/>
      <c r="CD135" s="158" t="inlineStr">
        <is>
          <t>Professional Services</t>
        </is>
      </c>
      <c r="CE135" s="158" t="inlineStr">
        <is>
          <t>XBRL / Regulatory Reporting</t>
        </is>
      </c>
      <c r="CF135" s="158" t="inlineStr">
        <is>
          <t>Financial Analyst</t>
        </is>
      </c>
      <c r="CG135" s="158" t="inlineStr">
        <is>
          <t>L3 – Professional / Associate</t>
        </is>
      </c>
      <c r="CH135" s="158" t="inlineStr">
        <is>
          <t>Vipul Kurhade</t>
        </is>
      </c>
      <c r="CI135" s="158" t="inlineStr">
        <is>
          <t>N-8</t>
        </is>
      </c>
      <c r="CJ135" s="158" t="inlineStr">
        <is>
          <t>Individual Contributor</t>
        </is>
      </c>
      <c r="CK135" s="158" t="inlineStr">
        <is>
          <t>Regtech</t>
        </is>
      </c>
      <c r="CL135" s="158" t="inlineStr">
        <is>
          <t>Services</t>
        </is>
      </c>
      <c r="CM135" s="158" t="inlineStr">
        <is>
          <t>17 years, 8 months, 19 days</t>
        </is>
      </c>
      <c r="CN135" s="158" t="inlineStr">
        <is>
          <t>Services Specialist</t>
        </is>
      </c>
      <c r="CO135" s="158" t="n"/>
      <c r="CP135" s="158" t="n">
        <v>3</v>
      </c>
      <c r="CQ135" s="158" t="inlineStr">
        <is>
          <t>Medium</t>
        </is>
      </c>
      <c r="CR135" s="158" t="inlineStr">
        <is>
          <t>Core Contributor</t>
        </is>
      </c>
      <c r="CS135" s="158" t="inlineStr">
        <is>
          <t>No</t>
        </is>
      </c>
      <c r="CT135" s="158" t="inlineStr">
        <is>
          <t>No</t>
        </is>
      </c>
      <c r="CU135" s="158" t="inlineStr">
        <is>
          <t>Yes</t>
        </is>
      </c>
      <c r="CV135" s="158" t="n"/>
      <c r="CW135" s="158" t="n"/>
      <c r="CX135" s="158" t="n"/>
      <c r="CY135" s="158" t="inlineStr">
        <is>
          <t>Title to be standardized to : Services Specialist</t>
        </is>
      </c>
    </row>
    <row r="136" ht="64" customHeight="1">
      <c r="A136" s="109" t="inlineStr">
        <is>
          <t>IRISC330</t>
        </is>
      </c>
      <c r="B136" s="111" t="inlineStr">
        <is>
          <t>Raj Ratnakar Kumbhar</t>
        </is>
      </c>
      <c r="C136" s="111" t="inlineStr">
        <is>
          <t>Services</t>
        </is>
      </c>
      <c r="D136" s="115" t="inlineStr">
        <is>
          <t>Consultant</t>
        </is>
      </c>
      <c r="E136" s="115" t="inlineStr">
        <is>
          <t>Senior Financial Analyst</t>
        </is>
      </c>
      <c r="F136" s="115" t="inlineStr">
        <is>
          <t>L3 – Professional / Associate</t>
        </is>
      </c>
      <c r="G136" s="115" t="inlineStr">
        <is>
          <t>A3</t>
        </is>
      </c>
      <c r="H136" s="146" t="inlineStr">
        <is>
          <t>▲ Up</t>
        </is>
      </c>
      <c r="I136" s="111" t="inlineStr">
        <is>
          <t>Consulting &amp; Professional Services</t>
        </is>
      </c>
      <c r="J136" s="111" t="inlineStr">
        <is>
          <t>XBRL Tagging, Conversion &amp; Filing</t>
        </is>
      </c>
      <c r="K136" s="111" t="inlineStr"/>
      <c r="L136" s="111" t="n">
        <v>20</v>
      </c>
      <c r="M136" s="113" t="inlineStr">
        <is>
          <t>P2</t>
        </is>
      </c>
      <c r="N136" s="114" t="inlineStr">
        <is>
          <t>Developing</t>
        </is>
      </c>
      <c r="O136" s="114" t="inlineStr">
        <is>
          <t>3 Apply</t>
        </is>
      </c>
      <c r="P136" s="114" t="inlineStr">
        <is>
          <t>2–4 yrs</t>
        </is>
      </c>
      <c r="Q136" s="114" t="inlineStr">
        <is>
          <t>3–5 · 2–5</t>
        </is>
      </c>
      <c r="R136" s="114" t="inlineStr">
        <is>
          <t>Senior Analyst / Associate</t>
        </is>
      </c>
      <c r="S136" s="114" t="inlineStr">
        <is>
          <r>
            <rPr>
              <rFont val="Calibri"/>
              <b val="1"/>
              <sz val="10"/>
            </rPr>
            <t>DataTracks:</t>
          </r>
          <r>
            <rPr>
              <rFont val="Calibri"/>
              <sz val="10"/>
            </rPr>
            <t xml:space="preserve"> Senior Associate · 2–5 yrs · Big Four: Consultant · IRIS Vs Market Benchmark — XBRL US credential pathway: XBRL US GAAP Certificate</t>
          </r>
        </is>
      </c>
      <c r="T136" s="114" t="inlineStr">
        <is>
          <t>XBRL US GAAP Certificate · AICPA &amp; XBRL US; XBRL International specifications; IFRS / US GAAP / Ind AS</t>
        </is>
      </c>
      <c r="U136" s="114" t="inlineStr">
        <is>
          <t>Core 2 · Future 2 · Functional 3 · Leadership not scored</t>
        </is>
      </c>
      <c r="V136" s="157" t="n">
        <v>432</v>
      </c>
      <c r="W136" s="158" t="inlineStr">
        <is>
          <t>IRISC330</t>
        </is>
      </c>
      <c r="X136" s="158" t="inlineStr">
        <is>
          <t>On Contract</t>
        </is>
      </c>
      <c r="Y136" s="158" t="inlineStr">
        <is>
          <t>Active</t>
        </is>
      </c>
      <c r="Z136" s="158" t="inlineStr">
        <is>
          <t>Raj Ratnakar Kumbhar</t>
        </is>
      </c>
      <c r="AA136" s="246" t="n">
        <v>46027</v>
      </c>
      <c r="AB136" s="158" t="inlineStr">
        <is>
          <t>Consultant</t>
        </is>
      </c>
      <c r="AC136" s="158" t="inlineStr">
        <is>
          <t>B.Com</t>
        </is>
      </c>
      <c r="AD136" s="158" t="inlineStr">
        <is>
          <t>Jinesh Kumar S</t>
        </is>
      </c>
      <c r="AE136" s="158" t="inlineStr">
        <is>
          <t>N-7</t>
        </is>
      </c>
      <c r="AF136" s="158" t="inlineStr">
        <is>
          <t>Individual Contributor</t>
        </is>
      </c>
      <c r="AG136" s="158" t="inlineStr">
        <is>
          <t>3 years, 8 months, 0 days</t>
        </is>
      </c>
      <c r="AH136" s="158" t="inlineStr">
        <is>
          <t>0 years, 7 months, 20 days</t>
        </is>
      </c>
      <c r="AI136" s="158" t="inlineStr">
        <is>
          <t>Regtech</t>
        </is>
      </c>
      <c r="AJ136" s="158" t="inlineStr">
        <is>
          <t>CARBON</t>
        </is>
      </c>
      <c r="AK136" s="158" t="inlineStr">
        <is>
          <t>Services</t>
        </is>
      </c>
      <c r="AL136" s="158" t="inlineStr">
        <is>
          <t>Expert Assisted services</t>
        </is>
      </c>
      <c r="AM136" s="158" t="inlineStr">
        <is>
          <t>No</t>
        </is>
      </c>
      <c r="AN136" s="158" t="inlineStr">
        <is>
          <t>Professional Services</t>
        </is>
      </c>
      <c r="AO136" s="158" t="inlineStr">
        <is>
          <t>XBRL Domain</t>
        </is>
      </c>
      <c r="AP136" s="158" t="inlineStr">
        <is>
          <t>Non-technical</t>
        </is>
      </c>
      <c r="AQ136" s="158" t="n">
        <v>20</v>
      </c>
      <c r="AR136" s="158" t="inlineStr">
        <is>
          <t>Covered</t>
        </is>
      </c>
      <c r="AS136" s="158" t="inlineStr">
        <is>
          <t>IRISC330</t>
        </is>
      </c>
      <c r="AT136" s="158" t="inlineStr">
        <is>
          <t>Raj Ratnakar Kumbhar</t>
        </is>
      </c>
      <c r="AU136" s="158" t="inlineStr">
        <is>
          <t>Services</t>
        </is>
      </c>
      <c r="AV136" s="158" t="inlineStr">
        <is>
          <t>Professional Services</t>
        </is>
      </c>
      <c r="AW136" s="158" t="inlineStr">
        <is>
          <t>XBRL / Regulatory Reporting</t>
        </is>
      </c>
      <c r="AX136" s="158" t="n"/>
      <c r="AY136" s="158" t="n"/>
      <c r="AZ136" s="158" t="inlineStr">
        <is>
          <t>On Contract</t>
        </is>
      </c>
      <c r="BA136" s="158" t="inlineStr">
        <is>
          <t>Jinesh Kumar S</t>
        </is>
      </c>
      <c r="BB136" s="158" t="inlineStr">
        <is>
          <t>Jinesh Kumar S</t>
        </is>
      </c>
      <c r="BC136" s="158" t="inlineStr">
        <is>
          <t>No</t>
        </is>
      </c>
      <c r="BD136" s="158" t="inlineStr">
        <is>
          <t>Consultant</t>
        </is>
      </c>
      <c r="BE136" s="158" t="inlineStr">
        <is>
          <t>Consultant</t>
        </is>
      </c>
      <c r="BF136" s="158" t="inlineStr">
        <is>
          <t>No</t>
        </is>
      </c>
      <c r="BG136" s="158" t="inlineStr">
        <is>
          <t>—</t>
        </is>
      </c>
      <c r="BH136" s="158" t="inlineStr">
        <is>
          <t>—</t>
        </is>
      </c>
      <c r="BI136" s="158" t="inlineStr">
        <is>
          <t>—</t>
        </is>
      </c>
      <c r="BJ136" s="158" t="inlineStr">
        <is>
          <t>Not a manager</t>
        </is>
      </c>
      <c r="BK136" s="158" t="inlineStr">
        <is>
          <t>—</t>
        </is>
      </c>
      <c r="BL136" s="158" t="inlineStr">
        <is>
          <t>—</t>
        </is>
      </c>
      <c r="BM136" s="158" t="inlineStr">
        <is>
          <t>—</t>
        </is>
      </c>
      <c r="BN136" s="158" t="inlineStr">
        <is>
          <t>Not a manager</t>
        </is>
      </c>
      <c r="BO136" s="158" t="inlineStr">
        <is>
          <t>—</t>
        </is>
      </c>
      <c r="BP136" s="158" t="inlineStr">
        <is>
          <t>L3 – Professional / Associate</t>
        </is>
      </c>
      <c r="BQ136" s="158" t="inlineStr">
        <is>
          <t>L3 – Professional / Associate</t>
        </is>
      </c>
      <c r="BR136" s="158" t="inlineStr">
        <is>
          <t>No designation change — current record value carried forward</t>
        </is>
      </c>
      <c r="BS136"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36" s="158" t="n"/>
      <c r="BU136" s="158" t="inlineStr">
        <is>
          <t>USA - SEC · On Contract.</t>
        </is>
      </c>
      <c r="BV136" s="158" t="n"/>
      <c r="BW136" s="158" t="inlineStr">
        <is>
          <t>IRISC330</t>
        </is>
      </c>
      <c r="BX136" s="158" t="inlineStr">
        <is>
          <t>On Contract</t>
        </is>
      </c>
      <c r="BY136" s="158" t="inlineStr">
        <is>
          <t>Active</t>
        </is>
      </c>
      <c r="BZ136" s="158" t="inlineStr">
        <is>
          <t>Raj Ratnakar Kumbhar</t>
        </is>
      </c>
      <c r="CA136" s="159" t="n">
        <v>46027</v>
      </c>
      <c r="CB136" s="158" t="inlineStr">
        <is>
          <t>Consultant</t>
        </is>
      </c>
      <c r="CC136" s="158" t="n"/>
      <c r="CD136" s="158" t="inlineStr">
        <is>
          <t>Professional Services</t>
        </is>
      </c>
      <c r="CE136" s="158" t="inlineStr">
        <is>
          <t>XBRL / Regulatory Reporting</t>
        </is>
      </c>
      <c r="CF136" s="158" t="inlineStr">
        <is>
          <t>Consultant</t>
        </is>
      </c>
      <c r="CG136" s="158" t="inlineStr">
        <is>
          <t>L3 – Professional / Associate</t>
        </is>
      </c>
      <c r="CH136" s="158" t="inlineStr">
        <is>
          <t>Jinesh Kumar S</t>
        </is>
      </c>
      <c r="CI136" s="158" t="inlineStr">
        <is>
          <t>N-7</t>
        </is>
      </c>
      <c r="CJ136" s="158" t="inlineStr">
        <is>
          <t>Individual Contributor</t>
        </is>
      </c>
      <c r="CK136" s="158" t="inlineStr">
        <is>
          <t>Regtech</t>
        </is>
      </c>
      <c r="CL136" s="158" t="inlineStr">
        <is>
          <t>Services</t>
        </is>
      </c>
      <c r="CM136" s="158" t="inlineStr">
        <is>
          <t>4 years, 1 months, 15 days</t>
        </is>
      </c>
      <c r="CN136" s="158" t="n"/>
      <c r="CO136" s="158" t="n"/>
      <c r="CP136" s="158" t="n">
        <v>3</v>
      </c>
      <c r="CQ136" s="158" t="inlineStr">
        <is>
          <t>Medium</t>
        </is>
      </c>
      <c r="CR136" s="158" t="inlineStr">
        <is>
          <t>Core Contributor</t>
        </is>
      </c>
      <c r="CS136" s="158" t="inlineStr">
        <is>
          <t>No</t>
        </is>
      </c>
      <c r="CT136" s="158" t="inlineStr">
        <is>
          <t>No</t>
        </is>
      </c>
      <c r="CU136" s="158" t="inlineStr">
        <is>
          <t>Yes</t>
        </is>
      </c>
      <c r="CV136" s="158" t="n"/>
      <c r="CW136" s="158" t="n"/>
      <c r="CX136" s="158" t="n"/>
      <c r="CY136" s="158" t="n"/>
    </row>
    <row r="137" ht="64" customHeight="1">
      <c r="A137" s="109" t="inlineStr">
        <is>
          <t>IRIS1340</t>
        </is>
      </c>
      <c r="B137" s="111" t="inlineStr">
        <is>
          <t>Rajendra Gupta</t>
        </is>
      </c>
      <c r="C137" s="111" t="inlineStr">
        <is>
          <t>Services</t>
        </is>
      </c>
      <c r="D137" s="115" t="inlineStr">
        <is>
          <t>Financial Analyst</t>
        </is>
      </c>
      <c r="E137" s="115" t="inlineStr">
        <is>
          <t>Senior Financial Analyst</t>
        </is>
      </c>
      <c r="F137" s="115" t="inlineStr">
        <is>
          <t>L3 – Professional / Associate</t>
        </is>
      </c>
      <c r="G137" s="115" t="inlineStr">
        <is>
          <t>A3</t>
        </is>
      </c>
      <c r="H137" s="146" t="inlineStr">
        <is>
          <t>▲ Up</t>
        </is>
      </c>
      <c r="I137" s="111" t="inlineStr">
        <is>
          <t>Consulting &amp; Professional Services</t>
        </is>
      </c>
      <c r="J137" s="111" t="inlineStr">
        <is>
          <t>XBRL Tagging, Conversion &amp; Filing</t>
        </is>
      </c>
      <c r="K137" s="111" t="inlineStr"/>
      <c r="L137" s="111" t="n">
        <v>20</v>
      </c>
      <c r="M137" s="113" t="inlineStr">
        <is>
          <t>P2</t>
        </is>
      </c>
      <c r="N137" s="114" t="inlineStr">
        <is>
          <t>Developing</t>
        </is>
      </c>
      <c r="O137" s="114" t="inlineStr">
        <is>
          <t>3 Apply</t>
        </is>
      </c>
      <c r="P137" s="114" t="inlineStr">
        <is>
          <t>2–4 yrs</t>
        </is>
      </c>
      <c r="Q137" s="114" t="inlineStr">
        <is>
          <t>3–5 · 2–5</t>
        </is>
      </c>
      <c r="R137" s="114" t="inlineStr">
        <is>
          <t>Senior Analyst / Associate</t>
        </is>
      </c>
      <c r="S137" s="114" t="inlineStr">
        <is>
          <r>
            <rPr>
              <rFont val="Calibri"/>
              <b val="1"/>
              <sz val="10"/>
            </rPr>
            <t>DataTracks:</t>
          </r>
          <r>
            <rPr>
              <rFont val="Calibri"/>
              <sz val="10"/>
            </rPr>
            <t xml:space="preserve"> Senior Associate · 2–5 yrs · Big Four: Consultant · IRIS Vs Market Benchmark — XBRL US credential pathway: XBRL US GAAP Certificate</t>
          </r>
        </is>
      </c>
      <c r="T137" s="114" t="inlineStr">
        <is>
          <t>XBRL US GAAP Certificate · AICPA &amp; XBRL US; XBRL International specifications; IFRS / US GAAP / Ind AS</t>
        </is>
      </c>
      <c r="U137" s="114" t="inlineStr">
        <is>
          <t>Core 2 · Future 2 · Functional 3 · Leadership not scored</t>
        </is>
      </c>
      <c r="V137" s="157" t="n">
        <v>118</v>
      </c>
      <c r="W137" s="158" t="inlineStr">
        <is>
          <t>IRIS1340</t>
        </is>
      </c>
      <c r="X137" s="158" t="inlineStr">
        <is>
          <t>Employee</t>
        </is>
      </c>
      <c r="Y137" s="158" t="inlineStr">
        <is>
          <t>Active</t>
        </is>
      </c>
      <c r="Z137" s="158" t="inlineStr">
        <is>
          <t>Rajendra Gupta</t>
        </is>
      </c>
      <c r="AA137" s="246" t="n">
        <v>41437</v>
      </c>
      <c r="AB137" s="158" t="inlineStr">
        <is>
          <t>Financial Analyst</t>
        </is>
      </c>
      <c r="AC137" s="158" t="inlineStr">
        <is>
          <t>MBA</t>
        </is>
      </c>
      <c r="AD137" s="158" t="inlineStr">
        <is>
          <t>Priyanka Mehra</t>
        </is>
      </c>
      <c r="AE137" s="158" t="inlineStr">
        <is>
          <t>N-7</t>
        </is>
      </c>
      <c r="AF137" s="158" t="inlineStr">
        <is>
          <t>Individual Contributor</t>
        </is>
      </c>
      <c r="AG137" s="158" t="inlineStr">
        <is>
          <t>1 years, 0 months, 0 days</t>
        </is>
      </c>
      <c r="AH137" s="158" t="inlineStr">
        <is>
          <t>13 years, 2 months, 13 days</t>
        </is>
      </c>
      <c r="AI137" s="158" t="inlineStr">
        <is>
          <t>Regtech</t>
        </is>
      </c>
      <c r="AJ137" s="158" t="inlineStr">
        <is>
          <t>CARBON</t>
        </is>
      </c>
      <c r="AK137" s="158" t="inlineStr">
        <is>
          <t>Services</t>
        </is>
      </c>
      <c r="AL137" s="158" t="inlineStr">
        <is>
          <t>Expert Assisted services</t>
        </is>
      </c>
      <c r="AM137" s="158" t="inlineStr">
        <is>
          <t>No</t>
        </is>
      </c>
      <c r="AN137" s="158" t="inlineStr">
        <is>
          <t>Professional Services</t>
        </is>
      </c>
      <c r="AO137" s="158" t="inlineStr">
        <is>
          <t>XBRL Domain</t>
        </is>
      </c>
      <c r="AP137" s="158" t="inlineStr">
        <is>
          <t>Non-technical</t>
        </is>
      </c>
      <c r="AQ137" s="158" t="n">
        <v>20</v>
      </c>
      <c r="AR137" s="158" t="inlineStr">
        <is>
          <t>Covered</t>
        </is>
      </c>
      <c r="AS137" s="158" t="inlineStr">
        <is>
          <t>IRIS1340</t>
        </is>
      </c>
      <c r="AT137" s="158" t="inlineStr">
        <is>
          <t>Rajendra Gupta</t>
        </is>
      </c>
      <c r="AU137" s="158" t="inlineStr">
        <is>
          <t>Services</t>
        </is>
      </c>
      <c r="AV137" s="158" t="inlineStr">
        <is>
          <t>Professional Services</t>
        </is>
      </c>
      <c r="AW137" s="158" t="inlineStr">
        <is>
          <t>XBRL / Regulatory Reporting</t>
        </is>
      </c>
      <c r="AX137" s="158" t="n"/>
      <c r="AY137" s="158" t="n"/>
      <c r="AZ137" s="158" t="inlineStr">
        <is>
          <t>Employee</t>
        </is>
      </c>
      <c r="BA137" s="158" t="inlineStr">
        <is>
          <t>Priyanka Mehra</t>
        </is>
      </c>
      <c r="BB137" s="158" t="inlineStr">
        <is>
          <t>Priyanka Mehra</t>
        </is>
      </c>
      <c r="BC137" s="158" t="inlineStr">
        <is>
          <t>No</t>
        </is>
      </c>
      <c r="BD137" s="158" t="inlineStr">
        <is>
          <t>Financial Analyst</t>
        </is>
      </c>
      <c r="BE137" s="158" t="inlineStr">
        <is>
          <t>Services Specialist</t>
        </is>
      </c>
      <c r="BF137" s="158" t="inlineStr">
        <is>
          <t>Yes</t>
        </is>
      </c>
      <c r="BG137" s="158" t="inlineStr">
        <is>
          <t>—</t>
        </is>
      </c>
      <c r="BH137" s="158" t="inlineStr">
        <is>
          <t>—</t>
        </is>
      </c>
      <c r="BI137" s="158" t="inlineStr">
        <is>
          <t>—</t>
        </is>
      </c>
      <c r="BJ137" s="158" t="inlineStr">
        <is>
          <t>Not a manager</t>
        </is>
      </c>
      <c r="BK137" s="158" t="inlineStr">
        <is>
          <t>—</t>
        </is>
      </c>
      <c r="BL137" s="158" t="inlineStr">
        <is>
          <t>—</t>
        </is>
      </c>
      <c r="BM137" s="158" t="inlineStr">
        <is>
          <t>—</t>
        </is>
      </c>
      <c r="BN137" s="158" t="inlineStr">
        <is>
          <t>Not a manager</t>
        </is>
      </c>
      <c r="BO137" s="158" t="inlineStr">
        <is>
          <t>—</t>
        </is>
      </c>
      <c r="BP137" s="158" t="inlineStr">
        <is>
          <t>L3 – Professional / Associate</t>
        </is>
      </c>
      <c r="BQ137" s="158" t="inlineStr">
        <is>
          <t>L2</t>
        </is>
      </c>
      <c r="BR137" s="158" t="inlineStr">
        <is>
          <t>Matched from Title Hierarchy · new designation</t>
        </is>
      </c>
      <c r="BS137"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37" s="158" t="n"/>
      <c r="BU137" s="158" t="inlineStr">
        <is>
          <t>South Africa - CIPC; India - MCA.</t>
        </is>
      </c>
      <c r="BV137" s="158" t="n"/>
      <c r="BW137" s="158" t="inlineStr">
        <is>
          <t>IRIS1340</t>
        </is>
      </c>
      <c r="BX137" s="158" t="inlineStr">
        <is>
          <t>Employee</t>
        </is>
      </c>
      <c r="BY137" s="158" t="inlineStr">
        <is>
          <t>Active</t>
        </is>
      </c>
      <c r="BZ137" s="158" t="inlineStr">
        <is>
          <t>Rajendra Gupta</t>
        </is>
      </c>
      <c r="CA137" s="159" t="n">
        <v>41437</v>
      </c>
      <c r="CB137" s="158" t="inlineStr">
        <is>
          <t>Financial Analyst</t>
        </is>
      </c>
      <c r="CC137" s="158" t="n"/>
      <c r="CD137" s="158" t="inlineStr">
        <is>
          <t>Professional Services</t>
        </is>
      </c>
      <c r="CE137" s="158" t="inlineStr">
        <is>
          <t>XBRL / Regulatory Reporting</t>
        </is>
      </c>
      <c r="CF137" s="158" t="inlineStr">
        <is>
          <t>Financial Analyst</t>
        </is>
      </c>
      <c r="CG137" s="158" t="inlineStr">
        <is>
          <t>L3 – Professional / Associate</t>
        </is>
      </c>
      <c r="CH137" s="158" t="inlineStr">
        <is>
          <t>Priyanka Mehra</t>
        </is>
      </c>
      <c r="CI137" s="158" t="inlineStr">
        <is>
          <t>N-7</t>
        </is>
      </c>
      <c r="CJ137" s="158" t="inlineStr">
        <is>
          <t>Individual Contributor</t>
        </is>
      </c>
      <c r="CK137" s="158" t="inlineStr">
        <is>
          <t>Regtech</t>
        </is>
      </c>
      <c r="CL137" s="158" t="inlineStr">
        <is>
          <t>Services</t>
        </is>
      </c>
      <c r="CM137" s="158" t="inlineStr">
        <is>
          <t>14 years, 0 months, 8 days</t>
        </is>
      </c>
      <c r="CN137" s="158" t="inlineStr">
        <is>
          <t>Services Specialist</t>
        </is>
      </c>
      <c r="CO137" s="158" t="n"/>
      <c r="CP137" s="158" t="n">
        <v>3</v>
      </c>
      <c r="CQ137" s="158" t="inlineStr">
        <is>
          <t>Medium</t>
        </is>
      </c>
      <c r="CR137" s="158" t="inlineStr">
        <is>
          <t>Core Contributor</t>
        </is>
      </c>
      <c r="CS137" s="158" t="inlineStr">
        <is>
          <t>No</t>
        </is>
      </c>
      <c r="CT137" s="158" t="inlineStr">
        <is>
          <t>No</t>
        </is>
      </c>
      <c r="CU137" s="158" t="inlineStr">
        <is>
          <t>Yes</t>
        </is>
      </c>
      <c r="CV137" s="158" t="n"/>
      <c r="CW137" s="158" t="n"/>
      <c r="CX137" s="158" t="n"/>
      <c r="CY137" s="158" t="inlineStr">
        <is>
          <t>Title to be standardized to : Services Specialist</t>
        </is>
      </c>
    </row>
    <row r="138" ht="64" customHeight="1">
      <c r="A138" s="109" t="inlineStr">
        <is>
          <t>IRIS2120</t>
        </is>
      </c>
      <c r="B138" s="111" t="inlineStr">
        <is>
          <t>Rohit Sawant</t>
        </is>
      </c>
      <c r="C138" s="111" t="inlineStr">
        <is>
          <t>Services</t>
        </is>
      </c>
      <c r="D138" s="115" t="inlineStr">
        <is>
          <t>Financial Analyst</t>
        </is>
      </c>
      <c r="E138" s="115" t="inlineStr">
        <is>
          <t>Senior Financial Analyst</t>
        </is>
      </c>
      <c r="F138" s="115" t="inlineStr">
        <is>
          <t>L3 – Professional / Associate</t>
        </is>
      </c>
      <c r="G138" s="115" t="inlineStr">
        <is>
          <t>A3</t>
        </is>
      </c>
      <c r="H138" s="146" t="inlineStr">
        <is>
          <t>▲ Up</t>
        </is>
      </c>
      <c r="I138" s="111" t="inlineStr">
        <is>
          <t>Consulting &amp; Professional Services</t>
        </is>
      </c>
      <c r="J138" s="111" t="inlineStr">
        <is>
          <t>XBRL Tagging, Conversion &amp; Filing</t>
        </is>
      </c>
      <c r="K138" s="111" t="inlineStr"/>
      <c r="L138" s="111" t="n">
        <v>19</v>
      </c>
      <c r="M138" s="113" t="inlineStr">
        <is>
          <t>P2</t>
        </is>
      </c>
      <c r="N138" s="114" t="inlineStr">
        <is>
          <t>Developing</t>
        </is>
      </c>
      <c r="O138" s="114" t="inlineStr">
        <is>
          <t>3 Apply</t>
        </is>
      </c>
      <c r="P138" s="114" t="inlineStr">
        <is>
          <t>2–4 yrs</t>
        </is>
      </c>
      <c r="Q138" s="114" t="inlineStr">
        <is>
          <t>3–5 · 2–5</t>
        </is>
      </c>
      <c r="R138" s="114" t="inlineStr">
        <is>
          <t>Senior Analyst / Associate</t>
        </is>
      </c>
      <c r="S138" s="114" t="inlineStr">
        <is>
          <r>
            <rPr>
              <rFont val="Calibri"/>
              <b val="1"/>
              <sz val="10"/>
            </rPr>
            <t>DataTracks:</t>
          </r>
          <r>
            <rPr>
              <rFont val="Calibri"/>
              <sz val="10"/>
            </rPr>
            <t xml:space="preserve"> Senior Associate · 2–5 yrs · Big Four: Consultant · IRIS Vs Market Benchmark — XBRL US credential pathway: XBRL US GAAP Certificate</t>
          </r>
        </is>
      </c>
      <c r="T138" s="114" t="inlineStr">
        <is>
          <t>XBRL US GAAP Certificate · AICPA &amp; XBRL US; XBRL International specifications; IFRS / US GAAP / Ind AS</t>
        </is>
      </c>
      <c r="U138" s="114" t="inlineStr">
        <is>
          <t>Core 2 · Future 2 · Functional 3 · Leadership not scored</t>
        </is>
      </c>
      <c r="V138" s="157" t="n">
        <v>270</v>
      </c>
      <c r="W138" s="158" t="inlineStr">
        <is>
          <t>IRIS2120</t>
        </is>
      </c>
      <c r="X138" s="158" t="inlineStr">
        <is>
          <t>Employee</t>
        </is>
      </c>
      <c r="Y138" s="158" t="inlineStr">
        <is>
          <t>Active</t>
        </is>
      </c>
      <c r="Z138" s="158" t="inlineStr">
        <is>
          <t>Rohit Sawant</t>
        </is>
      </c>
      <c r="AA138" s="246" t="n">
        <v>45033</v>
      </c>
      <c r="AB138" s="158" t="inlineStr">
        <is>
          <t>Financial Analyst</t>
        </is>
      </c>
      <c r="AC138" s="158" t="inlineStr">
        <is>
          <t>B.Com</t>
        </is>
      </c>
      <c r="AD138" s="158" t="inlineStr">
        <is>
          <t>Mohammed Dholkawala</t>
        </is>
      </c>
      <c r="AE138" s="158" t="inlineStr">
        <is>
          <t>N-7</t>
        </is>
      </c>
      <c r="AF138" s="158" t="inlineStr">
        <is>
          <t>Individual Contributor</t>
        </is>
      </c>
      <c r="AG138" s="158" t="inlineStr">
        <is>
          <t>4 years, 0 months, 0 days</t>
        </is>
      </c>
      <c r="AH138" s="158" t="inlineStr">
        <is>
          <t>3 years, 4 months, 8 days</t>
        </is>
      </c>
      <c r="AI138" s="158" t="inlineStr">
        <is>
          <t>Regtech</t>
        </is>
      </c>
      <c r="AJ138" s="158" t="inlineStr">
        <is>
          <t>CARBON</t>
        </is>
      </c>
      <c r="AK138" s="158" t="inlineStr">
        <is>
          <t>Services</t>
        </is>
      </c>
      <c r="AL138" s="158" t="inlineStr">
        <is>
          <t>Expert Assisted services</t>
        </is>
      </c>
      <c r="AM138" s="158" t="inlineStr">
        <is>
          <t>No</t>
        </is>
      </c>
      <c r="AN138" s="158" t="inlineStr">
        <is>
          <t>Professional Services</t>
        </is>
      </c>
      <c r="AO138" s="158" t="inlineStr">
        <is>
          <t>XBRL Domain</t>
        </is>
      </c>
      <c r="AP138" s="158" t="inlineStr">
        <is>
          <t>Non-technical</t>
        </is>
      </c>
      <c r="AQ138" s="158" t="n">
        <v>20</v>
      </c>
      <c r="AR138" s="158" t="inlineStr">
        <is>
          <t>Covered</t>
        </is>
      </c>
      <c r="AS138" s="158" t="inlineStr">
        <is>
          <t>IRIS2120</t>
        </is>
      </c>
      <c r="AT138" s="158" t="inlineStr">
        <is>
          <t>Rohit Sawant</t>
        </is>
      </c>
      <c r="AU138" s="158" t="inlineStr">
        <is>
          <t>Services</t>
        </is>
      </c>
      <c r="AV138" s="158" t="inlineStr">
        <is>
          <t>Professional Services</t>
        </is>
      </c>
      <c r="AW138" s="158" t="inlineStr">
        <is>
          <t>XBRL / Regulatory Reporting</t>
        </is>
      </c>
      <c r="AX138" s="158" t="n"/>
      <c r="AY138" s="158" t="n"/>
      <c r="AZ138" s="158" t="inlineStr">
        <is>
          <t>Employee</t>
        </is>
      </c>
      <c r="BA138" s="158" t="inlineStr">
        <is>
          <t>Mohammed Dholkawala</t>
        </is>
      </c>
      <c r="BB138" s="158" t="inlineStr">
        <is>
          <t>Mohammed Dholkawala</t>
        </is>
      </c>
      <c r="BC138" s="158" t="inlineStr">
        <is>
          <t>No</t>
        </is>
      </c>
      <c r="BD138" s="158" t="inlineStr">
        <is>
          <t>Financial Analyst</t>
        </is>
      </c>
      <c r="BE138" s="158" t="inlineStr">
        <is>
          <t>Services Specialist</t>
        </is>
      </c>
      <c r="BF138" s="158" t="inlineStr">
        <is>
          <t>Yes</t>
        </is>
      </c>
      <c r="BG138" s="158" t="inlineStr">
        <is>
          <t>—</t>
        </is>
      </c>
      <c r="BH138" s="158" t="inlineStr">
        <is>
          <t>—</t>
        </is>
      </c>
      <c r="BI138" s="158" t="inlineStr">
        <is>
          <t>—</t>
        </is>
      </c>
      <c r="BJ138" s="158" t="inlineStr">
        <is>
          <t>Not a manager</t>
        </is>
      </c>
      <c r="BK138" s="158" t="inlineStr">
        <is>
          <t>—</t>
        </is>
      </c>
      <c r="BL138" s="158" t="inlineStr">
        <is>
          <t>—</t>
        </is>
      </c>
      <c r="BM138" s="158" t="inlineStr">
        <is>
          <t>—</t>
        </is>
      </c>
      <c r="BN138" s="158" t="inlineStr">
        <is>
          <t>Not a manager</t>
        </is>
      </c>
      <c r="BO138" s="158" t="inlineStr">
        <is>
          <t>—</t>
        </is>
      </c>
      <c r="BP138" s="158" t="inlineStr">
        <is>
          <t>L3 – Professional / Associate</t>
        </is>
      </c>
      <c r="BQ138" s="158" t="inlineStr">
        <is>
          <t>L2</t>
        </is>
      </c>
      <c r="BR138" s="158" t="inlineStr">
        <is>
          <t>Matched from Title Hierarchy · new designation</t>
        </is>
      </c>
      <c r="BS138"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8" s="158" t="n"/>
      <c r="BU138" s="158" t="inlineStr">
        <is>
          <t>USA - SEC.</t>
        </is>
      </c>
      <c r="BV138" s="158" t="n"/>
      <c r="BW138" s="158" t="inlineStr">
        <is>
          <t>IRIS2120</t>
        </is>
      </c>
      <c r="BX138" s="158" t="inlineStr">
        <is>
          <t>Employee</t>
        </is>
      </c>
      <c r="BY138" s="158" t="inlineStr">
        <is>
          <t>Active</t>
        </is>
      </c>
      <c r="BZ138" s="158" t="inlineStr">
        <is>
          <t>Rohit Sawant</t>
        </is>
      </c>
      <c r="CA138" s="159" t="n">
        <v>45033</v>
      </c>
      <c r="CB138" s="158" t="inlineStr">
        <is>
          <t>Financial Analyst</t>
        </is>
      </c>
      <c r="CC138" s="158" t="n"/>
      <c r="CD138" s="158" t="inlineStr">
        <is>
          <t>Professional Services</t>
        </is>
      </c>
      <c r="CE138" s="158" t="inlineStr">
        <is>
          <t>XBRL / Regulatory Reporting</t>
        </is>
      </c>
      <c r="CF138" s="158" t="inlineStr">
        <is>
          <t>Financial Analyst</t>
        </is>
      </c>
      <c r="CG138" s="158" t="inlineStr">
        <is>
          <t>L3 – Professional / Associate</t>
        </is>
      </c>
      <c r="CH138" s="158" t="inlineStr">
        <is>
          <t>Mohammed Dholkawala</t>
        </is>
      </c>
      <c r="CI138" s="158" t="inlineStr">
        <is>
          <t>N-7</t>
        </is>
      </c>
      <c r="CJ138" s="158" t="inlineStr">
        <is>
          <t>Individual Contributor</t>
        </is>
      </c>
      <c r="CK138" s="158" t="inlineStr">
        <is>
          <t>Regtech</t>
        </is>
      </c>
      <c r="CL138" s="158" t="inlineStr">
        <is>
          <t>Services</t>
        </is>
      </c>
      <c r="CM138" s="158" t="inlineStr">
        <is>
          <t>7 years, 2 months, 3 days</t>
        </is>
      </c>
      <c r="CN138" s="158" t="inlineStr">
        <is>
          <t>Services Specialist</t>
        </is>
      </c>
      <c r="CO138" s="158" t="n"/>
      <c r="CP138" s="158" t="n">
        <v>2</v>
      </c>
      <c r="CQ138" s="158" t="inlineStr">
        <is>
          <t>Low</t>
        </is>
      </c>
      <c r="CR138" s="158" t="inlineStr">
        <is>
          <t>Reliable Specialist</t>
        </is>
      </c>
      <c r="CS138" s="158" t="inlineStr">
        <is>
          <t>No</t>
        </is>
      </c>
      <c r="CT138" s="158" t="inlineStr">
        <is>
          <t>No</t>
        </is>
      </c>
      <c r="CU138" s="158" t="inlineStr">
        <is>
          <t>Yes</t>
        </is>
      </c>
      <c r="CV138" s="158" t="n"/>
      <c r="CW138" s="158" t="n"/>
      <c r="CX138" s="158" t="n"/>
      <c r="CY138" s="158" t="inlineStr">
        <is>
          <t>Title to be standardized to : Services Specialist</t>
        </is>
      </c>
    </row>
    <row r="139" ht="64" customHeight="1">
      <c r="A139" s="109" t="inlineStr">
        <is>
          <t>IRISC265</t>
        </is>
      </c>
      <c r="B139" s="111" t="inlineStr">
        <is>
          <t>Roshni Surve</t>
        </is>
      </c>
      <c r="C139" s="111" t="inlineStr">
        <is>
          <t>Services</t>
        </is>
      </c>
      <c r="D139" s="115" t="inlineStr">
        <is>
          <t>Consultant</t>
        </is>
      </c>
      <c r="E139" s="115" t="inlineStr">
        <is>
          <t>Senior Financial Analyst</t>
        </is>
      </c>
      <c r="F139" s="115" t="inlineStr">
        <is>
          <t>L3 – Professional / Associate</t>
        </is>
      </c>
      <c r="G139" s="115" t="inlineStr">
        <is>
          <t>A3</t>
        </is>
      </c>
      <c r="H139" s="146" t="inlineStr">
        <is>
          <t>▲ Up</t>
        </is>
      </c>
      <c r="I139" s="111" t="inlineStr">
        <is>
          <t>Consulting &amp; Professional Services</t>
        </is>
      </c>
      <c r="J139" s="111" t="inlineStr">
        <is>
          <t>XBRL Tagging, Conversion &amp; Filing</t>
        </is>
      </c>
      <c r="K139" s="111" t="inlineStr"/>
      <c r="L139" s="111" t="n">
        <v>20</v>
      </c>
      <c r="M139" s="113" t="inlineStr">
        <is>
          <t>P2</t>
        </is>
      </c>
      <c r="N139" s="114" t="inlineStr">
        <is>
          <t>Developing</t>
        </is>
      </c>
      <c r="O139" s="114" t="inlineStr">
        <is>
          <t>3 Apply</t>
        </is>
      </c>
      <c r="P139" s="114" t="inlineStr">
        <is>
          <t>2–4 yrs</t>
        </is>
      </c>
      <c r="Q139" s="114" t="inlineStr">
        <is>
          <t>3–5 · 2–5</t>
        </is>
      </c>
      <c r="R139" s="114" t="inlineStr">
        <is>
          <t>Senior Analyst / Associate</t>
        </is>
      </c>
      <c r="S139" s="114" t="inlineStr">
        <is>
          <r>
            <rPr>
              <rFont val="Calibri"/>
              <b val="1"/>
              <sz val="10"/>
            </rPr>
            <t>DataTracks:</t>
          </r>
          <r>
            <rPr>
              <rFont val="Calibri"/>
              <sz val="10"/>
            </rPr>
            <t xml:space="preserve"> Senior Associate · 2–5 yrs · Big Four: Consultant · IRIS Vs Market Benchmark — XBRL US credential pathway: XBRL US GAAP Certificate</t>
          </r>
        </is>
      </c>
      <c r="T139" s="114" t="inlineStr">
        <is>
          <t>XBRL US GAAP Certificate · AICPA &amp; XBRL US; XBRL International specifications; IFRS / US GAAP / Ind AS</t>
        </is>
      </c>
      <c r="U139" s="114" t="inlineStr">
        <is>
          <t>Core 2 · Future 2 · Functional 3 · Leadership not scored</t>
        </is>
      </c>
      <c r="V139" s="157" t="n">
        <v>280</v>
      </c>
      <c r="W139" s="158" t="inlineStr">
        <is>
          <t>IRISC265</t>
        </is>
      </c>
      <c r="X139" s="158" t="inlineStr">
        <is>
          <t>On Contract</t>
        </is>
      </c>
      <c r="Y139" s="158" t="inlineStr">
        <is>
          <t>Active</t>
        </is>
      </c>
      <c r="Z139" s="158" t="inlineStr">
        <is>
          <t>Roshni Surve</t>
        </is>
      </c>
      <c r="AA139" s="246" t="n">
        <v>45084</v>
      </c>
      <c r="AB139" s="158" t="inlineStr">
        <is>
          <t>Consultant</t>
        </is>
      </c>
      <c r="AC139" s="158" t="inlineStr">
        <is>
          <t>B.Com</t>
        </is>
      </c>
      <c r="AD139" s="158" t="inlineStr">
        <is>
          <t>Lucy Fernandes</t>
        </is>
      </c>
      <c r="AE139" s="158" t="inlineStr">
        <is>
          <t>N-7</t>
        </is>
      </c>
      <c r="AF139" s="158" t="inlineStr">
        <is>
          <t>Individual Contributor</t>
        </is>
      </c>
      <c r="AG139" s="158" t="inlineStr">
        <is>
          <t>0 years, 0 months, 0 days</t>
        </is>
      </c>
      <c r="AH139" s="158" t="inlineStr">
        <is>
          <t>3 years, 2 months, 18 days</t>
        </is>
      </c>
      <c r="AI139" s="158" t="inlineStr">
        <is>
          <t>Regtech</t>
        </is>
      </c>
      <c r="AJ139" s="158" t="inlineStr">
        <is>
          <t>CARBON</t>
        </is>
      </c>
      <c r="AK139" s="158" t="inlineStr">
        <is>
          <t>Services</t>
        </is>
      </c>
      <c r="AL139" s="158" t="inlineStr">
        <is>
          <t>Expert Assisted services</t>
        </is>
      </c>
      <c r="AM139" s="158" t="inlineStr">
        <is>
          <t>No</t>
        </is>
      </c>
      <c r="AN139" s="158" t="inlineStr">
        <is>
          <t>Professional Services</t>
        </is>
      </c>
      <c r="AO139" s="158" t="inlineStr">
        <is>
          <t>XBRL Domain</t>
        </is>
      </c>
      <c r="AP139" s="158" t="inlineStr">
        <is>
          <t>Non-technical</t>
        </is>
      </c>
      <c r="AQ139" s="158" t="n">
        <v>20</v>
      </c>
      <c r="AR139" s="158" t="inlineStr">
        <is>
          <t>Covered</t>
        </is>
      </c>
      <c r="AS139" s="158" t="inlineStr">
        <is>
          <t>IRISC265</t>
        </is>
      </c>
      <c r="AT139" s="158" t="inlineStr">
        <is>
          <t>Roshni Surve</t>
        </is>
      </c>
      <c r="AU139" s="158" t="inlineStr">
        <is>
          <t>Services</t>
        </is>
      </c>
      <c r="AV139" s="158" t="inlineStr">
        <is>
          <t>Professional Services</t>
        </is>
      </c>
      <c r="AW139" s="158" t="inlineStr">
        <is>
          <t>XBRL / Regulatory Reporting</t>
        </is>
      </c>
      <c r="AX139" s="158" t="n"/>
      <c r="AY139" s="158" t="n"/>
      <c r="AZ139" s="158" t="inlineStr">
        <is>
          <t>On Contract</t>
        </is>
      </c>
      <c r="BA139" s="158" t="inlineStr">
        <is>
          <t>Lucy Fernandes</t>
        </is>
      </c>
      <c r="BB139" s="158" t="inlineStr">
        <is>
          <t>Lucy Fernandes</t>
        </is>
      </c>
      <c r="BC139" s="158" t="inlineStr">
        <is>
          <t>No</t>
        </is>
      </c>
      <c r="BD139" s="158" t="inlineStr">
        <is>
          <t>Consultant</t>
        </is>
      </c>
      <c r="BE139" s="158" t="inlineStr">
        <is>
          <t>Consultant</t>
        </is>
      </c>
      <c r="BF139" s="158" t="inlineStr">
        <is>
          <t>No</t>
        </is>
      </c>
      <c r="BG139" s="158" t="inlineStr">
        <is>
          <t>—</t>
        </is>
      </c>
      <c r="BH139" s="158" t="inlineStr">
        <is>
          <t>—</t>
        </is>
      </c>
      <c r="BI139" s="158" t="inlineStr">
        <is>
          <t>—</t>
        </is>
      </c>
      <c r="BJ139" s="158" t="inlineStr">
        <is>
          <t>Not a manager</t>
        </is>
      </c>
      <c r="BK139" s="158" t="inlineStr">
        <is>
          <t>—</t>
        </is>
      </c>
      <c r="BL139" s="158" t="inlineStr">
        <is>
          <t>—</t>
        </is>
      </c>
      <c r="BM139" s="158" t="inlineStr">
        <is>
          <t>—</t>
        </is>
      </c>
      <c r="BN139" s="158" t="inlineStr">
        <is>
          <t>Not a manager</t>
        </is>
      </c>
      <c r="BO139" s="158" t="inlineStr">
        <is>
          <t>—</t>
        </is>
      </c>
      <c r="BP139" s="158" t="inlineStr">
        <is>
          <t>L3 – Professional / Associate</t>
        </is>
      </c>
      <c r="BQ139" s="158" t="inlineStr">
        <is>
          <t>L3 – Professional / Associate</t>
        </is>
      </c>
      <c r="BR139" s="158" t="inlineStr">
        <is>
          <t>No designation change — current record value carried forward</t>
        </is>
      </c>
      <c r="BS139"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39" s="158" t="n"/>
      <c r="BU139" s="158" t="inlineStr">
        <is>
          <t>India - MCA; Europe - ESEF; Netherland - KVK · On Contract.</t>
        </is>
      </c>
      <c r="BV139" s="158" t="n"/>
      <c r="BW139" s="158" t="inlineStr">
        <is>
          <t>IRISC265</t>
        </is>
      </c>
      <c r="BX139" s="158" t="inlineStr">
        <is>
          <t>On Contract</t>
        </is>
      </c>
      <c r="BY139" s="158" t="inlineStr">
        <is>
          <t>Active</t>
        </is>
      </c>
      <c r="BZ139" s="158" t="inlineStr">
        <is>
          <t>Roshni Surve</t>
        </is>
      </c>
      <c r="CA139" s="159" t="n">
        <v>45084</v>
      </c>
      <c r="CB139" s="158" t="inlineStr">
        <is>
          <t>Consultant</t>
        </is>
      </c>
      <c r="CC139" s="158" t="n"/>
      <c r="CD139" s="158" t="inlineStr">
        <is>
          <t>Professional Services</t>
        </is>
      </c>
      <c r="CE139" s="158" t="inlineStr">
        <is>
          <t>XBRL / Regulatory Reporting</t>
        </is>
      </c>
      <c r="CF139" s="158" t="inlineStr">
        <is>
          <t>Consultant</t>
        </is>
      </c>
      <c r="CG139" s="158" t="inlineStr">
        <is>
          <t>L3 – Professional / Associate</t>
        </is>
      </c>
      <c r="CH139" s="158" t="inlineStr">
        <is>
          <t>Lucy Fernandes</t>
        </is>
      </c>
      <c r="CI139" s="158" t="inlineStr">
        <is>
          <t>N-7</t>
        </is>
      </c>
      <c r="CJ139" s="158" t="inlineStr">
        <is>
          <t>Individual Contributor</t>
        </is>
      </c>
      <c r="CK139" s="158" t="inlineStr">
        <is>
          <t>Regtech</t>
        </is>
      </c>
      <c r="CL139" s="158" t="inlineStr">
        <is>
          <t>Services</t>
        </is>
      </c>
      <c r="CM139" s="158" t="inlineStr">
        <is>
          <t>3 years, 0 months, 13 days</t>
        </is>
      </c>
      <c r="CN139" s="158" t="n"/>
      <c r="CO139" s="158" t="n"/>
      <c r="CP139" s="158" t="n">
        <v>4</v>
      </c>
      <c r="CQ139" s="158" t="inlineStr">
        <is>
          <t>High</t>
        </is>
      </c>
      <c r="CR139" s="158" t="inlineStr">
        <is>
          <t>Core Contributor</t>
        </is>
      </c>
      <c r="CS139" s="158" t="inlineStr">
        <is>
          <t>No</t>
        </is>
      </c>
      <c r="CT139" s="158" t="inlineStr">
        <is>
          <t>No</t>
        </is>
      </c>
      <c r="CU139" s="158" t="inlineStr">
        <is>
          <t>Yes</t>
        </is>
      </c>
      <c r="CV139" s="158" t="n"/>
      <c r="CW139" s="158" t="n"/>
      <c r="CX139" s="158" t="n"/>
      <c r="CY139" s="158" t="n"/>
    </row>
    <row r="140" ht="64" customHeight="1">
      <c r="A140" s="109" t="inlineStr">
        <is>
          <t>IRIS2050</t>
        </is>
      </c>
      <c r="B140" s="111" t="inlineStr">
        <is>
          <t>Ruhee Chita</t>
        </is>
      </c>
      <c r="C140" s="111" t="inlineStr">
        <is>
          <t>Services</t>
        </is>
      </c>
      <c r="D140" s="115" t="inlineStr">
        <is>
          <t>Senior Financial Analyst</t>
        </is>
      </c>
      <c r="E140" s="115" t="inlineStr">
        <is>
          <t>XBRL Specialist</t>
        </is>
      </c>
      <c r="F140" s="115" t="inlineStr">
        <is>
          <t>L4 – Senior</t>
        </is>
      </c>
      <c r="G140" s="115" t="inlineStr">
        <is>
          <t>A3</t>
        </is>
      </c>
      <c r="H140" s="146" t="inlineStr">
        <is>
          <t>▲ Up</t>
        </is>
      </c>
      <c r="I140" s="111" t="inlineStr">
        <is>
          <t>Consulting &amp; Professional Services</t>
        </is>
      </c>
      <c r="J140" s="111" t="inlineStr">
        <is>
          <t>XBRL Tagging, Conversion &amp; Filing</t>
        </is>
      </c>
      <c r="K140" s="111" t="inlineStr"/>
      <c r="L140" s="111" t="n">
        <v>20</v>
      </c>
      <c r="M140" s="113" t="inlineStr">
        <is>
          <t>P2</t>
        </is>
      </c>
      <c r="N140" s="114" t="inlineStr">
        <is>
          <t>Developing</t>
        </is>
      </c>
      <c r="O140" s="114" t="inlineStr">
        <is>
          <t>3 Apply</t>
        </is>
      </c>
      <c r="P140" s="114" t="inlineStr">
        <is>
          <t>2–4 yrs</t>
        </is>
      </c>
      <c r="Q140" s="114" t="inlineStr">
        <is>
          <t>3–5 · 2–5</t>
        </is>
      </c>
      <c r="R140" s="114" t="inlineStr">
        <is>
          <t>Consultant / Senior Associate</t>
        </is>
      </c>
      <c r="S140" s="114" t="inlineStr">
        <is>
          <r>
            <rPr>
              <rFont val="Calibri"/>
              <b val="1"/>
              <sz val="10"/>
            </rPr>
            <t>DataTracks:</t>
          </r>
          <r>
            <rPr>
              <rFont val="Calibri"/>
              <sz val="10"/>
            </rPr>
            <t xml:space="preserve"> Senior Associate · 2–5 yrs · Big Four: Consultant · IRIS Vs Market Benchmark — XBRL US credential pathway: XBRL US GAAP Certificate</t>
          </r>
        </is>
      </c>
      <c r="T140" s="114" t="inlineStr">
        <is>
          <t>XBRL US GAAP Certificate · AICPA &amp; XBRL US; XBRL International specifications; IFRS / US GAAP / Ind AS</t>
        </is>
      </c>
      <c r="U140" s="114" t="inlineStr">
        <is>
          <t>Core 2 · Future 2 · Functional 3 · Leadership not scored</t>
        </is>
      </c>
      <c r="V140" s="157" t="n">
        <v>235</v>
      </c>
      <c r="W140" s="158" t="inlineStr">
        <is>
          <t>IRIS2050</t>
        </is>
      </c>
      <c r="X140" s="158" t="inlineStr">
        <is>
          <t>Employee</t>
        </is>
      </c>
      <c r="Y140" s="158" t="inlineStr">
        <is>
          <t>Active</t>
        </is>
      </c>
      <c r="Z140" s="158" t="inlineStr">
        <is>
          <t>Ruhee Chita</t>
        </is>
      </c>
      <c r="AA140" s="246" t="n">
        <v>44774</v>
      </c>
      <c r="AB140" s="158" t="inlineStr">
        <is>
          <t>Senior Financial Analyst</t>
        </is>
      </c>
      <c r="AC140" s="158" t="inlineStr">
        <is>
          <t>CMA</t>
        </is>
      </c>
      <c r="AD140" s="158" t="inlineStr">
        <is>
          <t>Jivika Wadhwani</t>
        </is>
      </c>
      <c r="AE140" s="158" t="inlineStr">
        <is>
          <t>N-7</t>
        </is>
      </c>
      <c r="AF140" s="158" t="inlineStr">
        <is>
          <t>Individual Contributor</t>
        </is>
      </c>
      <c r="AG140" s="158" t="inlineStr">
        <is>
          <t>3 years, 7 months, 0 days</t>
        </is>
      </c>
      <c r="AH140" s="158" t="inlineStr">
        <is>
          <t>4 years, 0 months, 24 days</t>
        </is>
      </c>
      <c r="AI140" s="158" t="inlineStr">
        <is>
          <t>Regtech</t>
        </is>
      </c>
      <c r="AJ140" s="158" t="inlineStr">
        <is>
          <t>CARBON</t>
        </is>
      </c>
      <c r="AK140" s="158" t="inlineStr">
        <is>
          <t>Services</t>
        </is>
      </c>
      <c r="AL140" s="158" t="inlineStr">
        <is>
          <t>Expert Assisted services</t>
        </is>
      </c>
      <c r="AM140" s="158" t="inlineStr">
        <is>
          <t>No</t>
        </is>
      </c>
      <c r="AN140" s="158" t="inlineStr">
        <is>
          <t>Professional Services</t>
        </is>
      </c>
      <c r="AO140" s="158" t="inlineStr">
        <is>
          <t>XBRL Domain</t>
        </is>
      </c>
      <c r="AP140" s="158" t="inlineStr">
        <is>
          <t>Non-technical</t>
        </is>
      </c>
      <c r="AQ140" s="158" t="n">
        <v>20</v>
      </c>
      <c r="AR140" s="158" t="inlineStr">
        <is>
          <t>Covered</t>
        </is>
      </c>
      <c r="AS140" s="158" t="inlineStr">
        <is>
          <t>IRIS2050</t>
        </is>
      </c>
      <c r="AT140" s="158" t="inlineStr">
        <is>
          <t>Ruhee Chita</t>
        </is>
      </c>
      <c r="AU140" s="158" t="inlineStr">
        <is>
          <t>Services</t>
        </is>
      </c>
      <c r="AV140" s="158" t="inlineStr">
        <is>
          <t>Professional Services</t>
        </is>
      </c>
      <c r="AW140" s="158" t="inlineStr">
        <is>
          <t>XBRL / Regulatory Reporting</t>
        </is>
      </c>
      <c r="AX140" s="158" t="n"/>
      <c r="AY140" s="158" t="n"/>
      <c r="AZ140" s="158" t="inlineStr">
        <is>
          <t>Employee</t>
        </is>
      </c>
      <c r="BA140" s="158" t="inlineStr">
        <is>
          <t>Jivika Wadhwani</t>
        </is>
      </c>
      <c r="BB140" s="158" t="inlineStr">
        <is>
          <t>Jivika Wadhwani</t>
        </is>
      </c>
      <c r="BC140" s="158" t="inlineStr">
        <is>
          <t>No</t>
        </is>
      </c>
      <c r="BD140" s="158" t="inlineStr">
        <is>
          <t>Senior Financial Analyst</t>
        </is>
      </c>
      <c r="BE140" s="158" t="inlineStr">
        <is>
          <t>Senior Services Specialist</t>
        </is>
      </c>
      <c r="BF140" s="158" t="inlineStr">
        <is>
          <t>Yes</t>
        </is>
      </c>
      <c r="BG140" s="158" t="inlineStr">
        <is>
          <t>—</t>
        </is>
      </c>
      <c r="BH140" s="158" t="inlineStr">
        <is>
          <t>—</t>
        </is>
      </c>
      <c r="BI140" s="158" t="inlineStr">
        <is>
          <t>—</t>
        </is>
      </c>
      <c r="BJ140" s="158" t="inlineStr">
        <is>
          <t>Not a manager</t>
        </is>
      </c>
      <c r="BK140" s="158" t="inlineStr">
        <is>
          <t>—</t>
        </is>
      </c>
      <c r="BL140" s="158" t="inlineStr">
        <is>
          <t>—</t>
        </is>
      </c>
      <c r="BM140" s="158" t="inlineStr">
        <is>
          <t>—</t>
        </is>
      </c>
      <c r="BN140" s="158" t="inlineStr">
        <is>
          <t>Not a manager</t>
        </is>
      </c>
      <c r="BO140" s="158" t="inlineStr">
        <is>
          <t>—</t>
        </is>
      </c>
      <c r="BP140" s="158" t="inlineStr">
        <is>
          <t>L4 – Senior</t>
        </is>
      </c>
      <c r="BQ140" s="158" t="inlineStr">
        <is>
          <t>L4 – Senior</t>
        </is>
      </c>
      <c r="BR140" s="158" t="inlineStr">
        <is>
          <t>Designation refined from Raw tab Comments column · this update</t>
        </is>
      </c>
      <c r="BS140" s="158"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0" s="158" t="n"/>
      <c r="BU140" s="158" t="inlineStr">
        <is>
          <t>UK - HMRC; Netherland - KVK; Nigeria - CBN; Europe - ESEF.</t>
        </is>
      </c>
      <c r="BV140" s="158" t="n"/>
      <c r="BW140" s="158" t="inlineStr">
        <is>
          <t>IRIS2050</t>
        </is>
      </c>
      <c r="BX140" s="158" t="inlineStr">
        <is>
          <t>Employee</t>
        </is>
      </c>
      <c r="BY140" s="158" t="inlineStr">
        <is>
          <t>Active</t>
        </is>
      </c>
      <c r="BZ140" s="158" t="inlineStr">
        <is>
          <t>Ruhee Chita</t>
        </is>
      </c>
      <c r="CA140" s="159" t="n">
        <v>44774</v>
      </c>
      <c r="CB140" s="158" t="inlineStr">
        <is>
          <t>Senior Financial Analyst</t>
        </is>
      </c>
      <c r="CC140" s="158" t="n"/>
      <c r="CD140" s="158" t="inlineStr">
        <is>
          <t>Professional Services</t>
        </is>
      </c>
      <c r="CE140" s="158" t="inlineStr">
        <is>
          <t>XBRL / Regulatory Reporting</t>
        </is>
      </c>
      <c r="CF140" s="158" t="inlineStr">
        <is>
          <t>Senior Financial Analyst</t>
        </is>
      </c>
      <c r="CG140" s="158" t="inlineStr">
        <is>
          <t>L4 – Senior</t>
        </is>
      </c>
      <c r="CH140" s="158" t="inlineStr">
        <is>
          <t>Jivika Wadhwani</t>
        </is>
      </c>
      <c r="CI140" s="158" t="inlineStr">
        <is>
          <t>N-7</t>
        </is>
      </c>
      <c r="CJ140" s="158" t="inlineStr">
        <is>
          <t>Individual Contributor</t>
        </is>
      </c>
      <c r="CK140" s="158" t="inlineStr">
        <is>
          <t>Regtech</t>
        </is>
      </c>
      <c r="CL140" s="158" t="inlineStr">
        <is>
          <t>Services</t>
        </is>
      </c>
      <c r="CM140" s="158" t="inlineStr">
        <is>
          <t>7 years, 5 months, 19 days</t>
        </is>
      </c>
      <c r="CN140" s="158" t="inlineStr">
        <is>
          <t>Senior Services Specialst</t>
        </is>
      </c>
      <c r="CO140" s="158" t="n"/>
      <c r="CP140" s="158" t="n">
        <v>3</v>
      </c>
      <c r="CQ140" s="158" t="inlineStr">
        <is>
          <t>Medium</t>
        </is>
      </c>
      <c r="CR140" s="158" t="inlineStr">
        <is>
          <t>Core Contributor</t>
        </is>
      </c>
      <c r="CS140" s="158" t="inlineStr">
        <is>
          <t>No</t>
        </is>
      </c>
      <c r="CT140" s="158" t="inlineStr">
        <is>
          <t>No</t>
        </is>
      </c>
      <c r="CU140" s="158" t="inlineStr">
        <is>
          <t>Yes</t>
        </is>
      </c>
      <c r="CV140" s="158" t="n"/>
      <c r="CW140" s="158" t="n"/>
      <c r="CX140" s="158" t="n"/>
      <c r="CY140" s="158" t="inlineStr">
        <is>
          <r>
            <rPr>
              <rFont val="Calibri"/>
              <b val="1"/>
              <sz val="10"/>
            </rPr>
            <t>Title to be standardized to:</t>
          </r>
          <r>
            <rPr>
              <rFont val="Calibri"/>
              <sz val="10"/>
            </rPr>
            <t xml:space="preserve"> Senior Services Specialist</t>
          </r>
        </is>
      </c>
    </row>
    <row r="141" ht="64" customHeight="1">
      <c r="A141" s="109" t="inlineStr">
        <is>
          <t>IRIS1934</t>
        </is>
      </c>
      <c r="B141" s="111" t="inlineStr">
        <is>
          <t>Sagar Barbade</t>
        </is>
      </c>
      <c r="C141" s="111" t="inlineStr">
        <is>
          <t>Services</t>
        </is>
      </c>
      <c r="D141" s="115" t="inlineStr">
        <is>
          <t>Senior Financial Analyst</t>
        </is>
      </c>
      <c r="E141" s="115" t="inlineStr">
        <is>
          <t>XBRL Specialist</t>
        </is>
      </c>
      <c r="F141" s="115" t="inlineStr">
        <is>
          <t>L4 – Senior</t>
        </is>
      </c>
      <c r="G141" s="115" t="inlineStr">
        <is>
          <t>A3</t>
        </is>
      </c>
      <c r="H141" s="146" t="inlineStr">
        <is>
          <t>▲ Up</t>
        </is>
      </c>
      <c r="I141" s="111" t="inlineStr">
        <is>
          <t>Consulting &amp; Professional Services</t>
        </is>
      </c>
      <c r="J141" s="111" t="inlineStr">
        <is>
          <t>XBRL Tagging, Conversion &amp; Filing</t>
        </is>
      </c>
      <c r="K141" s="133" t="inlineStr">
        <is>
          <t>• Confirm the reporting line — Manager</t>
        </is>
      </c>
      <c r="L141" s="111" t="n">
        <v>20</v>
      </c>
      <c r="M141" s="113" t="inlineStr">
        <is>
          <t>P2</t>
        </is>
      </c>
      <c r="N141" s="114" t="inlineStr">
        <is>
          <t>Developing</t>
        </is>
      </c>
      <c r="O141" s="114" t="inlineStr">
        <is>
          <t>3 Apply</t>
        </is>
      </c>
      <c r="P141" s="114" t="inlineStr">
        <is>
          <t>2–4 yrs</t>
        </is>
      </c>
      <c r="Q141" s="114" t="inlineStr">
        <is>
          <t>3–5 · 2–5</t>
        </is>
      </c>
      <c r="R141" s="114" t="inlineStr">
        <is>
          <t>Consultant / Senior Associate</t>
        </is>
      </c>
      <c r="S141" s="114" t="inlineStr">
        <is>
          <r>
            <rPr>
              <rFont val="Calibri"/>
              <b val="1"/>
              <sz val="10"/>
            </rPr>
            <t>DataTracks:</t>
          </r>
          <r>
            <rPr>
              <rFont val="Calibri"/>
              <sz val="10"/>
            </rPr>
            <t xml:space="preserve"> Senior Associate · 2–5 yrs · Big Four: Consultant · IRIS Vs Market Benchmark — XBRL US credential pathway: XBRL US GAAP Certificate</t>
          </r>
        </is>
      </c>
      <c r="T141" s="114" t="inlineStr">
        <is>
          <t>XBRL US GAAP Certificate · AICPA &amp; XBRL US; XBRL International specifications; IFRS / US GAAP / Ind AS</t>
        </is>
      </c>
      <c r="U141" s="114" t="inlineStr">
        <is>
          <t>Core 2 · Future 2 · Functional 3 · Leadership not scored</t>
        </is>
      </c>
      <c r="V141" s="157" t="n">
        <v>190</v>
      </c>
      <c r="W141" s="158" t="inlineStr">
        <is>
          <t>IRIS1934</t>
        </is>
      </c>
      <c r="X141" s="158" t="inlineStr">
        <is>
          <t>Employee</t>
        </is>
      </c>
      <c r="Y141" s="158" t="inlineStr">
        <is>
          <t>Active</t>
        </is>
      </c>
      <c r="Z141" s="158" t="inlineStr">
        <is>
          <t>Sagar Barbade</t>
        </is>
      </c>
      <c r="AA141" s="246" t="n">
        <v>44403</v>
      </c>
      <c r="AB141" s="158" t="inlineStr">
        <is>
          <t>Senior Financial Analyst</t>
        </is>
      </c>
      <c r="AC141" s="158" t="inlineStr">
        <is>
          <t>MBA</t>
        </is>
      </c>
      <c r="AD141" s="158" t="inlineStr">
        <is>
          <t>Mohammed Dholkawala</t>
        </is>
      </c>
      <c r="AE141" s="158" t="inlineStr">
        <is>
          <t>N-7</t>
        </is>
      </c>
      <c r="AF141" s="158" t="inlineStr">
        <is>
          <t>Individual Contributor</t>
        </is>
      </c>
      <c r="AG141" s="158" t="inlineStr">
        <is>
          <t>4 years, 0 months, 0 days</t>
        </is>
      </c>
      <c r="AH141" s="158" t="inlineStr">
        <is>
          <t>5 years, 0 months, 30 days</t>
        </is>
      </c>
      <c r="AI141" s="158" t="inlineStr">
        <is>
          <t>Regtech</t>
        </is>
      </c>
      <c r="AJ141" s="158" t="inlineStr">
        <is>
          <t>CARBON</t>
        </is>
      </c>
      <c r="AK141" s="158" t="inlineStr">
        <is>
          <t>Services</t>
        </is>
      </c>
      <c r="AL141" s="158" t="inlineStr">
        <is>
          <t>Expert Assisted services</t>
        </is>
      </c>
      <c r="AM141" s="158" t="inlineStr">
        <is>
          <t>No</t>
        </is>
      </c>
      <c r="AN141" s="158" t="inlineStr">
        <is>
          <t>Professional Services</t>
        </is>
      </c>
      <c r="AO141" s="158" t="inlineStr">
        <is>
          <t>XBRL Domain</t>
        </is>
      </c>
      <c r="AP141" s="158" t="inlineStr">
        <is>
          <t>Non-technical</t>
        </is>
      </c>
      <c r="AQ141" s="158" t="n">
        <v>20</v>
      </c>
      <c r="AR141" s="158" t="inlineStr">
        <is>
          <t>Covered</t>
        </is>
      </c>
      <c r="AS141" s="158" t="inlineStr">
        <is>
          <t>IRIS1934</t>
        </is>
      </c>
      <c r="AT141" s="158" t="inlineStr">
        <is>
          <t>Sagar Barbade</t>
        </is>
      </c>
      <c r="AU141" s="158" t="inlineStr">
        <is>
          <t>Services</t>
        </is>
      </c>
      <c r="AV141" s="158" t="inlineStr">
        <is>
          <t>Professional Services</t>
        </is>
      </c>
      <c r="AW141" s="158" t="inlineStr">
        <is>
          <t>XBRL / Regulatory Reporting</t>
        </is>
      </c>
      <c r="AX141" s="158" t="n"/>
      <c r="AY141" s="158" t="n"/>
      <c r="AZ141" s="158" t="inlineStr">
        <is>
          <t>Employee</t>
        </is>
      </c>
      <c r="BA141" s="158" t="inlineStr">
        <is>
          <t>Mohammed Dholkawala</t>
        </is>
      </c>
      <c r="BB141" s="158" t="inlineStr">
        <is>
          <t>Mohammed Dholkawala</t>
        </is>
      </c>
      <c r="BC141" s="158" t="inlineStr">
        <is>
          <t>No</t>
        </is>
      </c>
      <c r="BD141" s="158" t="inlineStr">
        <is>
          <t>Senior Financial Analyst</t>
        </is>
      </c>
      <c r="BE141" s="158" t="inlineStr">
        <is>
          <t>Senior Services Specialist</t>
        </is>
      </c>
      <c r="BF141" s="158" t="inlineStr">
        <is>
          <t>Yes</t>
        </is>
      </c>
      <c r="BG141" s="158" t="inlineStr">
        <is>
          <t>—</t>
        </is>
      </c>
      <c r="BH141" s="158" t="inlineStr">
        <is>
          <t>—</t>
        </is>
      </c>
      <c r="BI141" s="158" t="inlineStr">
        <is>
          <t>—</t>
        </is>
      </c>
      <c r="BJ141" s="158" t="inlineStr">
        <is>
          <t>Not a manager</t>
        </is>
      </c>
      <c r="BK141" s="158" t="inlineStr">
        <is>
          <t>—</t>
        </is>
      </c>
      <c r="BL141" s="158" t="inlineStr">
        <is>
          <t>—</t>
        </is>
      </c>
      <c r="BM141" s="158" t="inlineStr">
        <is>
          <t>—</t>
        </is>
      </c>
      <c r="BN141" s="158" t="inlineStr">
        <is>
          <t>Not a manager</t>
        </is>
      </c>
      <c r="BO141" s="158" t="inlineStr">
        <is>
          <t>—</t>
        </is>
      </c>
      <c r="BP141" s="158" t="inlineStr">
        <is>
          <t>L4 – Senior</t>
        </is>
      </c>
      <c r="BQ141" s="158" t="inlineStr">
        <is>
          <t>L4 – Senior</t>
        </is>
      </c>
      <c r="BR141" s="158" t="inlineStr">
        <is>
          <t>Designation refined from Raw tab Comments column · this update</t>
        </is>
      </c>
      <c r="BS141"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41" s="158" t="n"/>
      <c r="BU141" s="158" t="inlineStr">
        <is>
          <t>USA - SEC.</t>
        </is>
      </c>
      <c r="BV141" s="158" t="n"/>
      <c r="BW141" s="158" t="inlineStr">
        <is>
          <t>IRIS1934</t>
        </is>
      </c>
      <c r="BX141" s="158" t="inlineStr">
        <is>
          <t>Employee</t>
        </is>
      </c>
      <c r="BY141" s="158" t="inlineStr">
        <is>
          <t>Active</t>
        </is>
      </c>
      <c r="BZ141" s="158" t="inlineStr">
        <is>
          <t>Sagar Barbade</t>
        </is>
      </c>
      <c r="CA141" s="159" t="n">
        <v>44403</v>
      </c>
      <c r="CB141" s="158" t="inlineStr">
        <is>
          <t>Senior Financial Analyst</t>
        </is>
      </c>
      <c r="CC141" s="158" t="n"/>
      <c r="CD141" s="158" t="inlineStr">
        <is>
          <t>Professional Services</t>
        </is>
      </c>
      <c r="CE141" s="158" t="inlineStr">
        <is>
          <t>XBRL / Regulatory Reporting</t>
        </is>
      </c>
      <c r="CF141" s="158" t="inlineStr">
        <is>
          <t>Senior Financial Analyst</t>
        </is>
      </c>
      <c r="CG141" s="158" t="inlineStr">
        <is>
          <t>L4 – Senior</t>
        </is>
      </c>
      <c r="CH141" s="158" t="inlineStr">
        <is>
          <t>Mohammed Dholkawala</t>
        </is>
      </c>
      <c r="CI141" s="158" t="inlineStr">
        <is>
          <t>N-7</t>
        </is>
      </c>
      <c r="CJ141" s="158" t="inlineStr">
        <is>
          <t>Individual Contributor</t>
        </is>
      </c>
      <c r="CK141" s="158" t="inlineStr">
        <is>
          <t>Regtech</t>
        </is>
      </c>
      <c r="CL141" s="158" t="inlineStr">
        <is>
          <t>Services</t>
        </is>
      </c>
      <c r="CM141" s="158" t="inlineStr">
        <is>
          <t>8 years, 10 months, 25 days</t>
        </is>
      </c>
      <c r="CN141" s="158" t="inlineStr">
        <is>
          <t>Senior Services Specialst</t>
        </is>
      </c>
      <c r="CO141" s="158" t="n"/>
      <c r="CP141" s="158" t="n">
        <v>4</v>
      </c>
      <c r="CQ141" s="158" t="inlineStr">
        <is>
          <t>High</t>
        </is>
      </c>
      <c r="CR141" s="158" t="inlineStr">
        <is>
          <t>Core Contributor</t>
        </is>
      </c>
      <c r="CS141" s="158" t="inlineStr">
        <is>
          <t>Yes</t>
        </is>
      </c>
      <c r="CT141" s="158" t="inlineStr">
        <is>
          <t>No</t>
        </is>
      </c>
      <c r="CU141" s="158" t="inlineStr">
        <is>
          <t>Yes</t>
        </is>
      </c>
      <c r="CV141" s="158" t="n"/>
      <c r="CW141" s="158" t="n"/>
      <c r="CX141" s="158" t="n"/>
      <c r="CY141" s="158" t="inlineStr">
        <is>
          <r>
            <rPr>
              <rFont val="Calibri"/>
              <b val="1"/>
              <sz val="10"/>
            </rPr>
            <t>Title to be standardized to:</t>
          </r>
          <r>
            <rPr>
              <rFont val="Calibri"/>
              <sz val="10"/>
            </rPr>
            <t xml:space="preserve"> Senior Services Specialist</t>
          </r>
        </is>
      </c>
    </row>
    <row r="142" ht="64" customHeight="1">
      <c r="A142" s="109" t="inlineStr">
        <is>
          <t>IRISC240</t>
        </is>
      </c>
      <c r="B142" s="111" t="inlineStr">
        <is>
          <t>Sakina Dholkawala</t>
        </is>
      </c>
      <c r="C142" s="111" t="inlineStr">
        <is>
          <t>Services</t>
        </is>
      </c>
      <c r="D142" s="115" t="inlineStr">
        <is>
          <t>Consultant</t>
        </is>
      </c>
      <c r="E142" s="115" t="inlineStr">
        <is>
          <t>Senior Financial Analyst</t>
        </is>
      </c>
      <c r="F142" s="115" t="inlineStr">
        <is>
          <t>L3 – Professional / Associate</t>
        </is>
      </c>
      <c r="G142" s="115" t="inlineStr">
        <is>
          <t>A3</t>
        </is>
      </c>
      <c r="H142" s="146" t="inlineStr">
        <is>
          <t>▲ Up</t>
        </is>
      </c>
      <c r="I142" s="111" t="inlineStr">
        <is>
          <t>Consulting &amp; Professional Services</t>
        </is>
      </c>
      <c r="J142" s="111" t="inlineStr">
        <is>
          <t>XBRL Tagging, Conversion &amp; Filing</t>
        </is>
      </c>
      <c r="K142" s="111" t="inlineStr"/>
      <c r="L142" s="111" t="n">
        <v>19</v>
      </c>
      <c r="M142" s="113" t="inlineStr">
        <is>
          <t>P2</t>
        </is>
      </c>
      <c r="N142" s="114" t="inlineStr">
        <is>
          <t>Developing</t>
        </is>
      </c>
      <c r="O142" s="114" t="inlineStr">
        <is>
          <t>3 Apply</t>
        </is>
      </c>
      <c r="P142" s="114" t="inlineStr">
        <is>
          <t>2–4 yrs</t>
        </is>
      </c>
      <c r="Q142" s="114" t="inlineStr">
        <is>
          <t>3–5 · 2–5</t>
        </is>
      </c>
      <c r="R142" s="114" t="inlineStr">
        <is>
          <t>Senior Analyst / Associate</t>
        </is>
      </c>
      <c r="S142" s="114" t="inlineStr">
        <is>
          <r>
            <rPr>
              <rFont val="Calibri"/>
              <b val="1"/>
              <sz val="10"/>
            </rPr>
            <t>DataTracks:</t>
          </r>
          <r>
            <rPr>
              <rFont val="Calibri"/>
              <sz val="10"/>
            </rPr>
            <t xml:space="preserve"> Senior Associate · 2–5 yrs · Big Four: Consultant · IRIS Vs Market Benchmark — XBRL US credential pathway: XBRL US GAAP Certificate</t>
          </r>
        </is>
      </c>
      <c r="T142" s="114" t="inlineStr">
        <is>
          <t>XBRL US GAAP Certificate · AICPA &amp; XBRL US; XBRL International specifications; IFRS / US GAAP / Ind AS</t>
        </is>
      </c>
      <c r="U142" s="114" t="inlineStr">
        <is>
          <t>Core 2 · Future 2 · Functional 3 · Leadership not scored</t>
        </is>
      </c>
      <c r="V142" s="157" t="n">
        <v>253</v>
      </c>
      <c r="W142" s="158" t="inlineStr">
        <is>
          <t>IRISC240</t>
        </is>
      </c>
      <c r="X142" s="158" t="inlineStr">
        <is>
          <t>On Contract</t>
        </is>
      </c>
      <c r="Y142" s="158" t="inlineStr">
        <is>
          <t>Active</t>
        </is>
      </c>
      <c r="Z142" s="158" t="inlineStr">
        <is>
          <t>Sakina Dholkawala</t>
        </is>
      </c>
      <c r="AA142" s="246" t="n">
        <v>44887</v>
      </c>
      <c r="AB142" s="158" t="inlineStr">
        <is>
          <t>Consultant</t>
        </is>
      </c>
      <c r="AC142" s="158" t="inlineStr">
        <is>
          <t>B.Com</t>
        </is>
      </c>
      <c r="AD142" s="158" t="inlineStr">
        <is>
          <t>Jinesh Kumar S</t>
        </is>
      </c>
      <c r="AE142" s="158" t="inlineStr">
        <is>
          <t>N-7</t>
        </is>
      </c>
      <c r="AF142" s="158" t="inlineStr">
        <is>
          <t>Individual Contributor</t>
        </is>
      </c>
      <c r="AG142" s="158" t="inlineStr">
        <is>
          <t>0 years, 0 months, 0 days</t>
        </is>
      </c>
      <c r="AH142" s="158" t="inlineStr">
        <is>
          <t>3 years, 9 months, 3 days</t>
        </is>
      </c>
      <c r="AI142" s="158" t="inlineStr">
        <is>
          <t>Regtech</t>
        </is>
      </c>
      <c r="AJ142" s="158" t="inlineStr">
        <is>
          <t>CARBON</t>
        </is>
      </c>
      <c r="AK142" s="158" t="inlineStr">
        <is>
          <t>Services</t>
        </is>
      </c>
      <c r="AL142" s="158" t="inlineStr">
        <is>
          <t>Expert Assisted services</t>
        </is>
      </c>
      <c r="AM142" s="158" t="inlineStr">
        <is>
          <t>No</t>
        </is>
      </c>
      <c r="AN142" s="158" t="inlineStr">
        <is>
          <t>Professional Services</t>
        </is>
      </c>
      <c r="AO142" s="158" t="inlineStr">
        <is>
          <t>XBRL Domain</t>
        </is>
      </c>
      <c r="AP142" s="158" t="inlineStr">
        <is>
          <t>Non-technical</t>
        </is>
      </c>
      <c r="AQ142" s="158" t="n">
        <v>20</v>
      </c>
      <c r="AR142" s="158" t="inlineStr">
        <is>
          <t>Covered</t>
        </is>
      </c>
      <c r="AS142" s="158" t="inlineStr">
        <is>
          <t>IRISC240</t>
        </is>
      </c>
      <c r="AT142" s="158" t="inlineStr">
        <is>
          <t>Sakina Dholkawala</t>
        </is>
      </c>
      <c r="AU142" s="158" t="inlineStr">
        <is>
          <t>Services</t>
        </is>
      </c>
      <c r="AV142" s="158" t="inlineStr">
        <is>
          <t>Professional Services</t>
        </is>
      </c>
      <c r="AW142" s="158" t="inlineStr">
        <is>
          <t>XBRL / Regulatory Reporting</t>
        </is>
      </c>
      <c r="AX142" s="158" t="n"/>
      <c r="AY142" s="158" t="n"/>
      <c r="AZ142" s="158" t="inlineStr">
        <is>
          <t>On Contract</t>
        </is>
      </c>
      <c r="BA142" s="158" t="inlineStr">
        <is>
          <t>Jinesh Kumar S</t>
        </is>
      </c>
      <c r="BB142" s="158" t="inlineStr">
        <is>
          <t>Jinesh Kumar S</t>
        </is>
      </c>
      <c r="BC142" s="158" t="inlineStr">
        <is>
          <t>No</t>
        </is>
      </c>
      <c r="BD142" s="158" t="inlineStr">
        <is>
          <t>Consultant</t>
        </is>
      </c>
      <c r="BE142" s="158" t="inlineStr">
        <is>
          <t>Consultant</t>
        </is>
      </c>
      <c r="BF142" s="158" t="inlineStr">
        <is>
          <t>No</t>
        </is>
      </c>
      <c r="BG142" s="158" t="inlineStr">
        <is>
          <t>—</t>
        </is>
      </c>
      <c r="BH142" s="158" t="inlineStr">
        <is>
          <t>—</t>
        </is>
      </c>
      <c r="BI142" s="158" t="inlineStr">
        <is>
          <t>—</t>
        </is>
      </c>
      <c r="BJ142" s="158" t="inlineStr">
        <is>
          <t>Not a manager</t>
        </is>
      </c>
      <c r="BK142" s="158" t="inlineStr">
        <is>
          <t>—</t>
        </is>
      </c>
      <c r="BL142" s="158" t="inlineStr">
        <is>
          <t>—</t>
        </is>
      </c>
      <c r="BM142" s="158" t="inlineStr">
        <is>
          <t>—</t>
        </is>
      </c>
      <c r="BN142" s="158" t="inlineStr">
        <is>
          <t>Not a manager</t>
        </is>
      </c>
      <c r="BO142" s="158" t="inlineStr">
        <is>
          <t>—</t>
        </is>
      </c>
      <c r="BP142" s="158" t="inlineStr">
        <is>
          <t>L3 – Professional / Associate</t>
        </is>
      </c>
      <c r="BQ142" s="158" t="inlineStr">
        <is>
          <t>L3 – Professional / Associate</t>
        </is>
      </c>
      <c r="BR142" s="158" t="inlineStr">
        <is>
          <t>No designation change — current record value carried forward</t>
        </is>
      </c>
      <c r="BS14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2" s="158" t="n"/>
      <c r="BU142" s="158" t="inlineStr">
        <is>
          <t>USA - SEC · On Contract.</t>
        </is>
      </c>
      <c r="BV142" s="158" t="n"/>
      <c r="BW142" s="158" t="inlineStr">
        <is>
          <t>IRISC240</t>
        </is>
      </c>
      <c r="BX142" s="158" t="inlineStr">
        <is>
          <t>On Contract</t>
        </is>
      </c>
      <c r="BY142" s="158" t="inlineStr">
        <is>
          <t>Active</t>
        </is>
      </c>
      <c r="BZ142" s="158" t="inlineStr">
        <is>
          <t>Sakina Dholkawala</t>
        </is>
      </c>
      <c r="CA142" s="159" t="n">
        <v>44887</v>
      </c>
      <c r="CB142" s="158" t="inlineStr">
        <is>
          <t>Consultant</t>
        </is>
      </c>
      <c r="CC142" s="158" t="n"/>
      <c r="CD142" s="158" t="inlineStr">
        <is>
          <t>Professional Services</t>
        </is>
      </c>
      <c r="CE142" s="158" t="inlineStr">
        <is>
          <t>Digitization &amp; Image Processing</t>
        </is>
      </c>
      <c r="CF142" s="158" t="inlineStr">
        <is>
          <t>Consultant</t>
        </is>
      </c>
      <c r="CG142" s="158" t="inlineStr">
        <is>
          <t>L3 – Professional / Associate</t>
        </is>
      </c>
      <c r="CH142" s="158" t="inlineStr">
        <is>
          <t>Jinesh Kumar S</t>
        </is>
      </c>
      <c r="CI142" s="158" t="inlineStr">
        <is>
          <t>N-7</t>
        </is>
      </c>
      <c r="CJ142" s="158" t="inlineStr">
        <is>
          <t>Individual Contributor</t>
        </is>
      </c>
      <c r="CK142" s="158" t="inlineStr">
        <is>
          <t>Regtech</t>
        </is>
      </c>
      <c r="CL142" s="158" t="inlineStr">
        <is>
          <t>Digitizing</t>
        </is>
      </c>
      <c r="CM142" s="158" t="inlineStr">
        <is>
          <t>3 years, 6 months, 29 days</t>
        </is>
      </c>
      <c r="CN142" s="158" t="inlineStr">
        <is>
          <t>Consultant</t>
        </is>
      </c>
      <c r="CO142" s="158" t="n"/>
      <c r="CP142" s="158" t="n">
        <v>3</v>
      </c>
      <c r="CQ142" s="158" t="inlineStr">
        <is>
          <t>Medium</t>
        </is>
      </c>
      <c r="CR142" s="158" t="inlineStr">
        <is>
          <t>Core Contributor</t>
        </is>
      </c>
      <c r="CS142" s="158" t="inlineStr">
        <is>
          <t>No</t>
        </is>
      </c>
      <c r="CT142" s="158" t="inlineStr">
        <is>
          <t>No</t>
        </is>
      </c>
      <c r="CU142" s="158" t="inlineStr">
        <is>
          <t>Yes</t>
        </is>
      </c>
      <c r="CV142" s="158" t="n"/>
      <c r="CW142" s="158" t="n"/>
      <c r="CX142" s="158" t="n"/>
      <c r="CY142" s="158" t="inlineStr">
        <is>
          <t>Moved to Tagging Team</t>
        </is>
      </c>
    </row>
    <row r="143" ht="64" customHeight="1">
      <c r="A143" s="109" t="inlineStr">
        <is>
          <t>IRIS0075</t>
        </is>
      </c>
      <c r="B143" s="111" t="inlineStr">
        <is>
          <t>Sudarshan Vichare</t>
        </is>
      </c>
      <c r="C143" s="111" t="inlineStr">
        <is>
          <t>Services</t>
        </is>
      </c>
      <c r="D143" s="115" t="inlineStr">
        <is>
          <t>Junior Financial Analyst</t>
        </is>
      </c>
      <c r="E143" s="115" t="inlineStr">
        <is>
          <t>Senior Financial Analyst</t>
        </is>
      </c>
      <c r="F143" s="115" t="inlineStr">
        <is>
          <t>L3 – Professional / Associate</t>
        </is>
      </c>
      <c r="G143" s="115" t="inlineStr">
        <is>
          <t>A3</t>
        </is>
      </c>
      <c r="H143" s="146" t="inlineStr">
        <is>
          <t>▲ Up</t>
        </is>
      </c>
      <c r="I143" s="111" t="inlineStr">
        <is>
          <t>Consulting &amp; Professional Services</t>
        </is>
      </c>
      <c r="J143" s="111" t="inlineStr">
        <is>
          <t>XBRL Tagging, Conversion &amp; Filing</t>
        </is>
      </c>
      <c r="K143" s="111" t="inlineStr"/>
      <c r="L143" s="111" t="n">
        <v>20</v>
      </c>
      <c r="M143" s="113" t="inlineStr">
        <is>
          <t>P2</t>
        </is>
      </c>
      <c r="N143" s="114" t="inlineStr">
        <is>
          <t>Developing</t>
        </is>
      </c>
      <c r="O143" s="114" t="inlineStr">
        <is>
          <t>3 Apply</t>
        </is>
      </c>
      <c r="P143" s="114" t="inlineStr">
        <is>
          <t>2–4 yrs</t>
        </is>
      </c>
      <c r="Q143" s="114" t="inlineStr">
        <is>
          <t>3–5 · 2–5</t>
        </is>
      </c>
      <c r="R143" s="114" t="inlineStr">
        <is>
          <t>Senior Analyst / Associate</t>
        </is>
      </c>
      <c r="S143" s="114" t="inlineStr">
        <is>
          <r>
            <rPr>
              <rFont val="Calibri"/>
              <b val="1"/>
              <sz val="10"/>
            </rPr>
            <t>DataTracks:</t>
          </r>
          <r>
            <rPr>
              <rFont val="Calibri"/>
              <sz val="10"/>
            </rPr>
            <t xml:space="preserve"> Senior Associate · 2–5 yrs · Big Four: Consultant · IRIS Vs Market Benchmark — XBRL US credential pathway: XBRL US GAAP Certificate</t>
          </r>
        </is>
      </c>
      <c r="T143" s="114" t="inlineStr">
        <is>
          <t>XBRL US GAAP Certificate · AICPA &amp; XBRL US; XBRL International specifications; IFRS / US GAAP / Ind AS</t>
        </is>
      </c>
      <c r="U143" s="114" t="inlineStr">
        <is>
          <t>Core 2 · Future 2 · Functional 3 · Leadership not scored</t>
        </is>
      </c>
      <c r="V143" s="157" t="n">
        <v>21</v>
      </c>
      <c r="W143" s="158" t="inlineStr">
        <is>
          <t>IRIS0075</t>
        </is>
      </c>
      <c r="X143" s="158" t="inlineStr">
        <is>
          <t>Employee</t>
        </is>
      </c>
      <c r="Y143" s="158" t="inlineStr">
        <is>
          <t>Active</t>
        </is>
      </c>
      <c r="Z143" s="158" t="inlineStr">
        <is>
          <t>Sudarshan Vichare</t>
        </is>
      </c>
      <c r="AA143" s="246" t="n">
        <v>39142</v>
      </c>
      <c r="AB143" s="158" t="inlineStr">
        <is>
          <t>Junior Financial Analyst</t>
        </is>
      </c>
      <c r="AC143" s="158" t="inlineStr">
        <is>
          <t>B.Com</t>
        </is>
      </c>
      <c r="AD143" s="158" t="inlineStr">
        <is>
          <t>Priyanka Mehra</t>
        </is>
      </c>
      <c r="AE143" s="158" t="inlineStr">
        <is>
          <t>N-7</t>
        </is>
      </c>
      <c r="AF143" s="158" t="inlineStr">
        <is>
          <t>Individual Contributor</t>
        </is>
      </c>
      <c r="AG143" s="158" t="inlineStr">
        <is>
          <t>0 years, 0 months, 0 days</t>
        </is>
      </c>
      <c r="AH143" s="158" t="inlineStr">
        <is>
          <t>19 years, 5 months, 24 days</t>
        </is>
      </c>
      <c r="AI143" s="158" t="inlineStr">
        <is>
          <t>Regtech</t>
        </is>
      </c>
      <c r="AJ143" s="158" t="inlineStr">
        <is>
          <t>CARBON</t>
        </is>
      </c>
      <c r="AK143" s="158" t="inlineStr">
        <is>
          <t>Services</t>
        </is>
      </c>
      <c r="AL143" s="158" t="inlineStr">
        <is>
          <t>Expert Assisted services</t>
        </is>
      </c>
      <c r="AM143" s="158" t="inlineStr">
        <is>
          <t>No</t>
        </is>
      </c>
      <c r="AN143" s="158" t="inlineStr">
        <is>
          <t>Professional Services</t>
        </is>
      </c>
      <c r="AO143" s="158" t="inlineStr">
        <is>
          <t>XBRL Domain</t>
        </is>
      </c>
      <c r="AP143" s="158" t="inlineStr">
        <is>
          <t>Non-technical</t>
        </is>
      </c>
      <c r="AQ143" s="158" t="n">
        <v>20</v>
      </c>
      <c r="AR143" s="158" t="inlineStr">
        <is>
          <t>Covered</t>
        </is>
      </c>
      <c r="AS143" s="158" t="inlineStr">
        <is>
          <t>IRIS0075</t>
        </is>
      </c>
      <c r="AT143" s="158" t="inlineStr">
        <is>
          <t>Sudarshan Vichare</t>
        </is>
      </c>
      <c r="AU143" s="158" t="inlineStr">
        <is>
          <t>Services</t>
        </is>
      </c>
      <c r="AV143" s="158" t="inlineStr">
        <is>
          <t>Professional Services</t>
        </is>
      </c>
      <c r="AW143" s="158" t="inlineStr">
        <is>
          <t>XBRL / Regulatory Reporting</t>
        </is>
      </c>
      <c r="AX143" s="158" t="n"/>
      <c r="AY143" s="158" t="n"/>
      <c r="AZ143" s="158" t="inlineStr">
        <is>
          <t>Employee</t>
        </is>
      </c>
      <c r="BA143" s="158" t="inlineStr">
        <is>
          <t>Priyanka Mehra</t>
        </is>
      </c>
      <c r="BB143" s="158" t="inlineStr">
        <is>
          <t>Priyanka Mehra</t>
        </is>
      </c>
      <c r="BC143" s="158" t="inlineStr">
        <is>
          <t>No</t>
        </is>
      </c>
      <c r="BD143" s="158" t="inlineStr">
        <is>
          <t>Junior Financial Analyst</t>
        </is>
      </c>
      <c r="BE143" s="158" t="inlineStr">
        <is>
          <t>Senior Services Specialist</t>
        </is>
      </c>
      <c r="BF143" s="158" t="inlineStr">
        <is>
          <t>Yes</t>
        </is>
      </c>
      <c r="BG143" s="158" t="inlineStr">
        <is>
          <t>—</t>
        </is>
      </c>
      <c r="BH143" s="158" t="inlineStr">
        <is>
          <t>—</t>
        </is>
      </c>
      <c r="BI143" s="158" t="inlineStr">
        <is>
          <t>—</t>
        </is>
      </c>
      <c r="BJ143" s="158" t="inlineStr">
        <is>
          <t>Not a manager</t>
        </is>
      </c>
      <c r="BK143" s="158" t="inlineStr">
        <is>
          <t>—</t>
        </is>
      </c>
      <c r="BL143" s="158" t="inlineStr">
        <is>
          <t>—</t>
        </is>
      </c>
      <c r="BM143" s="158" t="inlineStr">
        <is>
          <t>—</t>
        </is>
      </c>
      <c r="BN143" s="158" t="inlineStr">
        <is>
          <t>Not a manager</t>
        </is>
      </c>
      <c r="BO143" s="158" t="inlineStr">
        <is>
          <t>—</t>
        </is>
      </c>
      <c r="BP143" s="158" t="inlineStr">
        <is>
          <t>L3 – Professional / Associate</t>
        </is>
      </c>
      <c r="BQ143" s="158" t="inlineStr">
        <is>
          <t>L2</t>
        </is>
      </c>
      <c r="BR143" s="158" t="inlineStr">
        <is>
          <t>Matched from Title Hierarchy · new designation</t>
        </is>
      </c>
      <c r="BS143"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3" s="158" t="n"/>
      <c r="BU143" s="158" t="inlineStr">
        <is>
          <t>South Africa - CIPC</t>
        </is>
      </c>
      <c r="BV143" s="158" t="n"/>
      <c r="BW143" s="158" t="inlineStr">
        <is>
          <t>IRIS0075</t>
        </is>
      </c>
      <c r="BX143" s="158" t="inlineStr">
        <is>
          <t>Employee</t>
        </is>
      </c>
      <c r="BY143" s="158" t="inlineStr">
        <is>
          <t>Active</t>
        </is>
      </c>
      <c r="BZ143" s="158" t="inlineStr">
        <is>
          <t>Sudarshan Vichare</t>
        </is>
      </c>
      <c r="CA143" s="159" t="n">
        <v>39142</v>
      </c>
      <c r="CB143" s="158" t="inlineStr">
        <is>
          <t>Junior Financial Analyst</t>
        </is>
      </c>
      <c r="CC143" s="158" t="n"/>
      <c r="CD143" s="158" t="inlineStr">
        <is>
          <t>Professional Services</t>
        </is>
      </c>
      <c r="CE143" s="158" t="inlineStr">
        <is>
          <t>Digitization &amp; Image Processing</t>
        </is>
      </c>
      <c r="CF143" s="158" t="inlineStr">
        <is>
          <t>Junior Financial Analyst</t>
        </is>
      </c>
      <c r="CG143" s="158" t="inlineStr">
        <is>
          <t>L3 – Professional / Associate</t>
        </is>
      </c>
      <c r="CH143" s="158" t="inlineStr">
        <is>
          <t>Priyanka Mehra</t>
        </is>
      </c>
      <c r="CI143" s="158" t="inlineStr">
        <is>
          <t>N-7</t>
        </is>
      </c>
      <c r="CJ143" s="158" t="inlineStr">
        <is>
          <t>Individual Contributor</t>
        </is>
      </c>
      <c r="CK143" s="158" t="inlineStr">
        <is>
          <t>Regtech</t>
        </is>
      </c>
      <c r="CL143" s="158" t="inlineStr">
        <is>
          <t>Digitizing</t>
        </is>
      </c>
      <c r="CM143" s="158" t="inlineStr">
        <is>
          <t>19 years, 3 months, 19 days</t>
        </is>
      </c>
      <c r="CN143" s="158" t="inlineStr">
        <is>
          <t>Senior Services Specialist</t>
        </is>
      </c>
      <c r="CO143" s="158" t="n"/>
      <c r="CP143" s="158" t="n">
        <v>3</v>
      </c>
      <c r="CQ143" s="158" t="inlineStr">
        <is>
          <t>Medium</t>
        </is>
      </c>
      <c r="CR143" s="158" t="inlineStr">
        <is>
          <t>Core Contributor</t>
        </is>
      </c>
      <c r="CS143" s="158" t="inlineStr">
        <is>
          <t>No</t>
        </is>
      </c>
      <c r="CT143" s="158" t="inlineStr">
        <is>
          <t>No</t>
        </is>
      </c>
      <c r="CU143" s="158" t="inlineStr">
        <is>
          <t>Yes</t>
        </is>
      </c>
      <c r="CV143" s="158" t="n"/>
      <c r="CW143" s="158" t="n"/>
      <c r="CX143" s="158" t="n"/>
      <c r="CY143" s="158" t="inlineStr">
        <is>
          <r>
            <rPr>
              <rFont val="Calibri"/>
              <b val="1"/>
              <sz val="10"/>
            </rPr>
            <t>Moved to Tagging Team &amp; Title standardized to:</t>
          </r>
          <r>
            <rPr>
              <rFont val="Calibri"/>
              <sz val="10"/>
            </rPr>
            <t xml:space="preserve"> Senior Services Specialist</t>
          </r>
        </is>
      </c>
    </row>
    <row r="144" ht="64" customHeight="1">
      <c r="A144" s="109" t="inlineStr">
        <is>
          <t>IRIS1897</t>
        </is>
      </c>
      <c r="B144" s="111" t="inlineStr">
        <is>
          <t>Sunil Bist</t>
        </is>
      </c>
      <c r="C144" s="111" t="inlineStr">
        <is>
          <t>Services</t>
        </is>
      </c>
      <c r="D144" s="115" t="inlineStr">
        <is>
          <t>Financial Analyst</t>
        </is>
      </c>
      <c r="E144" s="115" t="inlineStr">
        <is>
          <t>Senior Financial Analyst</t>
        </is>
      </c>
      <c r="F144" s="115" t="inlineStr">
        <is>
          <t>L3 – Professional / Associate</t>
        </is>
      </c>
      <c r="G144" s="115" t="inlineStr">
        <is>
          <t>A3</t>
        </is>
      </c>
      <c r="H144" s="146" t="inlineStr">
        <is>
          <t>▲ Up</t>
        </is>
      </c>
      <c r="I144" s="111" t="inlineStr">
        <is>
          <t>Consulting &amp; Professional Services</t>
        </is>
      </c>
      <c r="J144" s="111" t="inlineStr">
        <is>
          <t>XBRL Tagging, Conversion &amp; Filing</t>
        </is>
      </c>
      <c r="K144" s="111" t="inlineStr"/>
      <c r="L144" s="111" t="n">
        <v>20</v>
      </c>
      <c r="M144" s="113" t="inlineStr">
        <is>
          <t>P2</t>
        </is>
      </c>
      <c r="N144" s="114" t="inlineStr">
        <is>
          <t>Developing</t>
        </is>
      </c>
      <c r="O144" s="114" t="inlineStr">
        <is>
          <t>3 Apply</t>
        </is>
      </c>
      <c r="P144" s="114" t="inlineStr">
        <is>
          <t>2–4 yrs</t>
        </is>
      </c>
      <c r="Q144" s="114" t="inlineStr">
        <is>
          <t>3–5 · 2–5</t>
        </is>
      </c>
      <c r="R144" s="114" t="inlineStr">
        <is>
          <t>Senior Analyst / Associate</t>
        </is>
      </c>
      <c r="S144" s="114" t="inlineStr">
        <is>
          <r>
            <rPr>
              <rFont val="Calibri"/>
              <b val="1"/>
              <sz val="10"/>
            </rPr>
            <t>DataTracks:</t>
          </r>
          <r>
            <rPr>
              <rFont val="Calibri"/>
              <sz val="10"/>
            </rPr>
            <t xml:space="preserve"> Senior Associate · 2–5 yrs · Big Four: Consultant · IRIS Vs Market Benchmark — XBRL US credential pathway: XBRL US GAAP Certificate</t>
          </r>
        </is>
      </c>
      <c r="T144" s="114" t="inlineStr">
        <is>
          <t>XBRL US GAAP Certificate · AICPA &amp; XBRL US; XBRL International specifications; IFRS / US GAAP / Ind AS</t>
        </is>
      </c>
      <c r="U144" s="114" t="inlineStr">
        <is>
          <t>Core 2 · Future 2 · Functional 3 · Leadership not scored</t>
        </is>
      </c>
      <c r="V144" s="157" t="n">
        <v>176</v>
      </c>
      <c r="W144" s="158" t="inlineStr">
        <is>
          <t>IRIS1897</t>
        </is>
      </c>
      <c r="X144" s="158" t="inlineStr">
        <is>
          <t>Employee</t>
        </is>
      </c>
      <c r="Y144" s="158" t="inlineStr">
        <is>
          <t>Active</t>
        </is>
      </c>
      <c r="Z144" s="158" t="inlineStr">
        <is>
          <t>Sunil Bist</t>
        </is>
      </c>
      <c r="AA144" s="246" t="n">
        <v>44228</v>
      </c>
      <c r="AB144" s="158" t="inlineStr">
        <is>
          <t>Financial Analyst</t>
        </is>
      </c>
      <c r="AC144" s="158" t="inlineStr">
        <is>
          <t>B.Com</t>
        </is>
      </c>
      <c r="AD144" s="158" t="inlineStr">
        <is>
          <t>Priyanka Mehra</t>
        </is>
      </c>
      <c r="AE144" s="158" t="inlineStr">
        <is>
          <t>N-7</t>
        </is>
      </c>
      <c r="AF144" s="158" t="inlineStr">
        <is>
          <t>Individual Contributor</t>
        </is>
      </c>
      <c r="AG144" s="158" t="inlineStr">
        <is>
          <t>8 years, 5 months, 0 days</t>
        </is>
      </c>
      <c r="AH144" s="158" t="inlineStr">
        <is>
          <t>5 years, 6 months, 24 days</t>
        </is>
      </c>
      <c r="AI144" s="158" t="inlineStr">
        <is>
          <t>Regtech</t>
        </is>
      </c>
      <c r="AJ144" s="158" t="inlineStr">
        <is>
          <t>CARBON</t>
        </is>
      </c>
      <c r="AK144" s="158" t="inlineStr">
        <is>
          <t>Services</t>
        </is>
      </c>
      <c r="AL144" s="158" t="inlineStr">
        <is>
          <t>Expert Assisted services</t>
        </is>
      </c>
      <c r="AM144" s="158" t="inlineStr">
        <is>
          <t>No</t>
        </is>
      </c>
      <c r="AN144" s="158" t="inlineStr">
        <is>
          <t>Professional Services</t>
        </is>
      </c>
      <c r="AO144" s="158" t="inlineStr">
        <is>
          <t>XBRL Domain</t>
        </is>
      </c>
      <c r="AP144" s="158" t="inlineStr">
        <is>
          <t>Non-technical</t>
        </is>
      </c>
      <c r="AQ144" s="158" t="n">
        <v>20</v>
      </c>
      <c r="AR144" s="158" t="inlineStr">
        <is>
          <t>Covered</t>
        </is>
      </c>
      <c r="AS144" s="158" t="inlineStr">
        <is>
          <t>IRIS1897</t>
        </is>
      </c>
      <c r="AT144" s="158" t="inlineStr">
        <is>
          <t>Sunil Bist</t>
        </is>
      </c>
      <c r="AU144" s="158" t="inlineStr">
        <is>
          <t>Services</t>
        </is>
      </c>
      <c r="AV144" s="158" t="inlineStr">
        <is>
          <t>Professional Services</t>
        </is>
      </c>
      <c r="AW144" s="158" t="inlineStr">
        <is>
          <t>XBRL / Regulatory Reporting</t>
        </is>
      </c>
      <c r="AX144" s="158" t="n"/>
      <c r="AY144" s="158" t="n"/>
      <c r="AZ144" s="158" t="inlineStr">
        <is>
          <t>Employee</t>
        </is>
      </c>
      <c r="BA144" s="158" t="inlineStr">
        <is>
          <t>Priyanka Mehra</t>
        </is>
      </c>
      <c r="BB144" s="158" t="inlineStr">
        <is>
          <t>Priyanka Mehra</t>
        </is>
      </c>
      <c r="BC144" s="158" t="inlineStr">
        <is>
          <t>No</t>
        </is>
      </c>
      <c r="BD144" s="158" t="inlineStr">
        <is>
          <t>Financial Analyst</t>
        </is>
      </c>
      <c r="BE144" s="158" t="inlineStr">
        <is>
          <t>Services Specialist</t>
        </is>
      </c>
      <c r="BF144" s="158" t="inlineStr">
        <is>
          <t>Yes</t>
        </is>
      </c>
      <c r="BG144" s="158" t="inlineStr">
        <is>
          <t>—</t>
        </is>
      </c>
      <c r="BH144" s="158" t="inlineStr">
        <is>
          <t>—</t>
        </is>
      </c>
      <c r="BI144" s="158" t="inlineStr">
        <is>
          <t>—</t>
        </is>
      </c>
      <c r="BJ144" s="158" t="inlineStr">
        <is>
          <t>Not a manager</t>
        </is>
      </c>
      <c r="BK144" s="158" t="inlineStr">
        <is>
          <t>—</t>
        </is>
      </c>
      <c r="BL144" s="158" t="inlineStr">
        <is>
          <t>—</t>
        </is>
      </c>
      <c r="BM144" s="158" t="inlineStr">
        <is>
          <t>—</t>
        </is>
      </c>
      <c r="BN144" s="158" t="inlineStr">
        <is>
          <t>Not a manager</t>
        </is>
      </c>
      <c r="BO144" s="158" t="inlineStr">
        <is>
          <t>—</t>
        </is>
      </c>
      <c r="BP144" s="158" t="inlineStr">
        <is>
          <t>L3 – Professional / Associate</t>
        </is>
      </c>
      <c r="BQ144" s="158" t="inlineStr">
        <is>
          <t>L2</t>
        </is>
      </c>
      <c r="BR144" s="158" t="inlineStr">
        <is>
          <t>Matched from Title Hierarchy · new designation</t>
        </is>
      </c>
      <c r="BS144"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4" s="158" t="n"/>
      <c r="BU144" s="158" t="inlineStr">
        <is>
          <t>South Africa - CIPC.</t>
        </is>
      </c>
      <c r="BV144" s="158" t="n"/>
      <c r="BW144" s="158" t="inlineStr">
        <is>
          <t>IRIS1897</t>
        </is>
      </c>
      <c r="BX144" s="158" t="inlineStr">
        <is>
          <t>Employee</t>
        </is>
      </c>
      <c r="BY144" s="158" t="inlineStr">
        <is>
          <t>Active</t>
        </is>
      </c>
      <c r="BZ144" s="158" t="inlineStr">
        <is>
          <t>Sunil Bist</t>
        </is>
      </c>
      <c r="CA144" s="159" t="n">
        <v>44228</v>
      </c>
      <c r="CB144" s="158" t="inlineStr">
        <is>
          <t>Financial Analyst</t>
        </is>
      </c>
      <c r="CC144" s="158" t="n"/>
      <c r="CD144" s="158" t="inlineStr">
        <is>
          <t>Professional Services</t>
        </is>
      </c>
      <c r="CE144" s="158" t="inlineStr">
        <is>
          <t>XBRL / Regulatory Reporting</t>
        </is>
      </c>
      <c r="CF144" s="158" t="inlineStr">
        <is>
          <t>Financial Analyst</t>
        </is>
      </c>
      <c r="CG144" s="158" t="inlineStr">
        <is>
          <t>L3 – Professional / Associate</t>
        </is>
      </c>
      <c r="CH144" s="158" t="inlineStr">
        <is>
          <t>Priyanka Mehra</t>
        </is>
      </c>
      <c r="CI144" s="158" t="inlineStr">
        <is>
          <t>N-7</t>
        </is>
      </c>
      <c r="CJ144" s="158" t="inlineStr">
        <is>
          <t>Individual Contributor</t>
        </is>
      </c>
      <c r="CK144" s="158" t="inlineStr">
        <is>
          <t>Regtech</t>
        </is>
      </c>
      <c r="CL144" s="158" t="inlineStr">
        <is>
          <t>Services</t>
        </is>
      </c>
      <c r="CM144" s="158" t="inlineStr">
        <is>
          <t>13 years, 9 months, 19 days</t>
        </is>
      </c>
      <c r="CN144" s="158" t="inlineStr">
        <is>
          <t>Services Specialist</t>
        </is>
      </c>
      <c r="CO144" s="158" t="n"/>
      <c r="CP144" s="158" t="n">
        <v>4</v>
      </c>
      <c r="CQ144" s="158" t="inlineStr">
        <is>
          <t>High</t>
        </is>
      </c>
      <c r="CR144" s="158" t="inlineStr">
        <is>
          <t>Core Contributor</t>
        </is>
      </c>
      <c r="CS144" s="158" t="inlineStr">
        <is>
          <t>Yes</t>
        </is>
      </c>
      <c r="CT144" s="158" t="inlineStr">
        <is>
          <t>No</t>
        </is>
      </c>
      <c r="CU144" s="158" t="inlineStr">
        <is>
          <t>Yes</t>
        </is>
      </c>
      <c r="CV144" s="158" t="n"/>
      <c r="CW144" s="158" t="n"/>
      <c r="CX144" s="158" t="n"/>
      <c r="CY144" s="158" t="inlineStr">
        <is>
          <t>Title to be standardized to : Services Specialist</t>
        </is>
      </c>
    </row>
    <row r="145" ht="64" customHeight="1">
      <c r="A145" s="109" t="inlineStr">
        <is>
          <t>IRIS0145</t>
        </is>
      </c>
      <c r="B145" s="111" t="inlineStr">
        <is>
          <t>Sunita Ram Singh</t>
        </is>
      </c>
      <c r="C145" s="111" t="inlineStr">
        <is>
          <t>Services</t>
        </is>
      </c>
      <c r="D145" s="111" t="inlineStr">
        <is>
          <t>Senior Financial Analyst</t>
        </is>
      </c>
      <c r="E145" s="111" t="inlineStr">
        <is>
          <t>Senior Financial Analyst</t>
        </is>
      </c>
      <c r="F145" s="111" t="inlineStr">
        <is>
          <t>L4 – Senior</t>
        </is>
      </c>
      <c r="G145" s="24" t="inlineStr">
        <is>
          <t>A3</t>
        </is>
      </c>
      <c r="H145" s="149" t="inlineStr">
        <is>
          <t>• Same level</t>
        </is>
      </c>
      <c r="I145" s="111" t="inlineStr">
        <is>
          <t>Consulting &amp; Professional Services</t>
        </is>
      </c>
      <c r="J145" s="111" t="inlineStr">
        <is>
          <t>XBRL Tagging, Conversion &amp; Filing</t>
        </is>
      </c>
      <c r="K145" s="111" t="inlineStr"/>
      <c r="L145" s="111" t="n">
        <v>20</v>
      </c>
      <c r="M145" s="113" t="inlineStr">
        <is>
          <t>P2</t>
        </is>
      </c>
      <c r="N145" s="114" t="inlineStr">
        <is>
          <t>Developing</t>
        </is>
      </c>
      <c r="O145" s="114" t="inlineStr">
        <is>
          <t>3 Apply</t>
        </is>
      </c>
      <c r="P145" s="114" t="inlineStr">
        <is>
          <t>2–4 yrs</t>
        </is>
      </c>
      <c r="Q145" s="114" t="inlineStr">
        <is>
          <t>3–5 · 2–5</t>
        </is>
      </c>
      <c r="R145" s="114" t="inlineStr">
        <is>
          <t>Senior Analyst / Associate</t>
        </is>
      </c>
      <c r="S145" s="114" t="inlineStr">
        <is>
          <r>
            <rPr>
              <rFont val="Calibri"/>
              <b val="1"/>
              <sz val="10"/>
            </rPr>
            <t>DataTracks:</t>
          </r>
          <r>
            <rPr>
              <rFont val="Calibri"/>
              <sz val="10"/>
            </rPr>
            <t xml:space="preserve"> Senior Associate · 2–5 yrs · Big Four: Consultant · IRIS Vs Market Benchmark — XBRL US credential pathway: XBRL US GAAP Certificate</t>
          </r>
        </is>
      </c>
      <c r="T145" s="114" t="inlineStr">
        <is>
          <t>XBRL US GAAP Certificate · AICPA &amp; XBRL US; XBRL International specifications; IFRS / US GAAP / Ind AS</t>
        </is>
      </c>
      <c r="U145" s="114" t="inlineStr">
        <is>
          <t>Core 2 · Future 2 · Functional 3 · Leadership not scored</t>
        </is>
      </c>
      <c r="V145" s="157" t="n">
        <v>32</v>
      </c>
      <c r="W145" s="158" t="inlineStr">
        <is>
          <t>IRIS0145</t>
        </is>
      </c>
      <c r="X145" s="158" t="inlineStr">
        <is>
          <t>Employee</t>
        </is>
      </c>
      <c r="Y145" s="158" t="inlineStr">
        <is>
          <t>Active</t>
        </is>
      </c>
      <c r="Z145" s="158" t="inlineStr">
        <is>
          <t>Sunita Ram Singh</t>
        </is>
      </c>
      <c r="AA145" s="246" t="n">
        <v>39419</v>
      </c>
      <c r="AB145" s="158" t="inlineStr">
        <is>
          <t>Senior Financial Analyst</t>
        </is>
      </c>
      <c r="AC145" s="158" t="inlineStr">
        <is>
          <t>B.Com</t>
        </is>
      </c>
      <c r="AD145" s="158" t="inlineStr">
        <is>
          <t>Priyanka Jadhav</t>
        </is>
      </c>
      <c r="AE145" s="158" t="inlineStr">
        <is>
          <t>N-7</t>
        </is>
      </c>
      <c r="AF145" s="158" t="inlineStr">
        <is>
          <t>Individual Contributor</t>
        </is>
      </c>
      <c r="AG145" s="158" t="inlineStr">
        <is>
          <t>0 years, 0 months, 0 days</t>
        </is>
      </c>
      <c r="AH145" s="158" t="inlineStr">
        <is>
          <t>18 years, 8 months, 22 days</t>
        </is>
      </c>
      <c r="AI145" s="158" t="inlineStr">
        <is>
          <t>Regtech</t>
        </is>
      </c>
      <c r="AJ145" s="158" t="inlineStr">
        <is>
          <t>CARBON</t>
        </is>
      </c>
      <c r="AK145" s="158" t="inlineStr">
        <is>
          <t>Services</t>
        </is>
      </c>
      <c r="AL145" s="158" t="inlineStr">
        <is>
          <t>Expert Assisted services</t>
        </is>
      </c>
      <c r="AM145" s="158" t="inlineStr">
        <is>
          <t>No</t>
        </is>
      </c>
      <c r="AN145" s="158" t="inlineStr">
        <is>
          <t>Professional Services</t>
        </is>
      </c>
      <c r="AO145" s="158" t="inlineStr">
        <is>
          <t>XBRL Domain</t>
        </is>
      </c>
      <c r="AP145" s="158" t="inlineStr">
        <is>
          <t>Non-technical</t>
        </is>
      </c>
      <c r="AQ145" s="158" t="n">
        <v>20</v>
      </c>
      <c r="AR145" s="158" t="inlineStr">
        <is>
          <t>Covered</t>
        </is>
      </c>
      <c r="AS145" s="158" t="inlineStr">
        <is>
          <t>IRIS0145</t>
        </is>
      </c>
      <c r="AT145" s="158" t="inlineStr">
        <is>
          <t>Sunita Ram Singh</t>
        </is>
      </c>
      <c r="AU145" s="158" t="inlineStr">
        <is>
          <t>Services</t>
        </is>
      </c>
      <c r="AV145" s="158" t="inlineStr">
        <is>
          <t>Professional Services</t>
        </is>
      </c>
      <c r="AW145" s="158" t="inlineStr">
        <is>
          <t>XBRL / Regulatory Reporting</t>
        </is>
      </c>
      <c r="AX145" s="158" t="n"/>
      <c r="AY145" s="158" t="n"/>
      <c r="AZ145" s="158" t="inlineStr">
        <is>
          <t>Employee</t>
        </is>
      </c>
      <c r="BA145" s="158" t="inlineStr">
        <is>
          <t>Priyanka Jadhav</t>
        </is>
      </c>
      <c r="BB145" s="158" t="inlineStr">
        <is>
          <t>Priyanka Jadhav</t>
        </is>
      </c>
      <c r="BC145" s="158" t="inlineStr">
        <is>
          <t>No</t>
        </is>
      </c>
      <c r="BD145" s="158" t="inlineStr">
        <is>
          <t>Senior Financial Analyst</t>
        </is>
      </c>
      <c r="BE145" s="158" t="inlineStr">
        <is>
          <t>Senior Services Specialist</t>
        </is>
      </c>
      <c r="BF145" s="158" t="inlineStr">
        <is>
          <t>Yes</t>
        </is>
      </c>
      <c r="BG145" s="158" t="inlineStr">
        <is>
          <t>—</t>
        </is>
      </c>
      <c r="BH145" s="158" t="inlineStr">
        <is>
          <t>—</t>
        </is>
      </c>
      <c r="BI145" s="158" t="inlineStr">
        <is>
          <t>—</t>
        </is>
      </c>
      <c r="BJ145" s="158" t="inlineStr">
        <is>
          <t>Not a manager</t>
        </is>
      </c>
      <c r="BK145" s="158" t="inlineStr">
        <is>
          <t>—</t>
        </is>
      </c>
      <c r="BL145" s="158" t="inlineStr">
        <is>
          <t>—</t>
        </is>
      </c>
      <c r="BM145" s="158" t="inlineStr">
        <is>
          <t>—</t>
        </is>
      </c>
      <c r="BN145" s="158" t="inlineStr">
        <is>
          <t>Not a manager</t>
        </is>
      </c>
      <c r="BO145" s="158" t="inlineStr">
        <is>
          <t>—</t>
        </is>
      </c>
      <c r="BP145" s="158" t="inlineStr">
        <is>
          <t>L4 – Senior</t>
        </is>
      </c>
      <c r="BQ145" s="158" t="inlineStr">
        <is>
          <t>L4 – Senior</t>
        </is>
      </c>
      <c r="BR145" s="158" t="inlineStr">
        <is>
          <t>Designation refined from Raw tab Comments column · this update</t>
        </is>
      </c>
      <c r="BS145"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5" s="158" t="n"/>
      <c r="BU145" s="158" t="inlineStr">
        <is>
          <t>Europe - ESEF.</t>
        </is>
      </c>
      <c r="BV145" s="158" t="n"/>
      <c r="BW145" s="158" t="inlineStr">
        <is>
          <t>IRIS0145</t>
        </is>
      </c>
      <c r="BX145" s="158" t="inlineStr">
        <is>
          <t>Employee</t>
        </is>
      </c>
      <c r="BY145" s="158" t="inlineStr">
        <is>
          <t>Active</t>
        </is>
      </c>
      <c r="BZ145" s="158" t="inlineStr">
        <is>
          <t>Sunita Ram Singh</t>
        </is>
      </c>
      <c r="CA145" s="159" t="n">
        <v>39419</v>
      </c>
      <c r="CB145" s="158" t="inlineStr">
        <is>
          <t>Senior Financial Analyst</t>
        </is>
      </c>
      <c r="CC145" s="158" t="n"/>
      <c r="CD145" s="158" t="inlineStr">
        <is>
          <t>Professional Services</t>
        </is>
      </c>
      <c r="CE145" s="158" t="inlineStr">
        <is>
          <t>XBRL / Regulatory Reporting</t>
        </is>
      </c>
      <c r="CF145" s="158" t="inlineStr">
        <is>
          <t>Senior Financial Analyst</t>
        </is>
      </c>
      <c r="CG145" s="158" t="inlineStr">
        <is>
          <t>L4 – Senior</t>
        </is>
      </c>
      <c r="CH145" s="158" t="inlineStr">
        <is>
          <t>Priyanka Jadhav</t>
        </is>
      </c>
      <c r="CI145" s="158" t="inlineStr">
        <is>
          <t>N-7</t>
        </is>
      </c>
      <c r="CJ145" s="158" t="inlineStr">
        <is>
          <t>Individual Contributor</t>
        </is>
      </c>
      <c r="CK145" s="158" t="inlineStr">
        <is>
          <t>Regtech</t>
        </is>
      </c>
      <c r="CL145" s="158" t="inlineStr">
        <is>
          <t>Services</t>
        </is>
      </c>
      <c r="CM145" s="158" t="inlineStr">
        <is>
          <t>18 years, 6 months, 17 days</t>
        </is>
      </c>
      <c r="CN145" s="158" t="inlineStr">
        <is>
          <t>Senior Services Specialst</t>
        </is>
      </c>
      <c r="CO145" s="158" t="n"/>
      <c r="CP145" s="158" t="n">
        <v>3</v>
      </c>
      <c r="CQ145" s="158" t="inlineStr">
        <is>
          <t>Medium</t>
        </is>
      </c>
      <c r="CR145" s="158" t="inlineStr">
        <is>
          <t>Core Contributor</t>
        </is>
      </c>
      <c r="CS145" s="158" t="inlineStr">
        <is>
          <t>No</t>
        </is>
      </c>
      <c r="CT145" s="158" t="inlineStr">
        <is>
          <t>No</t>
        </is>
      </c>
      <c r="CU145" s="158" t="inlineStr">
        <is>
          <t>Yes</t>
        </is>
      </c>
      <c r="CV145" s="158" t="n"/>
      <c r="CW145" s="158" t="n"/>
      <c r="CX145" s="158" t="n"/>
      <c r="CY145" s="158" t="inlineStr">
        <is>
          <r>
            <rPr>
              <rFont val="Calibri"/>
              <b val="1"/>
              <sz val="10"/>
            </rPr>
            <t>Title to be standardized to:</t>
          </r>
          <r>
            <rPr>
              <rFont val="Calibri"/>
              <sz val="10"/>
            </rPr>
            <t xml:space="preserve"> Senior Services Specialist</t>
          </r>
        </is>
      </c>
    </row>
    <row r="146" ht="64" customHeight="1">
      <c r="A146" s="109" t="inlineStr">
        <is>
          <t>IRIS0149</t>
        </is>
      </c>
      <c r="B146" s="111" t="inlineStr">
        <is>
          <t>Sunny Kirtane</t>
        </is>
      </c>
      <c r="C146" s="111" t="inlineStr">
        <is>
          <t>Services</t>
        </is>
      </c>
      <c r="D146" s="111" t="inlineStr">
        <is>
          <t>Senior Financial Analyst</t>
        </is>
      </c>
      <c r="E146" s="111" t="inlineStr">
        <is>
          <t>Senior Financial Analyst</t>
        </is>
      </c>
      <c r="F146" s="111" t="inlineStr">
        <is>
          <t>L4 – Senior</t>
        </is>
      </c>
      <c r="G146" s="24" t="inlineStr">
        <is>
          <t>A3</t>
        </is>
      </c>
      <c r="H146" s="149" t="inlineStr">
        <is>
          <t>• Same level</t>
        </is>
      </c>
      <c r="I146" s="111" t="inlineStr">
        <is>
          <t>Consulting &amp; Professional Services</t>
        </is>
      </c>
      <c r="J146" s="111" t="inlineStr">
        <is>
          <t>XBRL Tagging, Conversion &amp; Filing</t>
        </is>
      </c>
      <c r="K146" s="111" t="inlineStr"/>
      <c r="L146" s="111" t="n">
        <v>20</v>
      </c>
      <c r="M146" s="113" t="inlineStr">
        <is>
          <t>P2</t>
        </is>
      </c>
      <c r="N146" s="114" t="inlineStr">
        <is>
          <t>Developing</t>
        </is>
      </c>
      <c r="O146" s="114" t="inlineStr">
        <is>
          <t>3 Apply</t>
        </is>
      </c>
      <c r="P146" s="114" t="inlineStr">
        <is>
          <t>2–4 yrs</t>
        </is>
      </c>
      <c r="Q146" s="114" t="inlineStr">
        <is>
          <t>3–5 · 2–5</t>
        </is>
      </c>
      <c r="R146" s="114" t="inlineStr">
        <is>
          <t>Senior Analyst / Associate</t>
        </is>
      </c>
      <c r="S146" s="114" t="inlineStr">
        <is>
          <r>
            <rPr>
              <rFont val="Calibri"/>
              <b val="1"/>
              <sz val="10"/>
            </rPr>
            <t>DataTracks:</t>
          </r>
          <r>
            <rPr>
              <rFont val="Calibri"/>
              <sz val="10"/>
            </rPr>
            <t xml:space="preserve"> Senior Associate · 2–5 yrs · Big Four: Consultant · IRIS Vs Market Benchmark — XBRL US credential pathway: XBRL US GAAP Certificate</t>
          </r>
        </is>
      </c>
      <c r="T146" s="114" t="inlineStr">
        <is>
          <t>XBRL US GAAP Certificate · AICPA &amp; XBRL US; XBRL International specifications; IFRS / US GAAP / Ind AS</t>
        </is>
      </c>
      <c r="U146" s="114" t="inlineStr">
        <is>
          <t>Core 2 · Future 2 · Functional 3 · Leadership not scored</t>
        </is>
      </c>
      <c r="V146" s="157" t="n">
        <v>33</v>
      </c>
      <c r="W146" s="158" t="inlineStr">
        <is>
          <t>IRIS0149</t>
        </is>
      </c>
      <c r="X146" s="158" t="inlineStr">
        <is>
          <t>Employee</t>
        </is>
      </c>
      <c r="Y146" s="158" t="inlineStr">
        <is>
          <t>Active</t>
        </is>
      </c>
      <c r="Z146" s="158" t="inlineStr">
        <is>
          <t>Sunny Kirtane</t>
        </is>
      </c>
      <c r="AA146" s="246" t="n">
        <v>39426</v>
      </c>
      <c r="AB146" s="158" t="inlineStr">
        <is>
          <t>Senior Financial Analyst</t>
        </is>
      </c>
      <c r="AC146" s="158" t="inlineStr">
        <is>
          <t>B.Com</t>
        </is>
      </c>
      <c r="AD146" s="158" t="inlineStr">
        <is>
          <t>Shailesh Kumar Sharma</t>
        </is>
      </c>
      <c r="AE146" s="158" t="inlineStr">
        <is>
          <t>N-7</t>
        </is>
      </c>
      <c r="AF146" s="158" t="inlineStr">
        <is>
          <t>Individual Contributor</t>
        </is>
      </c>
      <c r="AG146" s="158" t="inlineStr">
        <is>
          <t>0 years, 0 months, 0 days</t>
        </is>
      </c>
      <c r="AH146" s="158" t="inlineStr">
        <is>
          <t>18 years, 8 months, 15 days</t>
        </is>
      </c>
      <c r="AI146" s="158" t="inlineStr">
        <is>
          <t>Regtech</t>
        </is>
      </c>
      <c r="AJ146" s="158" t="inlineStr">
        <is>
          <t>CARBON</t>
        </is>
      </c>
      <c r="AK146" s="158" t="inlineStr">
        <is>
          <t>Services</t>
        </is>
      </c>
      <c r="AL146" s="158" t="inlineStr">
        <is>
          <t>Expert Assisted services</t>
        </is>
      </c>
      <c r="AM146" s="158" t="inlineStr">
        <is>
          <t>No</t>
        </is>
      </c>
      <c r="AN146" s="158" t="inlineStr">
        <is>
          <t>Professional Services</t>
        </is>
      </c>
      <c r="AO146" s="158" t="inlineStr">
        <is>
          <t>XBRL Domain</t>
        </is>
      </c>
      <c r="AP146" s="158" t="inlineStr">
        <is>
          <t>Non-technical</t>
        </is>
      </c>
      <c r="AQ146" s="158" t="n">
        <v>20</v>
      </c>
      <c r="AR146" s="158" t="inlineStr">
        <is>
          <t>Covered</t>
        </is>
      </c>
      <c r="AS146" s="158" t="inlineStr">
        <is>
          <t>IRIS0149</t>
        </is>
      </c>
      <c r="AT146" s="158" t="inlineStr">
        <is>
          <t>Sunny Kirtane</t>
        </is>
      </c>
      <c r="AU146" s="158" t="inlineStr">
        <is>
          <t>Services</t>
        </is>
      </c>
      <c r="AV146" s="158" t="inlineStr">
        <is>
          <t>Professional Services</t>
        </is>
      </c>
      <c r="AW146" s="158" t="inlineStr">
        <is>
          <t>XBRL / Regulatory Reporting</t>
        </is>
      </c>
      <c r="AX146" s="158" t="n"/>
      <c r="AY146" s="158" t="n"/>
      <c r="AZ146" s="158" t="inlineStr">
        <is>
          <t>Employee</t>
        </is>
      </c>
      <c r="BA146" s="158" t="inlineStr">
        <is>
          <t>Shailesh Kumar Sharma</t>
        </is>
      </c>
      <c r="BB146" s="158" t="inlineStr">
        <is>
          <t>Shailesh Kumar Sharma</t>
        </is>
      </c>
      <c r="BC146" s="158" t="inlineStr">
        <is>
          <t>No</t>
        </is>
      </c>
      <c r="BD146" s="158" t="inlineStr">
        <is>
          <t>Senior Financial Analyst</t>
        </is>
      </c>
      <c r="BE146" s="158" t="inlineStr">
        <is>
          <t>Senior Services Specialist</t>
        </is>
      </c>
      <c r="BF146" s="158" t="inlineStr">
        <is>
          <t>Yes</t>
        </is>
      </c>
      <c r="BG146" s="158" t="inlineStr">
        <is>
          <t>—</t>
        </is>
      </c>
      <c r="BH146" s="158" t="inlineStr">
        <is>
          <t>—</t>
        </is>
      </c>
      <c r="BI146" s="158" t="inlineStr">
        <is>
          <t>—</t>
        </is>
      </c>
      <c r="BJ146" s="158" t="inlineStr">
        <is>
          <t>Not a manager</t>
        </is>
      </c>
      <c r="BK146" s="158" t="inlineStr">
        <is>
          <t>—</t>
        </is>
      </c>
      <c r="BL146" s="158" t="inlineStr">
        <is>
          <t>—</t>
        </is>
      </c>
      <c r="BM146" s="158" t="inlineStr">
        <is>
          <t>—</t>
        </is>
      </c>
      <c r="BN146" s="158" t="inlineStr">
        <is>
          <t>Not a manager</t>
        </is>
      </c>
      <c r="BO146" s="158" t="inlineStr">
        <is>
          <t>—</t>
        </is>
      </c>
      <c r="BP146" s="158" t="inlineStr">
        <is>
          <t>L4 – Senior</t>
        </is>
      </c>
      <c r="BQ146" s="158" t="inlineStr">
        <is>
          <t>L4 – Senior</t>
        </is>
      </c>
      <c r="BR146" s="158" t="inlineStr">
        <is>
          <t>Designation refined from Raw tab Comments column · this update</t>
        </is>
      </c>
      <c r="BS146"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6" s="158" t="n"/>
      <c r="BU146" s="158" t="inlineStr">
        <is>
          <t>South Africa - CIPC; UK - HMRC; Europe - ESEF.</t>
        </is>
      </c>
      <c r="BV146" s="158" t="n"/>
      <c r="BW146" s="158" t="inlineStr">
        <is>
          <t>IRIS0149</t>
        </is>
      </c>
      <c r="BX146" s="158" t="inlineStr">
        <is>
          <t>Employee</t>
        </is>
      </c>
      <c r="BY146" s="158" t="inlineStr">
        <is>
          <t>Active</t>
        </is>
      </c>
      <c r="BZ146" s="158" t="inlineStr">
        <is>
          <t>Sunny Kirtane</t>
        </is>
      </c>
      <c r="CA146" s="159" t="n">
        <v>39426</v>
      </c>
      <c r="CB146" s="158" t="inlineStr">
        <is>
          <t>Senior Financial Analyst</t>
        </is>
      </c>
      <c r="CC146" s="158" t="n"/>
      <c r="CD146" s="158" t="inlineStr">
        <is>
          <t>Professional Services</t>
        </is>
      </c>
      <c r="CE146" s="158" t="inlineStr">
        <is>
          <t>XBRL / Regulatory Reporting</t>
        </is>
      </c>
      <c r="CF146" s="158" t="inlineStr">
        <is>
          <t>Senior Financial Analyst</t>
        </is>
      </c>
      <c r="CG146" s="158" t="inlineStr">
        <is>
          <t>L4 – Senior</t>
        </is>
      </c>
      <c r="CH146" s="158" t="inlineStr">
        <is>
          <t>Shailesh Kumar Sharma</t>
        </is>
      </c>
      <c r="CI146" s="158" t="inlineStr">
        <is>
          <t>N-7</t>
        </is>
      </c>
      <c r="CJ146" s="158" t="inlineStr">
        <is>
          <t>Individual Contributor</t>
        </is>
      </c>
      <c r="CK146" s="158" t="inlineStr">
        <is>
          <t>Regtech</t>
        </is>
      </c>
      <c r="CL146" s="158" t="inlineStr">
        <is>
          <t>Services</t>
        </is>
      </c>
      <c r="CM146" s="158" t="inlineStr">
        <is>
          <t>18 years, 6 months, 10 days</t>
        </is>
      </c>
      <c r="CN146" s="158" t="inlineStr">
        <is>
          <t>Senior Services Specialst</t>
        </is>
      </c>
      <c r="CO146" s="158" t="n"/>
      <c r="CP146" s="158" t="n">
        <v>3</v>
      </c>
      <c r="CQ146" s="158" t="inlineStr">
        <is>
          <t>Medium</t>
        </is>
      </c>
      <c r="CR146" s="158" t="inlineStr">
        <is>
          <t>Core Contributor</t>
        </is>
      </c>
      <c r="CS146" s="158" t="inlineStr">
        <is>
          <t>No</t>
        </is>
      </c>
      <c r="CT146" s="158" t="inlineStr">
        <is>
          <t>No</t>
        </is>
      </c>
      <c r="CU146" s="158" t="inlineStr">
        <is>
          <t>Yes</t>
        </is>
      </c>
      <c r="CV146" s="158" t="n"/>
      <c r="CW146" s="158" t="n"/>
      <c r="CX146" s="158" t="n"/>
      <c r="CY146" s="158" t="inlineStr">
        <is>
          <r>
            <rPr>
              <rFont val="Calibri"/>
              <b val="1"/>
              <sz val="10"/>
            </rPr>
            <t>Title to be standardized to:</t>
          </r>
          <r>
            <rPr>
              <rFont val="Calibri"/>
              <sz val="10"/>
            </rPr>
            <t xml:space="preserve"> Senior Services Specialist</t>
          </r>
        </is>
      </c>
    </row>
    <row r="147" ht="64" customHeight="1">
      <c r="A147" s="109" t="inlineStr">
        <is>
          <t>IRIS0128</t>
        </is>
      </c>
      <c r="B147" s="111" t="inlineStr">
        <is>
          <t>Supriya Thakur</t>
        </is>
      </c>
      <c r="C147" s="111" t="inlineStr">
        <is>
          <t>Services</t>
        </is>
      </c>
      <c r="D147" s="115" t="inlineStr">
        <is>
          <t>Financial Analyst</t>
        </is>
      </c>
      <c r="E147" s="115" t="inlineStr">
        <is>
          <t>Senior Financial Analyst</t>
        </is>
      </c>
      <c r="F147" s="115" t="inlineStr">
        <is>
          <t>L3 – Professional / Associate</t>
        </is>
      </c>
      <c r="G147" s="115" t="inlineStr">
        <is>
          <t>A3</t>
        </is>
      </c>
      <c r="H147" s="146" t="inlineStr">
        <is>
          <t>▲ Up</t>
        </is>
      </c>
      <c r="I147" s="111" t="inlineStr">
        <is>
          <t>Consulting &amp; Professional Services</t>
        </is>
      </c>
      <c r="J147" s="111" t="inlineStr">
        <is>
          <t>XBRL Tagging, Conversion &amp; Filing</t>
        </is>
      </c>
      <c r="K147" s="111" t="inlineStr"/>
      <c r="L147" s="111" t="n">
        <v>19</v>
      </c>
      <c r="M147" s="113" t="inlineStr">
        <is>
          <t>P2</t>
        </is>
      </c>
      <c r="N147" s="114" t="inlineStr">
        <is>
          <t>Developing</t>
        </is>
      </c>
      <c r="O147" s="114" t="inlineStr">
        <is>
          <t>3 Apply</t>
        </is>
      </c>
      <c r="P147" s="114" t="inlineStr">
        <is>
          <t>2–4 yrs</t>
        </is>
      </c>
      <c r="Q147" s="114" t="inlineStr">
        <is>
          <t>3–5 · 2–5</t>
        </is>
      </c>
      <c r="R147" s="114" t="inlineStr">
        <is>
          <t>Senior Analyst / Associate</t>
        </is>
      </c>
      <c r="S147" s="114" t="inlineStr">
        <is>
          <r>
            <rPr>
              <rFont val="Calibri"/>
              <b val="1"/>
              <sz val="10"/>
            </rPr>
            <t>DataTracks:</t>
          </r>
          <r>
            <rPr>
              <rFont val="Calibri"/>
              <sz val="10"/>
            </rPr>
            <t xml:space="preserve"> Senior Associate · 2–5 yrs · Big Four: Consultant · IRIS Vs Market Benchmark — XBRL US credential pathway: XBRL US GAAP Certificate</t>
          </r>
        </is>
      </c>
      <c r="T147" s="114" t="inlineStr">
        <is>
          <t>XBRL US GAAP Certificate · AICPA &amp; XBRL US; XBRL International specifications; IFRS / US GAAP / Ind AS</t>
        </is>
      </c>
      <c r="U147" s="114" t="inlineStr">
        <is>
          <t>Core 2 · Future 2 · Functional 3 · Leadership not scored</t>
        </is>
      </c>
      <c r="V147" s="157" t="n">
        <v>29</v>
      </c>
      <c r="W147" s="158" t="inlineStr">
        <is>
          <t>IRIS0128</t>
        </is>
      </c>
      <c r="X147" s="158" t="inlineStr">
        <is>
          <t>Employee</t>
        </is>
      </c>
      <c r="Y147" s="158" t="inlineStr">
        <is>
          <t>Active</t>
        </is>
      </c>
      <c r="Z147" s="158" t="inlineStr">
        <is>
          <t>Supriya Thakur</t>
        </is>
      </c>
      <c r="AA147" s="246" t="n">
        <v>39377</v>
      </c>
      <c r="AB147" s="158" t="inlineStr">
        <is>
          <t>Financial Analyst</t>
        </is>
      </c>
      <c r="AC147" s="158" t="inlineStr">
        <is>
          <t>B.Com</t>
        </is>
      </c>
      <c r="AD147" s="158" t="inlineStr">
        <is>
          <t>Priyanka Jadhav</t>
        </is>
      </c>
      <c r="AE147" s="158" t="inlineStr">
        <is>
          <t>N-7</t>
        </is>
      </c>
      <c r="AF147" s="158" t="inlineStr">
        <is>
          <t>Individual Contributor</t>
        </is>
      </c>
      <c r="AG147" s="158" t="inlineStr">
        <is>
          <t>0 years, 0 months, 0 days</t>
        </is>
      </c>
      <c r="AH147" s="158" t="inlineStr">
        <is>
          <t>18 years, 10 months, 3 days</t>
        </is>
      </c>
      <c r="AI147" s="158" t="inlineStr">
        <is>
          <t>Regtech</t>
        </is>
      </c>
      <c r="AJ147" s="158" t="inlineStr">
        <is>
          <t>CARBON</t>
        </is>
      </c>
      <c r="AK147" s="158" t="inlineStr">
        <is>
          <t>Services</t>
        </is>
      </c>
      <c r="AL147" s="158" t="inlineStr">
        <is>
          <t>Expert Assisted services</t>
        </is>
      </c>
      <c r="AM147" s="158" t="inlineStr">
        <is>
          <t>No</t>
        </is>
      </c>
      <c r="AN147" s="158" t="inlineStr">
        <is>
          <t>Professional Services</t>
        </is>
      </c>
      <c r="AO147" s="158" t="inlineStr">
        <is>
          <t>XBRL Domain</t>
        </is>
      </c>
      <c r="AP147" s="158" t="inlineStr">
        <is>
          <t>Non-technical</t>
        </is>
      </c>
      <c r="AQ147" s="158" t="n">
        <v>20</v>
      </c>
      <c r="AR147" s="158" t="inlineStr">
        <is>
          <t>Covered</t>
        </is>
      </c>
      <c r="AS147" s="158" t="inlineStr">
        <is>
          <t>IRIS0128</t>
        </is>
      </c>
      <c r="AT147" s="158" t="inlineStr">
        <is>
          <t>Supriya Thakur</t>
        </is>
      </c>
      <c r="AU147" s="158" t="inlineStr">
        <is>
          <t>Services</t>
        </is>
      </c>
      <c r="AV147" s="158" t="inlineStr">
        <is>
          <t>Professional Services</t>
        </is>
      </c>
      <c r="AW147" s="158" t="inlineStr">
        <is>
          <t>XBRL / Regulatory Reporting</t>
        </is>
      </c>
      <c r="AX147" s="158" t="n"/>
      <c r="AY147" s="158" t="n"/>
      <c r="AZ147" s="158" t="inlineStr">
        <is>
          <t>Employee</t>
        </is>
      </c>
      <c r="BA147" s="158" t="inlineStr">
        <is>
          <t>Priyanka Jadhav</t>
        </is>
      </c>
      <c r="BB147" s="158" t="inlineStr">
        <is>
          <t>Priyanka Jadhav</t>
        </is>
      </c>
      <c r="BC147" s="158" t="inlineStr">
        <is>
          <t>No</t>
        </is>
      </c>
      <c r="BD147" s="158" t="inlineStr">
        <is>
          <t>Financial Analyst</t>
        </is>
      </c>
      <c r="BE147" s="158" t="inlineStr">
        <is>
          <t>Services Specialist</t>
        </is>
      </c>
      <c r="BF147" s="158" t="inlineStr">
        <is>
          <t>Yes</t>
        </is>
      </c>
      <c r="BG147" s="158" t="inlineStr">
        <is>
          <t>—</t>
        </is>
      </c>
      <c r="BH147" s="158" t="inlineStr">
        <is>
          <t>—</t>
        </is>
      </c>
      <c r="BI147" s="158" t="inlineStr">
        <is>
          <t>—</t>
        </is>
      </c>
      <c r="BJ147" s="158" t="inlineStr">
        <is>
          <t>Not a manager</t>
        </is>
      </c>
      <c r="BK147" s="158" t="inlineStr">
        <is>
          <t>—</t>
        </is>
      </c>
      <c r="BL147" s="158" t="inlineStr">
        <is>
          <t>—</t>
        </is>
      </c>
      <c r="BM147" s="158" t="inlineStr">
        <is>
          <t>—</t>
        </is>
      </c>
      <c r="BN147" s="158" t="inlineStr">
        <is>
          <t>Not a manager</t>
        </is>
      </c>
      <c r="BO147" s="158" t="inlineStr">
        <is>
          <t>—</t>
        </is>
      </c>
      <c r="BP147" s="158" t="inlineStr">
        <is>
          <t>L3 – Professional / Associate</t>
        </is>
      </c>
      <c r="BQ147" s="158" t="inlineStr">
        <is>
          <t>L2</t>
        </is>
      </c>
      <c r="BR147" s="158" t="inlineStr">
        <is>
          <t>Matched from Title Hierarchy · new designation</t>
        </is>
      </c>
      <c r="BS147"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7" s="158" t="n"/>
      <c r="BU147" s="158" t="inlineStr">
        <is>
          <t>Europe - ESEF; Netherland - KVK; India - MCA.</t>
        </is>
      </c>
      <c r="BV147" s="158" t="n"/>
      <c r="BW147" s="158" t="inlineStr">
        <is>
          <t>IRIS0128</t>
        </is>
      </c>
      <c r="BX147" s="158" t="inlineStr">
        <is>
          <t>Employee</t>
        </is>
      </c>
      <c r="BY147" s="158" t="inlineStr">
        <is>
          <t>Active</t>
        </is>
      </c>
      <c r="BZ147" s="158" t="inlineStr">
        <is>
          <t>Supriya Thakur</t>
        </is>
      </c>
      <c r="CA147" s="159" t="n">
        <v>39377</v>
      </c>
      <c r="CB147" s="158" t="inlineStr">
        <is>
          <t>Financial Analyst</t>
        </is>
      </c>
      <c r="CC147" s="158" t="n"/>
      <c r="CD147" s="158" t="inlineStr">
        <is>
          <t>Professional Services</t>
        </is>
      </c>
      <c r="CE147" s="158" t="inlineStr">
        <is>
          <t>XBRL / Regulatory Reporting</t>
        </is>
      </c>
      <c r="CF147" s="158" t="inlineStr">
        <is>
          <t>Financial Analyst</t>
        </is>
      </c>
      <c r="CG147" s="158" t="inlineStr">
        <is>
          <t>L3 – Professional / Associate</t>
        </is>
      </c>
      <c r="CH147" s="158" t="inlineStr">
        <is>
          <t>Priyanka Jadhav</t>
        </is>
      </c>
      <c r="CI147" s="158" t="inlineStr">
        <is>
          <t>N-7</t>
        </is>
      </c>
      <c r="CJ147" s="158" t="inlineStr">
        <is>
          <t>Individual Contributor</t>
        </is>
      </c>
      <c r="CK147" s="158" t="inlineStr">
        <is>
          <t>Regtech</t>
        </is>
      </c>
      <c r="CL147" s="158" t="inlineStr">
        <is>
          <t>Services</t>
        </is>
      </c>
      <c r="CM147" s="158" t="inlineStr">
        <is>
          <t>18 years, 7 months, 29 days</t>
        </is>
      </c>
      <c r="CN147" s="158" t="inlineStr">
        <is>
          <t>Services Specialist</t>
        </is>
      </c>
      <c r="CO147" s="158" t="n"/>
      <c r="CP147" s="158" t="n">
        <v>3</v>
      </c>
      <c r="CQ147" s="158" t="inlineStr">
        <is>
          <t>Medium</t>
        </is>
      </c>
      <c r="CR147" s="158" t="inlineStr">
        <is>
          <t>Core Contributor</t>
        </is>
      </c>
      <c r="CS147" s="158" t="inlineStr">
        <is>
          <t>No</t>
        </is>
      </c>
      <c r="CT147" s="158" t="inlineStr">
        <is>
          <t>No</t>
        </is>
      </c>
      <c r="CU147" s="158" t="inlineStr">
        <is>
          <t>Yes</t>
        </is>
      </c>
      <c r="CV147" s="158" t="n"/>
      <c r="CW147" s="158" t="n"/>
      <c r="CX147" s="158" t="n"/>
      <c r="CY147" s="158" t="inlineStr">
        <is>
          <t>Title to be standardized to : Services Specialist</t>
        </is>
      </c>
    </row>
    <row r="148" ht="64" customHeight="1">
      <c r="A148" s="109" t="inlineStr">
        <is>
          <t>IRIS1247</t>
        </is>
      </c>
      <c r="B148" s="111" t="inlineStr">
        <is>
          <t>Sushma Shinde</t>
        </is>
      </c>
      <c r="C148" s="111" t="inlineStr">
        <is>
          <t>Services</t>
        </is>
      </c>
      <c r="D148" s="115" t="inlineStr">
        <is>
          <t>Financial Analyst</t>
        </is>
      </c>
      <c r="E148" s="115" t="inlineStr">
        <is>
          <t>Senior Financial Analyst</t>
        </is>
      </c>
      <c r="F148" s="115" t="inlineStr">
        <is>
          <t>L3 – Professional / Associate</t>
        </is>
      </c>
      <c r="G148" s="115" t="inlineStr">
        <is>
          <t>A3</t>
        </is>
      </c>
      <c r="H148" s="146" t="inlineStr">
        <is>
          <t>▲ Up</t>
        </is>
      </c>
      <c r="I148" s="111" t="inlineStr">
        <is>
          <t>Consulting &amp; Professional Services</t>
        </is>
      </c>
      <c r="J148" s="111" t="inlineStr">
        <is>
          <t>XBRL Tagging, Conversion &amp; Filing</t>
        </is>
      </c>
      <c r="K148" s="111" t="inlineStr"/>
      <c r="L148" s="111" t="n">
        <v>18</v>
      </c>
      <c r="M148" s="113" t="inlineStr">
        <is>
          <t>P2</t>
        </is>
      </c>
      <c r="N148" s="114" t="inlineStr">
        <is>
          <t>Developing</t>
        </is>
      </c>
      <c r="O148" s="114" t="inlineStr">
        <is>
          <t>3 Apply</t>
        </is>
      </c>
      <c r="P148" s="114" t="inlineStr">
        <is>
          <t>2–4 yrs</t>
        </is>
      </c>
      <c r="Q148" s="114" t="inlineStr">
        <is>
          <t>3–5 · 2–5</t>
        </is>
      </c>
      <c r="R148" s="114" t="inlineStr">
        <is>
          <t>Senior Analyst / Associate</t>
        </is>
      </c>
      <c r="S148" s="114" t="inlineStr">
        <is>
          <r>
            <rPr>
              <rFont val="Calibri"/>
              <b val="1"/>
              <sz val="10"/>
            </rPr>
            <t>DataTracks:</t>
          </r>
          <r>
            <rPr>
              <rFont val="Calibri"/>
              <sz val="10"/>
            </rPr>
            <t xml:space="preserve"> Senior Associate · 2–5 yrs · Big Four: Consultant · IRIS Vs Market Benchmark — XBRL US credential pathway: XBRL US GAAP Certificate</t>
          </r>
        </is>
      </c>
      <c r="T148" s="114" t="inlineStr">
        <is>
          <t>XBRL US GAAP Certificate · AICPA &amp; XBRL US; XBRL International specifications; IFRS / US GAAP / Ind AS</t>
        </is>
      </c>
      <c r="U148" s="114" t="inlineStr">
        <is>
          <t>Core 2 · Future 2 · Functional 3 · Leadership not scored</t>
        </is>
      </c>
      <c r="V148" s="157" t="n">
        <v>113</v>
      </c>
      <c r="W148" s="158" t="inlineStr">
        <is>
          <t>IRIS1247</t>
        </is>
      </c>
      <c r="X148" s="158" t="inlineStr">
        <is>
          <t>Employee</t>
        </is>
      </c>
      <c r="Y148" s="158" t="inlineStr">
        <is>
          <t>Active</t>
        </is>
      </c>
      <c r="Z148" s="158" t="inlineStr">
        <is>
          <t>Sushma Shinde</t>
        </is>
      </c>
      <c r="AA148" s="246" t="n">
        <v>41134</v>
      </c>
      <c r="AB148" s="158" t="inlineStr">
        <is>
          <t>Financial Analyst</t>
        </is>
      </c>
      <c r="AC148" s="158" t="inlineStr">
        <is>
          <t>M.Com</t>
        </is>
      </c>
      <c r="AD148" s="158" t="inlineStr">
        <is>
          <t>Lalita Waghmare</t>
        </is>
      </c>
      <c r="AE148" s="158" t="inlineStr">
        <is>
          <t>N-7</t>
        </is>
      </c>
      <c r="AF148" s="158" t="inlineStr">
        <is>
          <t>Individual Contributor</t>
        </is>
      </c>
      <c r="AG148" s="158" t="inlineStr">
        <is>
          <t>0 years, 0 months, 0 days</t>
        </is>
      </c>
      <c r="AH148" s="158" t="inlineStr">
        <is>
          <t>14 years, 0 months, 12 days</t>
        </is>
      </c>
      <c r="AI148" s="158" t="inlineStr">
        <is>
          <t>Regtech</t>
        </is>
      </c>
      <c r="AJ148" s="158" t="inlineStr">
        <is>
          <t>CARBON</t>
        </is>
      </c>
      <c r="AK148" s="158" t="inlineStr">
        <is>
          <t>Services</t>
        </is>
      </c>
      <c r="AL148" s="158" t="inlineStr">
        <is>
          <t>Expert Assisted services</t>
        </is>
      </c>
      <c r="AM148" s="158" t="inlineStr">
        <is>
          <t>No</t>
        </is>
      </c>
      <c r="AN148" s="158" t="inlineStr">
        <is>
          <t>Professional Services</t>
        </is>
      </c>
      <c r="AO148" s="158" t="inlineStr">
        <is>
          <t>XBRL Domain</t>
        </is>
      </c>
      <c r="AP148" s="158" t="inlineStr">
        <is>
          <t>Non-technical</t>
        </is>
      </c>
      <c r="AQ148" s="158" t="n">
        <v>20</v>
      </c>
      <c r="AR148" s="158" t="inlineStr">
        <is>
          <t>Covered</t>
        </is>
      </c>
      <c r="AS148" s="158" t="inlineStr">
        <is>
          <t>IRIS1247</t>
        </is>
      </c>
      <c r="AT148" s="158" t="inlineStr">
        <is>
          <t>Sushma Shinde</t>
        </is>
      </c>
      <c r="AU148" s="158" t="inlineStr">
        <is>
          <t>Services</t>
        </is>
      </c>
      <c r="AV148" s="158" t="inlineStr">
        <is>
          <t>Professional Services</t>
        </is>
      </c>
      <c r="AW148" s="158" t="inlineStr">
        <is>
          <t>XBRL / Regulatory Reporting</t>
        </is>
      </c>
      <c r="AX148" s="158" t="n"/>
      <c r="AY148" s="158" t="n"/>
      <c r="AZ148" s="158" t="inlineStr">
        <is>
          <t>Employee</t>
        </is>
      </c>
      <c r="BA148" s="158" t="inlineStr">
        <is>
          <t>Lalita Waghmare</t>
        </is>
      </c>
      <c r="BB148" s="158" t="inlineStr">
        <is>
          <t>Lalita Waghmare</t>
        </is>
      </c>
      <c r="BC148" s="158" t="inlineStr">
        <is>
          <t>No</t>
        </is>
      </c>
      <c r="BD148" s="158" t="inlineStr">
        <is>
          <t>Financial Analyst</t>
        </is>
      </c>
      <c r="BE148" s="158" t="inlineStr">
        <is>
          <t>Services Specialist</t>
        </is>
      </c>
      <c r="BF148" s="158" t="inlineStr">
        <is>
          <t>Yes</t>
        </is>
      </c>
      <c r="BG148" s="158" t="inlineStr">
        <is>
          <t>—</t>
        </is>
      </c>
      <c r="BH148" s="158" t="inlineStr">
        <is>
          <t>—</t>
        </is>
      </c>
      <c r="BI148" s="158" t="inlineStr">
        <is>
          <t>—</t>
        </is>
      </c>
      <c r="BJ148" s="158" t="inlineStr">
        <is>
          <t>Not a manager</t>
        </is>
      </c>
      <c r="BK148" s="158" t="inlineStr">
        <is>
          <t>—</t>
        </is>
      </c>
      <c r="BL148" s="158" t="inlineStr">
        <is>
          <t>—</t>
        </is>
      </c>
      <c r="BM148" s="158" t="inlineStr">
        <is>
          <t>—</t>
        </is>
      </c>
      <c r="BN148" s="158" t="inlineStr">
        <is>
          <t>Not a manager</t>
        </is>
      </c>
      <c r="BO148" s="158" t="inlineStr">
        <is>
          <t>—</t>
        </is>
      </c>
      <c r="BP148" s="158" t="inlineStr">
        <is>
          <t>L3 – Professional / Associate</t>
        </is>
      </c>
      <c r="BQ148" s="158" t="inlineStr">
        <is>
          <t>L2</t>
        </is>
      </c>
      <c r="BR148" s="158" t="inlineStr">
        <is>
          <t>Matched from Title Hierarchy · new designation</t>
        </is>
      </c>
      <c r="BS148"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48" s="158" t="n"/>
      <c r="BU148" s="158" t="inlineStr">
        <is>
          <t>India - MCA; Netherland - KVK, Europe - ESEF.</t>
        </is>
      </c>
      <c r="BV148" s="158" t="n"/>
      <c r="BW148" s="158" t="inlineStr">
        <is>
          <t>IRIS1247</t>
        </is>
      </c>
      <c r="BX148" s="158" t="inlineStr">
        <is>
          <t>Employee</t>
        </is>
      </c>
      <c r="BY148" s="158" t="inlineStr">
        <is>
          <t>Active</t>
        </is>
      </c>
      <c r="BZ148" s="158" t="inlineStr">
        <is>
          <t>Sushma Shinde</t>
        </is>
      </c>
      <c r="CA148" s="159" t="n">
        <v>41134</v>
      </c>
      <c r="CB148" s="158" t="inlineStr">
        <is>
          <t>Financial Analyst</t>
        </is>
      </c>
      <c r="CC148" s="158" t="n"/>
      <c r="CD148" s="158" t="inlineStr">
        <is>
          <t>Professional Services</t>
        </is>
      </c>
      <c r="CE148" s="158" t="inlineStr">
        <is>
          <t>XBRL / Regulatory Reporting</t>
        </is>
      </c>
      <c r="CF148" s="158" t="inlineStr">
        <is>
          <t>Financial Analyst</t>
        </is>
      </c>
      <c r="CG148" s="158" t="inlineStr">
        <is>
          <t>L3 – Professional / Associate</t>
        </is>
      </c>
      <c r="CH148" s="158" t="inlineStr">
        <is>
          <t>Lalita Waghmare</t>
        </is>
      </c>
      <c r="CI148" s="158" t="inlineStr">
        <is>
          <t>N-7</t>
        </is>
      </c>
      <c r="CJ148" s="158" t="inlineStr">
        <is>
          <t>Individual Contributor</t>
        </is>
      </c>
      <c r="CK148" s="158" t="inlineStr">
        <is>
          <t>Regtech</t>
        </is>
      </c>
      <c r="CL148" s="158" t="inlineStr">
        <is>
          <t>Services</t>
        </is>
      </c>
      <c r="CM148" s="158" t="inlineStr">
        <is>
          <t>13 years, 10 months, 7 days</t>
        </is>
      </c>
      <c r="CN148" s="158" t="inlineStr">
        <is>
          <t>Services Specialist</t>
        </is>
      </c>
      <c r="CO148" s="158" t="n"/>
      <c r="CP148" s="158" t="n">
        <v>5</v>
      </c>
      <c r="CQ148" s="158" t="inlineStr">
        <is>
          <t>High</t>
        </is>
      </c>
      <c r="CR148" s="158" t="inlineStr">
        <is>
          <t>Emerging Talent</t>
        </is>
      </c>
      <c r="CS148" s="158" t="inlineStr">
        <is>
          <t>No</t>
        </is>
      </c>
      <c r="CT148" s="158" t="inlineStr">
        <is>
          <t>Yes</t>
        </is>
      </c>
      <c r="CU148" s="158" t="inlineStr">
        <is>
          <t>Yes</t>
        </is>
      </c>
      <c r="CV148" s="158" t="n"/>
      <c r="CW148" s="158" t="n"/>
      <c r="CX148" s="158" t="n"/>
      <c r="CY148" s="158" t="inlineStr">
        <is>
          <t>Title to be standardized to : Services Specialist</t>
        </is>
      </c>
    </row>
    <row r="149" ht="64" customHeight="1">
      <c r="A149" s="109" t="inlineStr">
        <is>
          <t>IRIS0819</t>
        </is>
      </c>
      <c r="B149" s="111" t="inlineStr">
        <is>
          <t>Vikram Bangera</t>
        </is>
      </c>
      <c r="C149" s="111" t="inlineStr">
        <is>
          <t>Services</t>
        </is>
      </c>
      <c r="D149" s="111" t="inlineStr">
        <is>
          <t>Senior Financial Analyst</t>
        </is>
      </c>
      <c r="E149" s="111" t="inlineStr">
        <is>
          <t>Senior Financial Analyst</t>
        </is>
      </c>
      <c r="F149" s="111" t="inlineStr">
        <is>
          <t>L4 – Senior</t>
        </is>
      </c>
      <c r="G149" s="24" t="inlineStr">
        <is>
          <t>A3</t>
        </is>
      </c>
      <c r="H149" s="149" t="inlineStr">
        <is>
          <t>• Same level</t>
        </is>
      </c>
      <c r="I149" s="111" t="inlineStr">
        <is>
          <t>Consulting &amp; Professional Services</t>
        </is>
      </c>
      <c r="J149" s="111" t="inlineStr">
        <is>
          <t>XBRL Tagging, Conversion &amp; Filing</t>
        </is>
      </c>
      <c r="K149" s="133" t="inlineStr">
        <is>
          <t>• Confirm the reporting line — Manager</t>
        </is>
      </c>
      <c r="L149" s="111" t="n">
        <v>18</v>
      </c>
      <c r="M149" s="113" t="inlineStr">
        <is>
          <t>P2</t>
        </is>
      </c>
      <c r="N149" s="114" t="inlineStr">
        <is>
          <t>Developing</t>
        </is>
      </c>
      <c r="O149" s="114" t="inlineStr">
        <is>
          <t>3 Apply</t>
        </is>
      </c>
      <c r="P149" s="114" t="inlineStr">
        <is>
          <t>2–4 yrs</t>
        </is>
      </c>
      <c r="Q149" s="114" t="inlineStr">
        <is>
          <t>3–5 · 2–5</t>
        </is>
      </c>
      <c r="R149" s="114" t="inlineStr">
        <is>
          <t>Senior Analyst / Associate</t>
        </is>
      </c>
      <c r="S149" s="114" t="inlineStr">
        <is>
          <r>
            <rPr>
              <rFont val="Calibri"/>
              <b val="1"/>
              <sz val="10"/>
            </rPr>
            <t>DataTracks:</t>
          </r>
          <r>
            <rPr>
              <rFont val="Calibri"/>
              <sz val="10"/>
            </rPr>
            <t xml:space="preserve"> Senior Associate · 2–5 yrs · Big Four: Consultant · IRIS Vs Market Benchmark — XBRL US credential pathway: XBRL US GAAP Certificate</t>
          </r>
        </is>
      </c>
      <c r="T149" s="114" t="inlineStr">
        <is>
          <t>XBRL US GAAP Certificate · AICPA &amp; XBRL US; XBRL International specifications; IFRS / US GAAP / Ind AS</t>
        </is>
      </c>
      <c r="U149" s="114" t="inlineStr">
        <is>
          <t>Core 2 · Future 2 · Functional 3 · Leadership not scored</t>
        </is>
      </c>
      <c r="V149" s="157" t="n">
        <v>93</v>
      </c>
      <c r="W149" s="158" t="inlineStr">
        <is>
          <t>IRIS0819</t>
        </is>
      </c>
      <c r="X149" s="158" t="inlineStr">
        <is>
          <t>Employee</t>
        </is>
      </c>
      <c r="Y149" s="158" t="inlineStr">
        <is>
          <t>Active</t>
        </is>
      </c>
      <c r="Z149" s="158" t="inlineStr">
        <is>
          <t>Vikram Bangera</t>
        </is>
      </c>
      <c r="AA149" s="246" t="n">
        <v>40771</v>
      </c>
      <c r="AB149" s="158" t="inlineStr">
        <is>
          <t>Senior Financial Analyst</t>
        </is>
      </c>
      <c r="AC149" s="158" t="inlineStr">
        <is>
          <t>B.Com</t>
        </is>
      </c>
      <c r="AD149" s="158" t="inlineStr">
        <is>
          <t>Priyanka Jadhav</t>
        </is>
      </c>
      <c r="AE149" s="158" t="inlineStr">
        <is>
          <t>N-7</t>
        </is>
      </c>
      <c r="AF149" s="158" t="inlineStr">
        <is>
          <t>Individual Contributor</t>
        </is>
      </c>
      <c r="AG149" s="158" t="inlineStr">
        <is>
          <t>0 years, 6 months, 0 days</t>
        </is>
      </c>
      <c r="AH149" s="158" t="inlineStr">
        <is>
          <t>15 years, 0 months, 9 days</t>
        </is>
      </c>
      <c r="AI149" s="158" t="inlineStr">
        <is>
          <t>Regtech</t>
        </is>
      </c>
      <c r="AJ149" s="158" t="inlineStr">
        <is>
          <t>CARBON</t>
        </is>
      </c>
      <c r="AK149" s="158" t="inlineStr">
        <is>
          <t>Services</t>
        </is>
      </c>
      <c r="AL149" s="158" t="inlineStr">
        <is>
          <t>Expert Assisted services</t>
        </is>
      </c>
      <c r="AM149" s="158" t="inlineStr">
        <is>
          <t>No</t>
        </is>
      </c>
      <c r="AN149" s="158" t="inlineStr">
        <is>
          <t>Professional Services</t>
        </is>
      </c>
      <c r="AO149" s="158" t="inlineStr">
        <is>
          <t>XBRL Domain</t>
        </is>
      </c>
      <c r="AP149" s="158" t="inlineStr">
        <is>
          <t>Non-technical</t>
        </is>
      </c>
      <c r="AQ149" s="158" t="n">
        <v>20</v>
      </c>
      <c r="AR149" s="158" t="inlineStr">
        <is>
          <t>Covered</t>
        </is>
      </c>
      <c r="AS149" s="158" t="inlineStr">
        <is>
          <t>IRIS0819</t>
        </is>
      </c>
      <c r="AT149" s="158" t="inlineStr">
        <is>
          <t>Vikram Bangera</t>
        </is>
      </c>
      <c r="AU149" s="158" t="inlineStr">
        <is>
          <t>Services</t>
        </is>
      </c>
      <c r="AV149" s="158" t="inlineStr">
        <is>
          <t>Professional Services</t>
        </is>
      </c>
      <c r="AW149" s="158" t="inlineStr">
        <is>
          <t>XBRL / Regulatory Reporting</t>
        </is>
      </c>
      <c r="AX149" s="158" t="n"/>
      <c r="AY149" s="158" t="n"/>
      <c r="AZ149" s="158" t="inlineStr">
        <is>
          <t>Employee</t>
        </is>
      </c>
      <c r="BA149" s="158" t="inlineStr">
        <is>
          <t>Priyanka Jadhav</t>
        </is>
      </c>
      <c r="BB149" s="158" t="inlineStr">
        <is>
          <t>Priyanka Jadhav</t>
        </is>
      </c>
      <c r="BC149" s="158" t="inlineStr">
        <is>
          <t>No</t>
        </is>
      </c>
      <c r="BD149" s="158" t="inlineStr">
        <is>
          <t>Senior Financial Analyst</t>
        </is>
      </c>
      <c r="BE149" s="158" t="inlineStr">
        <is>
          <t>Senior Services Specialist</t>
        </is>
      </c>
      <c r="BF149" s="158" t="inlineStr">
        <is>
          <t>Yes</t>
        </is>
      </c>
      <c r="BG149" s="158" t="inlineStr">
        <is>
          <t>—</t>
        </is>
      </c>
      <c r="BH149" s="158" t="inlineStr">
        <is>
          <t>—</t>
        </is>
      </c>
      <c r="BI149" s="158" t="inlineStr">
        <is>
          <t>—</t>
        </is>
      </c>
      <c r="BJ149" s="158" t="inlineStr">
        <is>
          <t>Not a manager</t>
        </is>
      </c>
      <c r="BK149" s="158" t="inlineStr">
        <is>
          <t>—</t>
        </is>
      </c>
      <c r="BL149" s="158" t="inlineStr">
        <is>
          <t>—</t>
        </is>
      </c>
      <c r="BM149" s="158" t="inlineStr">
        <is>
          <t>—</t>
        </is>
      </c>
      <c r="BN149" s="158" t="inlineStr">
        <is>
          <t>Not a manager</t>
        </is>
      </c>
      <c r="BO149" s="158" t="inlineStr">
        <is>
          <t>—</t>
        </is>
      </c>
      <c r="BP149" s="158" t="inlineStr">
        <is>
          <t>L4 – Senior</t>
        </is>
      </c>
      <c r="BQ149" s="158" t="inlineStr">
        <is>
          <t>L4 – Senior</t>
        </is>
      </c>
      <c r="BR149" s="158" t="inlineStr">
        <is>
          <t>Designation refined from Raw tab Comments column · this update</t>
        </is>
      </c>
      <c r="BS149"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T149" s="158" t="n"/>
      <c r="BU149" s="158" t="inlineStr">
        <is>
          <t>Europe - ESEF; UK - HMRC; Netherland - KVK.</t>
        </is>
      </c>
      <c r="BV149" s="158" t="n"/>
      <c r="BW149" s="158" t="inlineStr">
        <is>
          <t>IRIS0819</t>
        </is>
      </c>
      <c r="BX149" s="158" t="inlineStr">
        <is>
          <t>Employee</t>
        </is>
      </c>
      <c r="BY149" s="158" t="inlineStr">
        <is>
          <t>Active</t>
        </is>
      </c>
      <c r="BZ149" s="158" t="inlineStr">
        <is>
          <t>Vikram Bangera</t>
        </is>
      </c>
      <c r="CA149" s="159" t="n">
        <v>40771</v>
      </c>
      <c r="CB149" s="158" t="inlineStr">
        <is>
          <t>Senior Financial Analyst</t>
        </is>
      </c>
      <c r="CC149" s="158" t="n"/>
      <c r="CD149" s="158" t="inlineStr">
        <is>
          <t>Professional Services</t>
        </is>
      </c>
      <c r="CE149" s="158" t="inlineStr">
        <is>
          <t>XBRL / Regulatory Reporting</t>
        </is>
      </c>
      <c r="CF149" s="158" t="inlineStr">
        <is>
          <t>Senior Financial Analyst</t>
        </is>
      </c>
      <c r="CG149" s="158" t="inlineStr">
        <is>
          <t>L4 – Senior</t>
        </is>
      </c>
      <c r="CH149" s="158" t="inlineStr">
        <is>
          <t>Priyanka Jadhav</t>
        </is>
      </c>
      <c r="CI149" s="158" t="inlineStr">
        <is>
          <t>N-7</t>
        </is>
      </c>
      <c r="CJ149" s="158" t="inlineStr">
        <is>
          <t>Individual Contributor</t>
        </is>
      </c>
      <c r="CK149" s="158" t="inlineStr">
        <is>
          <t>Regtech</t>
        </is>
      </c>
      <c r="CL149" s="158" t="inlineStr">
        <is>
          <t>Services</t>
        </is>
      </c>
      <c r="CM149" s="158" t="inlineStr">
        <is>
          <t>15 years, 4 months, 4 days</t>
        </is>
      </c>
      <c r="CN149" s="158" t="inlineStr">
        <is>
          <t>Senior Services Specialst</t>
        </is>
      </c>
      <c r="CO149" s="158" t="n"/>
      <c r="CP149" s="158" t="n">
        <v>3</v>
      </c>
      <c r="CQ149" s="158" t="inlineStr">
        <is>
          <t>High</t>
        </is>
      </c>
      <c r="CR149" s="158" t="inlineStr">
        <is>
          <t>Core Contributor</t>
        </is>
      </c>
      <c r="CS149" s="158" t="inlineStr">
        <is>
          <t>Yes</t>
        </is>
      </c>
      <c r="CT149" s="158" t="inlineStr">
        <is>
          <t>No</t>
        </is>
      </c>
      <c r="CU149" s="158" t="inlineStr">
        <is>
          <t>Yes</t>
        </is>
      </c>
      <c r="CV149" s="158" t="n"/>
      <c r="CW149" s="158" t="n"/>
      <c r="CX149" s="158" t="n"/>
      <c r="CY149" s="158" t="inlineStr">
        <is>
          <r>
            <rPr>
              <rFont val="Calibri"/>
              <b val="1"/>
              <sz val="10"/>
            </rPr>
            <t>Title to be standardized to:</t>
          </r>
          <r>
            <rPr>
              <rFont val="Calibri"/>
              <sz val="10"/>
            </rPr>
            <t xml:space="preserve"> Senior Services Specialist</t>
          </r>
        </is>
      </c>
    </row>
    <row r="150" ht="64" customHeight="1">
      <c r="A150" s="109" t="inlineStr">
        <is>
          <t>IRISC212</t>
        </is>
      </c>
      <c r="B150" s="111" t="inlineStr">
        <is>
          <t>Vishakha Vitmal</t>
        </is>
      </c>
      <c r="C150" s="111" t="inlineStr">
        <is>
          <t>Services</t>
        </is>
      </c>
      <c r="D150" s="115" t="inlineStr">
        <is>
          <t>Consultant</t>
        </is>
      </c>
      <c r="E150" s="115" t="inlineStr">
        <is>
          <t>Senior Financial Analyst</t>
        </is>
      </c>
      <c r="F150" s="115" t="inlineStr">
        <is>
          <t>L3 – Professional / Associate</t>
        </is>
      </c>
      <c r="G150" s="115" t="inlineStr">
        <is>
          <t>A3</t>
        </is>
      </c>
      <c r="H150" s="146" t="inlineStr">
        <is>
          <t>▲ Up</t>
        </is>
      </c>
      <c r="I150" s="111" t="inlineStr">
        <is>
          <t>Consulting &amp; Professional Services</t>
        </is>
      </c>
      <c r="J150" s="111" t="inlineStr">
        <is>
          <t>XBRL Tagging, Conversion &amp; Filing</t>
        </is>
      </c>
      <c r="K150" s="133" t="inlineStr">
        <is>
          <t>• Correct the experience record — HR</t>
        </is>
      </c>
      <c r="L150" s="111" t="n">
        <v>19</v>
      </c>
      <c r="M150" s="113" t="inlineStr">
        <is>
          <t>P2</t>
        </is>
      </c>
      <c r="N150" s="114" t="inlineStr">
        <is>
          <t>Developing</t>
        </is>
      </c>
      <c r="O150" s="114" t="inlineStr">
        <is>
          <t>3 Apply</t>
        </is>
      </c>
      <c r="P150" s="114" t="inlineStr">
        <is>
          <t>2–4 yrs</t>
        </is>
      </c>
      <c r="Q150" s="114" t="inlineStr">
        <is>
          <t>3–5 · 2–5</t>
        </is>
      </c>
      <c r="R150" s="114" t="inlineStr">
        <is>
          <t>Senior Analyst / Associate</t>
        </is>
      </c>
      <c r="S150" s="114" t="inlineStr">
        <is>
          <r>
            <rPr>
              <rFont val="Calibri"/>
              <b val="1"/>
              <sz val="10"/>
            </rPr>
            <t>DataTracks:</t>
          </r>
          <r>
            <rPr>
              <rFont val="Calibri"/>
              <sz val="10"/>
            </rPr>
            <t xml:space="preserve"> Senior Associate · 2–5 yrs · Big Four: Consultant · IRIS Vs Market Benchmark — XBRL US credential pathway: XBRL US GAAP Certificate</t>
          </r>
        </is>
      </c>
      <c r="T150" s="114" t="inlineStr">
        <is>
          <t>XBRL US GAAP Certificate · AICPA &amp; XBRL US; XBRL International specifications; IFRS / US GAAP / Ind AS</t>
        </is>
      </c>
      <c r="U150" s="114" t="inlineStr">
        <is>
          <t>Core 2 · Future 2 · Functional 3 · Leadership not scored</t>
        </is>
      </c>
      <c r="V150" s="157" t="n">
        <v>188</v>
      </c>
      <c r="W150" s="158" t="inlineStr">
        <is>
          <t>IRISC212</t>
        </is>
      </c>
      <c r="X150" s="158" t="inlineStr">
        <is>
          <t>On Contract</t>
        </is>
      </c>
      <c r="Y150" s="158" t="inlineStr">
        <is>
          <t>Active</t>
        </is>
      </c>
      <c r="Z150" s="158" t="inlineStr">
        <is>
          <t>Vishakha Vitmal</t>
        </is>
      </c>
      <c r="AA150" s="246" t="n">
        <v>44385</v>
      </c>
      <c r="AB150" s="158" t="inlineStr">
        <is>
          <t>Consultant</t>
        </is>
      </c>
      <c r="AC150" s="158" t="inlineStr">
        <is>
          <t>B.Com</t>
        </is>
      </c>
      <c r="AD150" s="158" t="inlineStr">
        <is>
          <t>Priyanka Mehra</t>
        </is>
      </c>
      <c r="AE150" s="158" t="inlineStr">
        <is>
          <t>N-7</t>
        </is>
      </c>
      <c r="AF150" s="158" t="inlineStr">
        <is>
          <t>Individual Contributor</t>
        </is>
      </c>
      <c r="AG150" s="158" t="inlineStr">
        <is>
          <t>0 years, 0 months, 0 days</t>
        </is>
      </c>
      <c r="AH150" s="158" t="inlineStr">
        <is>
          <t>5 years, 1 months, 17 days</t>
        </is>
      </c>
      <c r="AI150" s="158" t="inlineStr">
        <is>
          <t>Regtech</t>
        </is>
      </c>
      <c r="AJ150" s="158" t="inlineStr">
        <is>
          <t>CARBON</t>
        </is>
      </c>
      <c r="AK150" s="158" t="inlineStr">
        <is>
          <t>Services</t>
        </is>
      </c>
      <c r="AL150" s="158" t="inlineStr">
        <is>
          <t>Expert Assisted services</t>
        </is>
      </c>
      <c r="AM150" s="158" t="inlineStr">
        <is>
          <t>No</t>
        </is>
      </c>
      <c r="AN150" s="158" t="inlineStr">
        <is>
          <t>Professional Services</t>
        </is>
      </c>
      <c r="AO150" s="158" t="inlineStr">
        <is>
          <t>XBRL Domain</t>
        </is>
      </c>
      <c r="AP150" s="158" t="inlineStr">
        <is>
          <t>Non-technical</t>
        </is>
      </c>
      <c r="AQ150" s="158" t="n">
        <v>20</v>
      </c>
      <c r="AR150" s="158" t="inlineStr">
        <is>
          <t>Covered</t>
        </is>
      </c>
      <c r="AS150" s="158" t="inlineStr">
        <is>
          <t>IRISC212</t>
        </is>
      </c>
      <c r="AT150" s="158" t="inlineStr">
        <is>
          <t>Vishakha Vitmal</t>
        </is>
      </c>
      <c r="AU150" s="158" t="inlineStr">
        <is>
          <t>Services</t>
        </is>
      </c>
      <c r="AV150" s="158" t="inlineStr">
        <is>
          <t>Professional Services</t>
        </is>
      </c>
      <c r="AW150" s="158" t="inlineStr">
        <is>
          <t>XBRL / Regulatory Reporting</t>
        </is>
      </c>
      <c r="AX150" s="158" t="n"/>
      <c r="AY150" s="158" t="n"/>
      <c r="AZ150" s="158" t="inlineStr">
        <is>
          <t>On Contract</t>
        </is>
      </c>
      <c r="BA150" s="158" t="inlineStr">
        <is>
          <t>Priyanka Mehra</t>
        </is>
      </c>
      <c r="BB150" s="158" t="inlineStr">
        <is>
          <t>Priyanka Mehra</t>
        </is>
      </c>
      <c r="BC150" s="158" t="inlineStr">
        <is>
          <t>No</t>
        </is>
      </c>
      <c r="BD150" s="158" t="inlineStr">
        <is>
          <t>Consultant</t>
        </is>
      </c>
      <c r="BE150" s="158" t="inlineStr">
        <is>
          <t>Consultant</t>
        </is>
      </c>
      <c r="BF150" s="158" t="inlineStr">
        <is>
          <t>No</t>
        </is>
      </c>
      <c r="BG150" s="158" t="inlineStr">
        <is>
          <t>—</t>
        </is>
      </c>
      <c r="BH150" s="158" t="inlineStr">
        <is>
          <t>—</t>
        </is>
      </c>
      <c r="BI150" s="158" t="inlineStr">
        <is>
          <t>—</t>
        </is>
      </c>
      <c r="BJ150" s="158" t="inlineStr">
        <is>
          <t>Not a manager</t>
        </is>
      </c>
      <c r="BK150" s="158" t="inlineStr">
        <is>
          <t>—</t>
        </is>
      </c>
      <c r="BL150" s="158" t="inlineStr">
        <is>
          <t>—</t>
        </is>
      </c>
      <c r="BM150" s="158" t="inlineStr">
        <is>
          <t>—</t>
        </is>
      </c>
      <c r="BN150" s="158" t="inlineStr">
        <is>
          <t>Not a manager</t>
        </is>
      </c>
      <c r="BO150" s="158" t="inlineStr">
        <is>
          <t>—</t>
        </is>
      </c>
      <c r="BP150" s="158" t="inlineStr">
        <is>
          <t>L3 – Professional / Associate</t>
        </is>
      </c>
      <c r="BQ150" s="158" t="inlineStr">
        <is>
          <t>L3 – Professional / Associate</t>
        </is>
      </c>
      <c r="BR150" s="158" t="inlineStr">
        <is>
          <t>No designation change — current record value carried forward</t>
        </is>
      </c>
      <c r="BS150"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50" s="158" t="n"/>
      <c r="BU150" s="158" t="inlineStr">
        <is>
          <t>South Africa - CIPC; India - MCA.</t>
        </is>
      </c>
      <c r="BV150" s="158" t="n"/>
      <c r="BW150" s="158" t="inlineStr">
        <is>
          <t>IRISC212</t>
        </is>
      </c>
      <c r="BX150" s="158" t="inlineStr">
        <is>
          <t>On Contract</t>
        </is>
      </c>
      <c r="BY150" s="158" t="inlineStr">
        <is>
          <t>Active</t>
        </is>
      </c>
      <c r="BZ150" s="158" t="inlineStr">
        <is>
          <t>Vishakha Vitmal</t>
        </is>
      </c>
      <c r="CA150" s="159" t="n">
        <v>44385</v>
      </c>
      <c r="CB150" s="158" t="inlineStr">
        <is>
          <t>Consultant</t>
        </is>
      </c>
      <c r="CC150" s="158" t="inlineStr">
        <is>
          <t>Tagging</t>
        </is>
      </c>
      <c r="CD150" s="158" t="inlineStr">
        <is>
          <t>Professional Services</t>
        </is>
      </c>
      <c r="CE150" s="158" t="inlineStr">
        <is>
          <t>XBRL / Regulatory Reporting</t>
        </is>
      </c>
      <c r="CF150" s="158" t="inlineStr">
        <is>
          <t>Consultant</t>
        </is>
      </c>
      <c r="CG150" s="158" t="inlineStr">
        <is>
          <t>L3 – Professional / Associate</t>
        </is>
      </c>
      <c r="CH150" s="158" t="inlineStr">
        <is>
          <t>Priyanka Mehra</t>
        </is>
      </c>
      <c r="CI150" s="158" t="inlineStr">
        <is>
          <t>N-7</t>
        </is>
      </c>
      <c r="CJ150" s="158" t="inlineStr">
        <is>
          <t>Individual Contributor</t>
        </is>
      </c>
      <c r="CK150" s="158" t="inlineStr">
        <is>
          <t>Regtech</t>
        </is>
      </c>
      <c r="CL150" s="158" t="inlineStr">
        <is>
          <t>Services</t>
        </is>
      </c>
      <c r="CM150" s="158" t="inlineStr">
        <is>
          <t>4 years, 11 months, 12 days</t>
        </is>
      </c>
      <c r="CN150" s="158" t="n"/>
      <c r="CO150" s="158" t="n"/>
      <c r="CP150" s="158" t="n">
        <v>3</v>
      </c>
      <c r="CQ150" s="158" t="inlineStr">
        <is>
          <t>Medium</t>
        </is>
      </c>
      <c r="CR150" s="158" t="inlineStr">
        <is>
          <t>Core Contributor</t>
        </is>
      </c>
      <c r="CS150" s="158" t="inlineStr">
        <is>
          <t>No</t>
        </is>
      </c>
      <c r="CT150" s="158" t="inlineStr">
        <is>
          <t>No</t>
        </is>
      </c>
      <c r="CU150" s="158" t="inlineStr">
        <is>
          <t>Yes</t>
        </is>
      </c>
      <c r="CV150" s="158" t="n"/>
      <c r="CW150" s="158" t="n"/>
      <c r="CX150" s="158" t="n"/>
      <c r="CY150" s="158" t="n"/>
    </row>
    <row r="151" ht="64" customHeight="1">
      <c r="A151" s="109" t="inlineStr">
        <is>
          <t>IRIS2475</t>
        </is>
      </c>
      <c r="B151" s="111" t="inlineStr">
        <is>
          <t>Yadavar Velumurgan S.</t>
        </is>
      </c>
      <c r="C151" s="111" t="inlineStr">
        <is>
          <t>Services</t>
        </is>
      </c>
      <c r="D151" s="115" t="inlineStr">
        <is>
          <t>Senior Financial Analyst</t>
        </is>
      </c>
      <c r="E151" s="115" t="inlineStr">
        <is>
          <t>Senior QA Engineer</t>
        </is>
      </c>
      <c r="F151" s="111" t="inlineStr">
        <is>
          <t>L4 – Senior</t>
        </is>
      </c>
      <c r="G151" s="24" t="inlineStr">
        <is>
          <t>A3</t>
        </is>
      </c>
      <c r="H151" s="149" t="inlineStr">
        <is>
          <t>• Same level</t>
        </is>
      </c>
      <c r="I151" s="111" t="inlineStr">
        <is>
          <t>Quality Assurance</t>
        </is>
      </c>
      <c r="J151" s="111" t="inlineStr">
        <is>
          <t>Functional &amp; Domain Testing</t>
        </is>
      </c>
      <c r="K151" s="133" t="inlineStr">
        <is>
          <t>• Correct the experience record — HR</t>
        </is>
      </c>
      <c r="L151" s="111" t="n">
        <v>20</v>
      </c>
      <c r="M151" s="113" t="inlineStr">
        <is>
          <t>P2</t>
        </is>
      </c>
      <c r="N151" s="114" t="inlineStr">
        <is>
          <t>Developing</t>
        </is>
      </c>
      <c r="O151" s="114" t="inlineStr">
        <is>
          <t>3 Apply</t>
        </is>
      </c>
      <c r="P151" s="114" t="inlineStr">
        <is>
          <t>2–4 yrs</t>
        </is>
      </c>
      <c r="Q151" s="114" t="inlineStr">
        <is>
          <t>3–5 · 2–5</t>
        </is>
      </c>
      <c r="R151" s="114" t="inlineStr">
        <is>
          <t>QA Engineer</t>
        </is>
      </c>
      <c r="S151" s="114" t="inlineStr">
        <is>
          <r>
            <rPr>
              <rFont val="Calibri"/>
              <b val="1"/>
              <sz val="10"/>
            </rPr>
            <t>Workiva:</t>
          </r>
          <r>
            <rPr>
              <rFont val="Calibri"/>
              <sz val="10"/>
            </rPr>
            <t xml:space="preserve"> SE · Broadridge India: SE · Nasdaq / AxiomSL: SE · IRIS Vs Market Benchmark — ISTQB certification pathway: Foundation</t>
          </r>
        </is>
      </c>
      <c r="T151" s="114" t="inlineStr">
        <is>
          <t>ISTQB Foundation → Advanced → Expert; SFIA testing</t>
        </is>
      </c>
      <c r="U151" s="114" t="inlineStr">
        <is>
          <t>Core 2 · Future 2 · Functional 3 · Leadership not scored</t>
        </is>
      </c>
      <c r="V151" s="157" t="n">
        <v>450</v>
      </c>
      <c r="W151" s="158" t="inlineStr">
        <is>
          <t>IRIS2475</t>
        </is>
      </c>
      <c r="X151" s="158" t="inlineStr">
        <is>
          <t>Employee</t>
        </is>
      </c>
      <c r="Y151" s="158" t="inlineStr">
        <is>
          <t>Active</t>
        </is>
      </c>
      <c r="Z151" s="158" t="inlineStr">
        <is>
          <t>Yadavar Velumurgan S.</t>
        </is>
      </c>
      <c r="AA151" s="246" t="n">
        <v>46058</v>
      </c>
      <c r="AB151" s="158" t="inlineStr">
        <is>
          <t>Senior Financial Analyst</t>
        </is>
      </c>
      <c r="AC151" s="158" t="inlineStr">
        <is>
          <t>B.Com</t>
        </is>
      </c>
      <c r="AD151" s="158" t="inlineStr">
        <is>
          <t>K Ashok Kumar</t>
        </is>
      </c>
      <c r="AE151" s="158" t="inlineStr">
        <is>
          <t>N-5</t>
        </is>
      </c>
      <c r="AF151" s="158" t="inlineStr">
        <is>
          <t>Individual Contributor</t>
        </is>
      </c>
      <c r="AG151" s="158" t="inlineStr">
        <is>
          <t>2 years, 8 months, 0 days</t>
        </is>
      </c>
      <c r="AH151" s="158" t="inlineStr">
        <is>
          <t>0 years, 6 months, 20 days</t>
        </is>
      </c>
      <c r="AI151" s="158" t="inlineStr">
        <is>
          <t>Regtech</t>
        </is>
      </c>
      <c r="AJ151" s="158" t="inlineStr">
        <is>
          <t>CARBON</t>
        </is>
      </c>
      <c r="AK151" s="158" t="inlineStr">
        <is>
          <t>Services</t>
        </is>
      </c>
      <c r="AL151" s="158" t="inlineStr">
        <is>
          <t>Expert Assisted services</t>
        </is>
      </c>
      <c r="AM151" s="158" t="inlineStr">
        <is>
          <t>No</t>
        </is>
      </c>
      <c r="AN151" s="158" t="inlineStr">
        <is>
          <t>Professional Services</t>
        </is>
      </c>
      <c r="AO151" s="158" t="inlineStr">
        <is>
          <t>XBRL Domain</t>
        </is>
      </c>
      <c r="AP151" s="158" t="inlineStr">
        <is>
          <t>Non-technical</t>
        </is>
      </c>
      <c r="AQ151" s="158" t="n">
        <v>20</v>
      </c>
      <c r="AR151" s="158" t="inlineStr">
        <is>
          <t>Covered</t>
        </is>
      </c>
      <c r="AS151" s="158" t="inlineStr">
        <is>
          <t>IRIS2475</t>
        </is>
      </c>
      <c r="AT151" s="158" t="inlineStr">
        <is>
          <t>Yadavar Velumurgan S.</t>
        </is>
      </c>
      <c r="AU151" s="158" t="inlineStr">
        <is>
          <t>Services</t>
        </is>
      </c>
      <c r="AV151" s="158" t="inlineStr">
        <is>
          <t>Professional Services</t>
        </is>
      </c>
      <c r="AW151" s="158" t="inlineStr">
        <is>
          <t>AI /Domain Testing</t>
        </is>
      </c>
      <c r="AX151" s="158" t="n"/>
      <c r="AY151" s="158" t="n"/>
      <c r="AZ151" s="158" t="inlineStr">
        <is>
          <t>Employee</t>
        </is>
      </c>
      <c r="BA151" s="158" t="inlineStr">
        <is>
          <t>Mohammed Sameer Shamsudin</t>
        </is>
      </c>
      <c r="BB151" s="158" t="inlineStr">
        <is>
          <t>Mohammed Sameer Shamsudin</t>
        </is>
      </c>
      <c r="BC151" s="158" t="inlineStr">
        <is>
          <t>No</t>
        </is>
      </c>
      <c r="BD151" s="158" t="inlineStr">
        <is>
          <t>Senior Financial Analyst</t>
        </is>
      </c>
      <c r="BE151" s="158" t="inlineStr">
        <is>
          <t>Senior Services Specialist</t>
        </is>
      </c>
      <c r="BF151" s="158" t="inlineStr">
        <is>
          <t>Yes</t>
        </is>
      </c>
      <c r="BG151" s="158" t="inlineStr">
        <is>
          <t>—</t>
        </is>
      </c>
      <c r="BH151" s="158" t="inlineStr">
        <is>
          <t>—</t>
        </is>
      </c>
      <c r="BI151" s="158" t="inlineStr">
        <is>
          <t>—</t>
        </is>
      </c>
      <c r="BJ151" s="158" t="inlineStr">
        <is>
          <t>Not a manager</t>
        </is>
      </c>
      <c r="BK151" s="158" t="inlineStr">
        <is>
          <t>—</t>
        </is>
      </c>
      <c r="BL151" s="158" t="inlineStr">
        <is>
          <t>—</t>
        </is>
      </c>
      <c r="BM151" s="158" t="inlineStr">
        <is>
          <t>—</t>
        </is>
      </c>
      <c r="BN151" s="158" t="inlineStr">
        <is>
          <t>Not a manager</t>
        </is>
      </c>
      <c r="BO151" s="158" t="inlineStr">
        <is>
          <t>—</t>
        </is>
      </c>
      <c r="BP151" s="158" t="inlineStr">
        <is>
          <t>L4 – Senior</t>
        </is>
      </c>
      <c r="BQ151" s="158" t="inlineStr">
        <is>
          <t>L4 – Senior</t>
        </is>
      </c>
      <c r="BR151" s="158" t="inlineStr">
        <is>
          <t>Designation refined from Raw tab Comments column · this update</t>
        </is>
      </c>
      <c r="BS151" s="158"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T151" s="158" t="n"/>
      <c r="BU151" s="158" t="inlineStr">
        <is>
          <t>India - MCA; UK - HMRC; Europe - ESEF; USA - SEC.</t>
        </is>
      </c>
      <c r="BV151" s="158" t="inlineStr">
        <is>
          <t>Ashok Kumar</t>
        </is>
      </c>
      <c r="BW151" s="158" t="inlineStr">
        <is>
          <t>IRIS2475</t>
        </is>
      </c>
      <c r="BX151" s="158" t="inlineStr">
        <is>
          <t>Employee</t>
        </is>
      </c>
      <c r="BY151" s="158" t="inlineStr">
        <is>
          <t>Active</t>
        </is>
      </c>
      <c r="BZ151" s="158" t="inlineStr">
        <is>
          <t>Yadavar Velumurgan S.</t>
        </is>
      </c>
      <c r="CA151" s="159" t="n">
        <v>46058</v>
      </c>
      <c r="CB151" s="158" t="inlineStr">
        <is>
          <t>Senior Financial Analyst</t>
        </is>
      </c>
      <c r="CC151" s="158" t="n"/>
      <c r="CD151" s="158" t="inlineStr">
        <is>
          <t>Professional Services</t>
        </is>
      </c>
      <c r="CE151" s="158" t="inlineStr">
        <is>
          <t>XBRL / Regulatory Reporting</t>
        </is>
      </c>
      <c r="CF151" s="158" t="inlineStr">
        <is>
          <t>Senior Financial Analyst</t>
        </is>
      </c>
      <c r="CG151" s="158" t="inlineStr">
        <is>
          <t>L4 – Senior</t>
        </is>
      </c>
      <c r="CH151" s="158" t="inlineStr">
        <is>
          <t>Mohammed Sameer Shamsudin</t>
        </is>
      </c>
      <c r="CI151" s="158" t="inlineStr">
        <is>
          <t>N-7</t>
        </is>
      </c>
      <c r="CJ151" s="158" t="inlineStr">
        <is>
          <t>Individual Contributor</t>
        </is>
      </c>
      <c r="CK151" s="158" t="inlineStr">
        <is>
          <t>Regtech</t>
        </is>
      </c>
      <c r="CL151" s="158" t="inlineStr">
        <is>
          <t>Services</t>
        </is>
      </c>
      <c r="CM151" s="158" t="inlineStr">
        <is>
          <t>3 years, 0 months, 15 days</t>
        </is>
      </c>
      <c r="CN151" s="158" t="inlineStr">
        <is>
          <t>Senior Services Specialst</t>
        </is>
      </c>
      <c r="CO151" s="158" t="n"/>
      <c r="CP151" s="158" t="n">
        <v>3</v>
      </c>
      <c r="CQ151" s="158" t="inlineStr">
        <is>
          <t>Medium</t>
        </is>
      </c>
      <c r="CR151" s="158" t="inlineStr">
        <is>
          <t>Core Contributor</t>
        </is>
      </c>
      <c r="CS151" s="158" t="inlineStr">
        <is>
          <t>No</t>
        </is>
      </c>
      <c r="CT151" s="158" t="inlineStr">
        <is>
          <t>No</t>
        </is>
      </c>
      <c r="CU151" s="158" t="inlineStr">
        <is>
          <t>Yes</t>
        </is>
      </c>
      <c r="CV151" s="158" t="n"/>
      <c r="CW151" s="158" t="n"/>
      <c r="CX151" s="158" t="n"/>
      <c r="CY151" s="158" t="inlineStr">
        <is>
          <r>
            <rPr>
              <rFont val="Calibri"/>
              <b val="1"/>
              <sz val="10"/>
            </rPr>
            <t>Title to be standardized to:</t>
          </r>
          <r>
            <rPr>
              <rFont val="Calibri"/>
              <sz val="10"/>
            </rPr>
            <t xml:space="preserve"> Senior Services Specialist</t>
          </r>
        </is>
      </c>
    </row>
    <row r="152" ht="64" customHeight="1">
      <c r="A152" s="109" t="inlineStr">
        <is>
          <t>IRISC341</t>
        </is>
      </c>
      <c r="B152" s="111" t="inlineStr">
        <is>
          <t>Anjali Singh</t>
        </is>
      </c>
      <c r="C152" s="111" t="inlineStr">
        <is>
          <t>Services</t>
        </is>
      </c>
      <c r="D152" s="115" t="inlineStr">
        <is>
          <t>Consultant</t>
        </is>
      </c>
      <c r="E152" s="115" t="inlineStr">
        <is>
          <t>Financial Analyst</t>
        </is>
      </c>
      <c r="F152" s="111" t="inlineStr">
        <is>
          <t>L3 – Professional / Associate</t>
        </is>
      </c>
      <c r="G152" s="24" t="inlineStr">
        <is>
          <t>A2</t>
        </is>
      </c>
      <c r="H152" s="149" t="inlineStr">
        <is>
          <t>• Same level</t>
        </is>
      </c>
      <c r="I152" s="111" t="inlineStr">
        <is>
          <t>Consulting &amp; Professional Services</t>
        </is>
      </c>
      <c r="J152" s="111" t="inlineStr">
        <is>
          <t>XBRL Tagging, Conversion &amp; Filing</t>
        </is>
      </c>
      <c r="K152" s="111" t="inlineStr"/>
      <c r="L152" s="111" t="n">
        <v>20</v>
      </c>
      <c r="M152" s="113" t="inlineStr">
        <is>
          <t>P1–P2</t>
        </is>
      </c>
      <c r="N152" s="114" t="inlineStr">
        <is>
          <t>Entry / Developing</t>
        </is>
      </c>
      <c r="O152" s="114" t="inlineStr">
        <is>
          <t>2 Assist</t>
        </is>
      </c>
      <c r="P152" s="114" t="inlineStr">
        <is>
          <t>0–2 yrs</t>
        </is>
      </c>
      <c r="Q152" s="114" t="inlineStr">
        <is>
          <t>1–3 · 0–3</t>
        </is>
      </c>
      <c r="R152" s="114" t="inlineStr">
        <is>
          <t>Analyst / Senior Analyst / Associate</t>
        </is>
      </c>
      <c r="S152" s="114" t="inlineStr">
        <is>
          <r>
            <rPr>
              <rFont val="Calibri"/>
              <b val="1"/>
              <sz val="10"/>
            </rPr>
            <t>Toppan Merrill:</t>
          </r>
          <r>
            <rPr>
              <rFont val="Calibri"/>
              <sz val="10"/>
            </rPr>
            <t xml:space="preserve"> XBRL Financial Analyst, Associate · DataTracks: Associate · Big Four: Analyst</t>
          </r>
        </is>
      </c>
      <c r="T152" s="114" t="inlineStr">
        <is>
          <t>XBRL US GAAP Certificate · AICPA &amp; XBRL US; XBRL International specifications; IFRS / US GAAP / Ind AS</t>
        </is>
      </c>
      <c r="U152" s="114" t="inlineStr">
        <is>
          <t>Core 2 · Future 2 · Functional 2 · Leadership not scored</t>
        </is>
      </c>
      <c r="V152" s="157" t="n">
        <v>449</v>
      </c>
      <c r="W152" s="158" t="inlineStr">
        <is>
          <t>IRISC341</t>
        </is>
      </c>
      <c r="X152" s="158" t="inlineStr">
        <is>
          <t>On Contract</t>
        </is>
      </c>
      <c r="Y152" s="158" t="inlineStr">
        <is>
          <t>Active</t>
        </is>
      </c>
      <c r="Z152" s="158" t="inlineStr">
        <is>
          <t>Anjali Singh</t>
        </is>
      </c>
      <c r="AA152" s="246" t="n">
        <v>46056</v>
      </c>
      <c r="AB152" s="158" t="inlineStr">
        <is>
          <t>Consultant</t>
        </is>
      </c>
      <c r="AC152" s="158" t="inlineStr">
        <is>
          <t>M.Com</t>
        </is>
      </c>
      <c r="AD152" s="158" t="inlineStr">
        <is>
          <t>Priyanka Mehra</t>
        </is>
      </c>
      <c r="AE152" s="158" t="inlineStr">
        <is>
          <t>N-7</t>
        </is>
      </c>
      <c r="AF152" s="158" t="inlineStr">
        <is>
          <t>Individual Contributor</t>
        </is>
      </c>
      <c r="AG152" s="158" t="inlineStr">
        <is>
          <t>0 years, 8 months, 0 days</t>
        </is>
      </c>
      <c r="AH152" s="158" t="inlineStr">
        <is>
          <t>0 years, 6 months, 22 days</t>
        </is>
      </c>
      <c r="AI152" s="158" t="inlineStr">
        <is>
          <t>Regtech</t>
        </is>
      </c>
      <c r="AJ152" s="158" t="inlineStr">
        <is>
          <t>CARBON</t>
        </is>
      </c>
      <c r="AK152" s="158" t="inlineStr">
        <is>
          <t>Services</t>
        </is>
      </c>
      <c r="AL152" s="158" t="inlineStr">
        <is>
          <t>Expert Assisted services</t>
        </is>
      </c>
      <c r="AM152" s="158" t="inlineStr">
        <is>
          <t>No</t>
        </is>
      </c>
      <c r="AN152" s="158" t="inlineStr">
        <is>
          <t>Professional Services</t>
        </is>
      </c>
      <c r="AO152" s="158" t="inlineStr">
        <is>
          <t>XBRL Domain</t>
        </is>
      </c>
      <c r="AP152" s="158" t="inlineStr">
        <is>
          <t>Non-technical</t>
        </is>
      </c>
      <c r="AQ152" s="158" t="n">
        <v>20</v>
      </c>
      <c r="AR152" s="158" t="inlineStr">
        <is>
          <t>Covered</t>
        </is>
      </c>
      <c r="AS152" s="158" t="inlineStr">
        <is>
          <t>IRISC341</t>
        </is>
      </c>
      <c r="AT152" s="158" t="inlineStr">
        <is>
          <t>Anjali Singh</t>
        </is>
      </c>
      <c r="AU152" s="158" t="inlineStr">
        <is>
          <t>Services</t>
        </is>
      </c>
      <c r="AV152" s="158" t="inlineStr">
        <is>
          <t>Professional Services</t>
        </is>
      </c>
      <c r="AW152" s="158" t="inlineStr">
        <is>
          <t>XBRL / Regulatory Reporting</t>
        </is>
      </c>
      <c r="AX152" s="158" t="n"/>
      <c r="AY152" s="158" t="n"/>
      <c r="AZ152" s="158" t="inlineStr">
        <is>
          <t>On Contract</t>
        </is>
      </c>
      <c r="BA152" s="158" t="inlineStr">
        <is>
          <t>Priyanka Mehra</t>
        </is>
      </c>
      <c r="BB152" s="158" t="inlineStr">
        <is>
          <t>Priyanka Mehra</t>
        </is>
      </c>
      <c r="BC152" s="158" t="inlineStr">
        <is>
          <t>No</t>
        </is>
      </c>
      <c r="BD152" s="158" t="inlineStr">
        <is>
          <t>Consultant</t>
        </is>
      </c>
      <c r="BE152" s="158" t="inlineStr">
        <is>
          <t>Consultant</t>
        </is>
      </c>
      <c r="BF152" s="158" t="inlineStr">
        <is>
          <t>No</t>
        </is>
      </c>
      <c r="BG152" s="158" t="inlineStr">
        <is>
          <t>—</t>
        </is>
      </c>
      <c r="BH152" s="158" t="inlineStr">
        <is>
          <t>—</t>
        </is>
      </c>
      <c r="BI152" s="158" t="inlineStr">
        <is>
          <t>—</t>
        </is>
      </c>
      <c r="BJ152" s="158" t="inlineStr">
        <is>
          <t>Not a manager</t>
        </is>
      </c>
      <c r="BK152" s="158" t="inlineStr">
        <is>
          <t>—</t>
        </is>
      </c>
      <c r="BL152" s="158" t="inlineStr">
        <is>
          <t>—</t>
        </is>
      </c>
      <c r="BM152" s="158" t="inlineStr">
        <is>
          <t>—</t>
        </is>
      </c>
      <c r="BN152" s="158" t="inlineStr">
        <is>
          <t>Not a manager</t>
        </is>
      </c>
      <c r="BO152" s="158" t="inlineStr">
        <is>
          <t>—</t>
        </is>
      </c>
      <c r="BP152" s="158" t="inlineStr">
        <is>
          <t>L3 – Professional / Associate</t>
        </is>
      </c>
      <c r="BQ152" s="158" t="inlineStr">
        <is>
          <t>L3 – Professional / Associate</t>
        </is>
      </c>
      <c r="BR152" s="158" t="inlineStr">
        <is>
          <t>No designation change — current record value carried forward</t>
        </is>
      </c>
      <c r="BS152" s="158"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T152" s="158" t="n"/>
      <c r="BU152" s="158" t="inlineStr">
        <is>
          <t>South Africa - CIPC · On Contract.</t>
        </is>
      </c>
      <c r="BV152" s="158" t="n"/>
      <c r="BW152" s="158" t="inlineStr">
        <is>
          <t>IRISC341</t>
        </is>
      </c>
      <c r="BX152" s="158" t="inlineStr">
        <is>
          <t>On Contract</t>
        </is>
      </c>
      <c r="BY152" s="158" t="inlineStr">
        <is>
          <t>Active</t>
        </is>
      </c>
      <c r="BZ152" s="158" t="inlineStr">
        <is>
          <t>Anjali Singh</t>
        </is>
      </c>
      <c r="CA152" s="159" t="n">
        <v>46056</v>
      </c>
      <c r="CB152" s="158" t="inlineStr">
        <is>
          <t>Consultant</t>
        </is>
      </c>
      <c r="CC152" s="158" t="n"/>
      <c r="CD152" s="158" t="inlineStr">
        <is>
          <t>Professional Services</t>
        </is>
      </c>
      <c r="CE152" s="158" t="inlineStr">
        <is>
          <t>XBRL / Regulatory Reporting</t>
        </is>
      </c>
      <c r="CF152" s="158" t="inlineStr">
        <is>
          <t>Consultant</t>
        </is>
      </c>
      <c r="CG152" s="158" t="inlineStr">
        <is>
          <t>L3 – Professional / Associate</t>
        </is>
      </c>
      <c r="CH152" s="158" t="inlineStr">
        <is>
          <t>Priyanka Mehra</t>
        </is>
      </c>
      <c r="CI152" s="158" t="inlineStr">
        <is>
          <t>N-7</t>
        </is>
      </c>
      <c r="CJ152" s="158" t="inlineStr">
        <is>
          <t>Individual Contributor</t>
        </is>
      </c>
      <c r="CK152" s="158" t="inlineStr">
        <is>
          <t>Regtech</t>
        </is>
      </c>
      <c r="CL152" s="158" t="inlineStr">
        <is>
          <t>Services</t>
        </is>
      </c>
      <c r="CM152" s="158" t="inlineStr">
        <is>
          <t>1 years, 0 months, 17 days</t>
        </is>
      </c>
      <c r="CN152" s="158" t="n"/>
      <c r="CO152" s="158" t="n"/>
      <c r="CP152" s="158" t="n">
        <v>2</v>
      </c>
      <c r="CQ152" s="158" t="inlineStr">
        <is>
          <t>Low</t>
        </is>
      </c>
      <c r="CR152" s="158" t="inlineStr">
        <is>
          <t>Reliable Specialist</t>
        </is>
      </c>
      <c r="CS152" s="158" t="inlineStr">
        <is>
          <t>No</t>
        </is>
      </c>
      <c r="CT152" s="158" t="inlineStr">
        <is>
          <t>No</t>
        </is>
      </c>
      <c r="CU152" s="158" t="inlineStr">
        <is>
          <t>Yes</t>
        </is>
      </c>
      <c r="CV152" s="158" t="n"/>
      <c r="CW152" s="158" t="n"/>
      <c r="CX152" s="158" t="n"/>
      <c r="CY152" s="158" t="n"/>
    </row>
    <row r="153" ht="64" customHeight="1">
      <c r="A153" s="109" t="inlineStr">
        <is>
          <t>IRIS1335</t>
        </is>
      </c>
      <c r="B153" s="111" t="inlineStr">
        <is>
          <t>Anushree Aparajit</t>
        </is>
      </c>
      <c r="C153" s="111" t="inlineStr">
        <is>
          <t>Support</t>
        </is>
      </c>
      <c r="D153" s="115" t="inlineStr">
        <is>
          <t>Global Customer Success Head</t>
        </is>
      </c>
      <c r="E153" s="115" t="inlineStr">
        <is>
          <t>Associate Head – Customer Success</t>
        </is>
      </c>
      <c r="F153" s="115" t="inlineStr">
        <is>
          <t>L7 – Head / Sr Director</t>
        </is>
      </c>
      <c r="G153" s="115" t="inlineStr">
        <is>
          <t>C1</t>
        </is>
      </c>
      <c r="H153" s="143" t="inlineStr">
        <is>
          <t>▼ Down · protected</t>
        </is>
      </c>
      <c r="I153" s="111" t="inlineStr">
        <is>
          <t>Customer Success &amp; Support</t>
        </is>
      </c>
      <c r="J153" s="111" t="inlineStr">
        <is>
          <t>Customer Success Leadership</t>
        </is>
      </c>
      <c r="K153" s="133" t="inlineStr">
        <is>
          <t>• Confirm structure behind the senior title · org chart — Business head</t>
        </is>
      </c>
      <c r="L153" s="111" t="n">
        <v>0</v>
      </c>
      <c r="M153" s="113" t="inlineStr">
        <is>
          <t>P6 / M5</t>
        </is>
      </c>
      <c r="N153" s="114" t="inlineStr">
        <is>
          <t>Principal / Director</t>
        </is>
      </c>
      <c r="O153" s="114" t="inlineStr">
        <is>
          <t>5–6</t>
        </is>
      </c>
      <c r="P153" s="114" t="inlineStr">
        <is>
          <t>10–14 yrs</t>
        </is>
      </c>
      <c r="Q153" s="114" t="inlineStr">
        <is>
          <t>12–16 · 12–18</t>
        </is>
      </c>
      <c r="R153" s="114" t="inlineStr">
        <is>
          <t>Head of Function / AGM</t>
        </is>
      </c>
      <c r="S153" s="114" t="inlineStr">
        <is>
          <t>IRIS Vs Competitor Benchmark — SaaS customer-success ladder: Senior Manager CS</t>
        </is>
      </c>
      <c r="T153" s="114" t="inlineStr">
        <is>
          <t>TSIA frameworks and benchmarks; ITIL 4 service desk; Gainsight customer-success practice</t>
        </is>
      </c>
      <c r="U153" s="114" t="inlineStr">
        <is>
          <t>Core 4 · Future 4 · Functional 4 · Leadership 4</t>
        </is>
      </c>
      <c r="V153" s="157" t="n">
        <v>117</v>
      </c>
      <c r="W153" s="158" t="inlineStr">
        <is>
          <t>IRIS1335</t>
        </is>
      </c>
      <c r="X153" s="158" t="inlineStr">
        <is>
          <t>Employee</t>
        </is>
      </c>
      <c r="Y153" s="158" t="inlineStr">
        <is>
          <t>Active</t>
        </is>
      </c>
      <c r="Z153" s="158" t="inlineStr">
        <is>
          <t>Anushree Aparajit</t>
        </is>
      </c>
      <c r="AA153" s="246" t="n">
        <v>41428</v>
      </c>
      <c r="AB153" s="158" t="inlineStr">
        <is>
          <t>Global Customer Success Head</t>
        </is>
      </c>
      <c r="AC153" s="158" t="inlineStr">
        <is>
          <t>CA</t>
        </is>
      </c>
      <c r="AD153" s="158" t="inlineStr">
        <is>
          <t>Suman Adhikary</t>
        </is>
      </c>
      <c r="AE153" s="158" t="inlineStr">
        <is>
          <t>N-4</t>
        </is>
      </c>
      <c r="AF153" s="158" t="inlineStr">
        <is>
          <t>Manager</t>
        </is>
      </c>
      <c r="AG153" s="158" t="inlineStr">
        <is>
          <t>1 years, 4 months, 0 days</t>
        </is>
      </c>
      <c r="AH153" s="158" t="inlineStr">
        <is>
          <t>13 years, 2 months, 22 days</t>
        </is>
      </c>
      <c r="AI153" s="158" t="inlineStr">
        <is>
          <t>Regtech</t>
        </is>
      </c>
      <c r="AJ153" s="158" t="inlineStr">
        <is>
          <t>CARBON</t>
        </is>
      </c>
      <c r="AK153" s="158" t="inlineStr">
        <is>
          <t>Support</t>
        </is>
      </c>
      <c r="AL153" s="158" t="inlineStr">
        <is>
          <t>Client Engagement</t>
        </is>
      </c>
      <c r="AM153" s="158" t="inlineStr">
        <is>
          <t>No</t>
        </is>
      </c>
      <c r="AN153" s="158" t="inlineStr">
        <is>
          <t>Client Engagement</t>
        </is>
      </c>
      <c r="AO153" s="158" t="inlineStr">
        <is>
          <t>XBRL Domain</t>
        </is>
      </c>
      <c r="AP153" s="158" t="inlineStr">
        <is>
          <t>Non-technical</t>
        </is>
      </c>
      <c r="AQ153" s="158" t="n">
        <v>0</v>
      </c>
      <c r="AR153" s="158" t="inlineStr">
        <is>
          <t>E-Top management</t>
        </is>
      </c>
      <c r="AS153" s="158" t="inlineStr">
        <is>
          <t>IRIS1335</t>
        </is>
      </c>
      <c r="AT153" s="158" t="inlineStr">
        <is>
          <t>Anushree Aparajit</t>
        </is>
      </c>
      <c r="AU153" s="158" t="inlineStr">
        <is>
          <t>Support</t>
        </is>
      </c>
      <c r="AV153" s="158" t="inlineStr">
        <is>
          <t>Customer Success &amp; Support</t>
        </is>
      </c>
      <c r="AW153" s="158" t="inlineStr">
        <is>
          <t>Customer Success</t>
        </is>
      </c>
      <c r="AX153" s="158" t="n"/>
      <c r="AY153" s="158" t="n"/>
      <c r="AZ153" s="158" t="inlineStr">
        <is>
          <t>Employee</t>
        </is>
      </c>
      <c r="BA153" s="158" t="inlineStr">
        <is>
          <t>Suman Adhikary</t>
        </is>
      </c>
      <c r="BB153" s="158" t="inlineStr">
        <is>
          <t>Suman Adhikary</t>
        </is>
      </c>
      <c r="BC153" s="158" t="inlineStr">
        <is>
          <t>No</t>
        </is>
      </c>
      <c r="BD153" s="158" t="inlineStr">
        <is>
          <t>Global Customer Success Head</t>
        </is>
      </c>
      <c r="BE153" s="158" t="inlineStr">
        <is>
          <t>Global Customer Success Head</t>
        </is>
      </c>
      <c r="BF153" s="158" t="inlineStr">
        <is>
          <t>No</t>
        </is>
      </c>
      <c r="BG153" s="158" t="n">
        <v>9</v>
      </c>
      <c r="BH153" s="158" t="n">
        <v>7</v>
      </c>
      <c r="BI153" s="158" t="n">
        <v>2</v>
      </c>
      <c r="BJ153" s="158" t="inlineStr">
        <is>
          <t>Healthy</t>
        </is>
      </c>
      <c r="BK153" s="158" t="n">
        <v>9</v>
      </c>
      <c r="BL153" s="158" t="n">
        <v>7</v>
      </c>
      <c r="BM153" s="158" t="n">
        <v>2</v>
      </c>
      <c r="BN153" s="158" t="inlineStr">
        <is>
          <t>Healthy</t>
        </is>
      </c>
      <c r="BO153" s="158" t="inlineStr">
        <is>
          <t>No</t>
        </is>
      </c>
      <c r="BP153" s="158" t="inlineStr">
        <is>
          <t>L7 – Head / Sr Director</t>
        </is>
      </c>
      <c r="BQ153" s="158" t="inlineStr">
        <is>
          <t>L7 – Head / Sr Director</t>
        </is>
      </c>
      <c r="BR153" s="158" t="inlineStr">
        <is>
          <t>No designation change — current record value carried forward</t>
        </is>
      </c>
      <c r="BS153" s="158"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T153" s="158" t="n"/>
      <c r="BU153" s="158" t="n"/>
      <c r="BV153" s="158" t="n"/>
      <c r="BW153" s="158" t="inlineStr">
        <is>
          <t>IRIS1335</t>
        </is>
      </c>
      <c r="BX153" s="158" t="inlineStr">
        <is>
          <t>Employee</t>
        </is>
      </c>
      <c r="BY153" s="158" t="inlineStr">
        <is>
          <t>Active</t>
        </is>
      </c>
      <c r="BZ153" s="158" t="inlineStr">
        <is>
          <t>Anushree Aparajit</t>
        </is>
      </c>
      <c r="CA153" s="159" t="n">
        <v>41428</v>
      </c>
      <c r="CB153" s="158" t="inlineStr">
        <is>
          <t>Global Customer Success Head</t>
        </is>
      </c>
      <c r="CC153" s="158" t="inlineStr">
        <is>
          <t>Upsell, cross, improve NPS, follow up with tech team</t>
        </is>
      </c>
      <c r="CD153" s="158" t="inlineStr">
        <is>
          <t>Customer Success &amp; Support</t>
        </is>
      </c>
      <c r="CE153" s="158" t="inlineStr">
        <is>
          <t>Customer Support</t>
        </is>
      </c>
      <c r="CF153" s="158" t="inlineStr">
        <is>
          <t>Global Customer Success Head</t>
        </is>
      </c>
      <c r="CG153" s="158" t="inlineStr">
        <is>
          <t>L7 – Head / Sr Director</t>
        </is>
      </c>
      <c r="CH153" s="158" t="inlineStr">
        <is>
          <t>Suman Adhikary</t>
        </is>
      </c>
      <c r="CI153" s="158" t="inlineStr">
        <is>
          <t>N-4</t>
        </is>
      </c>
      <c r="CJ153" s="158" t="inlineStr">
        <is>
          <t>Manager</t>
        </is>
      </c>
      <c r="CK153" s="158" t="inlineStr">
        <is>
          <t>Regtech</t>
        </is>
      </c>
      <c r="CL153" s="158" t="inlineStr">
        <is>
          <t>Support</t>
        </is>
      </c>
      <c r="CM153" s="158" t="inlineStr">
        <is>
          <t>14 years, 4 months, 17 days</t>
        </is>
      </c>
      <c r="CN153" s="158" t="inlineStr">
        <is>
          <t>Global Customer Success Head</t>
        </is>
      </c>
      <c r="CO153" s="158" t="inlineStr">
        <is>
          <t>No</t>
        </is>
      </c>
      <c r="CP153" s="158" t="n">
        <v>4</v>
      </c>
      <c r="CQ153" s="158" t="inlineStr">
        <is>
          <t>Medium</t>
        </is>
      </c>
      <c r="CR153" s="158" t="inlineStr">
        <is>
          <t>High Impact / Growth Talent</t>
        </is>
      </c>
      <c r="CS153" s="158" t="n"/>
      <c r="CT153" s="158" t="n"/>
      <c r="CU153" s="158" t="inlineStr">
        <is>
          <t>Yes</t>
        </is>
      </c>
      <c r="CV153" s="158" t="n"/>
      <c r="CW153" s="158" t="inlineStr">
        <is>
          <t>XBRL taxonomy &amp; regulatory updates; domain/accounting refreshers; quality &amp; accuracy practices; tooling proficiency | People management: goal-setting &amp; feedback, 1:1 coaching, performance conversations</t>
        </is>
      </c>
      <c r="CX153"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153" s="158" t="inlineStr">
        <is>
          <t>Suggested for standard designation like "Sr Director" / "Customer Success Head"</t>
        </is>
      </c>
    </row>
    <row r="154" ht="64" customHeight="1">
      <c r="A154" s="109" t="inlineStr">
        <is>
          <t>IRIS1935</t>
        </is>
      </c>
      <c r="B154" s="111" t="inlineStr">
        <is>
          <t>Chinmayi Patil</t>
        </is>
      </c>
      <c r="C154" s="111" t="inlineStr">
        <is>
          <t>Support</t>
        </is>
      </c>
      <c r="D154" s="115" t="inlineStr">
        <is>
          <t>Customer Success Manager</t>
        </is>
      </c>
      <c r="E154" s="115" t="inlineStr">
        <is>
          <t>Customer Success Specialist</t>
        </is>
      </c>
      <c r="F154" s="115" t="inlineStr">
        <is>
          <t>L5 – Manager</t>
        </is>
      </c>
      <c r="G154" s="115" t="inlineStr">
        <is>
          <t>B2</t>
        </is>
      </c>
      <c r="H154" s="143" t="inlineStr">
        <is>
          <t>▼ Down · protected</t>
        </is>
      </c>
      <c r="I154" s="111" t="inlineStr">
        <is>
          <t>Customer Success &amp; Support</t>
        </is>
      </c>
      <c r="J154" s="111" t="inlineStr">
        <is>
          <t>Customer Success &amp; Account Management</t>
        </is>
      </c>
      <c r="K154" s="111" t="inlineStr"/>
      <c r="L154" s="111" t="n">
        <v>20</v>
      </c>
      <c r="M154" s="113" t="inlineStr">
        <is>
          <t>P4 / M3</t>
        </is>
      </c>
      <c r="N154" s="114" t="inlineStr">
        <is>
          <t>Senior / Manager</t>
        </is>
      </c>
      <c r="O154" s="114" t="inlineStr">
        <is>
          <t>4–5</t>
        </is>
      </c>
      <c r="P154" s="114" t="inlineStr">
        <is>
          <t>6–9 yrs</t>
        </is>
      </c>
      <c r="Q154" s="114" t="inlineStr">
        <is>
          <t>7–10 · 6–11</t>
        </is>
      </c>
      <c r="R154" s="114" t="inlineStr">
        <is>
          <t>Senior Executive / CSM</t>
        </is>
      </c>
      <c r="S154"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4" s="114" t="inlineStr">
        <is>
          <t>TSIA frameworks and benchmarks; ITIL 4 service desk; Gainsight customer-success practice</t>
        </is>
      </c>
      <c r="U154" s="114" t="inlineStr">
        <is>
          <t>Core 3 · Future 3 · Functional 4 · Leadership 2</t>
        </is>
      </c>
      <c r="V154" s="157" t="n">
        <v>191</v>
      </c>
      <c r="W154" s="158" t="inlineStr">
        <is>
          <t>IRIS1935</t>
        </is>
      </c>
      <c r="X154" s="158" t="inlineStr">
        <is>
          <t>Employee</t>
        </is>
      </c>
      <c r="Y154" s="158" t="inlineStr">
        <is>
          <t>Active</t>
        </is>
      </c>
      <c r="Z154" s="158" t="inlineStr">
        <is>
          <t>Chinmayi Patil</t>
        </is>
      </c>
      <c r="AA154" s="246" t="n">
        <v>44403</v>
      </c>
      <c r="AB154" s="158" t="inlineStr">
        <is>
          <t>Customer Success Manager</t>
        </is>
      </c>
      <c r="AC154" s="158" t="inlineStr">
        <is>
          <t>MMS</t>
        </is>
      </c>
      <c r="AD154" s="158" t="inlineStr">
        <is>
          <t>Anushree Aparajit</t>
        </is>
      </c>
      <c r="AE154" s="158" t="inlineStr">
        <is>
          <t>N-5</t>
        </is>
      </c>
      <c r="AF154" s="158" t="inlineStr">
        <is>
          <t>Individual Contributor</t>
        </is>
      </c>
      <c r="AG154" s="158" t="inlineStr">
        <is>
          <t>0 years, 0 months, 0 days</t>
        </is>
      </c>
      <c r="AH154" s="158" t="inlineStr">
        <is>
          <t>5 years, 0 months, 30 days</t>
        </is>
      </c>
      <c r="AI154" s="158" t="inlineStr">
        <is>
          <t>Regtech</t>
        </is>
      </c>
      <c r="AJ154" s="158" t="inlineStr">
        <is>
          <t>CARBON</t>
        </is>
      </c>
      <c r="AK154" s="158" t="inlineStr">
        <is>
          <t>Support</t>
        </is>
      </c>
      <c r="AL154" s="158" t="inlineStr">
        <is>
          <t>Client Engagement</t>
        </is>
      </c>
      <c r="AM154" s="158" t="inlineStr">
        <is>
          <t>No</t>
        </is>
      </c>
      <c r="AN154" s="158" t="inlineStr">
        <is>
          <t>Client Engagement</t>
        </is>
      </c>
      <c r="AO154" s="158" t="inlineStr">
        <is>
          <t>XBRL Domain</t>
        </is>
      </c>
      <c r="AP154" s="158" t="inlineStr">
        <is>
          <t>Non-technical</t>
        </is>
      </c>
      <c r="AQ154" s="158" t="n">
        <v>20</v>
      </c>
      <c r="AR154" s="158" t="inlineStr">
        <is>
          <t>Covered</t>
        </is>
      </c>
      <c r="AS154" s="158" t="inlineStr">
        <is>
          <t>IRIS1935</t>
        </is>
      </c>
      <c r="AT154" s="158" t="inlineStr">
        <is>
          <t>Chinmayi Patil</t>
        </is>
      </c>
      <c r="AU154" s="158" t="inlineStr">
        <is>
          <t>Support</t>
        </is>
      </c>
      <c r="AV154" s="158" t="inlineStr">
        <is>
          <t>Customer Success &amp; Support</t>
        </is>
      </c>
      <c r="AW154" s="158" t="inlineStr">
        <is>
          <t>Customer Success</t>
        </is>
      </c>
      <c r="AX154" s="158" t="n"/>
      <c r="AY154" s="158" t="n"/>
      <c r="AZ154" s="158" t="inlineStr">
        <is>
          <t>Employee</t>
        </is>
      </c>
      <c r="BA154" s="158" t="inlineStr">
        <is>
          <t>Anushree Aparajit</t>
        </is>
      </c>
      <c r="BB154" s="158" t="inlineStr">
        <is>
          <t>Anushree Aparajit</t>
        </is>
      </c>
      <c r="BC154" s="158" t="inlineStr">
        <is>
          <t>No</t>
        </is>
      </c>
      <c r="BD154" s="158" t="inlineStr">
        <is>
          <t>Customer Success Manager</t>
        </is>
      </c>
      <c r="BE154" s="158" t="inlineStr">
        <is>
          <t>Sr.Customer Engagement Manager</t>
        </is>
      </c>
      <c r="BF154" s="158" t="inlineStr">
        <is>
          <t>Yes</t>
        </is>
      </c>
      <c r="BG154" s="158" t="inlineStr">
        <is>
          <t>—</t>
        </is>
      </c>
      <c r="BH154" s="158" t="inlineStr">
        <is>
          <t>—</t>
        </is>
      </c>
      <c r="BI154" s="158" t="inlineStr">
        <is>
          <t>—</t>
        </is>
      </c>
      <c r="BJ154" s="158" t="inlineStr">
        <is>
          <t>Not a manager</t>
        </is>
      </c>
      <c r="BK154" s="158" t="inlineStr">
        <is>
          <t>—</t>
        </is>
      </c>
      <c r="BL154" s="158" t="inlineStr">
        <is>
          <t>—</t>
        </is>
      </c>
      <c r="BM154" s="158" t="inlineStr">
        <is>
          <t>—</t>
        </is>
      </c>
      <c r="BN154" s="158" t="inlineStr">
        <is>
          <t>Not a manager</t>
        </is>
      </c>
      <c r="BO154" s="158" t="inlineStr">
        <is>
          <t>—</t>
        </is>
      </c>
      <c r="BP154" s="158" t="inlineStr">
        <is>
          <t>L5 – Manager</t>
        </is>
      </c>
      <c r="BQ154" s="158" t="inlineStr">
        <is>
          <t>L2</t>
        </is>
      </c>
      <c r="BR154" s="158" t="inlineStr">
        <is>
          <t>Matched from Title Hierarchy · new designation</t>
        </is>
      </c>
      <c r="BS154" s="158" t="inlineStr">
        <is>
          <r>
            <rPr>
              <rFont val="Calibri"/>
              <sz val="10"/>
            </rPr>
            <t xml:space="preserve">Net Revenue Retention ≥100–105%​
</t>
          </r>
          <r>
            <rPr>
              <rFont val="Calibri"/>
              <b val="1"/>
              <sz val="10"/>
            </rPr>
            <t>Target ARR - to be achieved:</t>
          </r>
          <r>
            <rPr>
              <rFont val="Calibri"/>
              <sz val="10"/>
            </rPr>
            <t xml:space="preserve">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r>
        </is>
      </c>
      <c r="BT154" s="158" t="n"/>
      <c r="BU154" s="158" t="inlineStr">
        <is>
          <t>US; Brazil; India.</t>
        </is>
      </c>
      <c r="BV154" s="158" t="n"/>
      <c r="BW154" s="158" t="inlineStr">
        <is>
          <t>IRIS1935</t>
        </is>
      </c>
      <c r="BX154" s="158" t="inlineStr">
        <is>
          <t>Employee</t>
        </is>
      </c>
      <c r="BY154" s="158" t="inlineStr">
        <is>
          <t>Active</t>
        </is>
      </c>
      <c r="BZ154" s="158" t="inlineStr">
        <is>
          <t>Chinmayi Patil</t>
        </is>
      </c>
      <c r="CA154" s="159" t="n">
        <v>44403</v>
      </c>
      <c r="CB154" s="158" t="inlineStr">
        <is>
          <t>Customer Success Manager</t>
        </is>
      </c>
      <c r="CC154" s="158" t="inlineStr">
        <is>
          <t>Upsell, cross, improve NPS, follow up with tech team · USMarket</t>
        </is>
      </c>
      <c r="CD154" s="158" t="inlineStr">
        <is>
          <t>Customer Success &amp; Support</t>
        </is>
      </c>
      <c r="CE154" s="158" t="inlineStr">
        <is>
          <t>Customer Support</t>
        </is>
      </c>
      <c r="CF154" s="158" t="inlineStr">
        <is>
          <t>Customer Engagement Manager</t>
        </is>
      </c>
      <c r="CG154" s="158" t="inlineStr">
        <is>
          <t>L5 – Manager</t>
        </is>
      </c>
      <c r="CH154" s="158" t="inlineStr">
        <is>
          <t>Anushree Aparajit</t>
        </is>
      </c>
      <c r="CI154" s="158" t="inlineStr">
        <is>
          <t>N-5</t>
        </is>
      </c>
      <c r="CJ154" s="158" t="inlineStr">
        <is>
          <t>Individual Contributor</t>
        </is>
      </c>
      <c r="CK154" s="158" t="inlineStr">
        <is>
          <t>Regtech</t>
        </is>
      </c>
      <c r="CL154" s="158" t="inlineStr">
        <is>
          <t>Support</t>
        </is>
      </c>
      <c r="CM154" s="158" t="inlineStr">
        <is>
          <t>4 years, 10 months, 25 days</t>
        </is>
      </c>
      <c r="CN154" s="158" t="inlineStr">
        <is>
          <t>Customer Engagement Manager</t>
        </is>
      </c>
      <c r="CO154" s="158" t="inlineStr">
        <is>
          <t>No</t>
        </is>
      </c>
      <c r="CP154" s="158" t="n">
        <v>4</v>
      </c>
      <c r="CQ154" s="158" t="inlineStr">
        <is>
          <t>High</t>
        </is>
      </c>
      <c r="CR154" s="158" t="inlineStr">
        <is>
          <t>Future Leader</t>
        </is>
      </c>
      <c r="CS154" s="158" t="inlineStr">
        <is>
          <t>Yes</t>
        </is>
      </c>
      <c r="CT154" s="158" t="inlineStr">
        <is>
          <t>Yes</t>
        </is>
      </c>
      <c r="CU154" s="158" t="inlineStr">
        <is>
          <t>Yes</t>
        </is>
      </c>
      <c r="CV154" s="158" t="inlineStr">
        <is>
          <t>Y</t>
        </is>
      </c>
      <c r="CW154" s="158" t="inlineStr">
        <is>
          <t>XBRL taxonomy &amp; regulatory updates; domain/accounting refreshers; quality &amp; accuracy practices; Data security and management</t>
        </is>
      </c>
      <c r="CX154" s="158"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CY154" s="158" t="inlineStr">
        <is>
          <r>
            <rPr>
              <rFont val="Calibri"/>
              <b val="1"/>
              <sz val="10"/>
            </rPr>
            <t>Title to be standardized to:</t>
          </r>
          <r>
            <rPr>
              <rFont val="Calibri"/>
              <sz val="10"/>
            </rPr>
            <t xml:space="preserve"> Customer Engagement Manager</t>
          </r>
        </is>
      </c>
    </row>
    <row r="155" ht="64" customHeight="1">
      <c r="A155" s="109" t="inlineStr">
        <is>
          <t>IRIS0662</t>
        </is>
      </c>
      <c r="B155" s="111" t="inlineStr">
        <is>
          <t>Harshal Shah</t>
        </is>
      </c>
      <c r="C155" s="111" t="inlineStr">
        <is>
          <t>Support</t>
        </is>
      </c>
      <c r="D155" s="115" t="inlineStr">
        <is>
          <t>Support Lead</t>
        </is>
      </c>
      <c r="E155" s="115" t="inlineStr">
        <is>
          <t>Support Manager</t>
        </is>
      </c>
      <c r="F155" s="115" t="inlineStr">
        <is>
          <t>L5 – Lead · IC</t>
        </is>
      </c>
      <c r="G155" s="115" t="inlineStr">
        <is>
          <t>B2</t>
        </is>
      </c>
      <c r="H155" s="143" t="inlineStr">
        <is>
          <t>▼ Down · protected</t>
        </is>
      </c>
      <c r="I155" s="111" t="inlineStr">
        <is>
          <t>Customer Success &amp; Support</t>
        </is>
      </c>
      <c r="J155" s="111" t="inlineStr">
        <is>
          <t>Application &amp; Product Support</t>
        </is>
      </c>
      <c r="K155" s="111" t="inlineStr"/>
      <c r="L155" s="111" t="n">
        <v>20</v>
      </c>
      <c r="M155" s="113" t="inlineStr">
        <is>
          <t>P4 / M3</t>
        </is>
      </c>
      <c r="N155" s="114" t="inlineStr">
        <is>
          <t>Senior / Manager</t>
        </is>
      </c>
      <c r="O155" s="114" t="inlineStr">
        <is>
          <t>4–5</t>
        </is>
      </c>
      <c r="P155" s="114" t="inlineStr">
        <is>
          <t>6–9 yrs</t>
        </is>
      </c>
      <c r="Q155" s="114" t="inlineStr">
        <is>
          <t>7–10 · 6–11</t>
        </is>
      </c>
      <c r="R155" s="114" t="inlineStr">
        <is>
          <t>Manager</t>
        </is>
      </c>
      <c r="S155"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5" s="114" t="inlineStr">
        <is>
          <t>TSIA frameworks and benchmarks; ITIL 4 service desk; Gainsight customer-success practice</t>
        </is>
      </c>
      <c r="U155" s="114" t="inlineStr">
        <is>
          <t>Core 3 · Future 3 · Functional 4 · Leadership 3</t>
        </is>
      </c>
      <c r="V155" s="157" t="n">
        <v>87</v>
      </c>
      <c r="W155" s="158" t="inlineStr">
        <is>
          <t>IRIS0662</t>
        </is>
      </c>
      <c r="X155" s="158" t="inlineStr">
        <is>
          <t>Employee</t>
        </is>
      </c>
      <c r="Y155" s="158" t="inlineStr">
        <is>
          <t>Active</t>
        </is>
      </c>
      <c r="Z155" s="158" t="inlineStr">
        <is>
          <t>Harshal Shah</t>
        </is>
      </c>
      <c r="AA155" s="246" t="n">
        <v>40686</v>
      </c>
      <c r="AB155" s="158" t="inlineStr">
        <is>
          <t>Support Lead</t>
        </is>
      </c>
      <c r="AC155" s="158" t="inlineStr">
        <is>
          <t>B.Com</t>
        </is>
      </c>
      <c r="AD155" s="158" t="inlineStr">
        <is>
          <t>Suman Adhikary</t>
        </is>
      </c>
      <c r="AE155" s="158" t="inlineStr">
        <is>
          <t>N-4</t>
        </is>
      </c>
      <c r="AF155" s="158" t="inlineStr">
        <is>
          <t>Manager</t>
        </is>
      </c>
      <c r="AG155" s="158" t="inlineStr">
        <is>
          <t>0 years, 0 months, 0 days</t>
        </is>
      </c>
      <c r="AH155" s="158" t="inlineStr">
        <is>
          <t>15 years, 3 months, 2 days</t>
        </is>
      </c>
      <c r="AI155" s="158" t="inlineStr">
        <is>
          <t>Regtech</t>
        </is>
      </c>
      <c r="AJ155" s="158" t="inlineStr">
        <is>
          <t>CARBON</t>
        </is>
      </c>
      <c r="AK155" s="158" t="inlineStr">
        <is>
          <t>Support</t>
        </is>
      </c>
      <c r="AL155" s="158" t="inlineStr">
        <is>
          <t>Product Support</t>
        </is>
      </c>
      <c r="AM155" s="158" t="inlineStr">
        <is>
          <t>No</t>
        </is>
      </c>
      <c r="AN155" s="158" t="inlineStr">
        <is>
          <t>Product/Project</t>
        </is>
      </c>
      <c r="AO155" s="158" t="inlineStr">
        <is>
          <t>Domain Support</t>
        </is>
      </c>
      <c r="AP155" s="158" t="inlineStr">
        <is>
          <t>Non-technical</t>
        </is>
      </c>
      <c r="AQ155" s="158" t="n">
        <v>20</v>
      </c>
      <c r="AR155" s="158" t="inlineStr">
        <is>
          <t>Covered</t>
        </is>
      </c>
      <c r="AS155" s="158" t="inlineStr">
        <is>
          <t>IRIS0662</t>
        </is>
      </c>
      <c r="AT155" s="158" t="inlineStr">
        <is>
          <t>Harshal Shah</t>
        </is>
      </c>
      <c r="AU155" s="158" t="inlineStr">
        <is>
          <t>Support</t>
        </is>
      </c>
      <c r="AV155" s="158" t="inlineStr">
        <is>
          <t>Customer Success &amp; Support</t>
        </is>
      </c>
      <c r="AW155" s="158" t="inlineStr">
        <is>
          <t>Customer Success</t>
        </is>
      </c>
      <c r="AX155" s="158" t="n"/>
      <c r="AY155" s="158" t="n"/>
      <c r="AZ155" s="158" t="inlineStr">
        <is>
          <t>Employee</t>
        </is>
      </c>
      <c r="BA155" s="158" t="inlineStr">
        <is>
          <t>Suman Adhikary</t>
        </is>
      </c>
      <c r="BB155" s="158" t="inlineStr">
        <is>
          <t>Suman Adhikary</t>
        </is>
      </c>
      <c r="BC155" s="158" t="inlineStr">
        <is>
          <t>No</t>
        </is>
      </c>
      <c r="BD155" s="158" t="inlineStr">
        <is>
          <t>Support Lead</t>
        </is>
      </c>
      <c r="BE155" s="158" t="inlineStr">
        <is>
          <t>Sr. Manager - Customer Support</t>
        </is>
      </c>
      <c r="BF155" s="158" t="inlineStr">
        <is>
          <t>Yes</t>
        </is>
      </c>
      <c r="BG155" s="158" t="n">
        <v>4</v>
      </c>
      <c r="BH155" s="158" t="n">
        <v>4</v>
      </c>
      <c r="BI155" s="158" t="n">
        <v>0</v>
      </c>
      <c r="BJ155" s="158" t="inlineStr">
        <is>
          <t>Review</t>
        </is>
      </c>
      <c r="BK155" s="158" t="n">
        <v>4</v>
      </c>
      <c r="BL155" s="158" t="n">
        <v>4</v>
      </c>
      <c r="BM155" s="158" t="n">
        <v>0</v>
      </c>
      <c r="BN155" s="158" t="inlineStr">
        <is>
          <t>Review</t>
        </is>
      </c>
      <c r="BO155" s="158" t="inlineStr">
        <is>
          <t>No</t>
        </is>
      </c>
      <c r="BP155" s="158" t="inlineStr">
        <is>
          <t>L5 – Lead · IC</t>
        </is>
      </c>
      <c r="BQ155" s="158" t="inlineStr">
        <is>
          <t>L4</t>
        </is>
      </c>
      <c r="BR155" s="158" t="inlineStr">
        <is>
          <t>Matched from Title Hierarchy · new designation</t>
        </is>
      </c>
      <c r="BS155"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55" s="158" t="n"/>
      <c r="BU155" s="158" t="inlineStr">
        <is>
          <t>Global.</t>
        </is>
      </c>
      <c r="BV155" s="158" t="n"/>
      <c r="BW155" s="158" t="inlineStr">
        <is>
          <t>IRIS0662</t>
        </is>
      </c>
      <c r="BX155" s="158" t="inlineStr">
        <is>
          <t>Employee</t>
        </is>
      </c>
      <c r="BY155" s="158" t="inlineStr">
        <is>
          <t>Active</t>
        </is>
      </c>
      <c r="BZ155" s="158" t="inlineStr">
        <is>
          <t>Harshal Shah</t>
        </is>
      </c>
      <c r="CA155" s="159" t="n">
        <v>40686</v>
      </c>
      <c r="CB155" s="158" t="inlineStr">
        <is>
          <t>Support Lead</t>
        </is>
      </c>
      <c r="CC155" s="158" t="inlineStr">
        <is>
          <t>Leads L1 Support</t>
        </is>
      </c>
      <c r="CD155" s="158" t="inlineStr">
        <is>
          <t>Customer Success &amp; Support</t>
        </is>
      </c>
      <c r="CE155" s="158" t="inlineStr">
        <is>
          <t>Customer Support</t>
        </is>
      </c>
      <c r="CF155" s="158" t="inlineStr">
        <is>
          <t>Support Lead</t>
        </is>
      </c>
      <c r="CG155" s="158" t="inlineStr">
        <is>
          <t>L5 – Lead · IC</t>
        </is>
      </c>
      <c r="CH155" s="158" t="inlineStr">
        <is>
          <t>Suman Adhikary</t>
        </is>
      </c>
      <c r="CI155" s="158" t="inlineStr">
        <is>
          <t>N-4</t>
        </is>
      </c>
      <c r="CJ155" s="158" t="inlineStr">
        <is>
          <t>Manager</t>
        </is>
      </c>
      <c r="CK155" s="158" t="inlineStr">
        <is>
          <t>Regtech</t>
        </is>
      </c>
      <c r="CL155" s="158" t="inlineStr">
        <is>
          <t>Support</t>
        </is>
      </c>
      <c r="CM155" s="158" t="inlineStr">
        <is>
          <t>15 years, 0 months, 28 days</t>
        </is>
      </c>
      <c r="CN155" s="158" t="inlineStr">
        <is>
          <t>Sr. Manager - Customer Support</t>
        </is>
      </c>
      <c r="CO155" s="158" t="inlineStr">
        <is>
          <t>Yes</t>
        </is>
      </c>
      <c r="CP155" s="158" t="n">
        <v>4</v>
      </c>
      <c r="CQ155" s="158" t="inlineStr">
        <is>
          <t>Medium</t>
        </is>
      </c>
      <c r="CR155" s="158" t="inlineStr">
        <is>
          <t>High Impact / Growth Talent</t>
        </is>
      </c>
      <c r="CS155" s="158" t="n"/>
      <c r="CT155" s="158" t="n"/>
      <c r="CU155" s="158" t="inlineStr">
        <is>
          <t>Yes</t>
        </is>
      </c>
      <c r="CV155" s="158" t="inlineStr">
        <is>
          <t>Nelson Paul</t>
        </is>
      </c>
      <c r="CW155" s="158" t="inlineStr">
        <is>
          <t>Customer success methods; communication &amp; de-escalation; People management: goal-setting &amp; feedback, 1:1 coaching, performance conversations</t>
        </is>
      </c>
      <c r="CX155" s="158" t="inlineStr">
        <is>
          <r>
            <rPr>
              <rFont val="Calibri"/>
              <b val="1"/>
              <sz val="10"/>
            </rPr>
            <t>Leadership development:</t>
          </r>
          <r>
            <rPr>
              <rFont val="Calibri"/>
              <sz val="10"/>
            </rPr>
            <t xml:space="preserve"> strategic thinking, cross-functional influence, financial/business acumen, succession &amp; talent development, change management, client  communication</t>
          </r>
        </is>
      </c>
      <c r="CY155" s="158" t="inlineStr">
        <is>
          <t>Title to be standardized to:: Sr. Manager - Customer Support</t>
        </is>
      </c>
    </row>
    <row r="156" ht="64" customHeight="1">
      <c r="A156" s="109" t="inlineStr">
        <is>
          <t>IRIS1963</t>
        </is>
      </c>
      <c r="B156" s="111" t="inlineStr">
        <is>
          <t>Neha Gajbhiye</t>
        </is>
      </c>
      <c r="C156" s="111" t="inlineStr">
        <is>
          <t>Support</t>
        </is>
      </c>
      <c r="D156" s="115" t="inlineStr">
        <is>
          <t>Manager- Customer Engagement</t>
        </is>
      </c>
      <c r="E156" s="115" t="inlineStr">
        <is>
          <t>Senior Customer Success Specialist – POD Lead</t>
        </is>
      </c>
      <c r="F156" s="111" t="inlineStr">
        <is>
          <t>L5 – Manager</t>
        </is>
      </c>
      <c r="G156" s="27" t="inlineStr">
        <is>
          <t>B2</t>
        </is>
      </c>
      <c r="H156" s="149" t="inlineStr">
        <is>
          <t>• Same level</t>
        </is>
      </c>
      <c r="I156" s="111" t="inlineStr">
        <is>
          <t>Customer Success &amp; Support</t>
        </is>
      </c>
      <c r="J156" s="111" t="inlineStr">
        <is>
          <t>Customer Success &amp; Account Management</t>
        </is>
      </c>
      <c r="K156" s="111" t="inlineStr"/>
      <c r="L156" s="111" t="n">
        <v>20</v>
      </c>
      <c r="M156" s="113" t="inlineStr">
        <is>
          <t>P4 / M3</t>
        </is>
      </c>
      <c r="N156" s="114" t="inlineStr">
        <is>
          <t>Senior / Manager</t>
        </is>
      </c>
      <c r="O156" s="114" t="inlineStr">
        <is>
          <t>4–5</t>
        </is>
      </c>
      <c r="P156" s="114" t="inlineStr">
        <is>
          <t>6–9 yrs</t>
        </is>
      </c>
      <c r="Q156" s="114" t="inlineStr">
        <is>
          <t>7–10 · 6–11</t>
        </is>
      </c>
      <c r="R156" s="114" t="inlineStr">
        <is>
          <t>Senior CSM / Support Specialist</t>
        </is>
      </c>
      <c r="S156"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6" s="114" t="inlineStr">
        <is>
          <t>TSIA frameworks and benchmarks; ITIL 4 service desk; Gainsight customer-success practice</t>
        </is>
      </c>
      <c r="U156" s="114" t="inlineStr">
        <is>
          <t>Core 3 · Future 3 · Functional 4 · Leadership 3</t>
        </is>
      </c>
      <c r="V156" s="157" t="n">
        <v>202</v>
      </c>
      <c r="W156" s="158" t="inlineStr">
        <is>
          <t>IRIS1963</t>
        </is>
      </c>
      <c r="X156" s="158" t="inlineStr">
        <is>
          <t>Employee</t>
        </is>
      </c>
      <c r="Y156" s="158" t="inlineStr">
        <is>
          <t>Active</t>
        </is>
      </c>
      <c r="Z156" s="158" t="inlineStr">
        <is>
          <t>Neha Gajbhiye</t>
        </is>
      </c>
      <c r="AA156" s="246" t="n">
        <v>44494</v>
      </c>
      <c r="AB156" s="158" t="inlineStr">
        <is>
          <t>Manager- Customer Engagement</t>
        </is>
      </c>
      <c r="AC156" s="158" t="inlineStr">
        <is>
          <t>MBA</t>
        </is>
      </c>
      <c r="AD156" s="158" t="inlineStr">
        <is>
          <t>Anushree Aparajit</t>
        </is>
      </c>
      <c r="AE156" s="158" t="inlineStr">
        <is>
          <t>N-5</t>
        </is>
      </c>
      <c r="AF156" s="158" t="inlineStr">
        <is>
          <t>Manager</t>
        </is>
      </c>
      <c r="AG156" s="158" t="inlineStr">
        <is>
          <t>11 years, 4 months, 0 days</t>
        </is>
      </c>
      <c r="AH156" s="158" t="inlineStr">
        <is>
          <t>4 years, 10 months, 0 days</t>
        </is>
      </c>
      <c r="AI156" s="158" t="inlineStr">
        <is>
          <t>Regtech</t>
        </is>
      </c>
      <c r="AJ156" s="158" t="inlineStr">
        <is>
          <t>CARBON</t>
        </is>
      </c>
      <c r="AK156" s="158" t="inlineStr">
        <is>
          <t>Support</t>
        </is>
      </c>
      <c r="AL156" s="158" t="inlineStr">
        <is>
          <t>Client Engagement</t>
        </is>
      </c>
      <c r="AM156" s="158" t="inlineStr">
        <is>
          <t>No</t>
        </is>
      </c>
      <c r="AN156" s="158" t="inlineStr">
        <is>
          <t>Client Engagement</t>
        </is>
      </c>
      <c r="AO156" s="158" t="inlineStr">
        <is>
          <t>XBRL Domain</t>
        </is>
      </c>
      <c r="AP156" s="158" t="inlineStr">
        <is>
          <t>Non-technical</t>
        </is>
      </c>
      <c r="AQ156" s="158" t="n">
        <v>20</v>
      </c>
      <c r="AR156" s="158" t="inlineStr">
        <is>
          <t>Covered</t>
        </is>
      </c>
      <c r="AS156" s="158" t="inlineStr">
        <is>
          <t>IRIS1963</t>
        </is>
      </c>
      <c r="AT156" s="158" t="inlineStr">
        <is>
          <t>Neha Gajbhiye</t>
        </is>
      </c>
      <c r="AU156" s="158" t="inlineStr">
        <is>
          <t>Support</t>
        </is>
      </c>
      <c r="AV156" s="158" t="inlineStr">
        <is>
          <t>Customer Success &amp; Support</t>
        </is>
      </c>
      <c r="AW156" s="158" t="inlineStr">
        <is>
          <t>Customer Success</t>
        </is>
      </c>
      <c r="AX156" s="158" t="n"/>
      <c r="AY156" s="158" t="n"/>
      <c r="AZ156" s="158" t="inlineStr">
        <is>
          <t>Employee</t>
        </is>
      </c>
      <c r="BA156" s="158" t="inlineStr">
        <is>
          <t>Anushree Aparajit</t>
        </is>
      </c>
      <c r="BB156" s="158" t="inlineStr">
        <is>
          <t>Anushree Aparajit</t>
        </is>
      </c>
      <c r="BC156" s="158" t="inlineStr">
        <is>
          <t>No</t>
        </is>
      </c>
      <c r="BD156" s="158" t="inlineStr">
        <is>
          <t>Manager- Customer Engagement</t>
        </is>
      </c>
      <c r="BE156" s="158" t="inlineStr">
        <is>
          <t>Sr.Customer Engagement Manager</t>
        </is>
      </c>
      <c r="BF156" s="158" t="inlineStr">
        <is>
          <t>Yes</t>
        </is>
      </c>
      <c r="BG156" s="158" t="n">
        <v>1</v>
      </c>
      <c r="BH156" s="158" t="n">
        <v>0</v>
      </c>
      <c r="BI156" s="158" t="n">
        <v>1</v>
      </c>
      <c r="BJ156" s="158" t="inlineStr">
        <is>
          <t>Consolidate / flatten</t>
        </is>
      </c>
      <c r="BK156" s="158" t="n">
        <v>1</v>
      </c>
      <c r="BL156" s="158" t="n">
        <v>0</v>
      </c>
      <c r="BM156" s="158" t="n">
        <v>1</v>
      </c>
      <c r="BN156" s="158" t="inlineStr">
        <is>
          <t>Consolidate / flatten</t>
        </is>
      </c>
      <c r="BO156" s="158" t="inlineStr">
        <is>
          <t>No</t>
        </is>
      </c>
      <c r="BP156" s="158" t="inlineStr">
        <is>
          <t>L5 – Manager</t>
        </is>
      </c>
      <c r="BQ156" s="158" t="inlineStr">
        <is>
          <t>L4</t>
        </is>
      </c>
      <c r="BR156" s="158" t="inlineStr">
        <is>
          <t>Matched from Title Hierarchy · new designation</t>
        </is>
      </c>
      <c r="BS156" s="158" t="inlineStr">
        <is>
          <r>
            <rPr>
              <rFont val="Calibri"/>
              <sz val="10"/>
            </rPr>
            <t xml:space="preserve">Net Revenue Retention ≥100–105%​
</t>
          </r>
          <r>
            <rPr>
              <rFont val="Calibri"/>
              <b val="1"/>
              <sz val="10"/>
            </rPr>
            <t>Target ARR - to be achieved:</t>
          </r>
          <r>
            <rPr>
              <rFont val="Calibri"/>
              <sz val="10"/>
            </rPr>
            <t xml:space="preserve">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r>
        </is>
      </c>
      <c r="BT156" s="158" t="n"/>
      <c r="BU156" s="158" t="inlineStr">
        <is>
          <t>Europe; India; Nigeria; Singapore.</t>
        </is>
      </c>
      <c r="BV156" s="158" t="n"/>
      <c r="BW156" s="158" t="inlineStr">
        <is>
          <t>IRIS1963</t>
        </is>
      </c>
      <c r="BX156" s="158" t="inlineStr">
        <is>
          <t>Employee</t>
        </is>
      </c>
      <c r="BY156" s="158" t="inlineStr">
        <is>
          <t>Active</t>
        </is>
      </c>
      <c r="BZ156" s="158" t="inlineStr">
        <is>
          <t>Neha Gajbhiye</t>
        </is>
      </c>
      <c r="CA156" s="159" t="n">
        <v>44494</v>
      </c>
      <c r="CB156" s="158" t="inlineStr">
        <is>
          <t>Manager- Customer Engagement</t>
        </is>
      </c>
      <c r="CC156" s="158" t="inlineStr">
        <is>
          <t>Upsell, cross, improve NPS, follow up with tech team · Non US Market</t>
        </is>
      </c>
      <c r="CD156" s="158" t="inlineStr">
        <is>
          <t>Customer Success &amp; Support</t>
        </is>
      </c>
      <c r="CE156" s="158" t="inlineStr">
        <is>
          <t>Customer Support</t>
        </is>
      </c>
      <c r="CF156" s="158" t="inlineStr">
        <is>
          <t>Customer Engagement Lead</t>
        </is>
      </c>
      <c r="CG156" s="158" t="inlineStr">
        <is>
          <t>L5 – Manager</t>
        </is>
      </c>
      <c r="CH156" s="158" t="inlineStr">
        <is>
          <t>Anushree Aparajit</t>
        </is>
      </c>
      <c r="CI156" s="158" t="inlineStr">
        <is>
          <t>N-5</t>
        </is>
      </c>
      <c r="CJ156" s="158" t="inlineStr">
        <is>
          <t>Player Cum Coach</t>
        </is>
      </c>
      <c r="CK156" s="158" t="inlineStr">
        <is>
          <t>Regtech</t>
        </is>
      </c>
      <c r="CL156" s="158" t="inlineStr">
        <is>
          <t>Support</t>
        </is>
      </c>
      <c r="CM156" s="158" t="inlineStr">
        <is>
          <t>15 years, 11 months, 26 days</t>
        </is>
      </c>
      <c r="CN156" s="158" t="inlineStr">
        <is>
          <t>Customer Engagement Lead</t>
        </is>
      </c>
      <c r="CO156" s="158" t="inlineStr">
        <is>
          <t>No</t>
        </is>
      </c>
      <c r="CP156" s="158" t="n">
        <v>4</v>
      </c>
      <c r="CQ156" s="158" t="inlineStr">
        <is>
          <t>High</t>
        </is>
      </c>
      <c r="CR156" s="158" t="inlineStr">
        <is>
          <t>High Impact / Growth Talent</t>
        </is>
      </c>
      <c r="CS156" s="158" t="inlineStr">
        <is>
          <t>Yes</t>
        </is>
      </c>
      <c r="CT156" s="158" t="inlineStr">
        <is>
          <t>Yes</t>
        </is>
      </c>
      <c r="CU156" s="158" t="inlineStr">
        <is>
          <t>Yes</t>
        </is>
      </c>
      <c r="CV156" s="158" t="inlineStr">
        <is>
          <t>Y</t>
        </is>
      </c>
      <c r="CW156" s="158" t="inlineStr">
        <is>
          <t>Quality &amp; accuracy practices| People management: goal-setting &amp; feedback, 1:1 coaching, performance conversations</t>
        </is>
      </c>
      <c r="CX156" s="158" t="inlineStr">
        <is>
          <t>Personality Development and C-suite communication for expansion</t>
        </is>
      </c>
      <c r="CY156" s="158" t="inlineStr">
        <is>
          <t>Neha needs extensive Personality and speech training to scale up for c-suite communications and pricing discussions along with standard Contractual clause interpretation and understanding.Title to be standardized to; Customer Engagement Lead</t>
        </is>
      </c>
    </row>
    <row r="157" ht="64" customHeight="1">
      <c r="A157" s="109" t="inlineStr">
        <is>
          <t>IRIS1959</t>
        </is>
      </c>
      <c r="B157" s="111" t="inlineStr">
        <is>
          <t>Praveen Kumar Rajpurohit</t>
        </is>
      </c>
      <c r="C157" s="111" t="inlineStr">
        <is>
          <t>Support</t>
        </is>
      </c>
      <c r="D157" s="115" t="inlineStr">
        <is>
          <t>Manager- Customer Engagement</t>
        </is>
      </c>
      <c r="E157" s="115" t="inlineStr">
        <is>
          <t>Senior Customer Success Specialist</t>
        </is>
      </c>
      <c r="F157" s="111" t="inlineStr">
        <is>
          <t>L5 – Manager</t>
        </is>
      </c>
      <c r="G157" s="27" t="inlineStr">
        <is>
          <t>B2</t>
        </is>
      </c>
      <c r="H157" s="149" t="inlineStr">
        <is>
          <t>• Same level</t>
        </is>
      </c>
      <c r="I157" s="111" t="inlineStr">
        <is>
          <t>Customer Success &amp; Support</t>
        </is>
      </c>
      <c r="J157" s="111" t="inlineStr">
        <is>
          <t>Customer Success &amp; Account Management</t>
        </is>
      </c>
      <c r="K157" s="111" t="inlineStr"/>
      <c r="L157" s="111" t="n">
        <v>20</v>
      </c>
      <c r="M157" s="113" t="inlineStr">
        <is>
          <t>P4 / M3</t>
        </is>
      </c>
      <c r="N157" s="114" t="inlineStr">
        <is>
          <t>Senior / Manager</t>
        </is>
      </c>
      <c r="O157" s="114" t="inlineStr">
        <is>
          <t>4–5</t>
        </is>
      </c>
      <c r="P157" s="114" t="inlineStr">
        <is>
          <t>6–9 yrs</t>
        </is>
      </c>
      <c r="Q157" s="114" t="inlineStr">
        <is>
          <t>7–10 · 6–11</t>
        </is>
      </c>
      <c r="R157" s="114" t="inlineStr">
        <is>
          <t>Senior CSM / Support Specialist</t>
        </is>
      </c>
      <c r="S157"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7" s="114" t="inlineStr">
        <is>
          <t>TSIA frameworks and benchmarks; ITIL 4 service desk; Gainsight customer-success practice</t>
        </is>
      </c>
      <c r="U157" s="114" t="inlineStr">
        <is>
          <t>Core 3 · Future 3 · Functional 4 · Leadership 2</t>
        </is>
      </c>
      <c r="V157" s="157" t="n">
        <v>201</v>
      </c>
      <c r="W157" s="158" t="inlineStr">
        <is>
          <t>IRIS1959</t>
        </is>
      </c>
      <c r="X157" s="158" t="inlineStr">
        <is>
          <t>Employee</t>
        </is>
      </c>
      <c r="Y157" s="158" t="inlineStr">
        <is>
          <t>Active</t>
        </is>
      </c>
      <c r="Z157" s="158" t="inlineStr">
        <is>
          <t>Praveen Kumar Rajpurohit</t>
        </is>
      </c>
      <c r="AA157" s="246" t="n">
        <v>44473</v>
      </c>
      <c r="AB157" s="158" t="inlineStr">
        <is>
          <t>Manager- Customer Engagement</t>
        </is>
      </c>
      <c r="AC157" s="158" t="inlineStr">
        <is>
          <t>MBA</t>
        </is>
      </c>
      <c r="AD157" s="158" t="inlineStr">
        <is>
          <t>Anushree Aparajit</t>
        </is>
      </c>
      <c r="AE157" s="158" t="inlineStr">
        <is>
          <t>N-5</t>
        </is>
      </c>
      <c r="AF157" s="158" t="inlineStr">
        <is>
          <t>Individual Contributor</t>
        </is>
      </c>
      <c r="AG157" s="158" t="inlineStr">
        <is>
          <t>9 years, 7 months, 0 days</t>
        </is>
      </c>
      <c r="AH157" s="158" t="inlineStr">
        <is>
          <t>4 years, 10 months, 21 days</t>
        </is>
      </c>
      <c r="AI157" s="158" t="inlineStr">
        <is>
          <t>Regtech</t>
        </is>
      </c>
      <c r="AJ157" s="158" t="inlineStr">
        <is>
          <t>CARBON</t>
        </is>
      </c>
      <c r="AK157" s="158" t="inlineStr">
        <is>
          <t>Support</t>
        </is>
      </c>
      <c r="AL157" s="158" t="inlineStr">
        <is>
          <t>Client Engagement</t>
        </is>
      </c>
      <c r="AM157" s="158" t="inlineStr">
        <is>
          <t>No</t>
        </is>
      </c>
      <c r="AN157" s="158" t="inlineStr">
        <is>
          <t>Client Engagement</t>
        </is>
      </c>
      <c r="AO157" s="158" t="inlineStr">
        <is>
          <t>XBRL Domain</t>
        </is>
      </c>
      <c r="AP157" s="158" t="inlineStr">
        <is>
          <t>Non-technical</t>
        </is>
      </c>
      <c r="AQ157" s="158" t="n">
        <v>20</v>
      </c>
      <c r="AR157" s="158" t="inlineStr">
        <is>
          <t>Covered</t>
        </is>
      </c>
      <c r="AS157" s="158" t="inlineStr">
        <is>
          <t>IRIS1959</t>
        </is>
      </c>
      <c r="AT157" s="158" t="inlineStr">
        <is>
          <t>Praveen Kumar Rajpurohit</t>
        </is>
      </c>
      <c r="AU157" s="158" t="inlineStr">
        <is>
          <t>Support</t>
        </is>
      </c>
      <c r="AV157" s="158" t="inlineStr">
        <is>
          <t>Customer Success &amp; Support</t>
        </is>
      </c>
      <c r="AW157" s="158" t="inlineStr">
        <is>
          <t>Customer Success</t>
        </is>
      </c>
      <c r="AX157" s="158" t="n"/>
      <c r="AY157" s="158" t="n"/>
      <c r="AZ157" s="158" t="inlineStr">
        <is>
          <t>Employee</t>
        </is>
      </c>
      <c r="BA157" s="158" t="inlineStr">
        <is>
          <t>Anushree Aparajit</t>
        </is>
      </c>
      <c r="BB157" s="158" t="inlineStr">
        <is>
          <t>Anushree Aparajit</t>
        </is>
      </c>
      <c r="BC157" s="158" t="inlineStr">
        <is>
          <t>No</t>
        </is>
      </c>
      <c r="BD157" s="158" t="inlineStr">
        <is>
          <t>Manager- Customer Engagement</t>
        </is>
      </c>
      <c r="BE157" s="158" t="inlineStr">
        <is>
          <t>Sr.Customer Engagement Manager</t>
        </is>
      </c>
      <c r="BF157" s="158" t="inlineStr">
        <is>
          <t>Yes</t>
        </is>
      </c>
      <c r="BG157" s="158" t="inlineStr">
        <is>
          <t>—</t>
        </is>
      </c>
      <c r="BH157" s="158" t="inlineStr">
        <is>
          <t>—</t>
        </is>
      </c>
      <c r="BI157" s="158" t="inlineStr">
        <is>
          <t>—</t>
        </is>
      </c>
      <c r="BJ157" s="158" t="inlineStr">
        <is>
          <t>Not a manager</t>
        </is>
      </c>
      <c r="BK157" s="158" t="inlineStr">
        <is>
          <t>—</t>
        </is>
      </c>
      <c r="BL157" s="158" t="inlineStr">
        <is>
          <t>—</t>
        </is>
      </c>
      <c r="BM157" s="158" t="inlineStr">
        <is>
          <t>—</t>
        </is>
      </c>
      <c r="BN157" s="158" t="inlineStr">
        <is>
          <t>Not a manager</t>
        </is>
      </c>
      <c r="BO157" s="158" t="inlineStr">
        <is>
          <t>—</t>
        </is>
      </c>
      <c r="BP157" s="158" t="inlineStr">
        <is>
          <t>L5 – Manager</t>
        </is>
      </c>
      <c r="BQ157" s="158" t="inlineStr">
        <is>
          <t>L3</t>
        </is>
      </c>
      <c r="BR157" s="158" t="inlineStr">
        <is>
          <t>Matched from Title Hierarchy · new designation</t>
        </is>
      </c>
      <c r="BS157" s="158" t="inlineStr">
        <is>
          <r>
            <rPr>
              <rFont val="Calibri"/>
              <sz val="10"/>
            </rPr>
            <t xml:space="preserve">Net Revenue Retention ≥100–105%​
</t>
          </r>
          <r>
            <rPr>
              <rFont val="Calibri"/>
              <b val="1"/>
              <sz val="10"/>
            </rPr>
            <t>Target ARR - to be achieved:</t>
          </r>
          <r>
            <rPr>
              <rFont val="Calibri"/>
              <sz val="10"/>
            </rPr>
            <t xml:space="preserve">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r>
        </is>
      </c>
      <c r="BT157" s="158" t="n"/>
      <c r="BU157" s="158" t="inlineStr">
        <is>
          <t>Europe India US.</t>
        </is>
      </c>
      <c r="BV157" s="158" t="n"/>
      <c r="BW157" s="158" t="inlineStr">
        <is>
          <t>IRIS1959</t>
        </is>
      </c>
      <c r="BX157" s="158" t="inlineStr">
        <is>
          <t>Employee</t>
        </is>
      </c>
      <c r="BY157" s="158" t="inlineStr">
        <is>
          <t>Active</t>
        </is>
      </c>
      <c r="BZ157" s="158" t="inlineStr">
        <is>
          <t>Praveen Kumar Rajpurohit</t>
        </is>
      </c>
      <c r="CA157" s="159" t="n">
        <v>44473</v>
      </c>
      <c r="CB157" s="158" t="inlineStr">
        <is>
          <t>Manager- Customer Engagement</t>
        </is>
      </c>
      <c r="CC157" s="158" t="inlineStr">
        <is>
          <t>Upsell, cross, improve NPS, follow up with tech team · Non US Market</t>
        </is>
      </c>
      <c r="CD157" s="158" t="inlineStr">
        <is>
          <t>Customer Success &amp; Support</t>
        </is>
      </c>
      <c r="CE157" s="158" t="inlineStr">
        <is>
          <t>Customer Support</t>
        </is>
      </c>
      <c r="CF157" s="158" t="inlineStr">
        <is>
          <t>Sr.Customer Engagement Manager</t>
        </is>
      </c>
      <c r="CG157" s="158" t="inlineStr">
        <is>
          <t>L5 – Manager</t>
        </is>
      </c>
      <c r="CH157" s="158" t="inlineStr">
        <is>
          <t>Anushree Aparajit</t>
        </is>
      </c>
      <c r="CI157" s="158" t="inlineStr">
        <is>
          <t>N-5</t>
        </is>
      </c>
      <c r="CJ157" s="158" t="inlineStr">
        <is>
          <t>Individual Contributor</t>
        </is>
      </c>
      <c r="CK157" s="158" t="inlineStr">
        <is>
          <t>Regtech</t>
        </is>
      </c>
      <c r="CL157" s="158" t="inlineStr">
        <is>
          <t>Support</t>
        </is>
      </c>
      <c r="CM157" s="158" t="inlineStr">
        <is>
          <t>14 years, 3 months, 16 days</t>
        </is>
      </c>
      <c r="CN157" s="158" t="inlineStr">
        <is>
          <t>Sr.Customer Engagement Manager</t>
        </is>
      </c>
      <c r="CO157" s="158" t="inlineStr">
        <is>
          <t>No</t>
        </is>
      </c>
      <c r="CP157" s="158" t="n">
        <v>3</v>
      </c>
      <c r="CQ157" s="158" t="inlineStr">
        <is>
          <t>Medium</t>
        </is>
      </c>
      <c r="CR157" s="158" t="inlineStr">
        <is>
          <t>Core Contributor</t>
        </is>
      </c>
      <c r="CS157" s="158" t="inlineStr">
        <is>
          <t>No</t>
        </is>
      </c>
      <c r="CT157" s="158" t="inlineStr">
        <is>
          <t>No</t>
        </is>
      </c>
      <c r="CU157" s="158" t="inlineStr">
        <is>
          <t>Yes</t>
        </is>
      </c>
      <c r="CV157" s="158" t="inlineStr">
        <is>
          <t>N</t>
        </is>
      </c>
      <c r="CW157" s="158" t="inlineStr">
        <is>
          <t>XBRL taxonomy &amp; regulatory updates; domain/accounting refreshers; quality &amp; accuracy practices; tooling proficiency</t>
        </is>
      </c>
      <c r="CX157" s="158" t="n"/>
      <c r="CY157" s="158"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row>
    <row r="158" ht="64" customHeight="1">
      <c r="A158" s="109" t="inlineStr">
        <is>
          <t>IRIS1967</t>
        </is>
      </c>
      <c r="B158" s="111" t="inlineStr">
        <is>
          <t>Pritam Agarwal</t>
        </is>
      </c>
      <c r="C158" s="111" t="inlineStr">
        <is>
          <t>Support</t>
        </is>
      </c>
      <c r="D158" s="115" t="inlineStr">
        <is>
          <t>Manager- Customer Engagement</t>
        </is>
      </c>
      <c r="E158" s="115" t="inlineStr">
        <is>
          <t>Senior Customer Success Specialist</t>
        </is>
      </c>
      <c r="F158" s="111" t="inlineStr">
        <is>
          <t>L5 – Manager</t>
        </is>
      </c>
      <c r="G158" s="27" t="inlineStr">
        <is>
          <t>B2</t>
        </is>
      </c>
      <c r="H158" s="149" t="inlineStr">
        <is>
          <t>• Same level</t>
        </is>
      </c>
      <c r="I158" s="111" t="inlineStr">
        <is>
          <t>Customer Success &amp; Support</t>
        </is>
      </c>
      <c r="J158" s="111" t="inlineStr">
        <is>
          <t>Customer Success &amp; Account Management</t>
        </is>
      </c>
      <c r="K158" s="111" t="inlineStr"/>
      <c r="L158" s="111" t="n">
        <v>20</v>
      </c>
      <c r="M158" s="113" t="inlineStr">
        <is>
          <t>P4 / M3</t>
        </is>
      </c>
      <c r="N158" s="114" t="inlineStr">
        <is>
          <t>Senior / Manager</t>
        </is>
      </c>
      <c r="O158" s="114" t="inlineStr">
        <is>
          <t>4–5</t>
        </is>
      </c>
      <c r="P158" s="114" t="inlineStr">
        <is>
          <t>6–9 yrs</t>
        </is>
      </c>
      <c r="Q158" s="114" t="inlineStr">
        <is>
          <t>7–10 · 6–11</t>
        </is>
      </c>
      <c r="R158" s="114" t="inlineStr">
        <is>
          <t>Senior CSM / Support Specialist</t>
        </is>
      </c>
      <c r="S158"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8" s="114" t="inlineStr">
        <is>
          <t>TSIA frameworks and benchmarks; ITIL 4 service desk; Gainsight customer-success practice</t>
        </is>
      </c>
      <c r="U158" s="114" t="inlineStr">
        <is>
          <t>Core 3 · Future 3 · Functional 4 · Leadership 2</t>
        </is>
      </c>
      <c r="V158" s="157" t="n">
        <v>203</v>
      </c>
      <c r="W158" s="158" t="inlineStr">
        <is>
          <t>IRIS1967</t>
        </is>
      </c>
      <c r="X158" s="158" t="inlineStr">
        <is>
          <t>Employee</t>
        </is>
      </c>
      <c r="Y158" s="158" t="inlineStr">
        <is>
          <t>Active</t>
        </is>
      </c>
      <c r="Z158" s="158" t="inlineStr">
        <is>
          <t>Pritam Agarwal</t>
        </is>
      </c>
      <c r="AA158" s="246" t="n">
        <v>44531</v>
      </c>
      <c r="AB158" s="158" t="inlineStr">
        <is>
          <t>Manager- Customer Engagement</t>
        </is>
      </c>
      <c r="AC158" s="158" t="inlineStr">
        <is>
          <t>PGDM</t>
        </is>
      </c>
      <c r="AD158" s="158" t="inlineStr">
        <is>
          <t>Anushree Aparajit</t>
        </is>
      </c>
      <c r="AE158" s="158" t="inlineStr">
        <is>
          <t>N-5</t>
        </is>
      </c>
      <c r="AF158" s="158" t="inlineStr">
        <is>
          <t>Individual Contributor</t>
        </is>
      </c>
      <c r="AG158" s="158" t="inlineStr">
        <is>
          <t>15 years, 4 months, 0 days</t>
        </is>
      </c>
      <c r="AH158" s="158" t="inlineStr">
        <is>
          <t>4 years, 8 months, 24 days</t>
        </is>
      </c>
      <c r="AI158" s="158" t="inlineStr">
        <is>
          <t>Regtech</t>
        </is>
      </c>
      <c r="AJ158" s="158" t="inlineStr">
        <is>
          <t>CARBON</t>
        </is>
      </c>
      <c r="AK158" s="158" t="inlineStr">
        <is>
          <t>Support</t>
        </is>
      </c>
      <c r="AL158" s="158" t="inlineStr">
        <is>
          <t>Client Engagement</t>
        </is>
      </c>
      <c r="AM158" s="158" t="inlineStr">
        <is>
          <t>No</t>
        </is>
      </c>
      <c r="AN158" s="158" t="inlineStr">
        <is>
          <t>Client Engagement</t>
        </is>
      </c>
      <c r="AO158" s="158" t="inlineStr">
        <is>
          <t>XBRL Domain</t>
        </is>
      </c>
      <c r="AP158" s="158" t="inlineStr">
        <is>
          <t>Non-technical</t>
        </is>
      </c>
      <c r="AQ158" s="158" t="n">
        <v>20</v>
      </c>
      <c r="AR158" s="158" t="inlineStr">
        <is>
          <t>Covered</t>
        </is>
      </c>
      <c r="AS158" s="158" t="inlineStr">
        <is>
          <t>IRIS1967</t>
        </is>
      </c>
      <c r="AT158" s="158" t="inlineStr">
        <is>
          <t>Pritam Agarwal</t>
        </is>
      </c>
      <c r="AU158" s="158" t="inlineStr">
        <is>
          <t>Support</t>
        </is>
      </c>
      <c r="AV158" s="158" t="inlineStr">
        <is>
          <t>Customer Success &amp; Support</t>
        </is>
      </c>
      <c r="AW158" s="158" t="inlineStr">
        <is>
          <t>Customer Success</t>
        </is>
      </c>
      <c r="AX158" s="158" t="n"/>
      <c r="AY158" s="158" t="n"/>
      <c r="AZ158" s="158" t="inlineStr">
        <is>
          <t>Employee</t>
        </is>
      </c>
      <c r="BA158" s="158" t="inlineStr">
        <is>
          <t>Anushree Aparajit</t>
        </is>
      </c>
      <c r="BB158" s="158" t="inlineStr">
        <is>
          <t>Anushree Aparajit</t>
        </is>
      </c>
      <c r="BC158" s="158" t="inlineStr">
        <is>
          <t>No</t>
        </is>
      </c>
      <c r="BD158" s="158" t="inlineStr">
        <is>
          <t>Manager- Customer Engagement</t>
        </is>
      </c>
      <c r="BE158" s="158" t="inlineStr">
        <is>
          <t>Sr.Customer Engagement Manager</t>
        </is>
      </c>
      <c r="BF158" s="158" t="inlineStr">
        <is>
          <t>Yes</t>
        </is>
      </c>
      <c r="BG158" s="158" t="inlineStr">
        <is>
          <t>—</t>
        </is>
      </c>
      <c r="BH158" s="158" t="inlineStr">
        <is>
          <t>—</t>
        </is>
      </c>
      <c r="BI158" s="158" t="inlineStr">
        <is>
          <t>—</t>
        </is>
      </c>
      <c r="BJ158" s="158" t="inlineStr">
        <is>
          <t>Not a manager</t>
        </is>
      </c>
      <c r="BK158" s="158" t="inlineStr">
        <is>
          <t>—</t>
        </is>
      </c>
      <c r="BL158" s="158" t="inlineStr">
        <is>
          <t>—</t>
        </is>
      </c>
      <c r="BM158" s="158" t="inlineStr">
        <is>
          <t>—</t>
        </is>
      </c>
      <c r="BN158" s="158" t="inlineStr">
        <is>
          <t>Not a manager</t>
        </is>
      </c>
      <c r="BO158" s="158" t="inlineStr">
        <is>
          <t>—</t>
        </is>
      </c>
      <c r="BP158" s="158" t="inlineStr">
        <is>
          <t>L5 – Manager</t>
        </is>
      </c>
      <c r="BQ158" s="158" t="inlineStr">
        <is>
          <t>L3</t>
        </is>
      </c>
      <c r="BR158" s="158" t="inlineStr">
        <is>
          <t>Matched from Title Hierarchy · new designation</t>
        </is>
      </c>
      <c r="BS158" s="158" t="inlineStr">
        <is>
          <r>
            <rPr>
              <rFont val="Calibri"/>
              <sz val="10"/>
            </rPr>
            <t xml:space="preserve">"Net Revenue Retention ≥100–105%​
</t>
          </r>
          <r>
            <rPr>
              <rFont val="Calibri"/>
              <b val="1"/>
              <sz val="10"/>
            </rPr>
            <t>Target ARR - to be achieved:</t>
          </r>
          <r>
            <rPr>
              <rFont val="Calibri"/>
              <sz val="10"/>
            </rPr>
            <t xml:space="preserve">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r>
        </is>
      </c>
      <c r="BT158" s="158" t="n"/>
      <c r="BU158" s="158" t="inlineStr">
        <is>
          <t>Germany and Netherlands.</t>
        </is>
      </c>
      <c r="BV158" s="158" t="n"/>
      <c r="BW158" s="158" t="inlineStr">
        <is>
          <t>IRIS1967</t>
        </is>
      </c>
      <c r="BX158" s="158" t="inlineStr">
        <is>
          <t>Employee</t>
        </is>
      </c>
      <c r="BY158" s="158" t="inlineStr">
        <is>
          <t>Active</t>
        </is>
      </c>
      <c r="BZ158" s="158" t="inlineStr">
        <is>
          <t>Pritam Agarwal</t>
        </is>
      </c>
      <c r="CA158" s="159" t="n">
        <v>44531</v>
      </c>
      <c r="CB158" s="158" t="inlineStr">
        <is>
          <t>Manager- Customer Engagement</t>
        </is>
      </c>
      <c r="CC158" s="158" t="inlineStr">
        <is>
          <t>Upsell, cross, improve NPS, follow up with tech team · Non US Market</t>
        </is>
      </c>
      <c r="CD158" s="158" t="inlineStr">
        <is>
          <t>Customer Success &amp; Support</t>
        </is>
      </c>
      <c r="CE158" s="158" t="inlineStr">
        <is>
          <t>Customer Support</t>
        </is>
      </c>
      <c r="CF158" s="158" t="inlineStr">
        <is>
          <t>Sr.Customer Engagement Manager</t>
        </is>
      </c>
      <c r="CG158" s="158" t="inlineStr">
        <is>
          <t>L5 – Manager</t>
        </is>
      </c>
      <c r="CH158" s="158" t="inlineStr">
        <is>
          <t>Anushree Aparajit</t>
        </is>
      </c>
      <c r="CI158" s="158" t="inlineStr">
        <is>
          <t>N-5</t>
        </is>
      </c>
      <c r="CJ158" s="158" t="inlineStr">
        <is>
          <t>Individual Contributor</t>
        </is>
      </c>
      <c r="CK158" s="158" t="inlineStr">
        <is>
          <t>Regtech</t>
        </is>
      </c>
      <c r="CL158" s="158" t="inlineStr">
        <is>
          <t>Support</t>
        </is>
      </c>
      <c r="CM158" s="158" t="inlineStr">
        <is>
          <t>19 years, 10 months, 19 days</t>
        </is>
      </c>
      <c r="CN158" s="158" t="inlineStr">
        <is>
          <t>Sr.Customer Engagement Manager</t>
        </is>
      </c>
      <c r="CO158" s="158" t="inlineStr">
        <is>
          <t>No</t>
        </is>
      </c>
      <c r="CP158" s="158" t="n">
        <v>2</v>
      </c>
      <c r="CQ158" s="158" t="inlineStr">
        <is>
          <t>Medium</t>
        </is>
      </c>
      <c r="CR158" s="158" t="inlineStr">
        <is>
          <t>Core Contributor</t>
        </is>
      </c>
      <c r="CS158" s="158" t="inlineStr">
        <is>
          <t>No</t>
        </is>
      </c>
      <c r="CT158" s="158" t="inlineStr">
        <is>
          <t>No</t>
        </is>
      </c>
      <c r="CU158" s="158" t="inlineStr">
        <is>
          <t>Yes</t>
        </is>
      </c>
      <c r="CV158" s="158" t="inlineStr">
        <is>
          <t>N</t>
        </is>
      </c>
      <c r="CW158" s="158" t="inlineStr">
        <is>
          <t>XBRL taxonomy &amp; regulatory updates; domain/accounting refreshers; quality &amp; accuracy practices; tooling proficiency</t>
        </is>
      </c>
      <c r="CX158" s="158" t="n"/>
      <c r="CY158" s="158" t="inlineStr">
        <is>
          <t>Pritam needs to take ownership and work proactively. He is excellent in process driven work but on dynamic workscape, there are aspects of proactive picking up threads, forecasting, price gaze, market study involved, which he needs to pick up.</t>
        </is>
      </c>
    </row>
    <row r="159" ht="64" customHeight="1">
      <c r="A159" s="109" t="inlineStr">
        <is>
          <t>IRIS1911</t>
        </is>
      </c>
      <c r="B159" s="111" t="inlineStr">
        <is>
          <t>Varun Bubna</t>
        </is>
      </c>
      <c r="C159" s="111" t="inlineStr">
        <is>
          <t>Support</t>
        </is>
      </c>
      <c r="D159" s="115" t="inlineStr">
        <is>
          <t>Customer Success Manager</t>
        </is>
      </c>
      <c r="E159" s="115" t="inlineStr">
        <is>
          <t>Senior Customer Success Specialist</t>
        </is>
      </c>
      <c r="F159" s="111" t="inlineStr">
        <is>
          <t>L5 – Manager</t>
        </is>
      </c>
      <c r="G159" s="27" t="inlineStr">
        <is>
          <t>B2</t>
        </is>
      </c>
      <c r="H159" s="149" t="inlineStr">
        <is>
          <t>• Same level</t>
        </is>
      </c>
      <c r="I159" s="111" t="inlineStr">
        <is>
          <t>Customer Success &amp; Support</t>
        </is>
      </c>
      <c r="J159" s="111" t="inlineStr">
        <is>
          <t>Customer Success &amp; Account Management</t>
        </is>
      </c>
      <c r="K159" s="133" t="inlineStr">
        <is>
          <t>• Correct the experience record — HR</t>
        </is>
      </c>
      <c r="L159" s="111" t="n">
        <v>20</v>
      </c>
      <c r="M159" s="113" t="inlineStr">
        <is>
          <t>P4 / M3</t>
        </is>
      </c>
      <c r="N159" s="114" t="inlineStr">
        <is>
          <t>Senior / Manager</t>
        </is>
      </c>
      <c r="O159" s="114" t="inlineStr">
        <is>
          <t>4–5</t>
        </is>
      </c>
      <c r="P159" s="114" t="inlineStr">
        <is>
          <t>6–9 yrs</t>
        </is>
      </c>
      <c r="Q159" s="114" t="inlineStr">
        <is>
          <t>7–10 · 6–11</t>
        </is>
      </c>
      <c r="R159" s="114" t="inlineStr">
        <is>
          <t>Senior CSM / Support Specialist</t>
        </is>
      </c>
      <c r="S159" s="114"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T159" s="114" t="inlineStr">
        <is>
          <t>TSIA frameworks and benchmarks; ITIL 4 service desk; Gainsight customer-success practice</t>
        </is>
      </c>
      <c r="U159" s="114" t="inlineStr">
        <is>
          <t>Core 3 · Future 3 · Functional 4 · Leadership 2</t>
        </is>
      </c>
      <c r="V159" s="157" t="n">
        <v>180</v>
      </c>
      <c r="W159" s="158" t="inlineStr">
        <is>
          <t>IRIS1911</t>
        </is>
      </c>
      <c r="X159" s="158" t="inlineStr">
        <is>
          <t>Employee</t>
        </is>
      </c>
      <c r="Y159" s="158" t="inlineStr">
        <is>
          <t>Active</t>
        </is>
      </c>
      <c r="Z159" s="158" t="inlineStr">
        <is>
          <t>Varun Bubna</t>
        </is>
      </c>
      <c r="AA159" s="246" t="n">
        <v>44319</v>
      </c>
      <c r="AB159" s="158" t="inlineStr">
        <is>
          <t>Customer Success Manager</t>
        </is>
      </c>
      <c r="AC159" s="158" t="inlineStr">
        <is>
          <t>B.Com</t>
        </is>
      </c>
      <c r="AD159" s="158" t="inlineStr">
        <is>
          <t>Anushree Aparajit</t>
        </is>
      </c>
      <c r="AE159" s="158" t="inlineStr">
        <is>
          <t>N-5</t>
        </is>
      </c>
      <c r="AF159" s="158" t="inlineStr">
        <is>
          <t>Individual Contributor</t>
        </is>
      </c>
      <c r="AG159" s="158" t="inlineStr">
        <is>
          <t>3 years, 0 months, 0 days</t>
        </is>
      </c>
      <c r="AH159" s="158" t="inlineStr">
        <is>
          <t>5 years, 3 months, 22 days</t>
        </is>
      </c>
      <c r="AI159" s="158" t="inlineStr">
        <is>
          <t>Regtech</t>
        </is>
      </c>
      <c r="AJ159" s="158" t="inlineStr">
        <is>
          <t>CARBON</t>
        </is>
      </c>
      <c r="AK159" s="158" t="inlineStr">
        <is>
          <t>Support</t>
        </is>
      </c>
      <c r="AL159" s="158" t="inlineStr">
        <is>
          <t>Client Engagement</t>
        </is>
      </c>
      <c r="AM159" s="158" t="inlineStr">
        <is>
          <t>No</t>
        </is>
      </c>
      <c r="AN159" s="158" t="inlineStr">
        <is>
          <t>Client Engagement</t>
        </is>
      </c>
      <c r="AO159" s="158" t="inlineStr">
        <is>
          <t>XBRL Domain</t>
        </is>
      </c>
      <c r="AP159" s="158" t="inlineStr">
        <is>
          <t>Non-technical</t>
        </is>
      </c>
      <c r="AQ159" s="158" t="n">
        <v>20</v>
      </c>
      <c r="AR159" s="158" t="inlineStr">
        <is>
          <t>Covered</t>
        </is>
      </c>
      <c r="AS159" s="158" t="inlineStr">
        <is>
          <t>IRIS1911</t>
        </is>
      </c>
      <c r="AT159" s="158" t="inlineStr">
        <is>
          <t>Varun Bubna</t>
        </is>
      </c>
      <c r="AU159" s="158" t="inlineStr">
        <is>
          <t>Support</t>
        </is>
      </c>
      <c r="AV159" s="158" t="inlineStr">
        <is>
          <t>Customer Success &amp; Support</t>
        </is>
      </c>
      <c r="AW159" s="158" t="inlineStr">
        <is>
          <t>Customer Success</t>
        </is>
      </c>
      <c r="AX159" s="158" t="n"/>
      <c r="AY159" s="158" t="n"/>
      <c r="AZ159" s="158" t="inlineStr">
        <is>
          <t>Employee</t>
        </is>
      </c>
      <c r="BA159" s="158" t="inlineStr">
        <is>
          <t>Anushree Aparajit</t>
        </is>
      </c>
      <c r="BB159" s="158" t="inlineStr">
        <is>
          <t>Anushree Aparajit</t>
        </is>
      </c>
      <c r="BC159" s="158" t="inlineStr">
        <is>
          <t>No</t>
        </is>
      </c>
      <c r="BD159" s="158" t="inlineStr">
        <is>
          <t>Customer Success Manager</t>
        </is>
      </c>
      <c r="BE159" s="158" t="inlineStr">
        <is>
          <t>Sr.Customer Engagement Manager</t>
        </is>
      </c>
      <c r="BF159" s="158" t="inlineStr">
        <is>
          <t>Yes</t>
        </is>
      </c>
      <c r="BG159" s="158" t="inlineStr">
        <is>
          <t>—</t>
        </is>
      </c>
      <c r="BH159" s="158" t="inlineStr">
        <is>
          <t>—</t>
        </is>
      </c>
      <c r="BI159" s="158" t="inlineStr">
        <is>
          <t>—</t>
        </is>
      </c>
      <c r="BJ159" s="158" t="inlineStr">
        <is>
          <t>Not a manager</t>
        </is>
      </c>
      <c r="BK159" s="158" t="inlineStr">
        <is>
          <t>—</t>
        </is>
      </c>
      <c r="BL159" s="158" t="inlineStr">
        <is>
          <t>—</t>
        </is>
      </c>
      <c r="BM159" s="158" t="inlineStr">
        <is>
          <t>—</t>
        </is>
      </c>
      <c r="BN159" s="158" t="inlineStr">
        <is>
          <t>Not a manager</t>
        </is>
      </c>
      <c r="BO159" s="158" t="inlineStr">
        <is>
          <t>—</t>
        </is>
      </c>
      <c r="BP159" s="158" t="inlineStr">
        <is>
          <t>L5 – Manager</t>
        </is>
      </c>
      <c r="BQ159" s="158" t="inlineStr">
        <is>
          <t>L2</t>
        </is>
      </c>
      <c r="BR159" s="158" t="inlineStr">
        <is>
          <t>Matched from Title Hierarchy · new designation</t>
        </is>
      </c>
      <c r="BS159" s="158"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T159" s="158" t="n"/>
      <c r="BU159" s="158" t="inlineStr">
        <is>
          <t>US; Ireland; Argentina; Brazil.</t>
        </is>
      </c>
      <c r="BV159" s="158" t="n"/>
      <c r="BW159" s="158" t="inlineStr">
        <is>
          <t>IRIS1911</t>
        </is>
      </c>
      <c r="BX159" s="158" t="inlineStr">
        <is>
          <t>Employee</t>
        </is>
      </c>
      <c r="BY159" s="158" t="inlineStr">
        <is>
          <t>Active</t>
        </is>
      </c>
      <c r="BZ159" s="158" t="inlineStr">
        <is>
          <t>Varun Bubna</t>
        </is>
      </c>
      <c r="CA159" s="159" t="n">
        <v>44319</v>
      </c>
      <c r="CB159" s="158" t="inlineStr">
        <is>
          <t>Customer Success Manager</t>
        </is>
      </c>
      <c r="CC159" s="158" t="inlineStr">
        <is>
          <t>Upsell, cross, improve NPS, follow up with tech team · US Market</t>
        </is>
      </c>
      <c r="CD159" s="158" t="inlineStr">
        <is>
          <t>Customer Success &amp; Support</t>
        </is>
      </c>
      <c r="CE159" s="158" t="inlineStr">
        <is>
          <t>Customer Support</t>
        </is>
      </c>
      <c r="CF159" s="158" t="inlineStr">
        <is>
          <t>Customer Engagement Manager</t>
        </is>
      </c>
      <c r="CG159" s="158" t="inlineStr">
        <is>
          <t>L5 – Manager</t>
        </is>
      </c>
      <c r="CH159" s="158" t="inlineStr">
        <is>
          <t>Anushree Aparajit</t>
        </is>
      </c>
      <c r="CI159" s="158" t="inlineStr">
        <is>
          <t>N-5</t>
        </is>
      </c>
      <c r="CJ159" s="158" t="inlineStr">
        <is>
          <t>Individual Contributor</t>
        </is>
      </c>
      <c r="CK159" s="158" t="inlineStr">
        <is>
          <t>Regtech</t>
        </is>
      </c>
      <c r="CL159" s="158" t="inlineStr">
        <is>
          <t>Support</t>
        </is>
      </c>
      <c r="CM159" s="158" t="inlineStr">
        <is>
          <t>8 years, 1 months, 17 days</t>
        </is>
      </c>
      <c r="CN159" s="158" t="inlineStr">
        <is>
          <t>Customer Engagement Manager</t>
        </is>
      </c>
      <c r="CO159" s="158" t="inlineStr">
        <is>
          <t>No</t>
        </is>
      </c>
      <c r="CP159" s="158" t="n">
        <v>4</v>
      </c>
      <c r="CQ159" s="158" t="inlineStr">
        <is>
          <t>Medium</t>
        </is>
      </c>
      <c r="CR159" s="158" t="inlineStr">
        <is>
          <t>High Impact / Growth Talent</t>
        </is>
      </c>
      <c r="CS159" s="158" t="n"/>
      <c r="CT159" s="158" t="n"/>
      <c r="CU159" s="158" t="n"/>
      <c r="CV159" s="158" t="n"/>
      <c r="CW159" s="158" t="inlineStr">
        <is>
          <t>Communication, Handling Escalation, AI application</t>
        </is>
      </c>
      <c r="CX159" s="158" t="n"/>
      <c r="CY159" s="158" t="inlineStr">
        <is>
          <r>
            <rPr>
              <rFont val="Calibri"/>
              <b val="1"/>
              <sz val="10"/>
            </rPr>
            <t>Title to be standardized to:</t>
          </r>
          <r>
            <rPr>
              <rFont val="Calibri"/>
              <sz val="10"/>
            </rPr>
            <t xml:space="preserve"> Customer Engagement Manager</t>
          </r>
        </is>
      </c>
    </row>
    <row r="160" ht="64" customHeight="1">
      <c r="A160" s="109" t="inlineStr">
        <is>
          <t>IRIS1939</t>
        </is>
      </c>
      <c r="B160" s="111" t="inlineStr">
        <is>
          <t>Nupur Samantaray</t>
        </is>
      </c>
      <c r="C160" s="111" t="inlineStr">
        <is>
          <t>Support</t>
        </is>
      </c>
      <c r="D160" s="115" t="inlineStr">
        <is>
          <t>Manager- Customer Engagement</t>
        </is>
      </c>
      <c r="E160" s="115" t="inlineStr">
        <is>
          <t>Senior Customer Success Specialist</t>
        </is>
      </c>
      <c r="F160" s="111" t="inlineStr">
        <is>
          <t>L5 – Manager</t>
        </is>
      </c>
      <c r="G160" s="27" t="inlineStr">
        <is>
          <t>B1</t>
        </is>
      </c>
      <c r="H160" s="149" t="inlineStr">
        <is>
          <t>• Same level</t>
        </is>
      </c>
      <c r="I160" s="111" t="inlineStr">
        <is>
          <t>Customer Success &amp; Support</t>
        </is>
      </c>
      <c r="J160" s="111" t="inlineStr">
        <is>
          <t>Customer Success &amp; Account Management</t>
        </is>
      </c>
      <c r="K160" s="111" t="inlineStr"/>
      <c r="L160" s="111" t="n">
        <v>20</v>
      </c>
      <c r="M160" s="113" t="inlineStr">
        <is>
          <t>P3 / M2</t>
        </is>
      </c>
      <c r="N160" s="114" t="inlineStr">
        <is>
          <t>Career / · Team Lead</t>
        </is>
      </c>
      <c r="O160" s="114" t="inlineStr">
        <is>
          <t>4 Enable</t>
        </is>
      </c>
      <c r="P160" s="114" t="inlineStr">
        <is>
          <t>4–7 yrs</t>
        </is>
      </c>
      <c r="Q160" s="114" t="inlineStr">
        <is>
          <t>5–8 · 4–8</t>
        </is>
      </c>
      <c r="R160" s="114" t="inlineStr">
        <is>
          <t>Senior CSM / Support Specialist</t>
        </is>
      </c>
      <c r="S160" s="114"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T160" s="114" t="inlineStr">
        <is>
          <t>TSIA frameworks and benchmarks; ITIL 4 service desk; Gainsight customer-success practice</t>
        </is>
      </c>
      <c r="U160" s="114" t="inlineStr">
        <is>
          <t>Core 3 · Future 3 · Functional 3 · Leadership 1</t>
        </is>
      </c>
      <c r="V160" s="157" t="n">
        <v>192</v>
      </c>
      <c r="W160" s="158" t="inlineStr">
        <is>
          <t>IRIS1939</t>
        </is>
      </c>
      <c r="X160" s="158" t="inlineStr">
        <is>
          <t>Employee</t>
        </is>
      </c>
      <c r="Y160" s="158" t="inlineStr">
        <is>
          <t>Active</t>
        </is>
      </c>
      <c r="Z160" s="158" t="inlineStr">
        <is>
          <t>Nupur Samantaray</t>
        </is>
      </c>
      <c r="AA160" s="246" t="n">
        <v>44410</v>
      </c>
      <c r="AB160" s="158" t="inlineStr">
        <is>
          <t>Manager- Customer Engagement</t>
        </is>
      </c>
      <c r="AC160" s="158" t="inlineStr">
        <is>
          <t>CA</t>
        </is>
      </c>
      <c r="AD160" s="158" t="inlineStr">
        <is>
          <t>Anushree Aparajit</t>
        </is>
      </c>
      <c r="AE160" s="158" t="inlineStr">
        <is>
          <t>N-5</t>
        </is>
      </c>
      <c r="AF160" s="158" t="inlineStr">
        <is>
          <t>Individual Contributor</t>
        </is>
      </c>
      <c r="AG160" s="158" t="inlineStr">
        <is>
          <t>4 years, 0 months, 0 days</t>
        </is>
      </c>
      <c r="AH160" s="158" t="inlineStr">
        <is>
          <t>5 years, 0 months, 23 days</t>
        </is>
      </c>
      <c r="AI160" s="158" t="inlineStr">
        <is>
          <t>Regtech</t>
        </is>
      </c>
      <c r="AJ160" s="158" t="inlineStr">
        <is>
          <t>CARBON</t>
        </is>
      </c>
      <c r="AK160" s="158" t="inlineStr">
        <is>
          <t>Support</t>
        </is>
      </c>
      <c r="AL160" s="158" t="inlineStr">
        <is>
          <t>Client Engagement</t>
        </is>
      </c>
      <c r="AM160" s="158" t="inlineStr">
        <is>
          <t>No</t>
        </is>
      </c>
      <c r="AN160" s="158" t="inlineStr">
        <is>
          <t>Client Engagement</t>
        </is>
      </c>
      <c r="AO160" s="158" t="inlineStr">
        <is>
          <t>XBRL Domain</t>
        </is>
      </c>
      <c r="AP160" s="158" t="inlineStr">
        <is>
          <t>Non-technical</t>
        </is>
      </c>
      <c r="AQ160" s="158" t="n">
        <v>20</v>
      </c>
      <c r="AR160" s="158" t="inlineStr">
        <is>
          <t>Covered</t>
        </is>
      </c>
      <c r="AS160" s="158" t="inlineStr">
        <is>
          <t>IRIS1939</t>
        </is>
      </c>
      <c r="AT160" s="158" t="inlineStr">
        <is>
          <t>Nupur Samantaray</t>
        </is>
      </c>
      <c r="AU160" s="158" t="inlineStr">
        <is>
          <t>Support</t>
        </is>
      </c>
      <c r="AV160" s="158" t="inlineStr">
        <is>
          <t>Customer Success &amp; Support</t>
        </is>
      </c>
      <c r="AW160" s="158" t="inlineStr">
        <is>
          <t>Customer Success</t>
        </is>
      </c>
      <c r="AX160" s="158" t="n"/>
      <c r="AY160" s="158" t="n"/>
      <c r="AZ160" s="158" t="inlineStr">
        <is>
          <t>Employee</t>
        </is>
      </c>
      <c r="BA160" s="158" t="inlineStr">
        <is>
          <t>Anushree Aparajit</t>
        </is>
      </c>
      <c r="BB160" s="158" t="inlineStr">
        <is>
          <t>Anushree Aparajit</t>
        </is>
      </c>
      <c r="BC160" s="158" t="inlineStr">
        <is>
          <t>No</t>
        </is>
      </c>
      <c r="BD160" s="158" t="inlineStr">
        <is>
          <t>Manager- Customer Engagement</t>
        </is>
      </c>
      <c r="BE160" s="158" t="inlineStr">
        <is>
          <t>Sr.Customer Engagement Manager</t>
        </is>
      </c>
      <c r="BF160" s="158" t="inlineStr">
        <is>
          <t>Yes</t>
        </is>
      </c>
      <c r="BG160" s="158" t="inlineStr">
        <is>
          <t>—</t>
        </is>
      </c>
      <c r="BH160" s="158" t="inlineStr">
        <is>
          <t>—</t>
        </is>
      </c>
      <c r="BI160" s="158" t="inlineStr">
        <is>
          <t>—</t>
        </is>
      </c>
      <c r="BJ160" s="158" t="inlineStr">
        <is>
          <t>Not a manager</t>
        </is>
      </c>
      <c r="BK160" s="158" t="inlineStr">
        <is>
          <t>—</t>
        </is>
      </c>
      <c r="BL160" s="158" t="inlineStr">
        <is>
          <t>—</t>
        </is>
      </c>
      <c r="BM160" s="158" t="inlineStr">
        <is>
          <t>—</t>
        </is>
      </c>
      <c r="BN160" s="158" t="inlineStr">
        <is>
          <t>Not a manager</t>
        </is>
      </c>
      <c r="BO160" s="158" t="inlineStr">
        <is>
          <t>—</t>
        </is>
      </c>
      <c r="BP160" s="158" t="inlineStr">
        <is>
          <t>L5 – Manager</t>
        </is>
      </c>
      <c r="BQ160" s="158" t="inlineStr">
        <is>
          <t>L3</t>
        </is>
      </c>
      <c r="BR160" s="158" t="inlineStr">
        <is>
          <t>Matched from Title Hierarchy · new designation</t>
        </is>
      </c>
      <c r="BS160" s="158" t="inlineStr">
        <is>
          <r>
            <rPr>
              <rFont val="Calibri"/>
              <sz val="10"/>
            </rPr>
            <t xml:space="preserve">Net Revenue Retention ≥100–105%​
</t>
          </r>
          <r>
            <rPr>
              <rFont val="Calibri"/>
              <b val="1"/>
              <sz val="10"/>
            </rPr>
            <t>Target ARR - to be achieved:</t>
          </r>
          <r>
            <rPr>
              <rFont val="Calibri"/>
              <sz val="10"/>
            </rPr>
            <t xml:space="preserve">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r>
        </is>
      </c>
      <c r="BT160" s="158" t="n"/>
      <c r="BU160" s="158" t="inlineStr">
        <is>
          <t>Benelux; UK.</t>
        </is>
      </c>
      <c r="BV160" s="158" t="n"/>
      <c r="BW160" s="158" t="inlineStr">
        <is>
          <t>IRIS1939</t>
        </is>
      </c>
      <c r="BX160" s="158" t="inlineStr">
        <is>
          <t>Employee</t>
        </is>
      </c>
      <c r="BY160" s="158" t="inlineStr">
        <is>
          <t>Active</t>
        </is>
      </c>
      <c r="BZ160" s="158" t="inlineStr">
        <is>
          <t>Nupur Samantaray</t>
        </is>
      </c>
      <c r="CA160" s="159" t="n">
        <v>44410</v>
      </c>
      <c r="CB160" s="158" t="inlineStr">
        <is>
          <t>Manager- Customer Engagement</t>
        </is>
      </c>
      <c r="CC160" s="158" t="inlineStr">
        <is>
          <t>Upsell, cross, improve NPS, follow up with tech team · Non US Market</t>
        </is>
      </c>
      <c r="CD160" s="158" t="inlineStr">
        <is>
          <t>Customer Success &amp; Support</t>
        </is>
      </c>
      <c r="CE160" s="158" t="inlineStr">
        <is>
          <t>Customer Support</t>
        </is>
      </c>
      <c r="CF160" s="158" t="inlineStr">
        <is>
          <t>Sr.Customer Engagement Manager</t>
        </is>
      </c>
      <c r="CG160" s="158" t="inlineStr">
        <is>
          <t>L5 – Manager</t>
        </is>
      </c>
      <c r="CH160" s="158" t="inlineStr">
        <is>
          <t>Anushree Aparajit</t>
        </is>
      </c>
      <c r="CI160" s="158" t="inlineStr">
        <is>
          <t>N-5</t>
        </is>
      </c>
      <c r="CJ160" s="158" t="inlineStr">
        <is>
          <t>Individual Contributor</t>
        </is>
      </c>
      <c r="CK160" s="158" t="inlineStr">
        <is>
          <t>Regtech</t>
        </is>
      </c>
      <c r="CL160" s="158" t="inlineStr">
        <is>
          <t>Support</t>
        </is>
      </c>
      <c r="CM160" s="158" t="inlineStr">
        <is>
          <t>8 years, 10 months, 18 days</t>
        </is>
      </c>
      <c r="CN160" s="158" t="inlineStr">
        <is>
          <t>Sr.Customer Engagement Manager</t>
        </is>
      </c>
      <c r="CO160" s="158" t="inlineStr">
        <is>
          <t>No</t>
        </is>
      </c>
      <c r="CP160" s="158" t="n">
        <v>3</v>
      </c>
      <c r="CQ160" s="158" t="inlineStr">
        <is>
          <t>Medium</t>
        </is>
      </c>
      <c r="CR160" s="158" t="inlineStr">
        <is>
          <t>Core Contributor</t>
        </is>
      </c>
      <c r="CS160" s="158" t="inlineStr">
        <is>
          <t>No</t>
        </is>
      </c>
      <c r="CT160" s="158" t="inlineStr">
        <is>
          <t>No</t>
        </is>
      </c>
      <c r="CU160" s="158" t="inlineStr">
        <is>
          <t>Yes</t>
        </is>
      </c>
      <c r="CV160" s="158" t="inlineStr">
        <is>
          <t>N</t>
        </is>
      </c>
      <c r="CW160" s="158" t="inlineStr">
        <is>
          <t>XBRL taxonomy &amp; regulatory updates; domain/accounting refreshers; quality &amp; accuracy practices; tooling proficiency, DM proficiency, in-person meeting gearing up.</t>
        </is>
      </c>
      <c r="CX160" s="158" t="n"/>
      <c r="CY160" s="158" t="inlineStr">
        <is>
          <r>
            <rPr>
              <rFont val="Calibri"/>
              <b val="1"/>
              <sz val="10"/>
            </rPr>
            <t>Title to be Standardized:</t>
          </r>
          <r>
            <rPr>
              <rFont val="Calibri"/>
              <sz val="10"/>
            </rPr>
            <t xml:space="preserve"> Sr.Customer Engagement Manager</t>
          </r>
        </is>
      </c>
    </row>
    <row r="161" ht="64" customHeight="1">
      <c r="A161" s="109" t="inlineStr">
        <is>
          <t>IRIS1878</t>
        </is>
      </c>
      <c r="B161" s="111" t="inlineStr">
        <is>
          <t>Shailesh Koradiya</t>
        </is>
      </c>
      <c r="C161" s="111" t="inlineStr">
        <is>
          <t>Support</t>
        </is>
      </c>
      <c r="D161" s="115" t="inlineStr">
        <is>
          <t>Technical Support Lead</t>
        </is>
      </c>
      <c r="E161" s="115" t="inlineStr">
        <is>
          <t>DevOps Specialist – POD Lead</t>
        </is>
      </c>
      <c r="F161" s="115" t="inlineStr">
        <is>
          <t>L5 – Lead · IC</t>
        </is>
      </c>
      <c r="G161" s="115" t="inlineStr">
        <is>
          <t>B1</t>
        </is>
      </c>
      <c r="H161" s="143" t="inlineStr">
        <is>
          <t>▼ Down · protected</t>
        </is>
      </c>
      <c r="I161" s="111" t="inlineStr">
        <is>
          <t>Engineering &amp; Development</t>
        </is>
      </c>
      <c r="J161" s="111" t="inlineStr">
        <is>
          <t>DevOps &amp; Release Engineering</t>
        </is>
      </c>
      <c r="K161" s="111" t="inlineStr"/>
      <c r="L161" s="111" t="n">
        <v>20</v>
      </c>
      <c r="M161" s="113" t="inlineStr">
        <is>
          <t>P3 / M2</t>
        </is>
      </c>
      <c r="N161" s="114" t="inlineStr">
        <is>
          <t>Career / · Team Lead</t>
        </is>
      </c>
      <c r="O161" s="114" t="inlineStr">
        <is>
          <t>4 Enable</t>
        </is>
      </c>
      <c r="P161" s="114" t="inlineStr">
        <is>
          <t>4–7 yrs</t>
        </is>
      </c>
      <c r="Q161" s="114" t="inlineStr">
        <is>
          <t>5–8 · 4–8</t>
        </is>
      </c>
      <c r="R161" s="114" t="inlineStr">
        <is>
          <t>Senior Software Engineer</t>
        </is>
      </c>
      <c r="S161" s="114" t="inlineStr">
        <is>
          <r>
            <rPr>
              <rFont val="Calibri"/>
              <b val="1"/>
              <sz val="10"/>
            </rPr>
            <t>Workiva:</t>
          </r>
          <r>
            <rPr>
              <rFont val="Calibri"/>
              <sz val="10"/>
            </rPr>
            <t xml:space="preserve"> SE / Senior SE · Broadridge India: Senior SE · Nasdaq / AxiomSL: Senior SE · Salesforce: MTS · Atlassian: P40 · Freshworks: Senior SE</t>
          </r>
        </is>
      </c>
      <c r="T161" s="114" t="inlineStr">
        <is>
          <t>SFIA 9 · software development, programming; OWASP secure coding; cloud vendor certifications</t>
        </is>
      </c>
      <c r="U161" s="114" t="inlineStr">
        <is>
          <t>Core 3 · Future 3 · Functional 3 · Leadership 2</t>
        </is>
      </c>
      <c r="V161" s="157" t="n">
        <v>173</v>
      </c>
      <c r="W161" s="158" t="inlineStr">
        <is>
          <t>IRIS1878</t>
        </is>
      </c>
      <c r="X161" s="158" t="inlineStr">
        <is>
          <t>Employee</t>
        </is>
      </c>
      <c r="Y161" s="158" t="inlineStr">
        <is>
          <t>Active</t>
        </is>
      </c>
      <c r="Z161" s="158" t="inlineStr">
        <is>
          <t>Shailesh Koradiya</t>
        </is>
      </c>
      <c r="AA161" s="246" t="n">
        <v>44137</v>
      </c>
      <c r="AB161" s="158" t="inlineStr">
        <is>
          <t>Technical Support Lead</t>
        </is>
      </c>
      <c r="AC161" s="158" t="inlineStr">
        <is>
          <t>MCA</t>
        </is>
      </c>
      <c r="AD161" s="158" t="inlineStr">
        <is>
          <t>Chetan Kotwal</t>
        </is>
      </c>
      <c r="AE161" s="158" t="inlineStr">
        <is>
          <t>N-3</t>
        </is>
      </c>
      <c r="AF161" s="158" t="inlineStr">
        <is>
          <t>Manager</t>
        </is>
      </c>
      <c r="AG161" s="158" t="inlineStr">
        <is>
          <t>7 years, 3 months, 0 days</t>
        </is>
      </c>
      <c r="AH161" s="158" t="inlineStr">
        <is>
          <t>5 years, 9 months, 23 days</t>
        </is>
      </c>
      <c r="AI161" s="158" t="inlineStr">
        <is>
          <t>Regtech</t>
        </is>
      </c>
      <c r="AJ161" s="158" t="inlineStr">
        <is>
          <t>CARBON</t>
        </is>
      </c>
      <c r="AK161" s="158" t="inlineStr">
        <is>
          <t>Support</t>
        </is>
      </c>
      <c r="AL161" s="158" t="inlineStr">
        <is>
          <t>Tech Support</t>
        </is>
      </c>
      <c r="AM161" s="158" t="inlineStr">
        <is>
          <t>Yes</t>
        </is>
      </c>
      <c r="AN161" s="158" t="inlineStr">
        <is>
          <t>Product/Project</t>
        </is>
      </c>
      <c r="AO161" s="158" t="inlineStr">
        <is>
          <t>.NET MVC</t>
        </is>
      </c>
      <c r="AP161" s="158" t="inlineStr">
        <is>
          <t>Technical - Developer</t>
        </is>
      </c>
      <c r="AQ161" s="158" t="n">
        <v>20</v>
      </c>
      <c r="AR161" s="158" t="inlineStr">
        <is>
          <t>Covered</t>
        </is>
      </c>
      <c r="AS161" s="158" t="inlineStr">
        <is>
          <t>IRIS1878</t>
        </is>
      </c>
      <c r="AT161" s="158" t="inlineStr">
        <is>
          <t>Shailesh Koradiya</t>
        </is>
      </c>
      <c r="AU161" s="158" t="inlineStr">
        <is>
          <t>Technology</t>
        </is>
      </c>
      <c r="AV161" s="158" t="inlineStr">
        <is>
          <t>Engineering &amp; Development</t>
        </is>
      </c>
      <c r="AW161" s="158" t="inlineStr">
        <is>
          <t>DevOps Engineering &amp; Suuport</t>
        </is>
      </c>
      <c r="AX161" s="158" t="n"/>
      <c r="AY161" s="158" t="n"/>
      <c r="AZ161" s="158" t="inlineStr">
        <is>
          <t>Employee</t>
        </is>
      </c>
      <c r="BA161" s="158" t="inlineStr">
        <is>
          <t>Huzefa Petit</t>
        </is>
      </c>
      <c r="BB161" s="158" t="inlineStr">
        <is>
          <t>Huzefa Petit</t>
        </is>
      </c>
      <c r="BC161" s="158" t="inlineStr">
        <is>
          <t>No</t>
        </is>
      </c>
      <c r="BD161" s="158" t="inlineStr">
        <is>
          <t>Technical Support Lead</t>
        </is>
      </c>
      <c r="BE161" s="158" t="inlineStr">
        <is>
          <t>Technical Support Lead</t>
        </is>
      </c>
      <c r="BF161" s="158" t="inlineStr">
        <is>
          <t>No</t>
        </is>
      </c>
      <c r="BG161" s="158" t="inlineStr">
        <is>
          <t>—</t>
        </is>
      </c>
      <c r="BH161" s="158" t="inlineStr">
        <is>
          <t>—</t>
        </is>
      </c>
      <c r="BI161" s="158" t="inlineStr">
        <is>
          <t>—</t>
        </is>
      </c>
      <c r="BJ161" s="158" t="inlineStr">
        <is>
          <t>Not a manager</t>
        </is>
      </c>
      <c r="BK161" s="158" t="inlineStr">
        <is>
          <t>—</t>
        </is>
      </c>
      <c r="BL161" s="158" t="inlineStr">
        <is>
          <t>—</t>
        </is>
      </c>
      <c r="BM161" s="158" t="inlineStr">
        <is>
          <t>—</t>
        </is>
      </c>
      <c r="BN161" s="158" t="inlineStr">
        <is>
          <t>Not a manager</t>
        </is>
      </c>
      <c r="BO161" s="158" t="inlineStr">
        <is>
          <t>—</t>
        </is>
      </c>
      <c r="BP161" s="158" t="inlineStr">
        <is>
          <t>L5 – Lead · IC</t>
        </is>
      </c>
      <c r="BQ161" s="158" t="inlineStr">
        <is>
          <t>L5 – Lead · IC</t>
        </is>
      </c>
      <c r="BR161" s="158" t="inlineStr">
        <is>
          <t>No designation change — current record value carried forward</t>
        </is>
      </c>
      <c r="BS161" s="158"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T161" s="158" t="n"/>
      <c r="BU161" s="158" t="inlineStr">
        <is>
          <t>Global.</t>
        </is>
      </c>
      <c r="BV161" s="158" t="n"/>
      <c r="BW161" s="158" t="n"/>
      <c r="BX161" s="158" t="n"/>
      <c r="BY161" s="158" t="n"/>
      <c r="BZ161" s="158" t="n"/>
      <c r="CA161" s="158" t="n"/>
      <c r="CB161" s="158" t="n"/>
      <c r="CC161" s="158" t="n"/>
      <c r="CD161" s="158" t="n"/>
      <c r="CE161" s="158" t="n"/>
      <c r="CF161" s="158" t="n"/>
      <c r="CG161" s="158" t="n"/>
      <c r="CH161" s="158" t="n"/>
      <c r="CI161" s="158" t="n"/>
      <c r="CJ161" s="158" t="n"/>
      <c r="CK161" s="158" t="n"/>
      <c r="CL161" s="158" t="n"/>
      <c r="CM161" s="158" t="n"/>
      <c r="CN161" s="158" t="n"/>
      <c r="CO161" s="158" t="n"/>
      <c r="CP161" s="158" t="n"/>
      <c r="CQ161" s="158" t="n"/>
      <c r="CR161" s="158" t="n"/>
      <c r="CS161" s="158" t="n"/>
      <c r="CT161" s="158" t="n"/>
      <c r="CU161" s="158" t="n"/>
      <c r="CV161" s="158" t="n"/>
      <c r="CW161" s="158" t="n"/>
      <c r="CX161" s="158" t="n"/>
      <c r="CY161" s="158" t="n"/>
    </row>
    <row r="162" ht="64" customHeight="1">
      <c r="A162" s="109" t="inlineStr">
        <is>
          <t>IRIS2081</t>
        </is>
      </c>
      <c r="B162" s="111" t="inlineStr">
        <is>
          <t>Chandra Sekhar Sahu</t>
        </is>
      </c>
      <c r="C162" s="111" t="inlineStr">
        <is>
          <t>Support</t>
        </is>
      </c>
      <c r="D162" s="115" t="inlineStr">
        <is>
          <t>Executive- Customer Support</t>
        </is>
      </c>
      <c r="E162" s="115" t="inlineStr">
        <is>
          <t>Senior Support Executive</t>
        </is>
      </c>
      <c r="F162" s="115" t="inlineStr">
        <is>
          <t>L3 – Professional / Associate</t>
        </is>
      </c>
      <c r="G162" s="115" t="inlineStr">
        <is>
          <t>A3</t>
        </is>
      </c>
      <c r="H162" s="146" t="inlineStr">
        <is>
          <t>▲ Up</t>
        </is>
      </c>
      <c r="I162" s="111" t="inlineStr">
        <is>
          <t>Customer Success &amp; Support</t>
        </is>
      </c>
      <c r="J162" s="111" t="inlineStr">
        <is>
          <t>Application &amp; Product Support</t>
        </is>
      </c>
      <c r="K162" s="111" t="inlineStr"/>
      <c r="L162" s="111" t="n">
        <v>20</v>
      </c>
      <c r="M162" s="113" t="inlineStr">
        <is>
          <t>P2</t>
        </is>
      </c>
      <c r="N162" s="114" t="inlineStr">
        <is>
          <t>Developing</t>
        </is>
      </c>
      <c r="O162" s="114" t="inlineStr">
        <is>
          <t>3 Apply</t>
        </is>
      </c>
      <c r="P162" s="114" t="inlineStr">
        <is>
          <t>2–4 yrs</t>
        </is>
      </c>
      <c r="Q162" s="114" t="inlineStr">
        <is>
          <t>3–5 · 2–5</t>
        </is>
      </c>
      <c r="R162" s="114" t="inlineStr">
        <is>
          <t>Support / CS Executive</t>
        </is>
      </c>
      <c r="S162" s="114" t="inlineStr">
        <is>
          <t>IRIS Vs Competitor Benchmark — SaaS customer-success ladder: Associate CSM · Regnology: Product Support Specialist · Reg Reporting · IRIS Vs Competitor Benchmark — support tiers: L2 Application Support</t>
        </is>
      </c>
      <c r="T162" s="114" t="inlineStr">
        <is>
          <t>TSIA frameworks and benchmarks; ITIL 4 service desk; Gainsight customer-success practice</t>
        </is>
      </c>
      <c r="U162" s="114" t="inlineStr">
        <is>
          <t>Core 2 · Future 2 · Functional 3 · Leadership not scored</t>
        </is>
      </c>
      <c r="V162" s="157" t="n">
        <v>254</v>
      </c>
      <c r="W162" s="158" t="inlineStr">
        <is>
          <t>IRIS2081</t>
        </is>
      </c>
      <c r="X162" s="158" t="inlineStr">
        <is>
          <t>Employee</t>
        </is>
      </c>
      <c r="Y162" s="158" t="inlineStr">
        <is>
          <t>Active</t>
        </is>
      </c>
      <c r="Z162" s="158" t="inlineStr">
        <is>
          <t>Chandra Sekhar Sahu</t>
        </is>
      </c>
      <c r="AA162" s="246" t="n">
        <v>44893</v>
      </c>
      <c r="AB162" s="158" t="inlineStr">
        <is>
          <t>Executive- Customer Support</t>
        </is>
      </c>
      <c r="AC162" s="158" t="inlineStr">
        <is>
          <t>B.Com</t>
        </is>
      </c>
      <c r="AD162" s="158" t="inlineStr">
        <is>
          <t>Harshal Shah</t>
        </is>
      </c>
      <c r="AE162" s="158" t="inlineStr">
        <is>
          <t>N-5</t>
        </is>
      </c>
      <c r="AF162" s="158" t="inlineStr">
        <is>
          <t>Individual Contributor</t>
        </is>
      </c>
      <c r="AG162" s="158" t="inlineStr">
        <is>
          <t>1 years, 8 months, 0 days</t>
        </is>
      </c>
      <c r="AH162" s="158" t="inlineStr">
        <is>
          <t>3 years, 8 months, 28 days</t>
        </is>
      </c>
      <c r="AI162" s="158" t="inlineStr">
        <is>
          <t>Regtech</t>
        </is>
      </c>
      <c r="AJ162" s="158" t="inlineStr">
        <is>
          <t>CARBON</t>
        </is>
      </c>
      <c r="AK162" s="158" t="inlineStr">
        <is>
          <t>Support</t>
        </is>
      </c>
      <c r="AL162" s="158" t="inlineStr">
        <is>
          <t>Product Support</t>
        </is>
      </c>
      <c r="AM162" s="158" t="inlineStr">
        <is>
          <t>No</t>
        </is>
      </c>
      <c r="AN162" s="158" t="inlineStr">
        <is>
          <t>Product/Project</t>
        </is>
      </c>
      <c r="AO162" s="158" t="inlineStr">
        <is>
          <t>Domain Support</t>
        </is>
      </c>
      <c r="AP162" s="158" t="inlineStr">
        <is>
          <t>Non-technical</t>
        </is>
      </c>
      <c r="AQ162" s="158" t="n">
        <v>20</v>
      </c>
      <c r="AR162" s="158" t="inlineStr">
        <is>
          <t>Covered</t>
        </is>
      </c>
      <c r="AS162" s="158" t="inlineStr">
        <is>
          <t>IRIS2081</t>
        </is>
      </c>
      <c r="AT162" s="158" t="inlineStr">
        <is>
          <t>Chandra Sekhar Sahu</t>
        </is>
      </c>
      <c r="AU162" s="158" t="inlineStr">
        <is>
          <t>Support</t>
        </is>
      </c>
      <c r="AV162" s="158" t="inlineStr">
        <is>
          <t>Customer Success &amp; Support</t>
        </is>
      </c>
      <c r="AW162" s="158" t="inlineStr">
        <is>
          <t>Customer Support</t>
        </is>
      </c>
      <c r="AX162" s="158" t="n"/>
      <c r="AY162" s="158" t="n"/>
      <c r="AZ162" s="158" t="inlineStr">
        <is>
          <t>Employee</t>
        </is>
      </c>
      <c r="BA162" s="158" t="inlineStr">
        <is>
          <t>Harshal Shah</t>
        </is>
      </c>
      <c r="BB162" s="158" t="inlineStr">
        <is>
          <t>Harshal Shah</t>
        </is>
      </c>
      <c r="BC162" s="158" t="inlineStr">
        <is>
          <t>No</t>
        </is>
      </c>
      <c r="BD162" s="158" t="inlineStr">
        <is>
          <t>Executive- Customer Support</t>
        </is>
      </c>
      <c r="BE162" s="158" t="inlineStr">
        <is>
          <t>Customer Support Specialist</t>
        </is>
      </c>
      <c r="BF162" s="158" t="inlineStr">
        <is>
          <t>Yes</t>
        </is>
      </c>
      <c r="BG162" s="158" t="inlineStr">
        <is>
          <t>—</t>
        </is>
      </c>
      <c r="BH162" s="158" t="inlineStr">
        <is>
          <t>—</t>
        </is>
      </c>
      <c r="BI162" s="158" t="inlineStr">
        <is>
          <t>—</t>
        </is>
      </c>
      <c r="BJ162" s="158" t="inlineStr">
        <is>
          <t>Not a manager</t>
        </is>
      </c>
      <c r="BK162" s="158" t="inlineStr">
        <is>
          <t>—</t>
        </is>
      </c>
      <c r="BL162" s="158" t="inlineStr">
        <is>
          <t>—</t>
        </is>
      </c>
      <c r="BM162" s="158" t="inlineStr">
        <is>
          <t>—</t>
        </is>
      </c>
      <c r="BN162" s="158" t="inlineStr">
        <is>
          <t>Not a manager</t>
        </is>
      </c>
      <c r="BO162" s="158" t="inlineStr">
        <is>
          <t>—</t>
        </is>
      </c>
      <c r="BP162" s="158" t="inlineStr">
        <is>
          <t>L3 – Professional / Associate</t>
        </is>
      </c>
      <c r="BQ162" s="158" t="inlineStr">
        <is>
          <t>L2</t>
        </is>
      </c>
      <c r="BR162" s="158" t="inlineStr">
        <is>
          <t>Matched from Title Hierarchy · new designation</t>
        </is>
      </c>
      <c r="BS162"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62" s="158" t="n"/>
      <c r="BU162" s="158" t="inlineStr">
        <is>
          <t>Global.</t>
        </is>
      </c>
      <c r="BV162" s="158" t="n"/>
      <c r="BW162" s="158" t="inlineStr">
        <is>
          <t>IRIS2081</t>
        </is>
      </c>
      <c r="BX162" s="158" t="inlineStr">
        <is>
          <t>Employee</t>
        </is>
      </c>
      <c r="BY162" s="158" t="inlineStr">
        <is>
          <t>Active</t>
        </is>
      </c>
      <c r="BZ162" s="158" t="inlineStr">
        <is>
          <t>Chandra Sekhar Sahu</t>
        </is>
      </c>
      <c r="CA162" s="159" t="n">
        <v>44893</v>
      </c>
      <c r="CB162" s="158" t="inlineStr">
        <is>
          <t>Executive- Customer Support</t>
        </is>
      </c>
      <c r="CC162" s="158" t="inlineStr">
        <is>
          <t>L1 support</t>
        </is>
      </c>
      <c r="CD162" s="158" t="inlineStr">
        <is>
          <t>Customer Success &amp; Support</t>
        </is>
      </c>
      <c r="CE162" s="158" t="inlineStr">
        <is>
          <t>Customer Support</t>
        </is>
      </c>
      <c r="CF162" s="158" t="inlineStr">
        <is>
          <t>Customer Support Specialist</t>
        </is>
      </c>
      <c r="CG162" s="158" t="inlineStr">
        <is>
          <t>L3 – Professional / Associate</t>
        </is>
      </c>
      <c r="CH162" s="158" t="inlineStr">
        <is>
          <t>Harshal Shah</t>
        </is>
      </c>
      <c r="CI162" s="158" t="inlineStr">
        <is>
          <t>N-5</t>
        </is>
      </c>
      <c r="CJ162" s="158" t="inlineStr">
        <is>
          <t>Individual Contributor</t>
        </is>
      </c>
      <c r="CK162" s="158" t="inlineStr">
        <is>
          <t>Regtech</t>
        </is>
      </c>
      <c r="CL162" s="158" t="inlineStr">
        <is>
          <t>Support</t>
        </is>
      </c>
      <c r="CM162" s="158" t="inlineStr">
        <is>
          <t>5 years, 2 months, 23 days</t>
        </is>
      </c>
      <c r="CN162" s="158" t="inlineStr">
        <is>
          <t>Customer Support Specialist</t>
        </is>
      </c>
      <c r="CO162" s="158" t="inlineStr">
        <is>
          <t>Yes</t>
        </is>
      </c>
      <c r="CP162" s="158" t="n">
        <v>3</v>
      </c>
      <c r="CQ162" s="158" t="inlineStr">
        <is>
          <t>Medium</t>
        </is>
      </c>
      <c r="CR162" s="158" t="inlineStr">
        <is>
          <t>Trusted Professional</t>
        </is>
      </c>
      <c r="CS162" s="158" t="n"/>
      <c r="CT162" s="158" t="n"/>
      <c r="CU162" s="158" t="n"/>
      <c r="CV162" s="158" t="n"/>
      <c r="CW162" s="158" t="inlineStr">
        <is>
          <t>Customer success methods; communication &amp; de-escalation; product/domain depth; ticketing &amp; SLA tools</t>
        </is>
      </c>
      <c r="CX162"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2" s="158" t="inlineStr">
        <is>
          <t>Title to be changed to Customer Support Specialist</t>
        </is>
      </c>
    </row>
    <row r="163" ht="64" customHeight="1">
      <c r="A163" s="109" t="inlineStr">
        <is>
          <t>IRIS1951</t>
        </is>
      </c>
      <c r="B163" s="111" t="inlineStr">
        <is>
          <t>Kiran Pawar</t>
        </is>
      </c>
      <c r="C163" s="111" t="inlineStr">
        <is>
          <t>Support</t>
        </is>
      </c>
      <c r="D163" s="115" t="inlineStr">
        <is>
          <t>Executive- Product Support</t>
        </is>
      </c>
      <c r="E163" s="115" t="inlineStr">
        <is>
          <t>Senior Support Executive</t>
        </is>
      </c>
      <c r="F163" s="115" t="inlineStr">
        <is>
          <t>L3 – Professional / Associate</t>
        </is>
      </c>
      <c r="G163" s="115" t="inlineStr">
        <is>
          <t>A3</t>
        </is>
      </c>
      <c r="H163" s="146" t="inlineStr">
        <is>
          <t>▲ Up</t>
        </is>
      </c>
      <c r="I163" s="111" t="inlineStr">
        <is>
          <t>Customer Success &amp; Support</t>
        </is>
      </c>
      <c r="J163" s="111" t="inlineStr">
        <is>
          <t>Application &amp; Product Support</t>
        </is>
      </c>
      <c r="K163" s="133" t="inlineStr">
        <is>
          <t>• Confirm the reporting line — Manager</t>
        </is>
      </c>
      <c r="L163" s="111" t="n">
        <v>20</v>
      </c>
      <c r="M163" s="113" t="inlineStr">
        <is>
          <t>P2</t>
        </is>
      </c>
      <c r="N163" s="114" t="inlineStr">
        <is>
          <t>Developing</t>
        </is>
      </c>
      <c r="O163" s="114" t="inlineStr">
        <is>
          <t>3 Apply</t>
        </is>
      </c>
      <c r="P163" s="114" t="inlineStr">
        <is>
          <t>2–4 yrs</t>
        </is>
      </c>
      <c r="Q163" s="114" t="inlineStr">
        <is>
          <t>3–5 · 2–5</t>
        </is>
      </c>
      <c r="R163" s="114" t="inlineStr">
        <is>
          <t>Support / CS Executive</t>
        </is>
      </c>
      <c r="S163" s="114" t="inlineStr">
        <is>
          <t>IRIS Vs Competitor Benchmark — SaaS customer-success ladder: Associate CSM · Regnology: Product Support Specialist · Reg Reporting · IRIS Vs Competitor Benchmark — support tiers: L2 Application Support</t>
        </is>
      </c>
      <c r="T163" s="114" t="inlineStr">
        <is>
          <t>TSIA frameworks and benchmarks; ITIL 4 service desk; Gainsight customer-success practice</t>
        </is>
      </c>
      <c r="U163" s="114" t="inlineStr">
        <is>
          <t>Core 2 · Future 2 · Functional 3 · Leadership not scored</t>
        </is>
      </c>
      <c r="V163" s="157" t="n">
        <v>197</v>
      </c>
      <c r="W163" s="158" t="inlineStr">
        <is>
          <t>IRIS1951</t>
        </is>
      </c>
      <c r="X163" s="158" t="inlineStr">
        <is>
          <t>Employee</t>
        </is>
      </c>
      <c r="Y163" s="158" t="inlineStr">
        <is>
          <t>Active</t>
        </is>
      </c>
      <c r="Z163" s="158" t="inlineStr">
        <is>
          <t>Kiran Pawar</t>
        </is>
      </c>
      <c r="AA163" s="246" t="n">
        <v>44445</v>
      </c>
      <c r="AB163" s="158" t="inlineStr">
        <is>
          <t>Executive- Product Support</t>
        </is>
      </c>
      <c r="AC163" s="158" t="inlineStr">
        <is>
          <t>B.Com</t>
        </is>
      </c>
      <c r="AD163" s="158" t="inlineStr">
        <is>
          <t>Harshal Shah</t>
        </is>
      </c>
      <c r="AE163" s="158" t="inlineStr">
        <is>
          <t>N-5</t>
        </is>
      </c>
      <c r="AF163" s="158" t="inlineStr">
        <is>
          <t>Manager</t>
        </is>
      </c>
      <c r="AG163" s="158" t="inlineStr">
        <is>
          <t>3 years, 7 months, 0 days</t>
        </is>
      </c>
      <c r="AH163" s="158" t="inlineStr">
        <is>
          <t>4 years, 11 months, 19 days</t>
        </is>
      </c>
      <c r="AI163" s="158" t="inlineStr">
        <is>
          <t>Regtech</t>
        </is>
      </c>
      <c r="AJ163" s="158" t="inlineStr">
        <is>
          <t>CARBON</t>
        </is>
      </c>
      <c r="AK163" s="158" t="inlineStr">
        <is>
          <t>Support</t>
        </is>
      </c>
      <c r="AL163" s="158" t="inlineStr">
        <is>
          <t>Product Support</t>
        </is>
      </c>
      <c r="AM163" s="158" t="inlineStr">
        <is>
          <t>No</t>
        </is>
      </c>
      <c r="AN163" s="158" t="inlineStr">
        <is>
          <t>Product/Project</t>
        </is>
      </c>
      <c r="AO163" s="158" t="inlineStr">
        <is>
          <t>Domain Support</t>
        </is>
      </c>
      <c r="AP163" s="158" t="inlineStr">
        <is>
          <t>Non-technical</t>
        </is>
      </c>
      <c r="AQ163" s="158" t="n">
        <v>20</v>
      </c>
      <c r="AR163" s="158" t="inlineStr">
        <is>
          <t>Covered</t>
        </is>
      </c>
      <c r="AS163" s="158" t="inlineStr">
        <is>
          <t>IRIS1951</t>
        </is>
      </c>
      <c r="AT163" s="158" t="inlineStr">
        <is>
          <t>Kiran Pawar</t>
        </is>
      </c>
      <c r="AU163" s="158" t="inlineStr">
        <is>
          <t>Support</t>
        </is>
      </c>
      <c r="AV163" s="158" t="inlineStr">
        <is>
          <t>Customer Success &amp; Support</t>
        </is>
      </c>
      <c r="AW163" s="158" t="inlineStr">
        <is>
          <t>Customer Success</t>
        </is>
      </c>
      <c r="AX163" s="158" t="n"/>
      <c r="AY163" s="158" t="n"/>
      <c r="AZ163" s="158" t="inlineStr">
        <is>
          <t>Employee</t>
        </is>
      </c>
      <c r="BA163" s="158" t="inlineStr">
        <is>
          <t>Harshal Shah</t>
        </is>
      </c>
      <c r="BB163" s="158" t="inlineStr">
        <is>
          <t>Harshal Shah</t>
        </is>
      </c>
      <c r="BC163" s="158" t="inlineStr">
        <is>
          <t>No</t>
        </is>
      </c>
      <c r="BD163" s="158" t="inlineStr">
        <is>
          <t>Executive- Product Support</t>
        </is>
      </c>
      <c r="BE163" s="158" t="inlineStr">
        <is>
          <t>Sr.Customer Support Specialist</t>
        </is>
      </c>
      <c r="BF163" s="158" t="inlineStr">
        <is>
          <t>Yes</t>
        </is>
      </c>
      <c r="BG163" s="158" t="n">
        <v>1</v>
      </c>
      <c r="BH163" s="158" t="n">
        <v>1</v>
      </c>
      <c r="BI163" s="158" t="n">
        <v>0</v>
      </c>
      <c r="BJ163" s="158" t="inlineStr">
        <is>
          <t>Consolidate / flatten</t>
        </is>
      </c>
      <c r="BK163" s="158" t="n">
        <v>1</v>
      </c>
      <c r="BL163" s="158" t="n">
        <v>1</v>
      </c>
      <c r="BM163" s="158" t="n">
        <v>0</v>
      </c>
      <c r="BN163" s="158" t="inlineStr">
        <is>
          <t>Consolidate / flatten</t>
        </is>
      </c>
      <c r="BO163" s="158" t="inlineStr">
        <is>
          <t>No</t>
        </is>
      </c>
      <c r="BP163" s="158" t="inlineStr">
        <is>
          <t>L3 – Professional / Associate</t>
        </is>
      </c>
      <c r="BQ163" s="158" t="inlineStr">
        <is>
          <t>L2</t>
        </is>
      </c>
      <c r="BR163" s="158" t="inlineStr">
        <is>
          <t>Designation refined from Raw tab Comments column · this update</t>
        </is>
      </c>
      <c r="BS163"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63" s="158" t="n"/>
      <c r="BU163" s="158" t="inlineStr">
        <is>
          <t>Global.</t>
        </is>
      </c>
      <c r="BV163" s="158" t="n"/>
      <c r="BW163" s="158" t="inlineStr">
        <is>
          <t>IRIS1951</t>
        </is>
      </c>
      <c r="BX163" s="158" t="inlineStr">
        <is>
          <t>Employee</t>
        </is>
      </c>
      <c r="BY163" s="158" t="inlineStr">
        <is>
          <t>Active</t>
        </is>
      </c>
      <c r="BZ163" s="158" t="inlineStr">
        <is>
          <t>Kiran Pawar</t>
        </is>
      </c>
      <c r="CA163" s="159" t="n">
        <v>44445</v>
      </c>
      <c r="CB163" s="158" t="inlineStr">
        <is>
          <t>Executive- Product Support</t>
        </is>
      </c>
      <c r="CC163" s="158" t="inlineStr">
        <is>
          <t>L1 support</t>
        </is>
      </c>
      <c r="CD163" s="158" t="inlineStr">
        <is>
          <t>Customer Success &amp; Support</t>
        </is>
      </c>
      <c r="CE163" s="158" t="inlineStr">
        <is>
          <t>Customer Support</t>
        </is>
      </c>
      <c r="CF163" s="158" t="inlineStr">
        <is>
          <t>Sr.Customer Support Specialist</t>
        </is>
      </c>
      <c r="CG163" s="158" t="inlineStr">
        <is>
          <t>L3 – Professional / Associate</t>
        </is>
      </c>
      <c r="CH163" s="158" t="inlineStr">
        <is>
          <t>Harshal Shah</t>
        </is>
      </c>
      <c r="CI163" s="158" t="inlineStr">
        <is>
          <t>N-5</t>
        </is>
      </c>
      <c r="CJ163" s="158" t="inlineStr">
        <is>
          <t>Individual Contributor</t>
        </is>
      </c>
      <c r="CK163" s="158" t="inlineStr">
        <is>
          <t>Regtech</t>
        </is>
      </c>
      <c r="CL163" s="158" t="inlineStr">
        <is>
          <t>Support</t>
        </is>
      </c>
      <c r="CM163" s="158" t="inlineStr">
        <is>
          <t>8 years, 4 months, 14 days</t>
        </is>
      </c>
      <c r="CN163" s="158" t="inlineStr">
        <is>
          <t>Senior Customer Support Specialist</t>
        </is>
      </c>
      <c r="CO163" s="158" t="inlineStr">
        <is>
          <t>Yes</t>
        </is>
      </c>
      <c r="CP163" s="158" t="n">
        <v>4</v>
      </c>
      <c r="CQ163" s="158" t="inlineStr">
        <is>
          <t>Medium</t>
        </is>
      </c>
      <c r="CR163" s="158" t="inlineStr">
        <is>
          <t>High Impact / Growth Talent</t>
        </is>
      </c>
      <c r="CS163" s="158" t="n"/>
      <c r="CT163" s="158" t="inlineStr">
        <is>
          <t>No</t>
        </is>
      </c>
      <c r="CU163" s="158" t="inlineStr">
        <is>
          <t>Yes</t>
        </is>
      </c>
      <c r="CV163" s="158" t="n"/>
      <c r="CW163" s="158" t="inlineStr">
        <is>
          <t>Customer success methods; communication &amp; de-escalation; product/domain depth; ticketing &amp; SLA tools | People management: goal-setting &amp; feedback, 1:1 coaching, performance conversations</t>
        </is>
      </c>
      <c r="CX163"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CY163" s="158" t="inlineStr">
        <is>
          <t>IC Role - Not a MANAGER, He should take up additional responsibilities. Title to be standardized to: Sr.Customer Support Specialist</t>
        </is>
      </c>
    </row>
    <row r="164" ht="64" customHeight="1">
      <c r="A164" s="109" t="inlineStr">
        <is>
          <t>IRIS0341</t>
        </is>
      </c>
      <c r="B164" s="111" t="inlineStr">
        <is>
          <t>Nelson Paul Koonan</t>
        </is>
      </c>
      <c r="C164" s="111" t="inlineStr">
        <is>
          <t>Support</t>
        </is>
      </c>
      <c r="D164" s="115" t="inlineStr">
        <is>
          <t>Client Solutions Executive</t>
        </is>
      </c>
      <c r="E164" s="115" t="inlineStr">
        <is>
          <t>Senior Support Executive</t>
        </is>
      </c>
      <c r="F164" s="115" t="inlineStr">
        <is>
          <t>L3 – Professional / Associate</t>
        </is>
      </c>
      <c r="G164" s="115" t="inlineStr">
        <is>
          <t>A3</t>
        </is>
      </c>
      <c r="H164" s="146" t="inlineStr">
        <is>
          <t>▲ Up</t>
        </is>
      </c>
      <c r="I164" s="111" t="inlineStr">
        <is>
          <t>Customer Success &amp; Support</t>
        </is>
      </c>
      <c r="J164" s="111" t="inlineStr">
        <is>
          <t>Application &amp; Product Support</t>
        </is>
      </c>
      <c r="K164" s="133" t="inlineStr">
        <is>
          <t>• Confirm the reporting line — Manager</t>
        </is>
      </c>
      <c r="L164" s="111" t="n">
        <v>20</v>
      </c>
      <c r="M164" s="113" t="inlineStr">
        <is>
          <t>P2</t>
        </is>
      </c>
      <c r="N164" s="114" t="inlineStr">
        <is>
          <t>Developing</t>
        </is>
      </c>
      <c r="O164" s="114" t="inlineStr">
        <is>
          <t>3 Apply</t>
        </is>
      </c>
      <c r="P164" s="114" t="inlineStr">
        <is>
          <t>2–4 yrs</t>
        </is>
      </c>
      <c r="Q164" s="114" t="inlineStr">
        <is>
          <t>3–5 · 2–5</t>
        </is>
      </c>
      <c r="R164" s="114" t="inlineStr">
        <is>
          <t>Support / CS Executive</t>
        </is>
      </c>
      <c r="S164" s="114" t="inlineStr">
        <is>
          <t>IRIS Vs Competitor Benchmark — SaaS customer-success ladder: Associate CSM · Regnology: Product Support Specialist · Reg Reporting · IRIS Vs Competitor Benchmark — support tiers: L2 Application Support</t>
        </is>
      </c>
      <c r="T164" s="114" t="inlineStr">
        <is>
          <t>TSIA frameworks and benchmarks; ITIL 4 service desk; Gainsight customer-success practice</t>
        </is>
      </c>
      <c r="U164" s="114" t="inlineStr">
        <is>
          <t>Core 2 · Future 2 · Functional 3 · Leadership not scored</t>
        </is>
      </c>
      <c r="V164" s="157" t="n">
        <v>57</v>
      </c>
      <c r="W164" s="158" t="inlineStr">
        <is>
          <t>IRIS0341</t>
        </is>
      </c>
      <c r="X164" s="158" t="inlineStr">
        <is>
          <t>Employee</t>
        </is>
      </c>
      <c r="Y164" s="158" t="inlineStr">
        <is>
          <t>Active</t>
        </is>
      </c>
      <c r="Z164" s="158" t="inlineStr">
        <is>
          <t>Nelson Paul Koonan</t>
        </is>
      </c>
      <c r="AA164" s="246" t="n">
        <v>40329</v>
      </c>
      <c r="AB164" s="158" t="inlineStr">
        <is>
          <t>Client Solutions Executive</t>
        </is>
      </c>
      <c r="AC164" s="158" t="inlineStr">
        <is>
          <t>B.Com</t>
        </is>
      </c>
      <c r="AD164" s="158" t="inlineStr">
        <is>
          <t>Harshal Shah</t>
        </is>
      </c>
      <c r="AE164" s="158" t="inlineStr">
        <is>
          <t>N-5</t>
        </is>
      </c>
      <c r="AF164" s="158" t="inlineStr">
        <is>
          <t>Manager</t>
        </is>
      </c>
      <c r="AG164" s="158" t="inlineStr">
        <is>
          <t>0 years, 0 months, 0 days</t>
        </is>
      </c>
      <c r="AH164" s="158" t="inlineStr">
        <is>
          <t>16 years, 2 months, 25 days</t>
        </is>
      </c>
      <c r="AI164" s="158" t="inlineStr">
        <is>
          <t>Regtech</t>
        </is>
      </c>
      <c r="AJ164" s="158" t="inlineStr">
        <is>
          <t>CARBON</t>
        </is>
      </c>
      <c r="AK164" s="158" t="inlineStr">
        <is>
          <t>Support</t>
        </is>
      </c>
      <c r="AL164" s="158" t="inlineStr">
        <is>
          <t>Product Support</t>
        </is>
      </c>
      <c r="AM164" s="158" t="inlineStr">
        <is>
          <t>No</t>
        </is>
      </c>
      <c r="AN164" s="158" t="inlineStr">
        <is>
          <t>Product/Project</t>
        </is>
      </c>
      <c r="AO164" s="158" t="inlineStr">
        <is>
          <t>Domain Support</t>
        </is>
      </c>
      <c r="AP164" s="158" t="inlineStr">
        <is>
          <t>Non-technical</t>
        </is>
      </c>
      <c r="AQ164" s="158" t="n">
        <v>20</v>
      </c>
      <c r="AR164" s="158" t="inlineStr">
        <is>
          <t>Covered</t>
        </is>
      </c>
      <c r="AS164" s="158" t="inlineStr">
        <is>
          <t>IRIS0341</t>
        </is>
      </c>
      <c r="AT164" s="158" t="inlineStr">
        <is>
          <t>Nelson Paul Koonan</t>
        </is>
      </c>
      <c r="AU164" s="158" t="inlineStr">
        <is>
          <t>Support</t>
        </is>
      </c>
      <c r="AV164" s="158" t="inlineStr">
        <is>
          <t>Customer Success &amp; Support</t>
        </is>
      </c>
      <c r="AW164" s="158" t="inlineStr">
        <is>
          <t>Customer Success</t>
        </is>
      </c>
      <c r="AX164" s="158" t="n"/>
      <c r="AY164" s="158" t="n"/>
      <c r="AZ164" s="158" t="inlineStr">
        <is>
          <t>Employee</t>
        </is>
      </c>
      <c r="BA164" s="158" t="inlineStr">
        <is>
          <t>Harshal Shah</t>
        </is>
      </c>
      <c r="BB164" s="158" t="inlineStr">
        <is>
          <t>Harshal Shah</t>
        </is>
      </c>
      <c r="BC164" s="158" t="inlineStr">
        <is>
          <t>No</t>
        </is>
      </c>
      <c r="BD164" s="158" t="inlineStr">
        <is>
          <t>Client Solutions Executive</t>
        </is>
      </c>
      <c r="BE164" s="158" t="inlineStr">
        <is>
          <t>Manager Customer Support</t>
        </is>
      </c>
      <c r="BF164" s="158" t="inlineStr">
        <is>
          <t>Yes</t>
        </is>
      </c>
      <c r="BG164" s="158" t="n">
        <v>2</v>
      </c>
      <c r="BH164" s="158" t="n">
        <v>2</v>
      </c>
      <c r="BI164" s="158" t="n">
        <v>0</v>
      </c>
      <c r="BJ164" s="158" t="inlineStr">
        <is>
          <t>Consolidate / flatten</t>
        </is>
      </c>
      <c r="BK164" s="158" t="n">
        <v>2</v>
      </c>
      <c r="BL164" s="158" t="n">
        <v>2</v>
      </c>
      <c r="BM164" s="158" t="n">
        <v>0</v>
      </c>
      <c r="BN164" s="158" t="inlineStr">
        <is>
          <t>Consolidate / flatten</t>
        </is>
      </c>
      <c r="BO164" s="158" t="inlineStr">
        <is>
          <t>No</t>
        </is>
      </c>
      <c r="BP164" s="158" t="inlineStr">
        <is>
          <t>L3 – Professional / Associate</t>
        </is>
      </c>
      <c r="BQ164" s="158" t="inlineStr">
        <is>
          <t>L4</t>
        </is>
      </c>
      <c r="BR164" s="158" t="inlineStr">
        <is>
          <t>Matched from Title Hierarchy · new designation</t>
        </is>
      </c>
      <c r="BS164"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64" s="158" t="n"/>
      <c r="BU164" s="158" t="inlineStr">
        <is>
          <t>Global.</t>
        </is>
      </c>
      <c r="BV164" s="158" t="n"/>
      <c r="BW164" s="158" t="inlineStr">
        <is>
          <t>IRIS0341</t>
        </is>
      </c>
      <c r="BX164" s="158" t="inlineStr">
        <is>
          <t>Employee</t>
        </is>
      </c>
      <c r="BY164" s="158" t="inlineStr">
        <is>
          <t>Active</t>
        </is>
      </c>
      <c r="BZ164" s="158" t="inlineStr">
        <is>
          <t>Nelson Paul Koonan</t>
        </is>
      </c>
      <c r="CA164" s="159" t="n">
        <v>40329</v>
      </c>
      <c r="CB164" s="158" t="inlineStr">
        <is>
          <t>Client Solutions Executive</t>
        </is>
      </c>
      <c r="CC164" s="158" t="inlineStr">
        <is>
          <t>L1 support</t>
        </is>
      </c>
      <c r="CD164" s="158" t="inlineStr">
        <is>
          <t>Customer Success &amp; Support</t>
        </is>
      </c>
      <c r="CE164" s="158" t="inlineStr">
        <is>
          <t>Customer Support</t>
        </is>
      </c>
      <c r="CF164" s="158" t="inlineStr">
        <is>
          <t>Customer Support Lead</t>
        </is>
      </c>
      <c r="CG164" s="158" t="inlineStr">
        <is>
          <t>L3 – Professional / Associate</t>
        </is>
      </c>
      <c r="CH164" s="158" t="inlineStr">
        <is>
          <t>Harshal Shah</t>
        </is>
      </c>
      <c r="CI164" s="158" t="inlineStr">
        <is>
          <t>N-5</t>
        </is>
      </c>
      <c r="CJ164" s="158" t="inlineStr">
        <is>
          <t>Player Cum Coach</t>
        </is>
      </c>
      <c r="CK164" s="158" t="inlineStr">
        <is>
          <t>Regtech</t>
        </is>
      </c>
      <c r="CL164" s="158" t="inlineStr">
        <is>
          <t>Support</t>
        </is>
      </c>
      <c r="CM164" s="158" t="inlineStr">
        <is>
          <t>16 years, 0 months, 20 days</t>
        </is>
      </c>
      <c r="CN164" s="158" t="inlineStr">
        <is>
          <t>Customer Support Lead</t>
        </is>
      </c>
      <c r="CO164" s="158" t="inlineStr">
        <is>
          <t>Yes</t>
        </is>
      </c>
      <c r="CP164" s="158" t="n">
        <v>3</v>
      </c>
      <c r="CQ164" s="158" t="inlineStr">
        <is>
          <t>Medium</t>
        </is>
      </c>
      <c r="CR164" s="158" t="inlineStr">
        <is>
          <t>High Impact / Growth Talent</t>
        </is>
      </c>
      <c r="CS164" s="158" t="n"/>
      <c r="CT164" s="158" t="inlineStr">
        <is>
          <t>No</t>
        </is>
      </c>
      <c r="CU164" s="158" t="inlineStr">
        <is>
          <t>Yes</t>
        </is>
      </c>
      <c r="CV164" s="158" t="n"/>
      <c r="CW164" s="158" t="inlineStr">
        <is>
          <t>Customer success methods; communication &amp; de-escalation; product/domain depth; ticketing &amp; SLA tools | People management: goal-setting &amp; feedback, 1:1 coaching, performance conversations</t>
        </is>
      </c>
      <c r="CX164" s="158"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 Client conversations</t>
          </r>
        </is>
      </c>
      <c r="CY164" s="158" t="inlineStr">
        <is>
          <t>IC Role - Not a MANAGER, He should take up additional responsibilities. Title to be standardized to: Customer Support Lead</t>
        </is>
      </c>
    </row>
    <row r="165" ht="64" customHeight="1">
      <c r="A165" s="109" t="inlineStr">
        <is>
          <t>IRIS2331</t>
        </is>
      </c>
      <c r="B165" s="111" t="inlineStr">
        <is>
          <t>Pritam Kadam</t>
        </is>
      </c>
      <c r="C165" s="111" t="inlineStr">
        <is>
          <t>Support</t>
        </is>
      </c>
      <c r="D165" s="115" t="inlineStr">
        <is>
          <t>Client Support Executive</t>
        </is>
      </c>
      <c r="E165" s="115" t="inlineStr">
        <is>
          <t>Senior Support Executive</t>
        </is>
      </c>
      <c r="F165" s="115" t="inlineStr">
        <is>
          <t>L3 – Professional / Associate</t>
        </is>
      </c>
      <c r="G165" s="115" t="inlineStr">
        <is>
          <t>A3</t>
        </is>
      </c>
      <c r="H165" s="146" t="inlineStr">
        <is>
          <t>▲ Up</t>
        </is>
      </c>
      <c r="I165" s="111" t="inlineStr">
        <is>
          <t>Customer Success &amp; Support</t>
        </is>
      </c>
      <c r="J165" s="111" t="inlineStr">
        <is>
          <t>Application &amp; Product Support</t>
        </is>
      </c>
      <c r="K165" s="111" t="inlineStr"/>
      <c r="L165" s="111" t="n">
        <v>20</v>
      </c>
      <c r="M165" s="113" t="inlineStr">
        <is>
          <t>P2</t>
        </is>
      </c>
      <c r="N165" s="114" t="inlineStr">
        <is>
          <t>Developing</t>
        </is>
      </c>
      <c r="O165" s="114" t="inlineStr">
        <is>
          <t>3 Apply</t>
        </is>
      </c>
      <c r="P165" s="114" t="inlineStr">
        <is>
          <t>2–4 yrs</t>
        </is>
      </c>
      <c r="Q165" s="114" t="inlineStr">
        <is>
          <t>3–5 · 2–5</t>
        </is>
      </c>
      <c r="R165" s="114" t="inlineStr">
        <is>
          <t>Support / CS Executive</t>
        </is>
      </c>
      <c r="S165" s="114" t="inlineStr">
        <is>
          <t>IRIS Vs Competitor Benchmark — SaaS customer-success ladder: Associate CSM · Regnology: Product Support Specialist · Reg Reporting · IRIS Vs Competitor Benchmark — support tiers: L2 Application Support</t>
        </is>
      </c>
      <c r="T165" s="114" t="inlineStr">
        <is>
          <t>TSIA frameworks and benchmarks; ITIL 4 service desk; Gainsight customer-success practice</t>
        </is>
      </c>
      <c r="U165" s="114" t="inlineStr">
        <is>
          <t>Core 2 · Future 2 · Functional 3 · Leadership not scored</t>
        </is>
      </c>
      <c r="V165" s="157" t="n">
        <v>355</v>
      </c>
      <c r="W165" s="158" t="inlineStr">
        <is>
          <t>IRIS2331</t>
        </is>
      </c>
      <c r="X165" s="158" t="inlineStr">
        <is>
          <t>Employee</t>
        </is>
      </c>
      <c r="Y165" s="158" t="inlineStr">
        <is>
          <t>Active</t>
        </is>
      </c>
      <c r="Z165" s="158" t="inlineStr">
        <is>
          <t>Pritam Kadam</t>
        </is>
      </c>
      <c r="AA165" s="246" t="n">
        <v>45663</v>
      </c>
      <c r="AB165" s="158" t="inlineStr">
        <is>
          <t>Client Support Executive</t>
        </is>
      </c>
      <c r="AC165" s="158" t="inlineStr">
        <is>
          <t>MBA</t>
        </is>
      </c>
      <c r="AD165" s="158" t="inlineStr">
        <is>
          <t>Nelson Paul Koonan</t>
        </is>
      </c>
      <c r="AE165" s="158" t="inlineStr">
        <is>
          <t>N-6</t>
        </is>
      </c>
      <c r="AF165" s="158" t="inlineStr">
        <is>
          <t>Individual Contributor</t>
        </is>
      </c>
      <c r="AG165" s="158" t="inlineStr">
        <is>
          <t>4 years, 0 months, 0 days</t>
        </is>
      </c>
      <c r="AH165" s="158" t="inlineStr">
        <is>
          <t>1 years, 7 months, 19 days</t>
        </is>
      </c>
      <c r="AI165" s="158" t="inlineStr">
        <is>
          <t>Regtech</t>
        </is>
      </c>
      <c r="AJ165" s="158" t="inlineStr">
        <is>
          <t>CARBON</t>
        </is>
      </c>
      <c r="AK165" s="158" t="inlineStr">
        <is>
          <t>Support</t>
        </is>
      </c>
      <c r="AL165" s="158" t="inlineStr">
        <is>
          <t>Product Support</t>
        </is>
      </c>
      <c r="AM165" s="158" t="inlineStr">
        <is>
          <t>No</t>
        </is>
      </c>
      <c r="AN165" s="158" t="inlineStr">
        <is>
          <t>Client Engagement</t>
        </is>
      </c>
      <c r="AO165" s="158" t="inlineStr">
        <is>
          <t>Domain Support</t>
        </is>
      </c>
      <c r="AP165" s="158" t="inlineStr">
        <is>
          <t>Non-technical</t>
        </is>
      </c>
      <c r="AQ165" s="158" t="n">
        <v>20</v>
      </c>
      <c r="AR165" s="158" t="inlineStr">
        <is>
          <t>Covered</t>
        </is>
      </c>
      <c r="AS165" s="158" t="inlineStr">
        <is>
          <t>IRIS2331</t>
        </is>
      </c>
      <c r="AT165" s="158" t="inlineStr">
        <is>
          <t>Pritam Kadam</t>
        </is>
      </c>
      <c r="AU165" s="158" t="inlineStr">
        <is>
          <t>Support</t>
        </is>
      </c>
      <c r="AV165" s="158" t="inlineStr">
        <is>
          <t>Customer Success &amp; Support</t>
        </is>
      </c>
      <c r="AW165" s="158" t="inlineStr">
        <is>
          <t>Customer Success</t>
        </is>
      </c>
      <c r="AX165" s="158" t="n"/>
      <c r="AY165" s="158" t="n"/>
      <c r="AZ165" s="158" t="inlineStr">
        <is>
          <t>Employee</t>
        </is>
      </c>
      <c r="BA165" s="158" t="inlineStr">
        <is>
          <t>Nelson Paul Koonan</t>
        </is>
      </c>
      <c r="BB165" s="158" t="inlineStr">
        <is>
          <t>Nelson Paul Koonan</t>
        </is>
      </c>
      <c r="BC165" s="158" t="inlineStr">
        <is>
          <t>No</t>
        </is>
      </c>
      <c r="BD165" s="158" t="inlineStr">
        <is>
          <t>Client Support Executive</t>
        </is>
      </c>
      <c r="BE165" s="158" t="inlineStr">
        <is>
          <t>Customer Support Specialist</t>
        </is>
      </c>
      <c r="BF165" s="158" t="inlineStr">
        <is>
          <t>Yes</t>
        </is>
      </c>
      <c r="BG165" s="158" t="inlineStr">
        <is>
          <t>—</t>
        </is>
      </c>
      <c r="BH165" s="158" t="inlineStr">
        <is>
          <t>—</t>
        </is>
      </c>
      <c r="BI165" s="158" t="inlineStr">
        <is>
          <t>—</t>
        </is>
      </c>
      <c r="BJ165" s="158" t="inlineStr">
        <is>
          <t>Not a manager</t>
        </is>
      </c>
      <c r="BK165" s="158" t="inlineStr">
        <is>
          <t>—</t>
        </is>
      </c>
      <c r="BL165" s="158" t="inlineStr">
        <is>
          <t>—</t>
        </is>
      </c>
      <c r="BM165" s="158" t="inlineStr">
        <is>
          <t>—</t>
        </is>
      </c>
      <c r="BN165" s="158" t="inlineStr">
        <is>
          <t>Not a manager</t>
        </is>
      </c>
      <c r="BO165" s="158" t="inlineStr">
        <is>
          <t>—</t>
        </is>
      </c>
      <c r="BP165" s="158" t="inlineStr">
        <is>
          <t>L3 – Professional / Associate</t>
        </is>
      </c>
      <c r="BQ165" s="158" t="inlineStr">
        <is>
          <t>L2</t>
        </is>
      </c>
      <c r="BR165" s="158" t="inlineStr">
        <is>
          <t>Matched from Title Hierarchy · new designation</t>
        </is>
      </c>
      <c r="BS165"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T165" s="158" t="n"/>
      <c r="BU165" s="158" t="inlineStr">
        <is>
          <t>Global.</t>
        </is>
      </c>
      <c r="BV165" s="158" t="n"/>
      <c r="BW165" s="158" t="inlineStr">
        <is>
          <t>IRIS2331</t>
        </is>
      </c>
      <c r="BX165" s="158" t="inlineStr">
        <is>
          <t>Employee</t>
        </is>
      </c>
      <c r="BY165" s="158" t="inlineStr">
        <is>
          <t>Active</t>
        </is>
      </c>
      <c r="BZ165" s="158" t="inlineStr">
        <is>
          <t>Pritam Kadam</t>
        </is>
      </c>
      <c r="CA165" s="159" t="n">
        <v>45663</v>
      </c>
      <c r="CB165" s="158" t="inlineStr">
        <is>
          <t>Client Support Executive</t>
        </is>
      </c>
      <c r="CC165" s="158" t="inlineStr">
        <is>
          <t>L1 support</t>
        </is>
      </c>
      <c r="CD165" s="158" t="inlineStr">
        <is>
          <t>Customer Success &amp; Support</t>
        </is>
      </c>
      <c r="CE165" s="158" t="inlineStr">
        <is>
          <t>Customer Support</t>
        </is>
      </c>
      <c r="CF165" s="158" t="inlineStr">
        <is>
          <t>Customer Support Specialist</t>
        </is>
      </c>
      <c r="CG165" s="158" t="inlineStr">
        <is>
          <t>L3 – Professional / Associate</t>
        </is>
      </c>
      <c r="CH165" s="158" t="inlineStr">
        <is>
          <t>Nelson Paul Koonan</t>
        </is>
      </c>
      <c r="CI165" s="158" t="inlineStr">
        <is>
          <t>N-6</t>
        </is>
      </c>
      <c r="CJ165" s="158" t="inlineStr">
        <is>
          <t>Individual Contributor</t>
        </is>
      </c>
      <c r="CK165" s="158" t="inlineStr">
        <is>
          <t>Regtech</t>
        </is>
      </c>
      <c r="CL165" s="158" t="inlineStr">
        <is>
          <t>Support</t>
        </is>
      </c>
      <c r="CM165" s="158" t="inlineStr">
        <is>
          <t>5 years, 5 months, 14 days</t>
        </is>
      </c>
      <c r="CN165" s="158" t="inlineStr">
        <is>
          <t>Customer Support Specialist</t>
        </is>
      </c>
      <c r="CO165" s="158" t="inlineStr">
        <is>
          <t>Yes</t>
        </is>
      </c>
      <c r="CP165" s="158" t="n">
        <v>3</v>
      </c>
      <c r="CQ165" s="158" t="inlineStr">
        <is>
          <t>Medium</t>
        </is>
      </c>
      <c r="CR165" s="158" t="inlineStr">
        <is>
          <t>Core Contributor</t>
        </is>
      </c>
      <c r="CS165" s="158" t="n"/>
      <c r="CT165" s="158" t="n"/>
      <c r="CU165" s="158" t="n"/>
      <c r="CV165" s="158" t="n"/>
      <c r="CW165" s="158" t="inlineStr">
        <is>
          <t>Customer success methods; communication &amp; de-escalation; product/domain depth; ticketing &amp; SLA tools</t>
        </is>
      </c>
      <c r="CX165"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5" s="158" t="inlineStr">
        <is>
          <r>
            <rPr>
              <rFont val="Calibri"/>
              <b val="1"/>
              <sz val="10"/>
            </rPr>
            <t>Title to be standardized to:</t>
          </r>
          <r>
            <rPr>
              <rFont val="Calibri"/>
              <sz val="10"/>
            </rPr>
            <t xml:space="preserve"> Customer Support Specialist</t>
          </r>
        </is>
      </c>
    </row>
    <row r="166" ht="64" customHeight="1">
      <c r="A166" s="109" t="inlineStr">
        <is>
          <t>IRIS2346</t>
        </is>
      </c>
      <c r="B166" s="111" t="inlineStr">
        <is>
          <t>Ravindra Kanojiya</t>
        </is>
      </c>
      <c r="C166" s="111" t="inlineStr">
        <is>
          <t>Support</t>
        </is>
      </c>
      <c r="D166" s="115" t="inlineStr">
        <is>
          <t>Client Support Executive</t>
        </is>
      </c>
      <c r="E166" s="115" t="inlineStr">
        <is>
          <t>Senior Support Executive</t>
        </is>
      </c>
      <c r="F166" s="115" t="inlineStr">
        <is>
          <t>L3 – Professional / Associate</t>
        </is>
      </c>
      <c r="G166" s="115" t="inlineStr">
        <is>
          <t>A3</t>
        </is>
      </c>
      <c r="H166" s="146" t="inlineStr">
        <is>
          <t>▲ Up</t>
        </is>
      </c>
      <c r="I166" s="111" t="inlineStr">
        <is>
          <t>Customer Success &amp; Support</t>
        </is>
      </c>
      <c r="J166" s="111" t="inlineStr">
        <is>
          <t>Application &amp; Product Support</t>
        </is>
      </c>
      <c r="K166" s="111" t="inlineStr"/>
      <c r="L166" s="111" t="n">
        <v>20</v>
      </c>
      <c r="M166" s="113" t="inlineStr">
        <is>
          <t>P2</t>
        </is>
      </c>
      <c r="N166" s="114" t="inlineStr">
        <is>
          <t>Developing</t>
        </is>
      </c>
      <c r="O166" s="114" t="inlineStr">
        <is>
          <t>3 Apply</t>
        </is>
      </c>
      <c r="P166" s="114" t="inlineStr">
        <is>
          <t>2–4 yrs</t>
        </is>
      </c>
      <c r="Q166" s="114" t="inlineStr">
        <is>
          <t>3–5 · 2–5</t>
        </is>
      </c>
      <c r="R166" s="114" t="inlineStr">
        <is>
          <t>Support / CS Executive</t>
        </is>
      </c>
      <c r="S166" s="114" t="inlineStr">
        <is>
          <t>IRIS Vs Competitor Benchmark — SaaS customer-success ladder: Associate CSM · Regnology: Product Support Specialist · Reg Reporting · IRIS Vs Competitor Benchmark — support tiers: L2 Application Support</t>
        </is>
      </c>
      <c r="T166" s="114" t="inlineStr">
        <is>
          <t>TSIA frameworks and benchmarks; ITIL 4 service desk; Gainsight customer-success practice</t>
        </is>
      </c>
      <c r="U166" s="114" t="inlineStr">
        <is>
          <t>Core 2 · Future 2 · Functional 3 · Leadership not scored</t>
        </is>
      </c>
      <c r="V166" s="157" t="n">
        <v>360</v>
      </c>
      <c r="W166" s="158" t="inlineStr">
        <is>
          <t>IRIS2346</t>
        </is>
      </c>
      <c r="X166" s="158" t="inlineStr">
        <is>
          <t>Employee</t>
        </is>
      </c>
      <c r="Y166" s="158" t="inlineStr">
        <is>
          <t>Active</t>
        </is>
      </c>
      <c r="Z166" s="158" t="inlineStr">
        <is>
          <t>Ravindra Kanojiya</t>
        </is>
      </c>
      <c r="AA166" s="246" t="n">
        <v>45719</v>
      </c>
      <c r="AB166" s="158" t="inlineStr">
        <is>
          <t>Client Support Executive</t>
        </is>
      </c>
      <c r="AC166" s="158" t="inlineStr">
        <is>
          <t>MBA</t>
        </is>
      </c>
      <c r="AD166" s="158" t="inlineStr">
        <is>
          <t>Kiran Pawar</t>
        </is>
      </c>
      <c r="AE166" s="158" t="inlineStr">
        <is>
          <t>N-6</t>
        </is>
      </c>
      <c r="AF166" s="158" t="inlineStr">
        <is>
          <t>Individual Contributor</t>
        </is>
      </c>
      <c r="AG166" s="158" t="inlineStr">
        <is>
          <t>6 years, 8 months, 0 days</t>
        </is>
      </c>
      <c r="AH166" s="158" t="inlineStr">
        <is>
          <t>1 years, 5 months, 22 days</t>
        </is>
      </c>
      <c r="AI166" s="158" t="inlineStr">
        <is>
          <t>Regtech</t>
        </is>
      </c>
      <c r="AJ166" s="158" t="inlineStr">
        <is>
          <t>CARBON</t>
        </is>
      </c>
      <c r="AK166" s="158" t="inlineStr">
        <is>
          <t>Support</t>
        </is>
      </c>
      <c r="AL166" s="158" t="inlineStr">
        <is>
          <t>Product Support</t>
        </is>
      </c>
      <c r="AM166" s="158" t="inlineStr">
        <is>
          <t>No</t>
        </is>
      </c>
      <c r="AN166" s="158" t="inlineStr">
        <is>
          <t>Client Engagement</t>
        </is>
      </c>
      <c r="AO166" s="158" t="inlineStr">
        <is>
          <t>Domain Support</t>
        </is>
      </c>
      <c r="AP166" s="158" t="inlineStr">
        <is>
          <t>Non-technical</t>
        </is>
      </c>
      <c r="AQ166" s="158" t="n">
        <v>20</v>
      </c>
      <c r="AR166" s="158" t="inlineStr">
        <is>
          <t>Covered</t>
        </is>
      </c>
      <c r="AS166" s="158" t="inlineStr">
        <is>
          <t>IRIS2346</t>
        </is>
      </c>
      <c r="AT166" s="158" t="inlineStr">
        <is>
          <t>Ravindra Kanojiya</t>
        </is>
      </c>
      <c r="AU166" s="158" t="inlineStr">
        <is>
          <t>Support</t>
        </is>
      </c>
      <c r="AV166" s="158" t="inlineStr">
        <is>
          <t>Customer Success &amp; Support</t>
        </is>
      </c>
      <c r="AW166" s="158" t="inlineStr">
        <is>
          <t>Customer Success</t>
        </is>
      </c>
      <c r="AX166" s="158" t="n"/>
      <c r="AY166" s="158" t="n"/>
      <c r="AZ166" s="158" t="inlineStr">
        <is>
          <t>Employee</t>
        </is>
      </c>
      <c r="BA166" s="158" t="inlineStr">
        <is>
          <t>Kiran Pawar</t>
        </is>
      </c>
      <c r="BB166" s="158" t="inlineStr">
        <is>
          <t>Kiran Pawar</t>
        </is>
      </c>
      <c r="BC166" s="158" t="inlineStr">
        <is>
          <t>No</t>
        </is>
      </c>
      <c r="BD166" s="158" t="inlineStr">
        <is>
          <t>Client Support Executive</t>
        </is>
      </c>
      <c r="BE166" s="158" t="inlineStr">
        <is>
          <t>Customer Support Specialist</t>
        </is>
      </c>
      <c r="BF166" s="158" t="inlineStr">
        <is>
          <t>Yes</t>
        </is>
      </c>
      <c r="BG166" s="158" t="inlineStr">
        <is>
          <t>—</t>
        </is>
      </c>
      <c r="BH166" s="158" t="inlineStr">
        <is>
          <t>—</t>
        </is>
      </c>
      <c r="BI166" s="158" t="inlineStr">
        <is>
          <t>—</t>
        </is>
      </c>
      <c r="BJ166" s="158" t="inlineStr">
        <is>
          <t>Not a manager</t>
        </is>
      </c>
      <c r="BK166" s="158" t="inlineStr">
        <is>
          <t>—</t>
        </is>
      </c>
      <c r="BL166" s="158" t="inlineStr">
        <is>
          <t>—</t>
        </is>
      </c>
      <c r="BM166" s="158" t="inlineStr">
        <is>
          <t>—</t>
        </is>
      </c>
      <c r="BN166" s="158" t="inlineStr">
        <is>
          <t>Not a manager</t>
        </is>
      </c>
      <c r="BO166" s="158" t="inlineStr">
        <is>
          <t>—</t>
        </is>
      </c>
      <c r="BP166" s="158" t="inlineStr">
        <is>
          <t>L3 – Professional / Associate</t>
        </is>
      </c>
      <c r="BQ166" s="158" t="inlineStr">
        <is>
          <t>L2</t>
        </is>
      </c>
      <c r="BR166" s="158" t="inlineStr">
        <is>
          <t>Matched from Title Hierarchy · new designation</t>
        </is>
      </c>
      <c r="BS166"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T166" s="158" t="n"/>
      <c r="BU166" s="158" t="inlineStr">
        <is>
          <t>Global.</t>
        </is>
      </c>
      <c r="BV166" s="158" t="n"/>
      <c r="BW166" s="158" t="inlineStr">
        <is>
          <t>IRIS2346</t>
        </is>
      </c>
      <c r="BX166" s="158" t="inlineStr">
        <is>
          <t>Employee</t>
        </is>
      </c>
      <c r="BY166" s="158" t="inlineStr">
        <is>
          <t>Active</t>
        </is>
      </c>
      <c r="BZ166" s="158" t="inlineStr">
        <is>
          <t>Ravindra Kanojiya</t>
        </is>
      </c>
      <c r="CA166" s="159" t="n">
        <v>45719</v>
      </c>
      <c r="CB166" s="158" t="inlineStr">
        <is>
          <t>Client Support Executive</t>
        </is>
      </c>
      <c r="CC166" s="158" t="inlineStr">
        <is>
          <t>L1 support</t>
        </is>
      </c>
      <c r="CD166" s="158" t="inlineStr">
        <is>
          <t>Customer Success &amp; Support</t>
        </is>
      </c>
      <c r="CE166" s="158" t="inlineStr">
        <is>
          <t>Customer Support</t>
        </is>
      </c>
      <c r="CF166" s="158" t="inlineStr">
        <is>
          <t>Client Support Executive</t>
        </is>
      </c>
      <c r="CG166" s="158" t="inlineStr">
        <is>
          <t>L3 – Professional / Associate</t>
        </is>
      </c>
      <c r="CH166" s="158" t="inlineStr">
        <is>
          <t>Kiran Pawar</t>
        </is>
      </c>
      <c r="CI166" s="158" t="inlineStr">
        <is>
          <t>N-6</t>
        </is>
      </c>
      <c r="CJ166" s="158" t="inlineStr">
        <is>
          <t>Individual Contributor</t>
        </is>
      </c>
      <c r="CK166" s="158" t="inlineStr">
        <is>
          <t>Regtech</t>
        </is>
      </c>
      <c r="CL166" s="158" t="inlineStr">
        <is>
          <t>Support</t>
        </is>
      </c>
      <c r="CM166" s="158" t="inlineStr">
        <is>
          <t>7 years, 11 months, 17 days</t>
        </is>
      </c>
      <c r="CN166" s="158" t="inlineStr">
        <is>
          <t>Customer Support Specialist</t>
        </is>
      </c>
      <c r="CO166" s="158" t="inlineStr">
        <is>
          <t>Yes</t>
        </is>
      </c>
      <c r="CP166" s="158" t="n">
        <v>3</v>
      </c>
      <c r="CQ166" s="158" t="inlineStr">
        <is>
          <t>Low</t>
        </is>
      </c>
      <c r="CR166" s="158" t="inlineStr">
        <is>
          <t>Core Contributor</t>
        </is>
      </c>
      <c r="CS166" s="158" t="n"/>
      <c r="CT166" s="158" t="n"/>
      <c r="CU166" s="158" t="n"/>
      <c r="CV166" s="158" t="n"/>
      <c r="CW166" s="158" t="inlineStr">
        <is>
          <t>Customer success methods; communication &amp; de-escalation; product/domain depth; ticketing &amp; SLA tools</t>
        </is>
      </c>
      <c r="CX166"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6" s="158" t="inlineStr">
        <is>
          <r>
            <rPr>
              <rFont val="Calibri"/>
              <b val="1"/>
              <sz val="10"/>
            </rPr>
            <t>Title to be standardized to:</t>
          </r>
          <r>
            <rPr>
              <rFont val="Calibri"/>
              <sz val="10"/>
            </rPr>
            <t xml:space="preserve"> Customer Support Specialist</t>
          </r>
        </is>
      </c>
    </row>
    <row r="167" ht="64" customHeight="1">
      <c r="A167" s="109" t="inlineStr">
        <is>
          <t>IRIS2448</t>
        </is>
      </c>
      <c r="B167" s="111" t="inlineStr">
        <is>
          <t>Samiksha Kadam</t>
        </is>
      </c>
      <c r="C167" s="111" t="inlineStr">
        <is>
          <t>Support</t>
        </is>
      </c>
      <c r="D167" s="115" t="inlineStr">
        <is>
          <t>Customer Engagement Executive</t>
        </is>
      </c>
      <c r="E167" s="115" t="inlineStr">
        <is>
          <t>Senior Customer Success Executive</t>
        </is>
      </c>
      <c r="F167" s="115" t="inlineStr">
        <is>
          <t>L3 – Professional / Associate</t>
        </is>
      </c>
      <c r="G167" s="115" t="inlineStr">
        <is>
          <t>A3</t>
        </is>
      </c>
      <c r="H167" s="146" t="inlineStr">
        <is>
          <t>▲ Up</t>
        </is>
      </c>
      <c r="I167" s="111" t="inlineStr">
        <is>
          <t>Customer Success &amp; Support</t>
        </is>
      </c>
      <c r="J167" s="111" t="inlineStr">
        <is>
          <t>Customer Success &amp; Account Management</t>
        </is>
      </c>
      <c r="K167" s="111" t="inlineStr"/>
      <c r="L167" s="111" t="n">
        <v>20</v>
      </c>
      <c r="M167" s="113" t="inlineStr">
        <is>
          <t>P2</t>
        </is>
      </c>
      <c r="N167" s="114" t="inlineStr">
        <is>
          <t>Developing</t>
        </is>
      </c>
      <c r="O167" s="114" t="inlineStr">
        <is>
          <t>3 Apply</t>
        </is>
      </c>
      <c r="P167" s="114" t="inlineStr">
        <is>
          <t>2–4 yrs</t>
        </is>
      </c>
      <c r="Q167" s="114" t="inlineStr">
        <is>
          <t>3–5 · 2–5</t>
        </is>
      </c>
      <c r="R167" s="114" t="inlineStr">
        <is>
          <t>Support / CS Executive</t>
        </is>
      </c>
      <c r="S167" s="114" t="inlineStr">
        <is>
          <t>IRIS Vs Competitor Benchmark — SaaS customer-success ladder: Associate CSM · Regnology: Product Support Specialist · Reg Reporting · IRIS Vs Competitor Benchmark — support tiers: L2 Application Support</t>
        </is>
      </c>
      <c r="T167" s="114" t="inlineStr">
        <is>
          <t>TSIA frameworks and benchmarks; ITIL 4 service desk; Gainsight customer-success practice</t>
        </is>
      </c>
      <c r="U167" s="114" t="inlineStr">
        <is>
          <t>Core 2 · Future 2 · Functional 3 · Leadership not scored</t>
        </is>
      </c>
      <c r="V167" s="157" t="n">
        <v>415</v>
      </c>
      <c r="W167" s="158" t="inlineStr">
        <is>
          <t>IRIS2448</t>
        </is>
      </c>
      <c r="X167" s="158" t="inlineStr">
        <is>
          <t>Employee</t>
        </is>
      </c>
      <c r="Y167" s="158" t="inlineStr">
        <is>
          <t>Serving Notice</t>
        </is>
      </c>
      <c r="Z167" s="158" t="inlineStr">
        <is>
          <t>Samiksha Kadam</t>
        </is>
      </c>
      <c r="AA167" s="246" t="n">
        <v>45992</v>
      </c>
      <c r="AB167" s="158" t="inlineStr">
        <is>
          <t>Customer Engagement Executive</t>
        </is>
      </c>
      <c r="AC167" s="158" t="inlineStr">
        <is>
          <t>BMS</t>
        </is>
      </c>
      <c r="AD167" s="158" t="inlineStr">
        <is>
          <t>Anushree Aparajit</t>
        </is>
      </c>
      <c r="AE167" s="158" t="inlineStr">
        <is>
          <t>N-5</t>
        </is>
      </c>
      <c r="AF167" s="158" t="inlineStr">
        <is>
          <t>Individual Contributor</t>
        </is>
      </c>
      <c r="AG167" s="158" t="inlineStr">
        <is>
          <t>9 years, 0 months, 0 days</t>
        </is>
      </c>
      <c r="AH167" s="158" t="inlineStr">
        <is>
          <t>0 years, 8 months, 24 days</t>
        </is>
      </c>
      <c r="AI167" s="158" t="inlineStr">
        <is>
          <t>Regtech</t>
        </is>
      </c>
      <c r="AJ167" s="158" t="inlineStr">
        <is>
          <t>CARBON</t>
        </is>
      </c>
      <c r="AK167" s="158" t="inlineStr">
        <is>
          <t>Support</t>
        </is>
      </c>
      <c r="AL167" s="158" t="inlineStr">
        <is>
          <t>Client Engagement</t>
        </is>
      </c>
      <c r="AM167" s="158" t="inlineStr">
        <is>
          <t>No</t>
        </is>
      </c>
      <c r="AN167" s="158" t="inlineStr">
        <is>
          <t>Client Engagement</t>
        </is>
      </c>
      <c r="AO167" s="158" t="inlineStr">
        <is>
          <t>XBRL Domain</t>
        </is>
      </c>
      <c r="AP167" s="158" t="inlineStr">
        <is>
          <t>Non-technical</t>
        </is>
      </c>
      <c r="AQ167" s="158" t="n">
        <v>20</v>
      </c>
      <c r="AR167" s="158" t="inlineStr">
        <is>
          <t>Covered</t>
        </is>
      </c>
      <c r="AS167" s="158" t="inlineStr">
        <is>
          <t>IRIS2448</t>
        </is>
      </c>
      <c r="AT167" s="158" t="inlineStr">
        <is>
          <t>Samiksha Kadam</t>
        </is>
      </c>
      <c r="AU167" s="158" t="inlineStr">
        <is>
          <t>Support</t>
        </is>
      </c>
      <c r="AV167" s="158" t="inlineStr">
        <is>
          <t>Customer Success &amp; Support</t>
        </is>
      </c>
      <c r="AW167" s="158" t="inlineStr">
        <is>
          <t>Customer Success</t>
        </is>
      </c>
      <c r="AX167" s="158" t="n"/>
      <c r="AY167" s="158" t="n"/>
      <c r="AZ167" s="158" t="inlineStr">
        <is>
          <t>Employee</t>
        </is>
      </c>
      <c r="BA167" s="158" t="inlineStr">
        <is>
          <t>Anushree Aparajit</t>
        </is>
      </c>
      <c r="BB167" s="158" t="inlineStr">
        <is>
          <t>Anushree Aparajit</t>
        </is>
      </c>
      <c r="BC167" s="158" t="inlineStr">
        <is>
          <t>No</t>
        </is>
      </c>
      <c r="BD167" s="158" t="inlineStr">
        <is>
          <t>Customer Engagement Executive</t>
        </is>
      </c>
      <c r="BE167" s="158" t="inlineStr">
        <is>
          <t>Customer Engagement Executive</t>
        </is>
      </c>
      <c r="BF167" s="158" t="inlineStr">
        <is>
          <t>No</t>
        </is>
      </c>
      <c r="BG167" s="158" t="inlineStr">
        <is>
          <t>—</t>
        </is>
      </c>
      <c r="BH167" s="158" t="inlineStr">
        <is>
          <t>—</t>
        </is>
      </c>
      <c r="BI167" s="158" t="inlineStr">
        <is>
          <t>—</t>
        </is>
      </c>
      <c r="BJ167" s="158" t="inlineStr">
        <is>
          <t>Not a manager</t>
        </is>
      </c>
      <c r="BK167" s="158" t="inlineStr">
        <is>
          <t>—</t>
        </is>
      </c>
      <c r="BL167" s="158" t="inlineStr">
        <is>
          <t>—</t>
        </is>
      </c>
      <c r="BM167" s="158" t="inlineStr">
        <is>
          <t>—</t>
        </is>
      </c>
      <c r="BN167" s="158" t="inlineStr">
        <is>
          <t>Not a manager</t>
        </is>
      </c>
      <c r="BO167" s="158" t="inlineStr">
        <is>
          <t>—</t>
        </is>
      </c>
      <c r="BP167" s="158" t="inlineStr">
        <is>
          <t>L3 – Professional / Associate</t>
        </is>
      </c>
      <c r="BQ167" s="158" t="inlineStr">
        <is>
          <t>L3 – Professional / Associate</t>
        </is>
      </c>
      <c r="BR167" s="158" t="inlineStr">
        <is>
          <t>No designation change — current record value carried forward</t>
        </is>
      </c>
      <c r="BS167" s="158"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T167" s="158" t="n"/>
      <c r="BU167" s="158" t="inlineStr">
        <is>
          <t>US.</t>
        </is>
      </c>
      <c r="BV167" s="158" t="n"/>
      <c r="BW167" s="158" t="inlineStr">
        <is>
          <t>IRIS2448</t>
        </is>
      </c>
      <c r="BX167" s="158" t="inlineStr">
        <is>
          <t>Employee</t>
        </is>
      </c>
      <c r="BY167" s="158" t="inlineStr">
        <is>
          <t>Active</t>
        </is>
      </c>
      <c r="BZ167" s="158" t="inlineStr">
        <is>
          <t>Samiksha Kadam</t>
        </is>
      </c>
      <c r="CA167" s="159" t="n">
        <v>45992</v>
      </c>
      <c r="CB167" s="158" t="inlineStr">
        <is>
          <t>Customer Engagement Executive</t>
        </is>
      </c>
      <c r="CC167" s="158" t="inlineStr">
        <is>
          <t>Upsell, cross, improve NPS, follow up with tech team · US Market</t>
        </is>
      </c>
      <c r="CD167" s="158" t="inlineStr">
        <is>
          <t>Customer Success &amp; Support</t>
        </is>
      </c>
      <c r="CE167" s="158" t="inlineStr">
        <is>
          <t>Customer Support</t>
        </is>
      </c>
      <c r="CF167" s="158" t="inlineStr">
        <is>
          <t>Customer Engagement Executive</t>
        </is>
      </c>
      <c r="CG167" s="158" t="inlineStr">
        <is>
          <t>L3 – Professional / Associate</t>
        </is>
      </c>
      <c r="CH167" s="158" t="inlineStr">
        <is>
          <t>Anushree Aparajit</t>
        </is>
      </c>
      <c r="CI167" s="158" t="inlineStr">
        <is>
          <t>N-5</t>
        </is>
      </c>
      <c r="CJ167" s="158" t="inlineStr">
        <is>
          <t>Individual Contributor</t>
        </is>
      </c>
      <c r="CK167" s="158" t="inlineStr">
        <is>
          <t>Regtech</t>
        </is>
      </c>
      <c r="CL167" s="158" t="inlineStr">
        <is>
          <t>Support</t>
        </is>
      </c>
      <c r="CM167" s="158" t="inlineStr">
        <is>
          <t>9 years, 6 months, 19 days</t>
        </is>
      </c>
      <c r="CN167" s="158" t="inlineStr">
        <is>
          <t>Customer Engagement Executive</t>
        </is>
      </c>
      <c r="CO167" s="158" t="inlineStr">
        <is>
          <t>No</t>
        </is>
      </c>
      <c r="CP167" s="158" t="n">
        <v>3</v>
      </c>
      <c r="CQ167" s="158" t="inlineStr">
        <is>
          <t>Medium</t>
        </is>
      </c>
      <c r="CR167" s="158" t="inlineStr">
        <is>
          <t>Core Contributor</t>
        </is>
      </c>
      <c r="CS167" s="158" t="inlineStr">
        <is>
          <t>No</t>
        </is>
      </c>
      <c r="CT167" s="158" t="inlineStr">
        <is>
          <t>No</t>
        </is>
      </c>
      <c r="CU167" s="158" t="inlineStr">
        <is>
          <t>Yes</t>
        </is>
      </c>
      <c r="CV167" s="158" t="inlineStr">
        <is>
          <t>N</t>
        </is>
      </c>
      <c r="CW167" s="158" t="inlineStr">
        <is>
          <t>XBRL taxonomy &amp; regulatory updates; domain/accounting refreshers;</t>
        </is>
      </c>
      <c r="CX167"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7" s="158" t="inlineStr">
        <is>
          <r>
            <rPr>
              <rFont val="Calibri"/>
              <b val="1"/>
              <sz val="10"/>
            </rPr>
            <t>Title to be Standardized to:</t>
          </r>
          <r>
            <rPr>
              <rFont val="Calibri"/>
              <sz val="10"/>
            </rPr>
            <t xml:space="preserve"> Customer Engagement Executive</t>
          </r>
        </is>
      </c>
    </row>
    <row r="168" ht="64" customHeight="1">
      <c r="A168" s="109" t="inlineStr">
        <is>
          <t>IRIS2494</t>
        </is>
      </c>
      <c r="B168" s="111" t="inlineStr">
        <is>
          <t>Shruti Samant</t>
        </is>
      </c>
      <c r="C168" s="111" t="inlineStr">
        <is>
          <t>Support</t>
        </is>
      </c>
      <c r="D168" s="115" t="inlineStr">
        <is>
          <t>Executive- Customer Support</t>
        </is>
      </c>
      <c r="E168" s="115" t="inlineStr">
        <is>
          <t>Senior Support Executive</t>
        </is>
      </c>
      <c r="F168" s="115" t="inlineStr">
        <is>
          <t>L3 – Professional / Associate</t>
        </is>
      </c>
      <c r="G168" s="115" t="inlineStr">
        <is>
          <t>A3</t>
        </is>
      </c>
      <c r="H168" s="146" t="inlineStr">
        <is>
          <t>▲ Up</t>
        </is>
      </c>
      <c r="I168" s="111" t="inlineStr">
        <is>
          <t>Customer Success &amp; Support</t>
        </is>
      </c>
      <c r="J168" s="111" t="inlineStr">
        <is>
          <t>Application &amp; Product Support</t>
        </is>
      </c>
      <c r="K168" s="111" t="inlineStr"/>
      <c r="L168" s="111" t="n">
        <v>19</v>
      </c>
      <c r="M168" s="113" t="inlineStr">
        <is>
          <t>P2</t>
        </is>
      </c>
      <c r="N168" s="114" t="inlineStr">
        <is>
          <t>Developing</t>
        </is>
      </c>
      <c r="O168" s="114" t="inlineStr">
        <is>
          <t>3 Apply</t>
        </is>
      </c>
      <c r="P168" s="114" t="inlineStr">
        <is>
          <t>2–4 yrs</t>
        </is>
      </c>
      <c r="Q168" s="114" t="inlineStr">
        <is>
          <t>3–5 · 2–5</t>
        </is>
      </c>
      <c r="R168" s="114" t="inlineStr">
        <is>
          <t>Support / CS Executive</t>
        </is>
      </c>
      <c r="S168" s="114" t="inlineStr">
        <is>
          <t>IRIS Vs Competitor Benchmark — SaaS customer-success ladder: Associate CSM · Regnology: Product Support Specialist · Reg Reporting · IRIS Vs Competitor Benchmark — support tiers: L2 Application Support</t>
        </is>
      </c>
      <c r="T168" s="114" t="inlineStr">
        <is>
          <t>TSIA frameworks and benchmarks; ITIL 4 service desk; Gainsight customer-success practice</t>
        </is>
      </c>
      <c r="U168" s="114" t="inlineStr">
        <is>
          <t>Core 2 · Future 2 · Functional 3 · Leadership not scored</t>
        </is>
      </c>
      <c r="V168" s="157" t="n">
        <v>467</v>
      </c>
      <c r="W168" s="158" t="inlineStr">
        <is>
          <t>IRIS2494</t>
        </is>
      </c>
      <c r="X168" s="158" t="inlineStr">
        <is>
          <t>Employee</t>
        </is>
      </c>
      <c r="Y168" s="158" t="inlineStr">
        <is>
          <t>Active</t>
        </is>
      </c>
      <c r="Z168" s="158" t="inlineStr">
        <is>
          <t>Shruti Samant</t>
        </is>
      </c>
      <c r="AA168" s="246" t="n">
        <v>46097</v>
      </c>
      <c r="AB168" s="158" t="inlineStr">
        <is>
          <t>Executive- Customer Support</t>
        </is>
      </c>
      <c r="AC168" s="158" t="inlineStr">
        <is>
          <t>PGDM</t>
        </is>
      </c>
      <c r="AD168" s="158" t="inlineStr">
        <is>
          <t>Nelson Paul Koonan</t>
        </is>
      </c>
      <c r="AE168" s="158" t="inlineStr">
        <is>
          <t>N-6</t>
        </is>
      </c>
      <c r="AF168" s="158" t="inlineStr">
        <is>
          <t>Individual Contributor</t>
        </is>
      </c>
      <c r="AG168" s="158" t="inlineStr">
        <is>
          <t>3 years, 0 months, 0 days</t>
        </is>
      </c>
      <c r="AH168" s="158" t="inlineStr">
        <is>
          <t>0 years, 5 months, 9 days</t>
        </is>
      </c>
      <c r="AI168" s="158" t="inlineStr">
        <is>
          <t>Regtech</t>
        </is>
      </c>
      <c r="AJ168" s="158" t="inlineStr">
        <is>
          <t>CARBON</t>
        </is>
      </c>
      <c r="AK168" s="158" t="inlineStr">
        <is>
          <t>Support</t>
        </is>
      </c>
      <c r="AL168" s="158" t="inlineStr">
        <is>
          <t>Product Support</t>
        </is>
      </c>
      <c r="AM168" s="158" t="inlineStr">
        <is>
          <t>No</t>
        </is>
      </c>
      <c r="AN168" s="158" t="inlineStr">
        <is>
          <t>Product/Project</t>
        </is>
      </c>
      <c r="AO168" s="158" t="inlineStr">
        <is>
          <t>Domain Support</t>
        </is>
      </c>
      <c r="AP168" s="158" t="inlineStr">
        <is>
          <t>Non-technical</t>
        </is>
      </c>
      <c r="AQ168" s="158" t="n">
        <v>20</v>
      </c>
      <c r="AR168" s="158" t="inlineStr">
        <is>
          <t>Covered</t>
        </is>
      </c>
      <c r="AS168" s="158" t="inlineStr">
        <is>
          <t>IRIS2494</t>
        </is>
      </c>
      <c r="AT168" s="158" t="inlineStr">
        <is>
          <t>Shruti Samant</t>
        </is>
      </c>
      <c r="AU168" s="158" t="inlineStr">
        <is>
          <t>Support</t>
        </is>
      </c>
      <c r="AV168" s="158" t="inlineStr">
        <is>
          <t>Customer Success &amp; Support</t>
        </is>
      </c>
      <c r="AW168" s="158" t="inlineStr">
        <is>
          <t>Customer Success</t>
        </is>
      </c>
      <c r="AX168" s="158" t="n"/>
      <c r="AY168" s="158" t="n"/>
      <c r="AZ168" s="158" t="inlineStr">
        <is>
          <t>Employee</t>
        </is>
      </c>
      <c r="BA168" s="158" t="inlineStr">
        <is>
          <t>Nelson Paul Koonan</t>
        </is>
      </c>
      <c r="BB168" s="158" t="inlineStr">
        <is>
          <t>Nelson Paul Koonan</t>
        </is>
      </c>
      <c r="BC168" s="158" t="inlineStr">
        <is>
          <t>No</t>
        </is>
      </c>
      <c r="BD168" s="158" t="inlineStr">
        <is>
          <t>Executive- Customer Support</t>
        </is>
      </c>
      <c r="BE168" s="158" t="inlineStr">
        <is>
          <t>Customer Support Associate</t>
        </is>
      </c>
      <c r="BF168" s="158" t="inlineStr">
        <is>
          <t>Yes</t>
        </is>
      </c>
      <c r="BG168" s="158" t="inlineStr">
        <is>
          <t>—</t>
        </is>
      </c>
      <c r="BH168" s="158" t="inlineStr">
        <is>
          <t>—</t>
        </is>
      </c>
      <c r="BI168" s="158" t="inlineStr">
        <is>
          <t>—</t>
        </is>
      </c>
      <c r="BJ168" s="158" t="inlineStr">
        <is>
          <t>Not a manager</t>
        </is>
      </c>
      <c r="BK168" s="158" t="inlineStr">
        <is>
          <t>—</t>
        </is>
      </c>
      <c r="BL168" s="158" t="inlineStr">
        <is>
          <t>—</t>
        </is>
      </c>
      <c r="BM168" s="158" t="inlineStr">
        <is>
          <t>—</t>
        </is>
      </c>
      <c r="BN168" s="158" t="inlineStr">
        <is>
          <t>Not a manager</t>
        </is>
      </c>
      <c r="BO168" s="158" t="inlineStr">
        <is>
          <t>—</t>
        </is>
      </c>
      <c r="BP168" s="158" t="inlineStr">
        <is>
          <t>L3 – Professional / Associate</t>
        </is>
      </c>
      <c r="BQ168" s="158" t="inlineStr">
        <is>
          <t>L1</t>
        </is>
      </c>
      <c r="BR168" s="158" t="inlineStr">
        <is>
          <t>Matched from Title Hierarchy · new designation</t>
        </is>
      </c>
      <c r="BS168"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68" s="158" t="n"/>
      <c r="BU168" s="158" t="inlineStr">
        <is>
          <t>Global.</t>
        </is>
      </c>
      <c r="BV168" s="158" t="n"/>
      <c r="BW168" s="158" t="inlineStr">
        <is>
          <t>IRIS2494</t>
        </is>
      </c>
      <c r="BX168" s="158" t="inlineStr">
        <is>
          <t>Employee</t>
        </is>
      </c>
      <c r="BY168" s="158" t="inlineStr">
        <is>
          <t>Active</t>
        </is>
      </c>
      <c r="BZ168" s="158" t="inlineStr">
        <is>
          <t>Shruti Samant</t>
        </is>
      </c>
      <c r="CA168" s="159" t="n">
        <v>46097</v>
      </c>
      <c r="CB168" s="158" t="inlineStr">
        <is>
          <t>Executive- Customer Support</t>
        </is>
      </c>
      <c r="CC168" s="158" t="inlineStr">
        <is>
          <t>L1 support</t>
        </is>
      </c>
      <c r="CD168" s="158" t="inlineStr">
        <is>
          <t>Customer Success &amp; Support</t>
        </is>
      </c>
      <c r="CE168" s="158" t="inlineStr">
        <is>
          <t>Customer Support</t>
        </is>
      </c>
      <c r="CF168" s="158" t="inlineStr">
        <is>
          <t>Customer Support Associate</t>
        </is>
      </c>
      <c r="CG168" s="158" t="inlineStr">
        <is>
          <t>L3 – Professional / Associate</t>
        </is>
      </c>
      <c r="CH168" s="158" t="inlineStr">
        <is>
          <t>Nelson Paul Koonan</t>
        </is>
      </c>
      <c r="CI168" s="158" t="inlineStr">
        <is>
          <t>N-6</t>
        </is>
      </c>
      <c r="CJ168" s="158" t="inlineStr">
        <is>
          <t>Individual Contributor</t>
        </is>
      </c>
      <c r="CK168" s="158" t="inlineStr">
        <is>
          <t>Regtech</t>
        </is>
      </c>
      <c r="CL168" s="158" t="inlineStr">
        <is>
          <t>Support</t>
        </is>
      </c>
      <c r="CM168" s="158" t="inlineStr">
        <is>
          <t>3 years, 3 months, 4 days</t>
        </is>
      </c>
      <c r="CN168" s="158" t="inlineStr">
        <is>
          <t>Customer Support Associate</t>
        </is>
      </c>
      <c r="CO168" s="158" t="inlineStr">
        <is>
          <t>Yes</t>
        </is>
      </c>
      <c r="CP168" s="158" t="n">
        <v>2</v>
      </c>
      <c r="CQ168" s="158" t="inlineStr">
        <is>
          <t>Medium</t>
        </is>
      </c>
      <c r="CR168" s="158" t="inlineStr">
        <is>
          <t>Emerging Talent</t>
        </is>
      </c>
      <c r="CS168" s="158" t="n"/>
      <c r="CT168" s="158" t="n"/>
      <c r="CU168" s="158" t="n"/>
      <c r="CV168" s="158" t="n"/>
      <c r="CW168" s="158" t="inlineStr">
        <is>
          <t>Communication &amp; de-escalation; product/domain depth; ticketing &amp; SLA tools</t>
        </is>
      </c>
      <c r="CX168"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8" s="158" t="inlineStr">
        <is>
          <t>07/16: Joined recently. Title to be standardized to; Customer Support Associate</t>
        </is>
      </c>
    </row>
    <row r="169" ht="64" customHeight="1">
      <c r="A169" s="109" t="inlineStr">
        <is>
          <t>IRIS2096</t>
        </is>
      </c>
      <c r="B169" s="111" t="inlineStr">
        <is>
          <t>Sweety Mukherjee</t>
        </is>
      </c>
      <c r="C169" s="111" t="inlineStr">
        <is>
          <t>Support</t>
        </is>
      </c>
      <c r="D169" s="115" t="inlineStr">
        <is>
          <t>Executive- Customer Support</t>
        </is>
      </c>
      <c r="E169" s="115" t="inlineStr">
        <is>
          <t>Senior Support Executive</t>
        </is>
      </c>
      <c r="F169" s="115" t="inlineStr">
        <is>
          <t>L3 – Professional / Associate</t>
        </is>
      </c>
      <c r="G169" s="115" t="inlineStr">
        <is>
          <t>A3</t>
        </is>
      </c>
      <c r="H169" s="146" t="inlineStr">
        <is>
          <t>▲ Up</t>
        </is>
      </c>
      <c r="I169" s="111" t="inlineStr">
        <is>
          <t>Customer Success &amp; Support</t>
        </is>
      </c>
      <c r="J169" s="111" t="inlineStr">
        <is>
          <t>Application &amp; Product Support</t>
        </is>
      </c>
      <c r="K169" s="111" t="inlineStr"/>
      <c r="L169" s="111" t="n">
        <v>20</v>
      </c>
      <c r="M169" s="113" t="inlineStr">
        <is>
          <t>P2</t>
        </is>
      </c>
      <c r="N169" s="114" t="inlineStr">
        <is>
          <t>Developing</t>
        </is>
      </c>
      <c r="O169" s="114" t="inlineStr">
        <is>
          <t>3 Apply</t>
        </is>
      </c>
      <c r="P169" s="114" t="inlineStr">
        <is>
          <t>2–4 yrs</t>
        </is>
      </c>
      <c r="Q169" s="114" t="inlineStr">
        <is>
          <t>3–5 · 2–5</t>
        </is>
      </c>
      <c r="R169" s="114" t="inlineStr">
        <is>
          <t>Support / CS Executive</t>
        </is>
      </c>
      <c r="S169" s="114" t="inlineStr">
        <is>
          <t>IRIS Vs Competitor Benchmark — SaaS customer-success ladder: Associate CSM · Regnology: Product Support Specialist · Reg Reporting · IRIS Vs Competitor Benchmark — support tiers: L2 Application Support</t>
        </is>
      </c>
      <c r="T169" s="114" t="inlineStr">
        <is>
          <t>TSIA frameworks and benchmarks; ITIL 4 service desk; Gainsight customer-success practice</t>
        </is>
      </c>
      <c r="U169" s="114" t="inlineStr">
        <is>
          <t>Core 2 · Future 2 · Functional 3 · Leadership not scored</t>
        </is>
      </c>
      <c r="V169" s="157" t="n">
        <v>259</v>
      </c>
      <c r="W169" s="158" t="inlineStr">
        <is>
          <t>IRIS2096</t>
        </is>
      </c>
      <c r="X169" s="158" t="inlineStr">
        <is>
          <t>Employee</t>
        </is>
      </c>
      <c r="Y169" s="158" t="inlineStr">
        <is>
          <t>Active</t>
        </is>
      </c>
      <c r="Z169" s="158" t="inlineStr">
        <is>
          <t>Sweety Mukherjee</t>
        </is>
      </c>
      <c r="AA169" s="246" t="n">
        <v>44949</v>
      </c>
      <c r="AB169" s="158" t="inlineStr">
        <is>
          <t>Executive- Customer Support</t>
        </is>
      </c>
      <c r="AC169" s="158" t="inlineStr">
        <is>
          <t>BCA</t>
        </is>
      </c>
      <c r="AD169" s="158" t="inlineStr">
        <is>
          <t>Harshal Shah</t>
        </is>
      </c>
      <c r="AE169" s="158" t="inlineStr">
        <is>
          <t>N-5</t>
        </is>
      </c>
      <c r="AF169" s="158" t="inlineStr">
        <is>
          <t>Individual Contributor</t>
        </is>
      </c>
      <c r="AG169" s="158" t="inlineStr">
        <is>
          <t>3 years, 4 months, 0 days</t>
        </is>
      </c>
      <c r="AH169" s="158" t="inlineStr">
        <is>
          <t>3 years, 7 months, 2 days</t>
        </is>
      </c>
      <c r="AI169" s="158" t="inlineStr">
        <is>
          <t>Regtech</t>
        </is>
      </c>
      <c r="AJ169" s="158" t="inlineStr">
        <is>
          <t>CARBON</t>
        </is>
      </c>
      <c r="AK169" s="158" t="inlineStr">
        <is>
          <t>Support</t>
        </is>
      </c>
      <c r="AL169" s="158" t="inlineStr">
        <is>
          <t>Product Support</t>
        </is>
      </c>
      <c r="AM169" s="158" t="inlineStr">
        <is>
          <t>No</t>
        </is>
      </c>
      <c r="AN169" s="158" t="inlineStr">
        <is>
          <t>Product/Project</t>
        </is>
      </c>
      <c r="AO169" s="158" t="inlineStr">
        <is>
          <t>Domain Support</t>
        </is>
      </c>
      <c r="AP169" s="158" t="inlineStr">
        <is>
          <t>Non-technical</t>
        </is>
      </c>
      <c r="AQ169" s="158" t="n">
        <v>20</v>
      </c>
      <c r="AR169" s="158" t="inlineStr">
        <is>
          <t>Covered</t>
        </is>
      </c>
      <c r="AS169" s="158" t="inlineStr">
        <is>
          <t>IRIS2096</t>
        </is>
      </c>
      <c r="AT169" s="158" t="inlineStr">
        <is>
          <t>Sweety Mukherjee</t>
        </is>
      </c>
      <c r="AU169" s="158" t="inlineStr">
        <is>
          <t>Support</t>
        </is>
      </c>
      <c r="AV169" s="158" t="inlineStr">
        <is>
          <t>Customer Success &amp; Support</t>
        </is>
      </c>
      <c r="AW169" s="158" t="inlineStr">
        <is>
          <t>Customer Success</t>
        </is>
      </c>
      <c r="AX169" s="158" t="n"/>
      <c r="AY169" s="158" t="n"/>
      <c r="AZ169" s="158" t="inlineStr">
        <is>
          <t>Employee</t>
        </is>
      </c>
      <c r="BA169" s="158" t="inlineStr">
        <is>
          <t>Harshal Shah</t>
        </is>
      </c>
      <c r="BB169" s="158" t="inlineStr">
        <is>
          <t>Harshal Shah</t>
        </is>
      </c>
      <c r="BC169" s="158" t="inlineStr">
        <is>
          <t>No</t>
        </is>
      </c>
      <c r="BD169" s="158" t="inlineStr">
        <is>
          <t>Executive- Customer Support</t>
        </is>
      </c>
      <c r="BE169" s="158" t="inlineStr">
        <is>
          <t>Customer Support Specialist</t>
        </is>
      </c>
      <c r="BF169" s="158" t="inlineStr">
        <is>
          <t>Yes</t>
        </is>
      </c>
      <c r="BG169" s="158" t="inlineStr">
        <is>
          <t>—</t>
        </is>
      </c>
      <c r="BH169" s="158" t="inlineStr">
        <is>
          <t>—</t>
        </is>
      </c>
      <c r="BI169" s="158" t="inlineStr">
        <is>
          <t>—</t>
        </is>
      </c>
      <c r="BJ169" s="158" t="inlineStr">
        <is>
          <t>Not a manager</t>
        </is>
      </c>
      <c r="BK169" s="158" t="inlineStr">
        <is>
          <t>—</t>
        </is>
      </c>
      <c r="BL169" s="158" t="inlineStr">
        <is>
          <t>—</t>
        </is>
      </c>
      <c r="BM169" s="158" t="inlineStr">
        <is>
          <t>—</t>
        </is>
      </c>
      <c r="BN169" s="158" t="inlineStr">
        <is>
          <t>Not a manager</t>
        </is>
      </c>
      <c r="BO169" s="158" t="inlineStr">
        <is>
          <t>—</t>
        </is>
      </c>
      <c r="BP169" s="158" t="inlineStr">
        <is>
          <t>L3 – Professional / Associate</t>
        </is>
      </c>
      <c r="BQ169" s="158" t="inlineStr">
        <is>
          <t>L2</t>
        </is>
      </c>
      <c r="BR169" s="158" t="inlineStr">
        <is>
          <t>Matched from Title Hierarchy · new designation</t>
        </is>
      </c>
      <c r="BS169" s="158"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T169" s="158" t="n"/>
      <c r="BU169" s="158" t="inlineStr">
        <is>
          <t>No input received.</t>
        </is>
      </c>
      <c r="BV169" s="158" t="n"/>
      <c r="BW169" s="158" t="inlineStr">
        <is>
          <t>IRIS2096</t>
        </is>
      </c>
      <c r="BX169" s="158" t="inlineStr">
        <is>
          <t>Employee</t>
        </is>
      </c>
      <c r="BY169" s="158" t="inlineStr">
        <is>
          <t>Active</t>
        </is>
      </c>
      <c r="BZ169" s="158" t="inlineStr">
        <is>
          <t>Sweety Mukherjee</t>
        </is>
      </c>
      <c r="CA169" s="159" t="n">
        <v>44949</v>
      </c>
      <c r="CB169" s="158" t="inlineStr">
        <is>
          <t>Executive- Customer Support</t>
        </is>
      </c>
      <c r="CC169" s="158" t="inlineStr">
        <is>
          <t>L1 support</t>
        </is>
      </c>
      <c r="CD169" s="158" t="inlineStr">
        <is>
          <t>Customer Success &amp; Support</t>
        </is>
      </c>
      <c r="CE169" s="158" t="inlineStr">
        <is>
          <t>Customer Support</t>
        </is>
      </c>
      <c r="CF169" s="158" t="inlineStr">
        <is>
          <t>Customer Support Specialist</t>
        </is>
      </c>
      <c r="CG169" s="158" t="inlineStr">
        <is>
          <t>L3 – Professional / Associate</t>
        </is>
      </c>
      <c r="CH169" s="158" t="inlineStr">
        <is>
          <t>Harshal Shah</t>
        </is>
      </c>
      <c r="CI169" s="158" t="inlineStr">
        <is>
          <t>N-5</t>
        </is>
      </c>
      <c r="CJ169" s="158" t="inlineStr">
        <is>
          <t>Individual Contributor</t>
        </is>
      </c>
      <c r="CK169" s="158" t="inlineStr">
        <is>
          <t>Regtech</t>
        </is>
      </c>
      <c r="CL169" s="158" t="inlineStr">
        <is>
          <t>Support</t>
        </is>
      </c>
      <c r="CM169" s="158" t="inlineStr">
        <is>
          <t>6 years, 8 months, 28 days</t>
        </is>
      </c>
      <c r="CN169" s="158" t="inlineStr">
        <is>
          <t>Customer Support Specialist</t>
        </is>
      </c>
      <c r="CO169" s="158" t="inlineStr">
        <is>
          <t>Yes</t>
        </is>
      </c>
      <c r="CP169" s="158" t="n">
        <v>3</v>
      </c>
      <c r="CQ169" s="158" t="inlineStr">
        <is>
          <t>Medium</t>
        </is>
      </c>
      <c r="CR169" s="158" t="inlineStr">
        <is>
          <t>Core Contributor</t>
        </is>
      </c>
      <c r="CS169" s="158" t="n"/>
      <c r="CT169" s="158" t="n"/>
      <c r="CU169" s="158" t="n"/>
      <c r="CV169" s="158" t="n"/>
      <c r="CW169" s="158" t="inlineStr">
        <is>
          <t>Customer success methods; communication &amp; de-escalation; product/domain depth; ticketing &amp; SLA tools</t>
        </is>
      </c>
      <c r="CX169"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69" s="158" t="inlineStr">
        <is>
          <t>Title to be changed to Customer Support Specialist</t>
        </is>
      </c>
    </row>
    <row r="170" ht="64" customHeight="1">
      <c r="A170" s="109" t="inlineStr">
        <is>
          <t>IRISC184</t>
        </is>
      </c>
      <c r="B170" s="111" t="inlineStr">
        <is>
          <t>Tanya Dhere</t>
        </is>
      </c>
      <c r="C170" s="111" t="inlineStr">
        <is>
          <t>Support</t>
        </is>
      </c>
      <c r="D170" s="115" t="inlineStr">
        <is>
          <t>Consultant</t>
        </is>
      </c>
      <c r="E170" s="115" t="inlineStr">
        <is>
          <t>Senior Customer Success Executive</t>
        </is>
      </c>
      <c r="F170" s="115" t="inlineStr">
        <is>
          <t>L3 – Professional / Associate</t>
        </is>
      </c>
      <c r="G170" s="115" t="inlineStr">
        <is>
          <t>A3</t>
        </is>
      </c>
      <c r="H170" s="146" t="inlineStr">
        <is>
          <t>▲ Up</t>
        </is>
      </c>
      <c r="I170" s="111" t="inlineStr">
        <is>
          <t>Customer Success &amp; Support</t>
        </is>
      </c>
      <c r="J170" s="111" t="inlineStr">
        <is>
          <t>Customer Success &amp; Account Management</t>
        </is>
      </c>
      <c r="K170" s="111" t="inlineStr"/>
      <c r="L170" s="111" t="n">
        <v>19</v>
      </c>
      <c r="M170" s="113" t="inlineStr">
        <is>
          <t>P2</t>
        </is>
      </c>
      <c r="N170" s="114" t="inlineStr">
        <is>
          <t>Developing</t>
        </is>
      </c>
      <c r="O170" s="114" t="inlineStr">
        <is>
          <t>3 Apply</t>
        </is>
      </c>
      <c r="P170" s="114" t="inlineStr">
        <is>
          <t>2–4 yrs</t>
        </is>
      </c>
      <c r="Q170" s="114" t="inlineStr">
        <is>
          <t>3–5 · 2–5</t>
        </is>
      </c>
      <c r="R170" s="114" t="inlineStr">
        <is>
          <t>Support / CS Executive</t>
        </is>
      </c>
      <c r="S170" s="114" t="inlineStr">
        <is>
          <t>IRIS Vs Competitor Benchmark — SaaS customer-success ladder: Associate CSM · Regnology: Product Support Specialist · Reg Reporting · IRIS Vs Competitor Benchmark — support tiers: L2 Application Support</t>
        </is>
      </c>
      <c r="T170" s="114" t="inlineStr">
        <is>
          <t>TSIA frameworks and benchmarks; ITIL 4 service desk; Gainsight customer-success practice</t>
        </is>
      </c>
      <c r="U170" s="114" t="inlineStr">
        <is>
          <t>Core 2 · Future 2 · Functional 3 · Leadership not scored</t>
        </is>
      </c>
      <c r="V170" s="157" t="n">
        <v>170</v>
      </c>
      <c r="W170" s="158" t="inlineStr">
        <is>
          <t>IRISC184</t>
        </is>
      </c>
      <c r="X170" s="158" t="inlineStr">
        <is>
          <t>On Contract</t>
        </is>
      </c>
      <c r="Y170" s="158" t="inlineStr">
        <is>
          <t>Active</t>
        </is>
      </c>
      <c r="Z170" s="158" t="inlineStr">
        <is>
          <t>Tanya Dhere</t>
        </is>
      </c>
      <c r="AA170" s="246" t="n">
        <v>44095</v>
      </c>
      <c r="AB170" s="158" t="inlineStr">
        <is>
          <t>Consultant</t>
        </is>
      </c>
      <c r="AC170" s="158" t="inlineStr">
        <is>
          <t>B.Com</t>
        </is>
      </c>
      <c r="AD170" s="158" t="inlineStr">
        <is>
          <t>Neha Gajbhiye</t>
        </is>
      </c>
      <c r="AE170" s="158" t="inlineStr">
        <is>
          <t>N-6</t>
        </is>
      </c>
      <c r="AF170" s="158" t="inlineStr">
        <is>
          <t>Individual Contributor</t>
        </is>
      </c>
      <c r="AG170" s="158" t="inlineStr">
        <is>
          <t>7 years, 0 months, 0 days</t>
        </is>
      </c>
      <c r="AH170" s="158" t="inlineStr">
        <is>
          <t>5 years, 11 months, 4 days</t>
        </is>
      </c>
      <c r="AI170" s="158" t="inlineStr">
        <is>
          <t>Regtech</t>
        </is>
      </c>
      <c r="AJ170" s="158" t="inlineStr">
        <is>
          <t>CARBON</t>
        </is>
      </c>
      <c r="AK170" s="158" t="inlineStr">
        <is>
          <t>Support</t>
        </is>
      </c>
      <c r="AL170" s="158" t="inlineStr">
        <is>
          <t>Client Engagement</t>
        </is>
      </c>
      <c r="AM170" s="158" t="inlineStr">
        <is>
          <t>No</t>
        </is>
      </c>
      <c r="AN170" s="158" t="inlineStr">
        <is>
          <t>Client Engagement</t>
        </is>
      </c>
      <c r="AO170" s="158" t="inlineStr">
        <is>
          <t>XBRL Domain</t>
        </is>
      </c>
      <c r="AP170" s="158" t="inlineStr">
        <is>
          <t>Non-technical</t>
        </is>
      </c>
      <c r="AQ170" s="158" t="n">
        <v>20</v>
      </c>
      <c r="AR170" s="158" t="inlineStr">
        <is>
          <t>Covered</t>
        </is>
      </c>
      <c r="AS170" s="158" t="inlineStr">
        <is>
          <t>IRISC184</t>
        </is>
      </c>
      <c r="AT170" s="158" t="inlineStr">
        <is>
          <t>Tanya Dhere</t>
        </is>
      </c>
      <c r="AU170" s="158" t="inlineStr">
        <is>
          <t>Functional</t>
        </is>
      </c>
      <c r="AV170" s="158" t="inlineStr">
        <is>
          <t>Client Engagement</t>
        </is>
      </c>
      <c r="AW170" s="158" t="inlineStr">
        <is>
          <t>Client Engagement</t>
        </is>
      </c>
      <c r="AX170" s="158" t="n"/>
      <c r="AY170" s="158" t="n"/>
      <c r="AZ170" s="158" t="inlineStr">
        <is>
          <t>On Contract</t>
        </is>
      </c>
      <c r="BA170" s="158" t="inlineStr">
        <is>
          <t>Neha Gajbhiye</t>
        </is>
      </c>
      <c r="BB170" s="158" t="inlineStr">
        <is>
          <t>Neha Gajbhiye</t>
        </is>
      </c>
      <c r="BC170" s="158" t="inlineStr">
        <is>
          <t>No</t>
        </is>
      </c>
      <c r="BD170" s="158" t="inlineStr">
        <is>
          <t>Consultant</t>
        </is>
      </c>
      <c r="BE170" s="158" t="inlineStr">
        <is>
          <t>Senior Services Specialist</t>
        </is>
      </c>
      <c r="BF170" s="158" t="inlineStr">
        <is>
          <t>Yes</t>
        </is>
      </c>
      <c r="BG170" s="158" t="inlineStr">
        <is>
          <t>—</t>
        </is>
      </c>
      <c r="BH170" s="158" t="inlineStr">
        <is>
          <t>—</t>
        </is>
      </c>
      <c r="BI170" s="158" t="inlineStr">
        <is>
          <t>—</t>
        </is>
      </c>
      <c r="BJ170" s="158" t="inlineStr">
        <is>
          <t>Not a manager</t>
        </is>
      </c>
      <c r="BK170" s="158" t="inlineStr">
        <is>
          <t>—</t>
        </is>
      </c>
      <c r="BL170" s="158" t="inlineStr">
        <is>
          <t>—</t>
        </is>
      </c>
      <c r="BM170" s="158" t="inlineStr">
        <is>
          <t>—</t>
        </is>
      </c>
      <c r="BN170" s="158" t="inlineStr">
        <is>
          <t>Not a manager</t>
        </is>
      </c>
      <c r="BO170" s="158" t="inlineStr">
        <is>
          <t>—</t>
        </is>
      </c>
      <c r="BP170" s="158" t="inlineStr">
        <is>
          <t>L3 – Professional / Associate</t>
        </is>
      </c>
      <c r="BQ170" s="158" t="inlineStr">
        <is>
          <t>L3 – Professional / Associate</t>
        </is>
      </c>
      <c r="BR170" s="158" t="inlineStr">
        <is>
          <t>Designation refined from Raw tab Comments column · this update</t>
        </is>
      </c>
      <c r="BS170" s="158" t="n"/>
      <c r="BT170" s="158" t="n"/>
      <c r="BU170" s="158" t="inlineStr">
        <is>
          <t>India - MCA; Europe - ESEF · On Contract.</t>
        </is>
      </c>
      <c r="BV170" s="158" t="n"/>
      <c r="BW170" s="158" t="inlineStr">
        <is>
          <t>IRISC184</t>
        </is>
      </c>
      <c r="BX170" s="158" t="inlineStr">
        <is>
          <t>On Contract</t>
        </is>
      </c>
      <c r="BY170" s="158" t="inlineStr">
        <is>
          <t>Active</t>
        </is>
      </c>
      <c r="BZ170" s="158" t="inlineStr">
        <is>
          <t>Tanya Dhere</t>
        </is>
      </c>
      <c r="CA170" s="159" t="n">
        <v>44095</v>
      </c>
      <c r="CB170" s="158" t="inlineStr">
        <is>
          <t>Consultant</t>
        </is>
      </c>
      <c r="CC170" s="158" t="n"/>
      <c r="CD170" s="158" t="inlineStr">
        <is>
          <t>Professional Services</t>
        </is>
      </c>
      <c r="CE170" s="158" t="inlineStr">
        <is>
          <t>XBRL / Regulatory Reporting</t>
        </is>
      </c>
      <c r="CF170" s="158" t="inlineStr">
        <is>
          <t>Consultant</t>
        </is>
      </c>
      <c r="CG170" s="158" t="inlineStr">
        <is>
          <t>L3 – Professional / Associate</t>
        </is>
      </c>
      <c r="CH170" s="158" t="inlineStr">
        <is>
          <t>Neha Gajbhiye</t>
        </is>
      </c>
      <c r="CI170" s="158" t="inlineStr">
        <is>
          <t>N-6</t>
        </is>
      </c>
      <c r="CJ170" s="158" t="inlineStr">
        <is>
          <t>Individual Contributor</t>
        </is>
      </c>
      <c r="CK170" s="158" t="inlineStr">
        <is>
          <t>Regtech</t>
        </is>
      </c>
      <c r="CL170" s="158" t="inlineStr">
        <is>
          <t>Services</t>
        </is>
      </c>
      <c r="CM170" s="158" t="inlineStr">
        <is>
          <t>12 years, 8 months, 30 days</t>
        </is>
      </c>
      <c r="CN170" s="158" t="inlineStr">
        <is>
          <t>Senior Consultant · review – experience supports senior band</t>
        </is>
      </c>
      <c r="CO170" s="158" t="inlineStr">
        <is>
          <t>No</t>
        </is>
      </c>
      <c r="CP170" s="158" t="n">
        <v>3</v>
      </c>
      <c r="CQ170" s="158" t="inlineStr">
        <is>
          <t>Low</t>
        </is>
      </c>
      <c r="CR170" s="158" t="inlineStr">
        <is>
          <t>Reliable Specialist</t>
        </is>
      </c>
      <c r="CS170" s="158" t="n"/>
      <c r="CT170" s="158" t="n"/>
      <c r="CU170" s="158" t="n"/>
      <c r="CV170" s="158" t="n"/>
      <c r="CW170" s="158" t="inlineStr">
        <is>
          <t>XBRL taxonomy &amp; regulatory updates; domain/accounting refreshers; quality &amp; accuracy practices; tooling proficiency</t>
        </is>
      </c>
      <c r="CX170"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70" s="158" t="inlineStr">
        <is>
          <t>07/16 - She is a contractor. Title to be changed to Senior Services Specialist</t>
        </is>
      </c>
    </row>
    <row r="171" ht="64" customHeight="1">
      <c r="A171" s="109" t="inlineStr">
        <is>
          <t>IRIS0118</t>
        </is>
      </c>
      <c r="B171" s="111" t="inlineStr">
        <is>
          <t>Mayur Narvekar</t>
        </is>
      </c>
      <c r="C171" s="111" t="inlineStr">
        <is>
          <t>Support</t>
        </is>
      </c>
      <c r="D171" s="115" t="inlineStr">
        <is>
          <t>Image Processing Specialist</t>
        </is>
      </c>
      <c r="E171" s="115" t="inlineStr">
        <is>
          <t>MIS Specialist</t>
        </is>
      </c>
      <c r="F171" s="115" t="inlineStr">
        <is>
          <t>L3 – Professional / Associate</t>
        </is>
      </c>
      <c r="G171" s="115" t="inlineStr">
        <is>
          <t>A3</t>
        </is>
      </c>
      <c r="H171" s="146" t="inlineStr">
        <is>
          <t>▲ Up</t>
        </is>
      </c>
      <c r="I171" s="111" t="inlineStr">
        <is>
          <t>Data &amp; Analytics</t>
        </is>
      </c>
      <c r="J171" s="111" t="inlineStr">
        <is>
          <t>MIS &amp; Business Reporting</t>
        </is>
      </c>
      <c r="K171" s="111" t="inlineStr"/>
      <c r="L171" s="111" t="n">
        <v>18</v>
      </c>
      <c r="M171" s="113" t="inlineStr">
        <is>
          <t>P2</t>
        </is>
      </c>
      <c r="N171" s="114" t="inlineStr">
        <is>
          <t>Developing</t>
        </is>
      </c>
      <c r="O171" s="114" t="inlineStr">
        <is>
          <t>3 Apply</t>
        </is>
      </c>
      <c r="P171" s="114" t="inlineStr">
        <is>
          <t>2–4 yrs</t>
        </is>
      </c>
      <c r="Q171" s="114" t="inlineStr">
        <is>
          <t>3–5 · 2–5</t>
        </is>
      </c>
      <c r="R171" s="114" t="inlineStr">
        <is>
          <t>Senior Data Analyst</t>
        </is>
      </c>
      <c r="S171" s="114" t="inlineStr">
        <is>
          <r>
            <rPr>
              <rFont val="Calibri"/>
              <b val="1"/>
              <sz val="10"/>
            </rPr>
            <t>Atlassian company-wide P-levels:</t>
          </r>
          <r>
            <rPr>
              <rFont val="Calibri"/>
              <sz val="10"/>
            </rPr>
            <t xml:space="preserve"> P40 Analyst · IRIS Vs Competitor Benchmark — data analyst ladder: Data Analyst II</t>
          </r>
        </is>
      </c>
      <c r="T171" s="114" t="inlineStr">
        <is>
          <t>DAMA-DMBOK · 11 knowledge areas around data governance</t>
        </is>
      </c>
      <c r="U171" s="114" t="inlineStr">
        <is>
          <t>Core 2 · Future 2 · Functional 3 · Leadership not scored</t>
        </is>
      </c>
      <c r="V171" s="157" t="n">
        <v>27</v>
      </c>
      <c r="W171" s="158" t="inlineStr">
        <is>
          <t>IRIS0118</t>
        </is>
      </c>
      <c r="X171" s="158" t="inlineStr">
        <is>
          <t>Employee</t>
        </is>
      </c>
      <c r="Y171" s="158" t="inlineStr">
        <is>
          <t>Active</t>
        </is>
      </c>
      <c r="Z171" s="158" t="inlineStr">
        <is>
          <t>Mayur Narvekar</t>
        </is>
      </c>
      <c r="AA171" s="246" t="n">
        <v>39326</v>
      </c>
      <c r="AB171" s="158" t="inlineStr">
        <is>
          <t>Image Processing Specialist</t>
        </is>
      </c>
      <c r="AC171" s="158" t="inlineStr">
        <is>
          <t>B.Com</t>
        </is>
      </c>
      <c r="AD171" s="158" t="inlineStr">
        <is>
          <t>Aniket Das</t>
        </is>
      </c>
      <c r="AE171" s="158" t="inlineStr">
        <is>
          <t>N-4</t>
        </is>
      </c>
      <c r="AF171" s="158" t="inlineStr">
        <is>
          <t>Individual Contributor</t>
        </is>
      </c>
      <c r="AG171" s="158" t="inlineStr">
        <is>
          <t>0 years, 0 months, 0 days</t>
        </is>
      </c>
      <c r="AH171" s="158" t="inlineStr">
        <is>
          <t>18 years, 11 months, 24 days</t>
        </is>
      </c>
      <c r="AI171" s="158" t="inlineStr">
        <is>
          <t>Regtech</t>
        </is>
      </c>
      <c r="AJ171" s="158" t="inlineStr">
        <is>
          <t>CARBON</t>
        </is>
      </c>
      <c r="AK171" s="158" t="inlineStr">
        <is>
          <t>Support</t>
        </is>
      </c>
      <c r="AL171" s="158" t="inlineStr">
        <is>
          <t>Sales Support</t>
        </is>
      </c>
      <c r="AM171" s="158" t="inlineStr">
        <is>
          <t>No</t>
        </is>
      </c>
      <c r="AN171" s="158" t="inlineStr">
        <is>
          <t>Sales, Marketing &amp; Support</t>
        </is>
      </c>
      <c r="AO171" s="158" t="inlineStr">
        <is>
          <t>OCR/Image procesing</t>
        </is>
      </c>
      <c r="AP171" s="158" t="inlineStr">
        <is>
          <t>Non-technical</t>
        </is>
      </c>
      <c r="AQ171" s="158" t="n">
        <v>20</v>
      </c>
      <c r="AR171" s="158" t="inlineStr">
        <is>
          <t>Covered</t>
        </is>
      </c>
      <c r="AS171" s="158" t="inlineStr">
        <is>
          <t>IRIS0118</t>
        </is>
      </c>
      <c r="AT171" s="158" t="inlineStr">
        <is>
          <t>Mayur Narvekar</t>
        </is>
      </c>
      <c r="AU171" s="158" t="inlineStr">
        <is>
          <t>Sales</t>
        </is>
      </c>
      <c r="AV171" s="158" t="inlineStr">
        <is>
          <t>Sales &amp; Business Development</t>
        </is>
      </c>
      <c r="AW171" s="158" t="inlineStr">
        <is>
          <t>Sales Operations - MIS Analytics</t>
        </is>
      </c>
      <c r="AX171" s="158" t="n"/>
      <c r="AY171" s="158" t="n"/>
      <c r="AZ171" s="158" t="inlineStr">
        <is>
          <t>Employee</t>
        </is>
      </c>
      <c r="BA171" s="158" t="inlineStr">
        <is>
          <t>K Ashok Kumar</t>
        </is>
      </c>
      <c r="BB171" s="158" t="inlineStr">
        <is>
          <t>Aniket Das</t>
        </is>
      </c>
      <c r="BC171" s="158" t="inlineStr">
        <is>
          <t>Yes</t>
        </is>
      </c>
      <c r="BD171" s="158" t="inlineStr">
        <is>
          <t>Image Processing Specialist</t>
        </is>
      </c>
      <c r="BE171" s="158" t="inlineStr">
        <is>
          <t>MIS Analyst</t>
        </is>
      </c>
      <c r="BF171" s="158" t="inlineStr">
        <is>
          <t>Yes</t>
        </is>
      </c>
      <c r="BG171" s="158" t="inlineStr">
        <is>
          <t>—</t>
        </is>
      </c>
      <c r="BH171" s="158" t="inlineStr">
        <is>
          <t>—</t>
        </is>
      </c>
      <c r="BI171" s="158" t="inlineStr">
        <is>
          <t>—</t>
        </is>
      </c>
      <c r="BJ171" s="158" t="inlineStr">
        <is>
          <t>Not a manager</t>
        </is>
      </c>
      <c r="BK171" s="158" t="inlineStr">
        <is>
          <t>—</t>
        </is>
      </c>
      <c r="BL171" s="158" t="inlineStr">
        <is>
          <t>—</t>
        </is>
      </c>
      <c r="BM171" s="158" t="inlineStr">
        <is>
          <t>—</t>
        </is>
      </c>
      <c r="BN171" s="158" t="inlineStr">
        <is>
          <t>Not a manager</t>
        </is>
      </c>
      <c r="BO171" s="158" t="inlineStr">
        <is>
          <t>—</t>
        </is>
      </c>
      <c r="BP171" s="158" t="inlineStr">
        <is>
          <t>L3 – Professional / Associate</t>
        </is>
      </c>
      <c r="BQ171" s="158" t="inlineStr">
        <is>
          <t>L2</t>
        </is>
      </c>
      <c r="BR171" s="158" t="inlineStr">
        <is>
          <t>Matched from Title Hierarchy · new designation</t>
        </is>
      </c>
      <c r="BS171" s="158" t="n"/>
      <c r="BT171" s="158" t="n"/>
      <c r="BU171" s="158" t="inlineStr">
        <is>
          <t>Global.</t>
        </is>
      </c>
      <c r="BV171" s="158" t="n"/>
      <c r="BW171" s="158" t="inlineStr">
        <is>
          <t>IRIS0118</t>
        </is>
      </c>
      <c r="BX171" s="158" t="inlineStr">
        <is>
          <t>Employee</t>
        </is>
      </c>
      <c r="BY171" s="158" t="inlineStr">
        <is>
          <t>Active</t>
        </is>
      </c>
      <c r="BZ171" s="158" t="inlineStr">
        <is>
          <t>Mayur Narvekar</t>
        </is>
      </c>
      <c r="CA171" s="159" t="n">
        <v>39326</v>
      </c>
      <c r="CB171" s="158" t="inlineStr">
        <is>
          <t>Image Processing Specialist</t>
        </is>
      </c>
      <c r="CC171" s="158" t="n"/>
      <c r="CD171" s="158" t="inlineStr">
        <is>
          <t>Professional Services</t>
        </is>
      </c>
      <c r="CE171" s="158" t="inlineStr">
        <is>
          <t>Digitization &amp; Image Processing</t>
        </is>
      </c>
      <c r="CF171" s="158" t="inlineStr">
        <is>
          <t>Image Processing Specialist</t>
        </is>
      </c>
      <c r="CG171" s="158" t="inlineStr">
        <is>
          <t>L3 – Professional / Associate</t>
        </is>
      </c>
      <c r="CH171" s="158" t="inlineStr">
        <is>
          <t>K Ashok Kumar</t>
        </is>
      </c>
      <c r="CI171" s="158" t="inlineStr">
        <is>
          <t>N-5</t>
        </is>
      </c>
      <c r="CJ171" s="158" t="inlineStr">
        <is>
          <t>Individual Contributor</t>
        </is>
      </c>
      <c r="CK171" s="158" t="inlineStr">
        <is>
          <t>Regtech</t>
        </is>
      </c>
      <c r="CL171" s="158" t="inlineStr">
        <is>
          <t>Support</t>
        </is>
      </c>
      <c r="CM171" s="158" t="inlineStr">
        <is>
          <t>18 years, 9 months, 19 days</t>
        </is>
      </c>
      <c r="CN171" s="158" t="inlineStr">
        <is>
          <t>Sr.Services Specialist</t>
        </is>
      </c>
      <c r="CO171" s="158" t="n"/>
      <c r="CP171" s="158" t="n"/>
      <c r="CQ171" s="158" t="n"/>
      <c r="CR171" s="158" t="n"/>
      <c r="CS171" s="158" t="n"/>
      <c r="CT171" s="158" t="n"/>
      <c r="CU171" s="158" t="n"/>
      <c r="CV171" s="158" t="n"/>
      <c r="CW171" s="158" t="n"/>
      <c r="CX171" s="158" t="n"/>
      <c r="CY171" s="158" t="inlineStr">
        <is>
          <t>He is not part of Assisted services team and currently working with Suman and Anu. Title to be Standardized to: Sr.Services Specialist</t>
        </is>
      </c>
    </row>
    <row r="172" ht="64" customHeight="1">
      <c r="A172" s="109" t="inlineStr">
        <is>
          <t>IRIS2048</t>
        </is>
      </c>
      <c r="B172" s="111" t="inlineStr">
        <is>
          <t>Gajanan Vadekar</t>
        </is>
      </c>
      <c r="C172" s="111" t="inlineStr">
        <is>
          <t>Support</t>
        </is>
      </c>
      <c r="D172" s="115" t="inlineStr">
        <is>
          <t>Software Engineer</t>
        </is>
      </c>
      <c r="E172" s="115" t="inlineStr">
        <is>
          <t>Senior Software Engineer</t>
        </is>
      </c>
      <c r="F172" s="115" t="inlineStr">
        <is>
          <t>L3 – Professional / Associate</t>
        </is>
      </c>
      <c r="G172" s="115" t="inlineStr">
        <is>
          <t>A3</t>
        </is>
      </c>
      <c r="H172" s="146" t="inlineStr">
        <is>
          <t>▲ Up</t>
        </is>
      </c>
      <c r="I172" s="111" t="inlineStr">
        <is>
          <t>Engineering &amp; Development</t>
        </is>
      </c>
      <c r="J172" s="111" t="inlineStr">
        <is>
          <t>Application Maintenance &amp; Production Support</t>
        </is>
      </c>
      <c r="K172" s="111" t="inlineStr"/>
      <c r="L172" s="111" t="n">
        <v>20</v>
      </c>
      <c r="M172" s="113" t="inlineStr">
        <is>
          <t>P2</t>
        </is>
      </c>
      <c r="N172" s="114" t="inlineStr">
        <is>
          <t>Developing</t>
        </is>
      </c>
      <c r="O172" s="114" t="inlineStr">
        <is>
          <t>3 Apply</t>
        </is>
      </c>
      <c r="P172" s="114" t="inlineStr">
        <is>
          <t>2–4 yrs</t>
        </is>
      </c>
      <c r="Q172" s="114" t="inlineStr">
        <is>
          <t>3–5 · 2–5</t>
        </is>
      </c>
      <c r="R172" s="114" t="inlineStr">
        <is>
          <t>Software Engineer</t>
        </is>
      </c>
      <c r="S172" s="114" t="inlineStr">
        <is>
          <r>
            <rPr>
              <rFont val="Calibri"/>
              <b val="1"/>
              <sz val="10"/>
            </rPr>
            <t>Workiva:</t>
          </r>
          <r>
            <rPr>
              <rFont val="Calibri"/>
              <sz val="10"/>
            </rPr>
            <t xml:space="preserve"> SE · Broadridge India: SE · Nasdaq / AxiomSL: SE · Salesforce: MTS · Atlassian: P40 · 3–7 yrs · Freshworks: Senior SE</t>
          </r>
        </is>
      </c>
      <c r="T172" s="114" t="inlineStr">
        <is>
          <t>SFIA 9 · software development, programming; OWASP secure coding; cloud vendor certifications</t>
        </is>
      </c>
      <c r="U172" s="114" t="inlineStr">
        <is>
          <t>Core 2 · Future 2 · Functional 3 · Leadership not scored</t>
        </is>
      </c>
      <c r="V172" s="157" t="n">
        <v>234</v>
      </c>
      <c r="W172" s="158" t="inlineStr">
        <is>
          <t>IRIS2048</t>
        </is>
      </c>
      <c r="X172" s="158" t="inlineStr">
        <is>
          <t>Employee</t>
        </is>
      </c>
      <c r="Y172" s="158" t="inlineStr">
        <is>
          <t>Active</t>
        </is>
      </c>
      <c r="Z172" s="158" t="inlineStr">
        <is>
          <t>Gajanan Vadekar</t>
        </is>
      </c>
      <c r="AA172" s="246" t="n">
        <v>44774</v>
      </c>
      <c r="AB172" s="158" t="inlineStr">
        <is>
          <t>Software Engineer</t>
        </is>
      </c>
      <c r="AC172" s="158" t="inlineStr">
        <is>
          <t>B.Tech</t>
        </is>
      </c>
      <c r="AD172" s="158" t="inlineStr">
        <is>
          <t>Jayshiv Patel</t>
        </is>
      </c>
      <c r="AE172" s="158" t="inlineStr">
        <is>
          <t>N-4</t>
        </is>
      </c>
      <c r="AF172" s="158" t="inlineStr">
        <is>
          <t>Individual Contributor</t>
        </is>
      </c>
      <c r="AG172" s="158" t="inlineStr">
        <is>
          <t>0 years, 0 months, 0 days</t>
        </is>
      </c>
      <c r="AH172" s="158" t="inlineStr">
        <is>
          <t>4 years, 0 months, 24 days</t>
        </is>
      </c>
      <c r="AI172" s="158" t="inlineStr">
        <is>
          <t>Regtech</t>
        </is>
      </c>
      <c r="AJ172" s="158" t="inlineStr">
        <is>
          <t>CARBON</t>
        </is>
      </c>
      <c r="AK172" s="158" t="inlineStr">
        <is>
          <t>Support</t>
        </is>
      </c>
      <c r="AL172" s="158" t="inlineStr">
        <is>
          <t>Tech Support</t>
        </is>
      </c>
      <c r="AM172" s="158" t="inlineStr">
        <is>
          <t>Yes</t>
        </is>
      </c>
      <c r="AN172" s="158" t="inlineStr">
        <is>
          <t>Product/Project</t>
        </is>
      </c>
      <c r="AO172" s="158" t="inlineStr">
        <is>
          <t>.NET MVC</t>
        </is>
      </c>
      <c r="AP172" s="158" t="inlineStr">
        <is>
          <t>Technical - Developer</t>
        </is>
      </c>
      <c r="AQ172" s="158" t="n">
        <v>20</v>
      </c>
      <c r="AR172" s="158" t="inlineStr">
        <is>
          <t>Covered</t>
        </is>
      </c>
      <c r="AS172" s="158" t="inlineStr">
        <is>
          <t>IRIS2048</t>
        </is>
      </c>
      <c r="AT172" s="158" t="inlineStr">
        <is>
          <t>Gajanan Vadekar</t>
        </is>
      </c>
      <c r="AU172" s="158" t="inlineStr">
        <is>
          <t>Technology</t>
        </is>
      </c>
      <c r="AV172" s="158" t="inlineStr">
        <is>
          <t>Engineering &amp; Development</t>
        </is>
      </c>
      <c r="AW172" s="158" t="inlineStr">
        <is>
          <t>Application / Production Support</t>
        </is>
      </c>
      <c r="AX172" s="158" t="n"/>
      <c r="AY172" s="158" t="n"/>
      <c r="AZ172" s="158" t="inlineStr">
        <is>
          <t>Employee</t>
        </is>
      </c>
      <c r="BA172" s="158" t="inlineStr">
        <is>
          <t>Jayshiv Patel</t>
        </is>
      </c>
      <c r="BB172" s="158" t="inlineStr">
        <is>
          <t>Jayshiv Patel</t>
        </is>
      </c>
      <c r="BC172" s="158" t="inlineStr">
        <is>
          <t>No</t>
        </is>
      </c>
      <c r="BD172" s="158" t="inlineStr">
        <is>
          <t>Software Engineer</t>
        </is>
      </c>
      <c r="BE172" s="158" t="inlineStr">
        <is>
          <t>Software Engineer - Platform / Integration Support Engineer</t>
        </is>
      </c>
      <c r="BF172" s="158" t="inlineStr">
        <is>
          <t>Check</t>
        </is>
      </c>
      <c r="BG172" s="158" t="inlineStr">
        <is>
          <t>—</t>
        </is>
      </c>
      <c r="BH172" s="158" t="inlineStr">
        <is>
          <t>—</t>
        </is>
      </c>
      <c r="BI172" s="158" t="inlineStr">
        <is>
          <t>—</t>
        </is>
      </c>
      <c r="BJ172" s="158" t="inlineStr">
        <is>
          <t>Not a manager</t>
        </is>
      </c>
      <c r="BK172" s="158" t="inlineStr">
        <is>
          <t>—</t>
        </is>
      </c>
      <c r="BL172" s="158" t="inlineStr">
        <is>
          <t>—</t>
        </is>
      </c>
      <c r="BM172" s="158" t="inlineStr">
        <is>
          <t>—</t>
        </is>
      </c>
      <c r="BN172" s="158" t="inlineStr">
        <is>
          <t>Not a manager</t>
        </is>
      </c>
      <c r="BO172" s="158" t="inlineStr">
        <is>
          <t>—</t>
        </is>
      </c>
      <c r="BP172" s="158" t="inlineStr">
        <is>
          <t>L3 – Professional / Associate</t>
        </is>
      </c>
      <c r="BQ172" s="158" t="inlineStr">
        <is>
          <t>L3 – Professional / Associate</t>
        </is>
      </c>
      <c r="BR172" s="158" t="inlineStr">
        <is>
          <t>No designation change — current record value carried forward</t>
        </is>
      </c>
      <c r="BS172" s="158"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T172" s="158" t="n"/>
      <c r="BU172" s="158" t="inlineStr">
        <is>
          <t>Internal.</t>
        </is>
      </c>
      <c r="BV172" s="158" t="n"/>
      <c r="BW172" s="158" t="n"/>
      <c r="BX172" s="158" t="n"/>
      <c r="BY172" s="158" t="n"/>
      <c r="BZ172" s="158" t="n"/>
      <c r="CA172" s="158" t="n"/>
      <c r="CB172" s="158" t="n"/>
      <c r="CC172" s="158" t="n"/>
      <c r="CD172" s="158" t="n"/>
      <c r="CE172" s="158" t="n"/>
      <c r="CF172" s="158" t="n"/>
      <c r="CG172" s="158" t="n"/>
      <c r="CH172" s="158" t="n"/>
      <c r="CI172" s="158" t="n"/>
      <c r="CJ172" s="158" t="n"/>
      <c r="CK172" s="158" t="n"/>
      <c r="CL172" s="158" t="n"/>
      <c r="CM172" s="158" t="n"/>
      <c r="CN172" s="158" t="n"/>
      <c r="CO172" s="158" t="n"/>
      <c r="CP172" s="158" t="n"/>
      <c r="CQ172" s="158" t="n"/>
      <c r="CR172" s="158" t="n"/>
      <c r="CS172" s="158" t="n"/>
      <c r="CT172" s="158" t="n"/>
      <c r="CU172" s="158" t="n"/>
      <c r="CV172" s="158" t="n"/>
      <c r="CW172" s="158" t="n"/>
      <c r="CX172" s="158" t="n"/>
      <c r="CY172" s="158" t="n"/>
    </row>
    <row r="173" ht="64" customHeight="1">
      <c r="A173" s="109" t="inlineStr">
        <is>
          <t>IRIS1941</t>
        </is>
      </c>
      <c r="B173" s="111" t="inlineStr">
        <is>
          <t>Manish Yadav</t>
        </is>
      </c>
      <c r="C173" s="111" t="inlineStr">
        <is>
          <t>Support</t>
        </is>
      </c>
      <c r="D173" s="115" t="inlineStr">
        <is>
          <t>Software Engineer</t>
        </is>
      </c>
      <c r="E173" s="115" t="inlineStr">
        <is>
          <t>Senior Software Engineer</t>
        </is>
      </c>
      <c r="F173" s="115" t="inlineStr">
        <is>
          <t>L3 – Professional / Associate</t>
        </is>
      </c>
      <c r="G173" s="115" t="inlineStr">
        <is>
          <t>A3</t>
        </is>
      </c>
      <c r="H173" s="146" t="inlineStr">
        <is>
          <t>▲ Up</t>
        </is>
      </c>
      <c r="I173" s="111" t="inlineStr">
        <is>
          <t>Engineering &amp; Development</t>
        </is>
      </c>
      <c r="J173" s="111" t="inlineStr">
        <is>
          <t>Application Maintenance &amp; Production Support</t>
        </is>
      </c>
      <c r="K173" s="111" t="inlineStr"/>
      <c r="L173" s="111" t="n">
        <v>20</v>
      </c>
      <c r="M173" s="113" t="inlineStr">
        <is>
          <t>P2</t>
        </is>
      </c>
      <c r="N173" s="114" t="inlineStr">
        <is>
          <t>Developing</t>
        </is>
      </c>
      <c r="O173" s="114" t="inlineStr">
        <is>
          <t>3 Apply</t>
        </is>
      </c>
      <c r="P173" s="114" t="inlineStr">
        <is>
          <t>2–4 yrs</t>
        </is>
      </c>
      <c r="Q173" s="114" t="inlineStr">
        <is>
          <t>3–5 · 2–5</t>
        </is>
      </c>
      <c r="R173" s="114" t="inlineStr">
        <is>
          <t>Software Engineer</t>
        </is>
      </c>
      <c r="S173" s="114" t="inlineStr">
        <is>
          <r>
            <rPr>
              <rFont val="Calibri"/>
              <b val="1"/>
              <sz val="10"/>
            </rPr>
            <t>Workiva:</t>
          </r>
          <r>
            <rPr>
              <rFont val="Calibri"/>
              <sz val="10"/>
            </rPr>
            <t xml:space="preserve"> SE · Broadridge India: SE · Nasdaq / AxiomSL: SE · Salesforce: MTS · Atlassian: P40 · 3–7 yrs · Freshworks: Senior SE</t>
          </r>
        </is>
      </c>
      <c r="T173" s="114" t="inlineStr">
        <is>
          <t>SFIA 9 · software development, programming; OWASP secure coding; cloud vendor certifications</t>
        </is>
      </c>
      <c r="U173" s="114" t="inlineStr">
        <is>
          <t>Core 2 · Future 2 · Functional 3 · Leadership not scored</t>
        </is>
      </c>
      <c r="V173" s="157" t="n">
        <v>193</v>
      </c>
      <c r="W173" s="158" t="inlineStr">
        <is>
          <t>IRIS1941</t>
        </is>
      </c>
      <c r="X173" s="158" t="inlineStr">
        <is>
          <t>Employee</t>
        </is>
      </c>
      <c r="Y173" s="158" t="inlineStr">
        <is>
          <t>Active</t>
        </is>
      </c>
      <c r="Z173" s="158" t="inlineStr">
        <is>
          <t>Manish Yadav</t>
        </is>
      </c>
      <c r="AA173" s="246" t="n">
        <v>44410</v>
      </c>
      <c r="AB173" s="158" t="inlineStr">
        <is>
          <t>Software Engineer</t>
        </is>
      </c>
      <c r="AC173" s="158" t="inlineStr">
        <is>
          <t>B.E</t>
        </is>
      </c>
      <c r="AD173" s="158" t="inlineStr">
        <is>
          <t>Shailesh Koradiya</t>
        </is>
      </c>
      <c r="AE173" s="158" t="inlineStr">
        <is>
          <t>N-4</t>
        </is>
      </c>
      <c r="AF173" s="158" t="inlineStr">
        <is>
          <t>Individual Contributor</t>
        </is>
      </c>
      <c r="AG173" s="158" t="inlineStr">
        <is>
          <t>0 years, 3 months, 0 days</t>
        </is>
      </c>
      <c r="AH173" s="158" t="inlineStr">
        <is>
          <t>5 years, 0 months, 23 days</t>
        </is>
      </c>
      <c r="AI173" s="158" t="inlineStr">
        <is>
          <t>Regtech</t>
        </is>
      </c>
      <c r="AJ173" s="158" t="inlineStr">
        <is>
          <t>CARBON</t>
        </is>
      </c>
      <c r="AK173" s="158" t="inlineStr">
        <is>
          <t>Support</t>
        </is>
      </c>
      <c r="AL173" s="158" t="inlineStr">
        <is>
          <t>Tech Support</t>
        </is>
      </c>
      <c r="AM173" s="158" t="inlineStr">
        <is>
          <t>Yes</t>
        </is>
      </c>
      <c r="AN173" s="158" t="inlineStr">
        <is>
          <t>Product/Project</t>
        </is>
      </c>
      <c r="AO173" s="158" t="inlineStr">
        <is>
          <t>.NET MVC</t>
        </is>
      </c>
      <c r="AP173" s="158" t="inlineStr">
        <is>
          <t>Technical - Developer</t>
        </is>
      </c>
      <c r="AQ173" s="158" t="n">
        <v>20</v>
      </c>
      <c r="AR173" s="158" t="inlineStr">
        <is>
          <t>Covered</t>
        </is>
      </c>
      <c r="AS173" s="158" t="inlineStr">
        <is>
          <t>IRIS1941</t>
        </is>
      </c>
      <c r="AT173" s="158" t="inlineStr">
        <is>
          <t>Manish Yadav</t>
        </is>
      </c>
      <c r="AU173" s="158" t="inlineStr">
        <is>
          <t>Technology</t>
        </is>
      </c>
      <c r="AV173" s="158" t="inlineStr">
        <is>
          <t>Engineering &amp; Development</t>
        </is>
      </c>
      <c r="AW173" s="158" t="inlineStr">
        <is>
          <t>Application / Production Support</t>
        </is>
      </c>
      <c r="AX173" s="158" t="n"/>
      <c r="AY173" s="158" t="n"/>
      <c r="AZ173" s="158" t="inlineStr">
        <is>
          <t>Employee</t>
        </is>
      </c>
      <c r="BA173" s="158" t="inlineStr">
        <is>
          <t>Huzefa Petit</t>
        </is>
      </c>
      <c r="BB173" s="158" t="inlineStr">
        <is>
          <t>Huzefa Petit</t>
        </is>
      </c>
      <c r="BC173" s="158" t="inlineStr">
        <is>
          <t>No</t>
        </is>
      </c>
      <c r="BD173" s="158" t="inlineStr">
        <is>
          <t>Software Engineer</t>
        </is>
      </c>
      <c r="BE173" s="158" t="inlineStr">
        <is>
          <t>Software Engineer</t>
        </is>
      </c>
      <c r="BF173" s="158" t="inlineStr">
        <is>
          <t>No</t>
        </is>
      </c>
      <c r="BG173" s="158" t="inlineStr">
        <is>
          <t>—</t>
        </is>
      </c>
      <c r="BH173" s="158" t="inlineStr">
        <is>
          <t>—</t>
        </is>
      </c>
      <c r="BI173" s="158" t="inlineStr">
        <is>
          <t>—</t>
        </is>
      </c>
      <c r="BJ173" s="158" t="inlineStr">
        <is>
          <t>Not a manager</t>
        </is>
      </c>
      <c r="BK173" s="158" t="inlineStr">
        <is>
          <t>—</t>
        </is>
      </c>
      <c r="BL173" s="158" t="inlineStr">
        <is>
          <t>—</t>
        </is>
      </c>
      <c r="BM173" s="158" t="inlineStr">
        <is>
          <t>—</t>
        </is>
      </c>
      <c r="BN173" s="158" t="inlineStr">
        <is>
          <t>Not a manager</t>
        </is>
      </c>
      <c r="BO173" s="158" t="inlineStr">
        <is>
          <t>—</t>
        </is>
      </c>
      <c r="BP173" s="158" t="inlineStr">
        <is>
          <t>L3 – Professional / Associate</t>
        </is>
      </c>
      <c r="BQ173" s="158" t="inlineStr">
        <is>
          <t>L3 – Professional / Associate</t>
        </is>
      </c>
      <c r="BR173" s="158" t="inlineStr">
        <is>
          <t>No designation change — current record value carried forward</t>
        </is>
      </c>
      <c r="BS173" s="158"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T173" s="158" t="n"/>
      <c r="BU173" s="158" t="inlineStr">
        <is>
          <t>Global.</t>
        </is>
      </c>
      <c r="BV173" s="158" t="n"/>
      <c r="BW173" s="158" t="n"/>
      <c r="BX173" s="158" t="n"/>
      <c r="BY173" s="158" t="n"/>
      <c r="BZ173" s="158" t="n"/>
      <c r="CA173" s="158" t="n"/>
      <c r="CB173" s="158" t="n"/>
      <c r="CC173" s="158" t="n"/>
      <c r="CD173" s="158" t="n"/>
      <c r="CE173" s="158" t="n"/>
      <c r="CF173" s="158" t="n"/>
      <c r="CG173" s="158" t="n"/>
      <c r="CH173" s="158" t="n"/>
      <c r="CI173" s="158" t="n"/>
      <c r="CJ173" s="158" t="n"/>
      <c r="CK173" s="158" t="n"/>
      <c r="CL173" s="158" t="n"/>
      <c r="CM173" s="158" t="n"/>
      <c r="CN173" s="158" t="n"/>
      <c r="CO173" s="158" t="n"/>
      <c r="CP173" s="158" t="n"/>
      <c r="CQ173" s="158" t="n"/>
      <c r="CR173" s="158" t="n"/>
      <c r="CS173" s="158" t="n"/>
      <c r="CT173" s="158" t="n"/>
      <c r="CU173" s="158" t="n"/>
      <c r="CV173" s="158" t="n"/>
      <c r="CW173" s="158" t="n"/>
      <c r="CX173" s="158" t="n"/>
      <c r="CY173" s="158" t="n"/>
    </row>
    <row r="174" ht="64" customHeight="1">
      <c r="A174" s="109" t="inlineStr">
        <is>
          <t>No Emp ID · in-house consultant</t>
        </is>
      </c>
      <c r="B174" s="111" t="inlineStr">
        <is>
          <t>Kanika Jain</t>
        </is>
      </c>
      <c r="C174" s="111" t="inlineStr">
        <is>
          <t>Support</t>
        </is>
      </c>
      <c r="D174" s="115" t="inlineStr">
        <is>
          <t>Consultant</t>
        </is>
      </c>
      <c r="E174" s="115" t="inlineStr">
        <is>
          <t>Associate Consultant – Customer Success &amp; Account Management</t>
        </is>
      </c>
      <c r="F174" s="111" t="inlineStr">
        <is>
          <t>L3 – Professional / Associate</t>
        </is>
      </c>
      <c r="G174" s="43" t="inlineStr">
        <is>
          <t>X1</t>
        </is>
      </c>
      <c r="H174" s="149" t="inlineStr">
        <is>
          <t>• Same level</t>
        </is>
      </c>
      <c r="I174" s="111" t="inlineStr">
        <is>
          <t>Customer Success &amp; Support</t>
        </is>
      </c>
      <c r="J174" s="111" t="inlineStr">
        <is>
          <t>Customer Success &amp; Account Management</t>
        </is>
      </c>
      <c r="K174" s="111" t="inlineStr"/>
      <c r="L174" s="111" t="n">
        <v>0</v>
      </c>
      <c r="M174" s="113" t="inlineStr">
        <is>
          <t>Contractor</t>
        </is>
      </c>
      <c r="N174" s="114" t="inlineStr">
        <is>
          <t>—</t>
        </is>
      </c>
      <c r="O174" s="114" t="inlineStr">
        <is>
          <t>—</t>
        </is>
      </c>
      <c r="P174" s="114" t="inlineStr">
        <is>
          <t>0–5 yrs</t>
        </is>
      </c>
      <c r="Q174" s="114" t="inlineStr">
        <is>
          <t>—</t>
        </is>
      </c>
      <c r="R174" s="114" t="inlineStr">
        <is>
          <t>Contractor · rate card</t>
        </is>
      </c>
      <c r="S174" s="114" t="inlineStr">
        <is>
          <t>—</t>
        </is>
      </c>
      <c r="T174" s="114" t="inlineStr">
        <is>
          <t>TSIA frameworks and benchmarks; ITIL 4 service desk; Gainsight customer-success practice</t>
        </is>
      </c>
      <c r="U174" s="114" t="inlineStr">
        <is>
          <t>Per statement of work</t>
        </is>
      </c>
      <c r="V174" s="157" t="n">
        <v>580</v>
      </c>
      <c r="W174" s="158" t="n"/>
      <c r="X174" s="158" t="inlineStr">
        <is>
          <t>In-House Consultant</t>
        </is>
      </c>
      <c r="Y174" s="158" t="inlineStr">
        <is>
          <t>Active</t>
        </is>
      </c>
      <c r="Z174" s="158" t="inlineStr">
        <is>
          <t>Kanika Jain</t>
        </is>
      </c>
      <c r="AA174" s="246" t="n">
        <v>45461</v>
      </c>
      <c r="AB174" s="158" t="inlineStr">
        <is>
          <t>Consultant</t>
        </is>
      </c>
      <c r="AC174" s="158" t="n"/>
      <c r="AD174" s="158" t="n"/>
      <c r="AE174" s="158" t="n"/>
      <c r="AF174" s="158" t="inlineStr">
        <is>
          <t>Individual Contributor</t>
        </is>
      </c>
      <c r="AG174" s="158" t="n"/>
      <c r="AH174" s="158" t="n"/>
      <c r="AI174" s="158" t="n"/>
      <c r="AJ174" s="158" t="inlineStr">
        <is>
          <t>CARBON</t>
        </is>
      </c>
      <c r="AK174" s="158" t="inlineStr">
        <is>
          <t>Support</t>
        </is>
      </c>
      <c r="AL174" s="158" t="inlineStr">
        <is>
          <t>Client Engagement</t>
        </is>
      </c>
      <c r="AM174" s="158" t="inlineStr">
        <is>
          <t>No</t>
        </is>
      </c>
      <c r="AN174" s="158" t="inlineStr">
        <is>
          <t>Client Engagement</t>
        </is>
      </c>
      <c r="AO174" s="158" t="n"/>
      <c r="AP174" s="158" t="inlineStr">
        <is>
          <t>Non-technical</t>
        </is>
      </c>
      <c r="AQ174" s="158" t="n">
        <v>0</v>
      </c>
      <c r="AR174" s="158" t="inlineStr">
        <is>
          <t>E-External Consultant</t>
        </is>
      </c>
      <c r="AS174" s="158" t="inlineStr">
        <is>
          <t>IRISC295</t>
        </is>
      </c>
      <c r="AT174" s="158" t="inlineStr">
        <is>
          <t>Kanika Jain</t>
        </is>
      </c>
      <c r="AU174" s="158" t="inlineStr">
        <is>
          <t>Support</t>
        </is>
      </c>
      <c r="AV174" s="158" t="inlineStr">
        <is>
          <t>Customer Success &amp; Support</t>
        </is>
      </c>
      <c r="AW174" s="158" t="inlineStr">
        <is>
          <t>Customer Success</t>
        </is>
      </c>
      <c r="AX174" s="158" t="n"/>
      <c r="AY174" s="158" t="n"/>
      <c r="AZ174" s="158" t="inlineStr">
        <is>
          <t>Full Time Consultant</t>
        </is>
      </c>
      <c r="BA174" s="158" t="inlineStr">
        <is>
          <t>Anushree Aparajit</t>
        </is>
      </c>
      <c r="BB174" s="158" t="inlineStr">
        <is>
          <t>Anushree Aparajit</t>
        </is>
      </c>
      <c r="BC174" s="158" t="inlineStr">
        <is>
          <t>No</t>
        </is>
      </c>
      <c r="BD174" s="158" t="inlineStr">
        <is>
          <t>Consultant</t>
        </is>
      </c>
      <c r="BE174" s="158" t="inlineStr">
        <is>
          <t>Senior Consultant</t>
        </is>
      </c>
      <c r="BF174" s="158" t="inlineStr">
        <is>
          <t>Yes</t>
        </is>
      </c>
      <c r="BG174" s="158" t="inlineStr">
        <is>
          <t>—</t>
        </is>
      </c>
      <c r="BH174" s="158" t="inlineStr">
        <is>
          <t>—</t>
        </is>
      </c>
      <c r="BI174" s="158" t="inlineStr">
        <is>
          <t>—</t>
        </is>
      </c>
      <c r="BJ174" s="158" t="inlineStr">
        <is>
          <t>Not a manager</t>
        </is>
      </c>
      <c r="BK174" s="158" t="inlineStr">
        <is>
          <t>—</t>
        </is>
      </c>
      <c r="BL174" s="158" t="inlineStr">
        <is>
          <t>—</t>
        </is>
      </c>
      <c r="BM174" s="158" t="inlineStr">
        <is>
          <t>—</t>
        </is>
      </c>
      <c r="BN174" s="158" t="inlineStr">
        <is>
          <t>Not a manager</t>
        </is>
      </c>
      <c r="BO174" s="158" t="inlineStr">
        <is>
          <t>—</t>
        </is>
      </c>
      <c r="BP174" s="158" t="inlineStr">
        <is>
          <t>L3 – Professional / Associate</t>
        </is>
      </c>
      <c r="BQ174" s="158" t="inlineStr">
        <is>
          <t>L3 – Professional / Associate</t>
        </is>
      </c>
      <c r="BR174" s="158" t="inlineStr">
        <is>
          <t>Designation refined from Raw tab Comments column · this update</t>
        </is>
      </c>
      <c r="BS174" s="158" t="n"/>
      <c r="BT174" s="158" t="n"/>
      <c r="BU174" s="158" t="n"/>
      <c r="BV174" s="158" t="n"/>
      <c r="BW174" s="158" t="inlineStr">
        <is>
          <t>IRISC295</t>
        </is>
      </c>
      <c r="BX174" s="158" t="inlineStr">
        <is>
          <t>Full Time Consultant</t>
        </is>
      </c>
      <c r="BY174" s="158" t="inlineStr">
        <is>
          <t>Active</t>
        </is>
      </c>
      <c r="BZ174" s="158" t="inlineStr">
        <is>
          <t>Kanika Jain</t>
        </is>
      </c>
      <c r="CA174" s="159" t="n">
        <v>45461</v>
      </c>
      <c r="CB174" s="158" t="inlineStr">
        <is>
          <t>Consultant</t>
        </is>
      </c>
      <c r="CC174" s="158" t="inlineStr">
        <is>
          <t>Helps Anushree in agreement review etc</t>
        </is>
      </c>
      <c r="CD174" s="158" t="inlineStr">
        <is>
          <t>Customer Success &amp; Support</t>
        </is>
      </c>
      <c r="CE174" s="158" t="inlineStr">
        <is>
          <t>Customer Support</t>
        </is>
      </c>
      <c r="CF174" s="158" t="inlineStr">
        <is>
          <t>Senior Consultant</t>
        </is>
      </c>
      <c r="CG174" s="158" t="inlineStr">
        <is>
          <t>L3 – Professional / Associate</t>
        </is>
      </c>
      <c r="CH174" s="158" t="inlineStr">
        <is>
          <t>Anushree Aparajit</t>
        </is>
      </c>
      <c r="CI174" s="158" t="inlineStr">
        <is>
          <t>N-5</t>
        </is>
      </c>
      <c r="CJ174" s="158" t="inlineStr">
        <is>
          <t>Individual Contributor</t>
        </is>
      </c>
      <c r="CK174" s="158" t="inlineStr">
        <is>
          <t>Regtech</t>
        </is>
      </c>
      <c r="CL174" s="158" t="inlineStr">
        <is>
          <t>Support</t>
        </is>
      </c>
      <c r="CM174" s="158" t="inlineStr">
        <is>
          <t>8 years, 5 months, 2 days</t>
        </is>
      </c>
      <c r="CN174" s="158" t="inlineStr">
        <is>
          <t>Senior Consultant · review – experience supports senior band</t>
        </is>
      </c>
      <c r="CO174" s="158" t="n"/>
      <c r="CP174" s="158" t="n"/>
      <c r="CQ174" s="158" t="n"/>
      <c r="CR174" s="158" t="n"/>
      <c r="CS174" s="158" t="n"/>
      <c r="CT174" s="158" t="n"/>
      <c r="CU174" s="158" t="n"/>
      <c r="CV174" s="158" t="n"/>
      <c r="CW174" s="158" t="inlineStr">
        <is>
          <t>XBRL taxonomy &amp; regulatory updates; domain/accounting refreshers; quality &amp; accuracy practices; tooling proficiency</t>
        </is>
      </c>
      <c r="CX174"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74" s="158" t="inlineStr">
        <is>
          <t>NA - Contractor. Title to be standardized to : Senior Consultant</t>
        </is>
      </c>
    </row>
    <row r="175" ht="64" customHeight="1">
      <c r="A175" s="109" t="inlineStr">
        <is>
          <t>IRIS0249</t>
        </is>
      </c>
      <c r="B175" s="111" t="inlineStr">
        <is>
          <t>Ashish Singhvi</t>
        </is>
      </c>
      <c r="C175" s="111" t="inlineStr">
        <is>
          <t>Technology</t>
        </is>
      </c>
      <c r="D175" s="115" t="inlineStr">
        <is>
          <t>Product Engineering Head</t>
        </is>
      </c>
      <c r="E175" s="115" t="inlineStr">
        <is>
          <t>Head – Product Engineering</t>
        </is>
      </c>
      <c r="F175" s="115" t="inlineStr">
        <is>
          <t>Not in current mapping files</t>
        </is>
      </c>
      <c r="G175" s="115" t="inlineStr">
        <is>
          <t>C2</t>
        </is>
      </c>
      <c r="H175" s="118" t="inlineStr">
        <is>
          <t>● Newly mapped</t>
        </is>
      </c>
      <c r="I175" s="111" t="inlineStr">
        <is>
          <t>Engineering &amp; Development</t>
        </is>
      </c>
      <c r="J175" s="111" t="inlineStr">
        <is>
          <t>Engineering Leadership</t>
        </is>
      </c>
      <c r="K175" s="133" t="inlineStr">
        <is>
          <t>• Survey response or KRAs describing the work · nothing on file — Employee + manager</t>
        </is>
      </c>
      <c r="L175" s="111" t="n">
        <v>0</v>
      </c>
      <c r="M175" s="113" t="inlineStr">
        <is>
          <t>P7 / M6</t>
        </is>
      </c>
      <c r="N175" s="114" t="inlineStr">
        <is>
          <t>— / Senior Director</t>
        </is>
      </c>
      <c r="O175" s="114" t="inlineStr">
        <is>
          <t>6 Initiate, influence</t>
        </is>
      </c>
      <c r="P175" s="114" t="inlineStr">
        <is>
          <t>12–17 yrs</t>
        </is>
      </c>
      <c r="Q175" s="114" t="inlineStr">
        <is>
          <t>—</t>
        </is>
      </c>
      <c r="R175" s="114" t="inlineStr">
        <is>
          <t>Senior Head / General Manager</t>
        </is>
      </c>
      <c r="S175" s="114" t="inlineStr">
        <is>
          <r>
            <rPr>
              <rFont val="Calibri"/>
              <b val="1"/>
              <sz val="10"/>
            </rPr>
            <t>Salesforce:</t>
          </r>
          <r>
            <rPr>
              <rFont val="Calibri"/>
              <sz val="10"/>
            </rPr>
            <t xml:space="preserve"> Architect / Principal Architect · Atlassian: P70 · Freshworks: Principal Engineer · IRIS Vs Competitor Benchmark — engineering managers: Director Engineering</t>
          </r>
        </is>
      </c>
      <c r="T175" s="114" t="inlineStr">
        <is>
          <t>SFIA 9 · software development, programming; OWASP secure coding; cloud vendor certifications</t>
        </is>
      </c>
      <c r="U175" s="114" t="inlineStr">
        <is>
          <t>Core 4 · Future 4 · Functional 5 · Leadership 4</t>
        </is>
      </c>
      <c r="V175" s="157" t="n">
        <v>45</v>
      </c>
      <c r="W175" s="158" t="inlineStr">
        <is>
          <t>IRIS0249</t>
        </is>
      </c>
      <c r="X175" s="158" t="inlineStr">
        <is>
          <t>Employee</t>
        </is>
      </c>
      <c r="Y175" s="158" t="inlineStr">
        <is>
          <t>Active</t>
        </is>
      </c>
      <c r="Z175" s="158" t="inlineStr">
        <is>
          <t>Ashish Singhvi</t>
        </is>
      </c>
      <c r="AA175" s="246" t="n">
        <v>39834</v>
      </c>
      <c r="AB175" s="158" t="inlineStr">
        <is>
          <t>Product Engineering Head</t>
        </is>
      </c>
      <c r="AC175" s="158" t="inlineStr">
        <is>
          <t>MCA</t>
        </is>
      </c>
      <c r="AD175" s="158" t="inlineStr">
        <is>
          <t>P K X Thomas</t>
        </is>
      </c>
      <c r="AE175" s="158" t="inlineStr">
        <is>
          <t>N-1</t>
        </is>
      </c>
      <c r="AF175" s="158" t="inlineStr">
        <is>
          <t>Manager</t>
        </is>
      </c>
      <c r="AG175" s="158" t="inlineStr">
        <is>
          <t>0 years, 0 months, 0 days</t>
        </is>
      </c>
      <c r="AH175" s="158" t="inlineStr">
        <is>
          <t>17 years, 7 months, 4 days</t>
        </is>
      </c>
      <c r="AI175" s="158" t="inlineStr">
        <is>
          <t>Regtech</t>
        </is>
      </c>
      <c r="AJ175" s="158" t="inlineStr">
        <is>
          <t>CARBON</t>
        </is>
      </c>
      <c r="AK175" s="158" t="inlineStr">
        <is>
          <t>Technology</t>
        </is>
      </c>
      <c r="AL175" s="158" t="inlineStr">
        <is>
          <t>Development</t>
        </is>
      </c>
      <c r="AM175" s="158" t="inlineStr">
        <is>
          <t>Yes</t>
        </is>
      </c>
      <c r="AN175" s="158" t="inlineStr">
        <is>
          <t>Product/Project</t>
        </is>
      </c>
      <c r="AO175" s="158" t="inlineStr">
        <is>
          <t>.NET MVC</t>
        </is>
      </c>
      <c r="AP175" s="158" t="inlineStr">
        <is>
          <t>Technical - Developer</t>
        </is>
      </c>
      <c r="AQ175" s="158" t="n">
        <v>0</v>
      </c>
      <c r="AR175" s="158" t="inlineStr">
        <is>
          <t>E-Top management</t>
        </is>
      </c>
      <c r="AS175" s="158" t="n"/>
      <c r="AT175" s="158" t="n"/>
      <c r="AU175" s="158" t="n"/>
      <c r="AV175" s="158" t="n"/>
      <c r="AW175" s="158" t="n"/>
      <c r="AX175" s="158" t="n"/>
      <c r="AY175" s="158" t="n"/>
      <c r="AZ175" s="158" t="n"/>
      <c r="BA175" s="158" t="n"/>
      <c r="BB175" s="158" t="n"/>
      <c r="BC175" s="158" t="n"/>
      <c r="BD175" s="158" t="n"/>
      <c r="BE175" s="158" t="n"/>
      <c r="BF175" s="158" t="n"/>
      <c r="BG175" s="158" t="n"/>
      <c r="BH175" s="158" t="n"/>
      <c r="BI175" s="158" t="n"/>
      <c r="BJ175" s="158" t="n"/>
      <c r="BK175" s="158" t="n"/>
      <c r="BL175" s="158" t="n"/>
      <c r="BM175" s="158" t="n"/>
      <c r="BN175" s="158" t="n"/>
      <c r="BO175" s="158" t="n"/>
      <c r="BP175" s="158" t="n"/>
      <c r="BQ175" s="158" t="n"/>
      <c r="BR175" s="158" t="n"/>
      <c r="BS175" s="158" t="n"/>
      <c r="BT175" s="158" t="n"/>
      <c r="BU175" s="158" t="n"/>
      <c r="BV175" s="158" t="n"/>
      <c r="BW175" s="158" t="n"/>
      <c r="BX175" s="158" t="n"/>
      <c r="BY175" s="158" t="n"/>
      <c r="BZ175" s="158" t="n"/>
      <c r="CA175" s="158" t="n"/>
      <c r="CB175" s="158" t="n"/>
      <c r="CC175" s="158" t="n"/>
      <c r="CD175" s="158" t="n"/>
      <c r="CE175" s="158" t="n"/>
      <c r="CF175" s="158" t="n"/>
      <c r="CG175" s="158" t="n"/>
      <c r="CH175" s="158" t="n"/>
      <c r="CI175" s="158" t="n"/>
      <c r="CJ175" s="158" t="n"/>
      <c r="CK175" s="158" t="n"/>
      <c r="CL175" s="158" t="n"/>
      <c r="CM175" s="158" t="n"/>
      <c r="CN175" s="158" t="n"/>
      <c r="CO175" s="158" t="n"/>
      <c r="CP175" s="158" t="n"/>
      <c r="CQ175" s="158" t="n"/>
      <c r="CR175" s="158" t="n"/>
      <c r="CS175" s="158" t="n"/>
      <c r="CT175" s="158" t="n"/>
      <c r="CU175" s="158" t="n"/>
      <c r="CV175" s="158" t="n"/>
      <c r="CW175" s="158" t="n"/>
      <c r="CX175" s="158" t="n"/>
      <c r="CY175" s="158" t="n"/>
    </row>
    <row r="176" ht="64" customHeight="1">
      <c r="A176" s="109" t="inlineStr">
        <is>
          <t>IRIS1832</t>
        </is>
      </c>
      <c r="B176" s="111" t="inlineStr">
        <is>
          <t>Chetan Kotwal</t>
        </is>
      </c>
      <c r="C176" s="111" t="inlineStr">
        <is>
          <t>Technology</t>
        </is>
      </c>
      <c r="D176" s="115" t="inlineStr">
        <is>
          <t>Lead Software Engineer</t>
        </is>
      </c>
      <c r="E176" s="115" t="inlineStr">
        <is>
          <t>Senior Engineering Manager</t>
        </is>
      </c>
      <c r="F176" s="111" t="inlineStr">
        <is>
          <t>L5 – Lead · IC</t>
        </is>
      </c>
      <c r="G176" s="27" t="inlineStr">
        <is>
          <t>B3</t>
        </is>
      </c>
      <c r="H176" s="149" t="inlineStr">
        <is>
          <t>• Same level</t>
        </is>
      </c>
      <c r="I176" s="111" t="inlineStr">
        <is>
          <t>Engineering &amp; Development</t>
        </is>
      </c>
      <c r="J176" s="111" t="inlineStr">
        <is>
          <t>Backend Development</t>
        </is>
      </c>
      <c r="K176" s="111" t="inlineStr"/>
      <c r="L176" s="111" t="n">
        <v>20</v>
      </c>
      <c r="M176" s="113" t="inlineStr">
        <is>
          <t>P5 / M4</t>
        </is>
      </c>
      <c r="N176" s="114" t="inlineStr">
        <is>
          <t>Expert / Senior Manager</t>
        </is>
      </c>
      <c r="O176" s="114" t="inlineStr">
        <is>
          <t>5 Ensure, advise</t>
        </is>
      </c>
      <c r="P176" s="114" t="inlineStr">
        <is>
          <t>8–12 yrs</t>
        </is>
      </c>
      <c r="Q176" s="114" t="inlineStr">
        <is>
          <t>9–13 · 9–14</t>
        </is>
      </c>
      <c r="R176" s="114" t="inlineStr">
        <is>
          <t>Senior Manager</t>
        </is>
      </c>
      <c r="S176" s="114" t="inlineStr">
        <is>
          <r>
            <rPr>
              <rFont val="Calibri"/>
              <b val="1"/>
              <sz val="10"/>
            </rPr>
            <t>Workiva:</t>
          </r>
          <r>
            <rPr>
              <rFont val="Calibri"/>
              <sz val="10"/>
            </rPr>
            <t xml:space="preserve"> Staff SE · Broadridge India: Senior Lead SE · Nasdaq / AxiomSL: Lead SE · Salesforce: LMTS · Atlassian: P50 Senior · Freshworks: Staff SE</t>
          </r>
        </is>
      </c>
      <c r="T176" s="114" t="inlineStr">
        <is>
          <t>SFIA 9 · software development, programming; OWASP secure coding; cloud vendor certifications</t>
        </is>
      </c>
      <c r="U176" s="114" t="inlineStr">
        <is>
          <t>Core 4 · Future 3 · Functional 4 · Leadership 4</t>
        </is>
      </c>
      <c r="V176" s="157" t="n">
        <v>163</v>
      </c>
      <c r="W176" s="158" t="inlineStr">
        <is>
          <t>IRIS1832</t>
        </is>
      </c>
      <c r="X176" s="158" t="inlineStr">
        <is>
          <t>Employee</t>
        </is>
      </c>
      <c r="Y176" s="158" t="inlineStr">
        <is>
          <t>Active</t>
        </is>
      </c>
      <c r="Z176" s="158" t="inlineStr">
        <is>
          <t>Chetan Kotwal</t>
        </is>
      </c>
      <c r="AA176" s="246" t="n">
        <v>43825</v>
      </c>
      <c r="AB176" s="158" t="inlineStr">
        <is>
          <t>Lead Software Engineer</t>
        </is>
      </c>
      <c r="AC176" s="158" t="inlineStr">
        <is>
          <t>B.E</t>
        </is>
      </c>
      <c r="AD176" s="158" t="inlineStr">
        <is>
          <t>Ashish Singhvi</t>
        </is>
      </c>
      <c r="AE176" s="158" t="inlineStr">
        <is>
          <t>N-2</t>
        </is>
      </c>
      <c r="AF176" s="158" t="inlineStr">
        <is>
          <t>Manager</t>
        </is>
      </c>
      <c r="AG176" s="158" t="inlineStr">
        <is>
          <t>7 years, 0 months, 0 days</t>
        </is>
      </c>
      <c r="AH176" s="158" t="inlineStr">
        <is>
          <t>6 years, 7 months, 30 days</t>
        </is>
      </c>
      <c r="AI176" s="158" t="inlineStr">
        <is>
          <t>Regtech</t>
        </is>
      </c>
      <c r="AJ176" s="158" t="inlineStr">
        <is>
          <t>CARBON</t>
        </is>
      </c>
      <c r="AK176" s="158" t="inlineStr">
        <is>
          <t>Technology</t>
        </is>
      </c>
      <c r="AL176" s="158" t="inlineStr">
        <is>
          <t>Development</t>
        </is>
      </c>
      <c r="AM176" s="158" t="inlineStr">
        <is>
          <t>Yes</t>
        </is>
      </c>
      <c r="AN176" s="158" t="inlineStr">
        <is>
          <t>Product/Project</t>
        </is>
      </c>
      <c r="AO176" s="158" t="inlineStr">
        <is>
          <t>.NET MVC</t>
        </is>
      </c>
      <c r="AP176" s="158" t="inlineStr">
        <is>
          <t>Technical - Developer</t>
        </is>
      </c>
      <c r="AQ176" s="158" t="n">
        <v>20</v>
      </c>
      <c r="AR176" s="158" t="inlineStr">
        <is>
          <t>Covered</t>
        </is>
      </c>
      <c r="AS176" s="158" t="inlineStr">
        <is>
          <t>IRIS1832</t>
        </is>
      </c>
      <c r="AT176" s="158" t="inlineStr">
        <is>
          <t>Chetan Kotwal</t>
        </is>
      </c>
      <c r="AU176" s="158" t="inlineStr">
        <is>
          <t>Technology</t>
        </is>
      </c>
      <c r="AV176" s="158" t="inlineStr">
        <is>
          <t>Engineering &amp; Development</t>
        </is>
      </c>
      <c r="AW176" s="158" t="inlineStr">
        <is>
          <t>Full-Stack Engineering</t>
        </is>
      </c>
      <c r="AX176" s="158" t="n"/>
      <c r="AY176" s="158" t="n"/>
      <c r="AZ176" s="158" t="inlineStr">
        <is>
          <t>Employee</t>
        </is>
      </c>
      <c r="BA176" s="158" t="inlineStr">
        <is>
          <t>Ashish Singhvi</t>
        </is>
      </c>
      <c r="BB176" s="158" t="inlineStr">
        <is>
          <t>Ashish Singhvi</t>
        </is>
      </c>
      <c r="BC176" s="158" t="inlineStr">
        <is>
          <t>No</t>
        </is>
      </c>
      <c r="BD176" s="158" t="inlineStr">
        <is>
          <t>Lead Software Engineer</t>
        </is>
      </c>
      <c r="BE176" s="158" t="inlineStr">
        <is>
          <t>Lead Software Engineer</t>
        </is>
      </c>
      <c r="BF176" s="158" t="inlineStr">
        <is>
          <t>No</t>
        </is>
      </c>
      <c r="BG176" s="158" t="n">
        <v>3</v>
      </c>
      <c r="BH176" s="158" t="n">
        <v>3</v>
      </c>
      <c r="BI176" s="158" t="n">
        <v>0</v>
      </c>
      <c r="BJ176" s="158" t="inlineStr">
        <is>
          <t>Review</t>
        </is>
      </c>
      <c r="BK176" s="158" t="n">
        <v>3</v>
      </c>
      <c r="BL176" s="158" t="n">
        <v>3</v>
      </c>
      <c r="BM176" s="158" t="n">
        <v>0</v>
      </c>
      <c r="BN176" s="158" t="inlineStr">
        <is>
          <t>Review</t>
        </is>
      </c>
      <c r="BO176" s="158" t="inlineStr">
        <is>
          <t>No</t>
        </is>
      </c>
      <c r="BP176" s="158" t="inlineStr">
        <is>
          <t>L5 – Lead · IC</t>
        </is>
      </c>
      <c r="BQ176" s="158" t="inlineStr">
        <is>
          <t>L5 – Lead · IC</t>
        </is>
      </c>
      <c r="BR176" s="158" t="inlineStr">
        <is>
          <t>No designation change — current record value carried forward</t>
        </is>
      </c>
      <c r="BS176" s="158"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T176" s="158" t="n"/>
      <c r="BU176" s="158" t="inlineStr">
        <is>
          <t>Global.</t>
        </is>
      </c>
      <c r="BV176" s="158" t="n"/>
      <c r="BW176" s="158" t="n"/>
      <c r="BX176" s="158" t="n"/>
      <c r="BY176" s="158" t="n"/>
      <c r="BZ176" s="158" t="n"/>
      <c r="CA176" s="158" t="n"/>
      <c r="CB176" s="158" t="n"/>
      <c r="CC176" s="158" t="n"/>
      <c r="CD176" s="158" t="n"/>
      <c r="CE176" s="158" t="n"/>
      <c r="CF176" s="158" t="n"/>
      <c r="CG176" s="158" t="n"/>
      <c r="CH176" s="158" t="n"/>
      <c r="CI176" s="158" t="n"/>
      <c r="CJ176" s="158" t="n"/>
      <c r="CK176" s="158" t="n"/>
      <c r="CL176" s="158" t="n"/>
      <c r="CM176" s="158" t="n"/>
      <c r="CN176" s="158" t="n"/>
      <c r="CO176" s="158" t="n"/>
      <c r="CP176" s="158" t="n"/>
      <c r="CQ176" s="158" t="n"/>
      <c r="CR176" s="158" t="n"/>
      <c r="CS176" s="158" t="n"/>
      <c r="CT176" s="158" t="n"/>
      <c r="CU176" s="158" t="n"/>
      <c r="CV176" s="158" t="n"/>
      <c r="CW176" s="158" t="n"/>
      <c r="CX176" s="158" t="n"/>
      <c r="CY176" s="158" t="n"/>
    </row>
    <row r="177" ht="64" customHeight="1">
      <c r="A177" s="109" t="inlineStr">
        <is>
          <t>IRIS0622</t>
        </is>
      </c>
      <c r="B177" s="111" t="inlineStr">
        <is>
          <t>Prasad Shirke</t>
        </is>
      </c>
      <c r="C177" s="111" t="inlineStr">
        <is>
          <t>Technology</t>
        </is>
      </c>
      <c r="D177" s="115" t="inlineStr">
        <is>
          <t>Senior Business Analyst</t>
        </is>
      </c>
      <c r="E177" s="115" t="inlineStr">
        <is>
          <t>Senior Business Analysis Specialist – POD Lead</t>
        </is>
      </c>
      <c r="F177" s="115" t="inlineStr">
        <is>
          <t>L4 – Senior</t>
        </is>
      </c>
      <c r="G177" s="115" t="inlineStr">
        <is>
          <t>B2</t>
        </is>
      </c>
      <c r="H177" s="146" t="inlineStr">
        <is>
          <t>▲ Up</t>
        </is>
      </c>
      <c r="I177" s="111" t="inlineStr">
        <is>
          <t>Business Analysis</t>
        </is>
      </c>
      <c r="J177" s="111" t="inlineStr">
        <is>
          <t>Business Analysis</t>
        </is>
      </c>
      <c r="K177" s="133" t="inlineStr">
        <is>
          <t>• Confirm the reporting line — Manager</t>
        </is>
      </c>
      <c r="L177" s="111" t="n">
        <v>20</v>
      </c>
      <c r="M177" s="113" t="inlineStr">
        <is>
          <t>P4 / M3</t>
        </is>
      </c>
      <c r="N177" s="114" t="inlineStr">
        <is>
          <t>Senior / Manager</t>
        </is>
      </c>
      <c r="O177" s="114" t="inlineStr">
        <is>
          <t>4–5</t>
        </is>
      </c>
      <c r="P177" s="114" t="inlineStr">
        <is>
          <t>6–9 yrs</t>
        </is>
      </c>
      <c r="Q177" s="114" t="inlineStr">
        <is>
          <t>7–10 · 6–11</t>
        </is>
      </c>
      <c r="R177" s="114" t="inlineStr">
        <is>
          <t>Lead Business Analyst</t>
        </is>
      </c>
      <c r="S177" s="114" t="inlineStr">
        <is>
          <t>Regnology — regulatory reporting: Senior BA · Reg Reporting · Big Four consulting: Manager · IRIS Vs Market Benchmark — IIBA certification pathway: CBAP · Infosys / Accenture: JL5 · L8 Associate Manager</t>
        </is>
      </c>
      <c r="T177" s="114" t="inlineStr">
        <is>
          <t>IIBA BABOK v3; certifications ECBA · entry → CCBA → CBAP · senior</t>
        </is>
      </c>
      <c r="U177" s="114" t="inlineStr">
        <is>
          <t>Core 3 · Future 3 · Functional 4 · Leadership 3</t>
        </is>
      </c>
      <c r="V177" s="157" t="n">
        <v>83</v>
      </c>
      <c r="W177" s="158" t="inlineStr">
        <is>
          <t>IRIS0622</t>
        </is>
      </c>
      <c r="X177" s="158" t="inlineStr">
        <is>
          <t>Employee</t>
        </is>
      </c>
      <c r="Y177" s="158" t="inlineStr">
        <is>
          <t>Active</t>
        </is>
      </c>
      <c r="Z177" s="158" t="inlineStr">
        <is>
          <t>Prasad Shirke</t>
        </is>
      </c>
      <c r="AA177" s="246" t="n">
        <v>40669</v>
      </c>
      <c r="AB177" s="158" t="inlineStr">
        <is>
          <t>Senior Business Analyst</t>
        </is>
      </c>
      <c r="AC177" s="158" t="inlineStr">
        <is>
          <t>B.Com</t>
        </is>
      </c>
      <c r="AD177" s="158" t="inlineStr">
        <is>
          <t>Ashish Singhvi</t>
        </is>
      </c>
      <c r="AE177" s="158" t="inlineStr">
        <is>
          <t>N-2</t>
        </is>
      </c>
      <c r="AF177" s="158" t="inlineStr">
        <is>
          <t>Manager</t>
        </is>
      </c>
      <c r="AG177" s="158" t="inlineStr">
        <is>
          <t>0 years, 0 months, 0 days</t>
        </is>
      </c>
      <c r="AH177" s="158" t="inlineStr">
        <is>
          <t>15 years, 3 months, 19 days</t>
        </is>
      </c>
      <c r="AI177" s="158" t="inlineStr">
        <is>
          <t>Regtech</t>
        </is>
      </c>
      <c r="AJ177" s="158" t="inlineStr">
        <is>
          <t>CARBON</t>
        </is>
      </c>
      <c r="AK177" s="158" t="inlineStr">
        <is>
          <t>Technology</t>
        </is>
      </c>
      <c r="AL177" s="158" t="inlineStr">
        <is>
          <t>Business Analysis</t>
        </is>
      </c>
      <c r="AM177" s="158" t="inlineStr">
        <is>
          <t>No</t>
        </is>
      </c>
      <c r="AN177" s="158" t="inlineStr">
        <is>
          <t>Product/Project</t>
        </is>
      </c>
      <c r="AO177" s="158" t="inlineStr">
        <is>
          <t>Business Analysis</t>
        </is>
      </c>
      <c r="AP177" s="158" t="inlineStr">
        <is>
          <t>Technical · BA, PM and QA</t>
        </is>
      </c>
      <c r="AQ177" s="158" t="n">
        <v>20</v>
      </c>
      <c r="AR177" s="158" t="inlineStr">
        <is>
          <t>Covered</t>
        </is>
      </c>
      <c r="AS177" s="158" t="inlineStr">
        <is>
          <t>IRIS0622</t>
        </is>
      </c>
      <c r="AT177" s="158" t="inlineStr">
        <is>
          <t>Prasad Shirke</t>
        </is>
      </c>
      <c r="AU177" s="158" t="inlineStr">
        <is>
          <t>Technology</t>
        </is>
      </c>
      <c r="AV177" s="158" t="inlineStr">
        <is>
          <t>Business Analysis</t>
        </is>
      </c>
      <c r="AW177" s="158" t="inlineStr">
        <is>
          <t>Product / Technology Business Analysis</t>
        </is>
      </c>
      <c r="AX177" s="158" t="n"/>
      <c r="AY177" s="158" t="n"/>
      <c r="AZ177" s="158" t="inlineStr">
        <is>
          <t>Employee</t>
        </is>
      </c>
      <c r="BA177" s="158" t="inlineStr">
        <is>
          <t>Ashish Singhvi</t>
        </is>
      </c>
      <c r="BB177" s="158" t="inlineStr">
        <is>
          <t>Ashish Singhvi</t>
        </is>
      </c>
      <c r="BC177" s="158" t="inlineStr">
        <is>
          <t>No</t>
        </is>
      </c>
      <c r="BD177" s="158" t="inlineStr">
        <is>
          <t>Senior Business Analyst</t>
        </is>
      </c>
      <c r="BE177" s="158" t="inlineStr">
        <is>
          <t>Senior Business Analyst</t>
        </is>
      </c>
      <c r="BF177" s="158" t="inlineStr">
        <is>
          <t>No</t>
        </is>
      </c>
      <c r="BG177" s="158" t="n">
        <v>3</v>
      </c>
      <c r="BH177" s="158" t="n">
        <v>3</v>
      </c>
      <c r="BI177" s="158" t="n">
        <v>0</v>
      </c>
      <c r="BJ177" s="158" t="inlineStr">
        <is>
          <t>Review</t>
        </is>
      </c>
      <c r="BK177" s="158" t="n">
        <v>3</v>
      </c>
      <c r="BL177" s="158" t="n">
        <v>3</v>
      </c>
      <c r="BM177" s="158" t="n">
        <v>0</v>
      </c>
      <c r="BN177" s="158" t="inlineStr">
        <is>
          <t>Review</t>
        </is>
      </c>
      <c r="BO177" s="158" t="inlineStr">
        <is>
          <t>No</t>
        </is>
      </c>
      <c r="BP177" s="158" t="inlineStr">
        <is>
          <t>L4 – Senior</t>
        </is>
      </c>
      <c r="BQ177" s="158" t="inlineStr">
        <is>
          <t>L4 – Senior</t>
        </is>
      </c>
      <c r="BR177" s="158" t="inlineStr">
        <is>
          <t>No designation change — current record value carried forward</t>
        </is>
      </c>
      <c r="BS177" s="158"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T177" s="158" t="n"/>
      <c r="BU177" s="158" t="inlineStr">
        <is>
          <t>US EU South Africa Brazil</t>
        </is>
      </c>
      <c r="BV177" s="158" t="n"/>
      <c r="BW177" s="158" t="n"/>
      <c r="BX177" s="158" t="n"/>
      <c r="BY177" s="158" t="n"/>
      <c r="BZ177" s="158" t="n"/>
      <c r="CA177" s="158" t="n"/>
      <c r="CB177" s="158" t="n"/>
      <c r="CC177" s="158" t="n"/>
      <c r="CD177" s="158" t="n"/>
      <c r="CE177" s="158" t="n"/>
      <c r="CF177" s="158" t="n"/>
      <c r="CG177" s="158" t="n"/>
      <c r="CH177" s="158" t="n"/>
      <c r="CI177" s="158" t="n"/>
      <c r="CJ177" s="158" t="n"/>
      <c r="CK177" s="158" t="n"/>
      <c r="CL177" s="158" t="n"/>
      <c r="CM177" s="158" t="n"/>
      <c r="CN177" s="158" t="n"/>
      <c r="CO177" s="158" t="n"/>
      <c r="CP177" s="158" t="n"/>
      <c r="CQ177" s="158" t="n"/>
      <c r="CR177" s="158" t="n"/>
      <c r="CS177" s="158" t="n"/>
      <c r="CT177" s="158" t="n"/>
      <c r="CU177" s="158" t="n"/>
      <c r="CV177" s="158" t="n"/>
      <c r="CW177" s="158" t="n"/>
      <c r="CX177" s="158" t="n"/>
      <c r="CY177" s="158" t="n"/>
    </row>
    <row r="178" ht="64" customHeight="1">
      <c r="A178" s="109" t="inlineStr">
        <is>
          <t>IRIS1477</t>
        </is>
      </c>
      <c r="B178" s="111" t="inlineStr">
        <is>
          <t>Dhiraj Suryawanshi</t>
        </is>
      </c>
      <c r="C178" s="111" t="inlineStr">
        <is>
          <t>Technology</t>
        </is>
      </c>
      <c r="D178" s="115" t="inlineStr">
        <is>
          <t>Lead Software Engineer</t>
        </is>
      </c>
      <c r="E178" s="115" t="inlineStr">
        <is>
          <t>Lead Software Engineer – POD Lead</t>
        </is>
      </c>
      <c r="F178" s="111" t="inlineStr">
        <is>
          <t>L5 – Lead · IC</t>
        </is>
      </c>
      <c r="G178" s="27" t="inlineStr">
        <is>
          <t>B2</t>
        </is>
      </c>
      <c r="H178" s="149" t="inlineStr">
        <is>
          <t>• Same level</t>
        </is>
      </c>
      <c r="I178" s="111" t="inlineStr">
        <is>
          <t>Engineering &amp; Development</t>
        </is>
      </c>
      <c r="J178" s="111" t="inlineStr">
        <is>
          <t>Full-Stack Development</t>
        </is>
      </c>
      <c r="K178" s="111" t="inlineStr"/>
      <c r="L178" s="111" t="n">
        <v>20</v>
      </c>
      <c r="M178" s="113" t="inlineStr">
        <is>
          <t>P4 / M3</t>
        </is>
      </c>
      <c r="N178" s="114" t="inlineStr">
        <is>
          <t>Senior / Manager</t>
        </is>
      </c>
      <c r="O178" s="114" t="inlineStr">
        <is>
          <t>4–5</t>
        </is>
      </c>
      <c r="P178" s="114" t="inlineStr">
        <is>
          <t>6–9 yrs</t>
        </is>
      </c>
      <c r="Q178" s="114" t="inlineStr">
        <is>
          <t>7–10 · 6–11</t>
        </is>
      </c>
      <c r="R178" s="114" t="inlineStr">
        <is>
          <t>Principal Engineer</t>
        </is>
      </c>
      <c r="S178" s="114" t="inlineStr">
        <is>
          <r>
            <rPr>
              <rFont val="Calibri"/>
              <b val="1"/>
              <sz val="10"/>
            </rPr>
            <t>Workiva:</t>
          </r>
          <r>
            <rPr>
              <rFont val="Calibri"/>
              <sz val="10"/>
            </rPr>
            <t xml:space="preserve"> Senior SE · Broadridge India: Lead SE · Nasdaq / AxiomSL: Senior SE · Salesforce: SMTS · Atlassian: P50 Senior · 6–12 yrs · Freshworks: Lead SE</t>
          </r>
        </is>
      </c>
      <c r="T178" s="114" t="inlineStr">
        <is>
          <t>SFIA 9 · software development, programming; OWASP secure coding; cloud vendor certifications</t>
        </is>
      </c>
      <c r="U178" s="114" t="inlineStr">
        <is>
          <t>Core 3 · Future 3 · Functional 4 · Leadership 3</t>
        </is>
      </c>
      <c r="V178" s="157" t="n">
        <v>123</v>
      </c>
      <c r="W178" s="158" t="inlineStr">
        <is>
          <t>IRIS1477</t>
        </is>
      </c>
      <c r="X178" s="158" t="inlineStr">
        <is>
          <t>Employee</t>
        </is>
      </c>
      <c r="Y178" s="158" t="inlineStr">
        <is>
          <t>Active</t>
        </is>
      </c>
      <c r="Z178" s="158" t="inlineStr">
        <is>
          <t>Dhiraj Suryawanshi</t>
        </is>
      </c>
      <c r="AA178" s="246" t="n">
        <v>41869</v>
      </c>
      <c r="AB178" s="158" t="inlineStr">
        <is>
          <t>Lead Software Engineer</t>
        </is>
      </c>
      <c r="AC178" s="158" t="inlineStr">
        <is>
          <t>B.E</t>
        </is>
      </c>
      <c r="AD178" s="158" t="inlineStr">
        <is>
          <t>Ashish Singhvi</t>
        </is>
      </c>
      <c r="AE178" s="158" t="inlineStr">
        <is>
          <t>N-2</t>
        </is>
      </c>
      <c r="AF178" s="158" t="inlineStr">
        <is>
          <t>Manager</t>
        </is>
      </c>
      <c r="AG178" s="158" t="inlineStr">
        <is>
          <t>2 years, 4 months, 0 days</t>
        </is>
      </c>
      <c r="AH178" s="158" t="inlineStr">
        <is>
          <t>12 years, 0 months, 7 days</t>
        </is>
      </c>
      <c r="AI178" s="158" t="inlineStr">
        <is>
          <t>Regtech</t>
        </is>
      </c>
      <c r="AJ178" s="158" t="inlineStr">
        <is>
          <t>CARBON</t>
        </is>
      </c>
      <c r="AK178" s="158" t="inlineStr">
        <is>
          <t>Technology</t>
        </is>
      </c>
      <c r="AL178" s="158" t="inlineStr">
        <is>
          <t>Development</t>
        </is>
      </c>
      <c r="AM178" s="158" t="inlineStr">
        <is>
          <t>Yes</t>
        </is>
      </c>
      <c r="AN178" s="158" t="inlineStr">
        <is>
          <t>Product/Project</t>
        </is>
      </c>
      <c r="AO178" s="158" t="inlineStr">
        <is>
          <t>.NET MVC</t>
        </is>
      </c>
      <c r="AP178" s="158" t="inlineStr">
        <is>
          <t>Technical - Developer</t>
        </is>
      </c>
      <c r="AQ178" s="158" t="n">
        <v>20</v>
      </c>
      <c r="AR178" s="158" t="inlineStr">
        <is>
          <t>Covered</t>
        </is>
      </c>
      <c r="AS178" s="158" t="inlineStr">
        <is>
          <t>IRIS1477</t>
        </is>
      </c>
      <c r="AT178" s="158" t="inlineStr">
        <is>
          <t>Dhiraj Suryawanshi</t>
        </is>
      </c>
      <c r="AU178" s="158" t="inlineStr">
        <is>
          <t>Technology</t>
        </is>
      </c>
      <c r="AV178" s="158" t="inlineStr">
        <is>
          <t>Engineering &amp; Development</t>
        </is>
      </c>
      <c r="AW178" s="158" t="inlineStr">
        <is>
          <t>Full-Stack Engineering</t>
        </is>
      </c>
      <c r="AX178" s="158" t="n"/>
      <c r="AY178" s="158" t="n"/>
      <c r="AZ178" s="158" t="inlineStr">
        <is>
          <t>Employee</t>
        </is>
      </c>
      <c r="BA178" s="158" t="inlineStr">
        <is>
          <t>Ashish Singhvi</t>
        </is>
      </c>
      <c r="BB178" s="158" t="inlineStr">
        <is>
          <t>Ashish Singhvi</t>
        </is>
      </c>
      <c r="BC178" s="158" t="inlineStr">
        <is>
          <t>No</t>
        </is>
      </c>
      <c r="BD178" s="158" t="inlineStr">
        <is>
          <t>Lead Software Engineer</t>
        </is>
      </c>
      <c r="BE178" s="158" t="inlineStr">
        <is>
          <t>Lead Software Engineer</t>
        </is>
      </c>
      <c r="BF178" s="158" t="inlineStr">
        <is>
          <t>No</t>
        </is>
      </c>
      <c r="BG178" s="158" t="n">
        <v>3</v>
      </c>
      <c r="BH178" s="158" t="n">
        <v>3</v>
      </c>
      <c r="BI178" s="158" t="n">
        <v>0</v>
      </c>
      <c r="BJ178" s="158" t="inlineStr">
        <is>
          <t>Review</t>
        </is>
      </c>
      <c r="BK178" s="158" t="n">
        <v>3</v>
      </c>
      <c r="BL178" s="158" t="n">
        <v>3</v>
      </c>
      <c r="BM178" s="158" t="n">
        <v>0</v>
      </c>
      <c r="BN178" s="158" t="inlineStr">
        <is>
          <t>Review</t>
        </is>
      </c>
      <c r="BO178" s="158" t="inlineStr">
        <is>
          <t>No</t>
        </is>
      </c>
      <c r="BP178" s="158" t="inlineStr">
        <is>
          <t>L5 – Lead · IC</t>
        </is>
      </c>
      <c r="BQ178" s="158" t="inlineStr">
        <is>
          <t>L5 – Lead · IC</t>
        </is>
      </c>
      <c r="BR178" s="158" t="inlineStr">
        <is>
          <t>No designation change — current record value carried forward</t>
        </is>
      </c>
      <c r="BS178" s="158"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T178" s="158" t="n"/>
      <c r="BU178" s="158" t="inlineStr">
        <is>
          <t>ALL.</t>
        </is>
      </c>
      <c r="BV178" s="158" t="n"/>
      <c r="BW178" s="158" t="n"/>
      <c r="BX178" s="158" t="n"/>
      <c r="BY178" s="158" t="n"/>
      <c r="BZ178" s="158" t="n"/>
      <c r="CA178" s="158" t="n"/>
      <c r="CB178" s="158" t="n"/>
      <c r="CC178" s="158" t="n"/>
      <c r="CD178" s="158" t="n"/>
      <c r="CE178" s="158" t="n"/>
      <c r="CF178" s="158" t="n"/>
      <c r="CG178" s="158" t="n"/>
      <c r="CH178" s="158" t="n"/>
      <c r="CI178" s="158" t="n"/>
      <c r="CJ178" s="158" t="n"/>
      <c r="CK178" s="158" t="n"/>
      <c r="CL178" s="158" t="n"/>
      <c r="CM178" s="158" t="n"/>
      <c r="CN178" s="158" t="n"/>
      <c r="CO178" s="158" t="n"/>
      <c r="CP178" s="158" t="n"/>
      <c r="CQ178" s="158" t="n"/>
      <c r="CR178" s="158" t="n"/>
      <c r="CS178" s="158" t="n"/>
      <c r="CT178" s="158" t="n"/>
      <c r="CU178" s="158" t="n"/>
      <c r="CV178" s="158" t="n"/>
      <c r="CW178" s="158" t="n"/>
      <c r="CX178" s="158" t="n"/>
      <c r="CY178" s="158" t="n"/>
    </row>
    <row r="179" ht="64" customHeight="1">
      <c r="A179" s="109" t="inlineStr">
        <is>
          <t>IRIS1986</t>
        </is>
      </c>
      <c r="B179" s="111" t="inlineStr">
        <is>
          <t>Sarfaraz Badi</t>
        </is>
      </c>
      <c r="C179" s="111" t="inlineStr">
        <is>
          <t>Technology</t>
        </is>
      </c>
      <c r="D179" s="115" t="inlineStr">
        <is>
          <t>Lead Software Engineer</t>
        </is>
      </c>
      <c r="E179" s="115" t="inlineStr">
        <is>
          <t>Lead Software Engineer – POD Lead</t>
        </is>
      </c>
      <c r="F179" s="111" t="inlineStr">
        <is>
          <t>L5 – Lead · IC</t>
        </is>
      </c>
      <c r="G179" s="27" t="inlineStr">
        <is>
          <t>B2</t>
        </is>
      </c>
      <c r="H179" s="149" t="inlineStr">
        <is>
          <t>• Same level</t>
        </is>
      </c>
      <c r="I179" s="111" t="inlineStr">
        <is>
          <t>Engineering &amp; Development</t>
        </is>
      </c>
      <c r="J179" s="111" t="inlineStr">
        <is>
          <t>Backend Development</t>
        </is>
      </c>
      <c r="K179" s="111" t="inlineStr"/>
      <c r="L179" s="111" t="n">
        <v>20</v>
      </c>
      <c r="M179" s="113" t="inlineStr">
        <is>
          <t>P4 / M3</t>
        </is>
      </c>
      <c r="N179" s="114" t="inlineStr">
        <is>
          <t>Senior / Manager</t>
        </is>
      </c>
      <c r="O179" s="114" t="inlineStr">
        <is>
          <t>4–5</t>
        </is>
      </c>
      <c r="P179" s="114" t="inlineStr">
        <is>
          <t>6–9 yrs</t>
        </is>
      </c>
      <c r="Q179" s="114" t="inlineStr">
        <is>
          <t>7–10 · 6–11</t>
        </is>
      </c>
      <c r="R179" s="114" t="inlineStr">
        <is>
          <t>Principal Engineer</t>
        </is>
      </c>
      <c r="S179" s="114" t="inlineStr">
        <is>
          <r>
            <rPr>
              <rFont val="Calibri"/>
              <b val="1"/>
              <sz val="10"/>
            </rPr>
            <t>Workiva:</t>
          </r>
          <r>
            <rPr>
              <rFont val="Calibri"/>
              <sz val="10"/>
            </rPr>
            <t xml:space="preserve"> Senior SE · Broadridge India: Lead SE · Nasdaq / AxiomSL: Senior SE · Salesforce: SMTS · Atlassian: P50 Senior · 6–12 yrs · Freshworks: Lead SE</t>
          </r>
        </is>
      </c>
      <c r="T179" s="114" t="inlineStr">
        <is>
          <t>SFIA 9 · software development, programming; OWASP secure coding; cloud vendor certifications</t>
        </is>
      </c>
      <c r="U179" s="114" t="inlineStr">
        <is>
          <t>Core 3 · Future 3 · Functional 4 · Leadership 3</t>
        </is>
      </c>
      <c r="V179" s="157" t="n">
        <v>208</v>
      </c>
      <c r="W179" s="158" t="inlineStr">
        <is>
          <t>IRIS1986</t>
        </is>
      </c>
      <c r="X179" s="158" t="inlineStr">
        <is>
          <t>Employee</t>
        </is>
      </c>
      <c r="Y179" s="158" t="inlineStr">
        <is>
          <t>Active</t>
        </is>
      </c>
      <c r="Z179" s="158" t="inlineStr">
        <is>
          <t>Sarfaraz Badi</t>
        </is>
      </c>
      <c r="AA179" s="246" t="n">
        <v>44593</v>
      </c>
      <c r="AB179" s="158" t="inlineStr">
        <is>
          <t>Lead Software Engineer</t>
        </is>
      </c>
      <c r="AC179" s="158" t="inlineStr">
        <is>
          <t>MCA</t>
        </is>
      </c>
      <c r="AD179" s="158" t="inlineStr">
        <is>
          <t>Ashish Singhvi</t>
        </is>
      </c>
      <c r="AE179" s="158" t="inlineStr">
        <is>
          <t>N-2</t>
        </is>
      </c>
      <c r="AF179" s="158" t="inlineStr">
        <is>
          <t>Manager</t>
        </is>
      </c>
      <c r="AG179" s="158" t="inlineStr">
        <is>
          <t>9 years, 0 months, 0 days</t>
        </is>
      </c>
      <c r="AH179" s="158" t="inlineStr">
        <is>
          <t>4 years, 6 months, 24 days</t>
        </is>
      </c>
      <c r="AI179" s="158" t="inlineStr">
        <is>
          <t>Regtech</t>
        </is>
      </c>
      <c r="AJ179" s="158" t="inlineStr">
        <is>
          <t>CARBON</t>
        </is>
      </c>
      <c r="AK179" s="158" t="inlineStr">
        <is>
          <t>Technology</t>
        </is>
      </c>
      <c r="AL179" s="158" t="inlineStr">
        <is>
          <t>Development</t>
        </is>
      </c>
      <c r="AM179" s="158" t="inlineStr">
        <is>
          <t>Yes</t>
        </is>
      </c>
      <c r="AN179" s="158" t="inlineStr">
        <is>
          <t>Product/Project</t>
        </is>
      </c>
      <c r="AO179" s="158" t="inlineStr">
        <is>
          <t>.NET MVC</t>
        </is>
      </c>
      <c r="AP179" s="158" t="inlineStr">
        <is>
          <t>Technical - Developer</t>
        </is>
      </c>
      <c r="AQ179" s="158" t="n">
        <v>20</v>
      </c>
      <c r="AR179" s="158" t="inlineStr">
        <is>
          <t>Covered</t>
        </is>
      </c>
      <c r="AS179" s="158" t="inlineStr">
        <is>
          <t>IRIS1986</t>
        </is>
      </c>
      <c r="AT179" s="158" t="inlineStr">
        <is>
          <t>Sarfaraz Badi</t>
        </is>
      </c>
      <c r="AU179" s="158" t="inlineStr">
        <is>
          <t>Technology</t>
        </is>
      </c>
      <c r="AV179" s="158" t="inlineStr">
        <is>
          <t>Engineering &amp; Development</t>
        </is>
      </c>
      <c r="AW179" s="158" t="inlineStr">
        <is>
          <t>Full-Stack Engineering</t>
        </is>
      </c>
      <c r="AX179" s="158" t="n"/>
      <c r="AY179" s="158" t="n"/>
      <c r="AZ179" s="158" t="inlineStr">
        <is>
          <t>Employee</t>
        </is>
      </c>
      <c r="BA179" s="158" t="inlineStr">
        <is>
          <t>Ashish Singhvi</t>
        </is>
      </c>
      <c r="BB179" s="158" t="inlineStr">
        <is>
          <t>Ashish Singhvi</t>
        </is>
      </c>
      <c r="BC179" s="158" t="inlineStr">
        <is>
          <t>No</t>
        </is>
      </c>
      <c r="BD179" s="158" t="inlineStr">
        <is>
          <t>Lead Software Engineer</t>
        </is>
      </c>
      <c r="BE179" s="158" t="inlineStr">
        <is>
          <t>Lead Software Engineer</t>
        </is>
      </c>
      <c r="BF179" s="158" t="inlineStr">
        <is>
          <t>No</t>
        </is>
      </c>
      <c r="BG179" s="158" t="n">
        <v>4</v>
      </c>
      <c r="BH179" s="158" t="n">
        <v>4</v>
      </c>
      <c r="BI179" s="158" t="n">
        <v>0</v>
      </c>
      <c r="BJ179" s="158" t="inlineStr">
        <is>
          <t>Review</t>
        </is>
      </c>
      <c r="BK179" s="158" t="n">
        <v>4</v>
      </c>
      <c r="BL179" s="158" t="n">
        <v>4</v>
      </c>
      <c r="BM179" s="158" t="n">
        <v>0</v>
      </c>
      <c r="BN179" s="158" t="inlineStr">
        <is>
          <t>Review</t>
        </is>
      </c>
      <c r="BO179" s="158" t="inlineStr">
        <is>
          <t>No</t>
        </is>
      </c>
      <c r="BP179" s="158" t="inlineStr">
        <is>
          <t>L5 – Lead · IC</t>
        </is>
      </c>
      <c r="BQ179" s="158" t="inlineStr">
        <is>
          <t>L5 – Lead · IC</t>
        </is>
      </c>
      <c r="BR179" s="158" t="inlineStr">
        <is>
          <t>No designation change — current record value carried forward</t>
        </is>
      </c>
      <c r="BS179" s="158"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T179" s="158" t="n"/>
      <c r="BU179" s="158" t="inlineStr">
        <is>
          <t>Global.</t>
        </is>
      </c>
      <c r="BV179" s="158" t="n"/>
      <c r="BW179" s="158" t="n"/>
      <c r="BX179" s="158" t="n"/>
      <c r="BY179" s="158" t="n"/>
      <c r="BZ179" s="158" t="n"/>
      <c r="CA179" s="158" t="n"/>
      <c r="CB179" s="158" t="n"/>
      <c r="CC179" s="158" t="n"/>
      <c r="CD179" s="158" t="n"/>
      <c r="CE179" s="158" t="n"/>
      <c r="CF179" s="158" t="n"/>
      <c r="CG179" s="158" t="n"/>
      <c r="CH179" s="158" t="n"/>
      <c r="CI179" s="158" t="n"/>
      <c r="CJ179" s="158" t="n"/>
      <c r="CK179" s="158" t="n"/>
      <c r="CL179" s="158" t="n"/>
      <c r="CM179" s="158" t="n"/>
      <c r="CN179" s="158" t="n"/>
      <c r="CO179" s="158" t="n"/>
      <c r="CP179" s="158" t="n"/>
      <c r="CQ179" s="158" t="n"/>
      <c r="CR179" s="158" t="n"/>
      <c r="CS179" s="158" t="n"/>
      <c r="CT179" s="158" t="n"/>
      <c r="CU179" s="158" t="n"/>
      <c r="CV179" s="158" t="n"/>
      <c r="CW179" s="158" t="n"/>
      <c r="CX179" s="158" t="n"/>
      <c r="CY179" s="158" t="n"/>
    </row>
    <row r="180" ht="64" customHeight="1">
      <c r="A180" s="109" t="inlineStr">
        <is>
          <t>IRIS1535</t>
        </is>
      </c>
      <c r="B180" s="111" t="inlineStr">
        <is>
          <t>Siddhesh Kadam</t>
        </is>
      </c>
      <c r="C180" s="111" t="inlineStr">
        <is>
          <t>Technology</t>
        </is>
      </c>
      <c r="D180" s="115" t="inlineStr">
        <is>
          <t>Senior Software Engineer</t>
        </is>
      </c>
      <c r="E180" s="115" t="inlineStr">
        <is>
          <t>Senior Technical Specialist – POD Lead</t>
        </is>
      </c>
      <c r="F180" s="115" t="inlineStr">
        <is>
          <t>L4 – Senior</t>
        </is>
      </c>
      <c r="G180" s="115" t="inlineStr">
        <is>
          <t>B2</t>
        </is>
      </c>
      <c r="H180" s="146" t="inlineStr">
        <is>
          <t>▲ Up</t>
        </is>
      </c>
      <c r="I180" s="111" t="inlineStr">
        <is>
          <t>Engineering &amp; Development</t>
        </is>
      </c>
      <c r="J180" s="111" t="inlineStr">
        <is>
          <t>Backend Development</t>
        </is>
      </c>
      <c r="K180" s="133" t="inlineStr">
        <is>
          <t>• Confirm the reporting line — Manager</t>
        </is>
      </c>
      <c r="L180" s="111" t="n">
        <v>20</v>
      </c>
      <c r="M180" s="113" t="inlineStr">
        <is>
          <t>P4 / M3</t>
        </is>
      </c>
      <c r="N180" s="114" t="inlineStr">
        <is>
          <t>Senior / Manager</t>
        </is>
      </c>
      <c r="O180" s="114" t="inlineStr">
        <is>
          <t>4–5</t>
        </is>
      </c>
      <c r="P180" s="114" t="inlineStr">
        <is>
          <t>6–9 yrs</t>
        </is>
      </c>
      <c r="Q180" s="114" t="inlineStr">
        <is>
          <t>7–10 · 6–11</t>
        </is>
      </c>
      <c r="R180" s="114" t="inlineStr">
        <is>
          <t>Lead / Staff Engineer</t>
        </is>
      </c>
      <c r="S180" s="114" t="inlineStr">
        <is>
          <r>
            <rPr>
              <rFont val="Calibri"/>
              <b val="1"/>
              <sz val="10"/>
            </rPr>
            <t>Workiva:</t>
          </r>
          <r>
            <rPr>
              <rFont val="Calibri"/>
              <sz val="10"/>
            </rPr>
            <t xml:space="preserve"> Senior SE · Broadridge India: Lead SE · Nasdaq / AxiomSL: Senior SE · Salesforce: SMTS · Atlassian: P50 Senior · 6–12 yrs · Freshworks: Lead SE</t>
          </r>
        </is>
      </c>
      <c r="T180" s="114" t="inlineStr">
        <is>
          <t>SFIA 9 · software development, programming; OWASP secure coding; cloud vendor certifications</t>
        </is>
      </c>
      <c r="U180" s="114" t="inlineStr">
        <is>
          <t>Core 3 · Future 3 · Functional 4 · Leadership 3</t>
        </is>
      </c>
      <c r="V180" s="157" t="n">
        <v>125</v>
      </c>
      <c r="W180" s="158" t="inlineStr">
        <is>
          <t>IRIS1535</t>
        </is>
      </c>
      <c r="X180" s="158" t="inlineStr">
        <is>
          <t>Employee</t>
        </is>
      </c>
      <c r="Y180" s="158" t="inlineStr">
        <is>
          <t>Active</t>
        </is>
      </c>
      <c r="Z180" s="158" t="inlineStr">
        <is>
          <t>Siddhesh Kadam</t>
        </is>
      </c>
      <c r="AA180" s="246" t="n">
        <v>42115</v>
      </c>
      <c r="AB180" s="158" t="inlineStr">
        <is>
          <t>Senior Software Engineer</t>
        </is>
      </c>
      <c r="AC180" s="158" t="inlineStr">
        <is>
          <t>B.E</t>
        </is>
      </c>
      <c r="AD180" s="158" t="inlineStr">
        <is>
          <t>Ashish Singhvi</t>
        </is>
      </c>
      <c r="AE180" s="158" t="inlineStr">
        <is>
          <t>N-2</t>
        </is>
      </c>
      <c r="AF180" s="158" t="inlineStr">
        <is>
          <t>Manager</t>
        </is>
      </c>
      <c r="AG180" s="158" t="inlineStr">
        <is>
          <t>0 years, 0 months, 0 days</t>
        </is>
      </c>
      <c r="AH180" s="158" t="inlineStr">
        <is>
          <t>11 years, 4 months, 4 days</t>
        </is>
      </c>
      <c r="AI180" s="158" t="inlineStr">
        <is>
          <t>Regtech</t>
        </is>
      </c>
      <c r="AJ180" s="158" t="inlineStr">
        <is>
          <t>CARBON</t>
        </is>
      </c>
      <c r="AK180" s="158" t="inlineStr">
        <is>
          <t>Technology</t>
        </is>
      </c>
      <c r="AL180" s="158" t="inlineStr">
        <is>
          <t>Development</t>
        </is>
      </c>
      <c r="AM180" s="158" t="inlineStr">
        <is>
          <t>Yes</t>
        </is>
      </c>
      <c r="AN180" s="158" t="inlineStr">
        <is>
          <t>Product/Project</t>
        </is>
      </c>
      <c r="AO180" s="158" t="inlineStr">
        <is>
          <t>.NET MVC</t>
        </is>
      </c>
      <c r="AP180" s="158" t="inlineStr">
        <is>
          <t>Technical - Developer</t>
        </is>
      </c>
      <c r="AQ180" s="158" t="n">
        <v>20</v>
      </c>
      <c r="AR180" s="158" t="inlineStr">
        <is>
          <t>Covered</t>
        </is>
      </c>
      <c r="AS180" s="158" t="inlineStr">
        <is>
          <t>IRIS1535</t>
        </is>
      </c>
      <c r="AT180" s="158" t="inlineStr">
        <is>
          <t>Siddhesh Kadam</t>
        </is>
      </c>
      <c r="AU180" s="158" t="inlineStr">
        <is>
          <t>Technology</t>
        </is>
      </c>
      <c r="AV180" s="158" t="inlineStr">
        <is>
          <t>Engineering &amp; Development</t>
        </is>
      </c>
      <c r="AW180" s="158" t="inlineStr">
        <is>
          <t>Full-Stack Engineering</t>
        </is>
      </c>
      <c r="AX180" s="158" t="n"/>
      <c r="AY180" s="158" t="n"/>
      <c r="AZ180" s="158" t="inlineStr">
        <is>
          <t>Employee</t>
        </is>
      </c>
      <c r="BA180" s="158" t="inlineStr">
        <is>
          <t>Ashish Singhvi</t>
        </is>
      </c>
      <c r="BB180" s="158" t="inlineStr">
        <is>
          <t>Ashish Singhvi</t>
        </is>
      </c>
      <c r="BC180" s="158" t="inlineStr">
        <is>
          <t>No</t>
        </is>
      </c>
      <c r="BD180" s="158" t="inlineStr">
        <is>
          <t>Senior Software Engineer</t>
        </is>
      </c>
      <c r="BE180" s="158" t="inlineStr">
        <is>
          <t>Senior Software Engineer</t>
        </is>
      </c>
      <c r="BF180" s="158" t="inlineStr">
        <is>
          <t>No</t>
        </is>
      </c>
      <c r="BG180" s="158" t="n">
        <v>2</v>
      </c>
      <c r="BH180" s="158" t="n">
        <v>2</v>
      </c>
      <c r="BI180" s="158" t="n">
        <v>0</v>
      </c>
      <c r="BJ180" s="158" t="inlineStr">
        <is>
          <t>Consolidate / flatten</t>
        </is>
      </c>
      <c r="BK180" s="158" t="n">
        <v>2</v>
      </c>
      <c r="BL180" s="158" t="n">
        <v>2</v>
      </c>
      <c r="BM180" s="158" t="n">
        <v>0</v>
      </c>
      <c r="BN180" s="158" t="inlineStr">
        <is>
          <t>Consolidate / flatten</t>
        </is>
      </c>
      <c r="BO180" s="158" t="inlineStr">
        <is>
          <t>No</t>
        </is>
      </c>
      <c r="BP180" s="158" t="inlineStr">
        <is>
          <t>L4 – Senior</t>
        </is>
      </c>
      <c r="BQ180" s="158" t="inlineStr">
        <is>
          <t>L4 – Senior</t>
        </is>
      </c>
      <c r="BR180" s="158" t="inlineStr">
        <is>
          <t>No designation change — current record value carried forward</t>
        </is>
      </c>
      <c r="BS180" s="158"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T180" s="158" t="n"/>
      <c r="BU180" s="158" t="inlineStr">
        <is>
          <t>Golbal.</t>
        </is>
      </c>
      <c r="BV180" s="158" t="n"/>
      <c r="BW180" s="158" t="n"/>
      <c r="BX180" s="158" t="n"/>
      <c r="BY180" s="158" t="n"/>
      <c r="BZ180" s="158" t="n"/>
      <c r="CA180" s="158" t="n"/>
      <c r="CB180" s="158" t="n"/>
      <c r="CC180" s="158" t="n"/>
      <c r="CD180" s="158" t="n"/>
      <c r="CE180" s="158" t="n"/>
      <c r="CF180" s="158" t="n"/>
      <c r="CG180" s="158" t="n"/>
      <c r="CH180" s="158" t="n"/>
      <c r="CI180" s="158" t="n"/>
      <c r="CJ180" s="158" t="n"/>
      <c r="CK180" s="158" t="n"/>
      <c r="CL180" s="158" t="n"/>
      <c r="CM180" s="158" t="n"/>
      <c r="CN180" s="158" t="n"/>
      <c r="CO180" s="158" t="n"/>
      <c r="CP180" s="158" t="n"/>
      <c r="CQ180" s="158" t="n"/>
      <c r="CR180" s="158" t="n"/>
      <c r="CS180" s="158" t="n"/>
      <c r="CT180" s="158" t="n"/>
      <c r="CU180" s="158" t="n"/>
      <c r="CV180" s="158" t="n"/>
      <c r="CW180" s="158" t="n"/>
      <c r="CX180" s="158" t="n"/>
      <c r="CY180" s="158" t="n"/>
    </row>
    <row r="181" ht="64" customHeight="1">
      <c r="A181" s="109" t="inlineStr">
        <is>
          <t>IRIS1272</t>
        </is>
      </c>
      <c r="B181" s="111" t="inlineStr">
        <is>
          <t>Aaron Michael</t>
        </is>
      </c>
      <c r="C181" s="111" t="inlineStr">
        <is>
          <t>Technology</t>
        </is>
      </c>
      <c r="D181" s="111" t="inlineStr">
        <is>
          <t>Project Manager</t>
        </is>
      </c>
      <c r="E181" s="111" t="inlineStr">
        <is>
          <t>Project Manager</t>
        </is>
      </c>
      <c r="F181" s="111" t="inlineStr">
        <is>
          <t>L5 – Manager</t>
        </is>
      </c>
      <c r="G181" s="27" t="inlineStr">
        <is>
          <t>B2</t>
        </is>
      </c>
      <c r="H181" s="149" t="inlineStr">
        <is>
          <t>• Same level</t>
        </is>
      </c>
      <c r="I181" s="111" t="inlineStr">
        <is>
          <t>Project &amp; Program Management</t>
        </is>
      </c>
      <c r="J181" s="111" t="inlineStr">
        <is>
          <t>Project &amp; Program Delivery</t>
        </is>
      </c>
      <c r="K181" s="133" t="inlineStr">
        <is>
          <t>• Confirm the reporting line — Manager</t>
        </is>
      </c>
      <c r="L181" s="111" t="n">
        <v>20</v>
      </c>
      <c r="M181" s="113" t="inlineStr">
        <is>
          <t>P4 / M3</t>
        </is>
      </c>
      <c r="N181" s="114" t="inlineStr">
        <is>
          <t>Senior / Manager</t>
        </is>
      </c>
      <c r="O181" s="114" t="inlineStr">
        <is>
          <t>4–5</t>
        </is>
      </c>
      <c r="P181" s="114" t="inlineStr">
        <is>
          <t>6–9 yrs</t>
        </is>
      </c>
      <c r="Q181" s="114" t="inlineStr">
        <is>
          <t>7–10 · 6–11</t>
        </is>
      </c>
      <c r="R181" s="114" t="inlineStr">
        <is>
          <t>Senior Project / Program Manager</t>
        </is>
      </c>
      <c r="S181" s="114" t="inlineStr">
        <is>
          <t>IRIS Vs Competitor Benchmark — PMI pathway + SaaS delivery ladder: Senior PM</t>
        </is>
      </c>
      <c r="T181" s="114" t="inlineStr">
        <is>
          <t>PMI PMBOK and Talent Triangle; CAPM · entry → PMP → PgMP; Scrum / SAFe</t>
        </is>
      </c>
      <c r="U181" s="114" t="inlineStr">
        <is>
          <t>Core 3 · Future 3 · Functional 4 · Leadership 2</t>
        </is>
      </c>
      <c r="V181" s="157" t="n">
        <v>115</v>
      </c>
      <c r="W181" s="158" t="inlineStr">
        <is>
          <t>IRIS1272</t>
        </is>
      </c>
      <c r="X181" s="158" t="inlineStr">
        <is>
          <t>Employee</t>
        </is>
      </c>
      <c r="Y181" s="158" t="inlineStr">
        <is>
          <t>Active</t>
        </is>
      </c>
      <c r="Z181" s="158" t="inlineStr">
        <is>
          <t>Aaron Michael</t>
        </is>
      </c>
      <c r="AA181" s="246" t="n">
        <v>41162</v>
      </c>
      <c r="AB181" s="158" t="inlineStr">
        <is>
          <t>Project Manager</t>
        </is>
      </c>
      <c r="AC181" s="158" t="inlineStr">
        <is>
          <t>MMS</t>
        </is>
      </c>
      <c r="AD181" s="158" t="inlineStr">
        <is>
          <t>Suman Adhikary</t>
        </is>
      </c>
      <c r="AE181" s="158" t="inlineStr">
        <is>
          <t>N-4</t>
        </is>
      </c>
      <c r="AF181" s="158" t="inlineStr">
        <is>
          <t>Individual Contributor</t>
        </is>
      </c>
      <c r="AG181" s="158" t="inlineStr">
        <is>
          <t>1 years, 5 months, 0 days</t>
        </is>
      </c>
      <c r="AH181" s="158" t="inlineStr">
        <is>
          <t>13 years, 11 months, 15 days</t>
        </is>
      </c>
      <c r="AI181" s="158" t="inlineStr">
        <is>
          <t>Regtech</t>
        </is>
      </c>
      <c r="AJ181" s="158" t="inlineStr">
        <is>
          <t>CARBON</t>
        </is>
      </c>
      <c r="AK181" s="158" t="inlineStr">
        <is>
          <t>Technology</t>
        </is>
      </c>
      <c r="AL181" s="158" t="inlineStr">
        <is>
          <t>Project Management</t>
        </is>
      </c>
      <c r="AM181" s="158" t="inlineStr">
        <is>
          <t>No</t>
        </is>
      </c>
      <c r="AN181" s="158" t="inlineStr">
        <is>
          <t>Product/Project</t>
        </is>
      </c>
      <c r="AO181" s="158" t="inlineStr">
        <is>
          <t>Project Management</t>
        </is>
      </c>
      <c r="AP181" s="158" t="inlineStr">
        <is>
          <t>Technical · BA, PM and QA</t>
        </is>
      </c>
      <c r="AQ181" s="158" t="n">
        <v>20</v>
      </c>
      <c r="AR181" s="158" t="inlineStr">
        <is>
          <t>Covered</t>
        </is>
      </c>
      <c r="AS181" s="158" t="inlineStr">
        <is>
          <t>IRIS1272</t>
        </is>
      </c>
      <c r="AT181" s="158" t="inlineStr">
        <is>
          <t>Aaron Michael</t>
        </is>
      </c>
      <c r="AU181" s="158" t="inlineStr">
        <is>
          <t>Functional</t>
        </is>
      </c>
      <c r="AV181" s="158" t="inlineStr">
        <is>
          <t>Consulting</t>
        </is>
      </c>
      <c r="AW181" s="158" t="inlineStr">
        <is>
          <t>Project Management</t>
        </is>
      </c>
      <c r="AX181" s="158" t="inlineStr">
        <is>
          <t>Consulting</t>
        </is>
      </c>
      <c r="AY181" s="158" t="n"/>
      <c r="AZ181" s="158" t="inlineStr">
        <is>
          <t>Employee</t>
        </is>
      </c>
      <c r="BA181" s="158" t="inlineStr">
        <is>
          <t>Suman Adhikary</t>
        </is>
      </c>
      <c r="BB181" s="158" t="inlineStr">
        <is>
          <t>Suman Adhikary</t>
        </is>
      </c>
      <c r="BC181" s="158" t="inlineStr">
        <is>
          <t>Yes</t>
        </is>
      </c>
      <c r="BD181" s="158" t="inlineStr">
        <is>
          <t>Project Manager</t>
        </is>
      </c>
      <c r="BE181" s="158" t="inlineStr">
        <is>
          <t>Project Manager</t>
        </is>
      </c>
      <c r="BF181" s="158" t="inlineStr">
        <is>
          <t>No</t>
        </is>
      </c>
      <c r="BG181" s="158" t="inlineStr">
        <is>
          <t>—</t>
        </is>
      </c>
      <c r="BH181" s="158" t="inlineStr">
        <is>
          <t>—</t>
        </is>
      </c>
      <c r="BI181" s="158" t="inlineStr">
        <is>
          <t>—</t>
        </is>
      </c>
      <c r="BJ181" s="158" t="inlineStr">
        <is>
          <t>Not a manager</t>
        </is>
      </c>
      <c r="BK181" s="158" t="inlineStr">
        <is>
          <t>—</t>
        </is>
      </c>
      <c r="BL181" s="158" t="inlineStr">
        <is>
          <t>—</t>
        </is>
      </c>
      <c r="BM181" s="158" t="inlineStr">
        <is>
          <t>—</t>
        </is>
      </c>
      <c r="BN181" s="158" t="inlineStr">
        <is>
          <t>Not a manager</t>
        </is>
      </c>
      <c r="BO181" s="158" t="inlineStr">
        <is>
          <t>—</t>
        </is>
      </c>
      <c r="BP181" s="158" t="inlineStr">
        <is>
          <t>L5 – Manager</t>
        </is>
      </c>
      <c r="BQ181" s="158" t="inlineStr">
        <is>
          <t>L5 – Manager</t>
        </is>
      </c>
      <c r="BR181" s="158" t="inlineStr">
        <is>
          <t>No designation change — current record value carried forward</t>
        </is>
      </c>
      <c r="BS181" s="158" t="inlineStr">
        <is>
          <r>
            <rPr>
              <rFont val="Calibri"/>
              <b val="1"/>
              <sz val="10"/>
            </rPr>
            <t>On-time delivery:</t>
          </r>
          <r>
            <rPr>
              <rFont val="Calibri"/>
              <sz val="10"/>
            </rPr>
            <t xml:space="preserve"> ≥95%
</t>
          </r>
          <r>
            <rPr>
              <rFont val="Calibri"/>
              <b val="1"/>
              <sz val="10"/>
            </rPr>
            <t>Budget adherence:</t>
          </r>
          <r>
            <rPr>
              <rFont val="Calibri"/>
              <sz val="10"/>
            </rPr>
            <t xml:space="preserve"> ≥90%
</t>
          </r>
          <r>
            <rPr>
              <rFont val="Calibri"/>
              <b val="1"/>
              <sz val="10"/>
            </rPr>
            <t>Project CSAT:</t>
          </r>
          <r>
            <rPr>
              <rFont val="Calibri"/>
              <sz val="10"/>
            </rPr>
            <t xml:space="preserve"> ≥4.7/5
</t>
          </r>
          <r>
            <rPr>
              <rFont val="Calibri"/>
              <b val="1"/>
              <sz val="10"/>
            </rPr>
            <t>Implementation NPS:</t>
          </r>
          <r>
            <rPr>
              <rFont val="Calibri"/>
              <sz val="10"/>
            </rPr>
            <t xml:space="preserve"> &gt;70
</t>
          </r>
          <r>
            <rPr>
              <rFont val="Calibri"/>
              <b val="1"/>
              <sz val="10"/>
            </rPr>
            <t>First-time go-live success:</t>
          </r>
          <r>
            <rPr>
              <rFont val="Calibri"/>
              <sz val="10"/>
            </rPr>
            <t xml:space="preserve"> ≥95%
</t>
          </r>
          <r>
            <rPr>
              <rFont val="Calibri"/>
              <b val="1"/>
              <sz val="10"/>
            </rPr>
            <t>Average implementation duration:</t>
          </r>
          <r>
            <rPr>
              <rFont val="Calibri"/>
              <sz val="10"/>
            </rPr>
            <t xml:space="preserve"> -20% YoY
</t>
          </r>
          <r>
            <rPr>
              <rFont val="Calibri"/>
              <b val="1"/>
              <sz val="10"/>
            </rPr>
            <t>Resource utilization:</t>
          </r>
          <r>
            <rPr>
              <rFont val="Calibri"/>
              <sz val="10"/>
            </rPr>
            <t xml:space="preserve"> 80–85%
</t>
          </r>
          <r>
            <rPr>
              <rFont val="Calibri"/>
              <b val="1"/>
              <sz val="10"/>
            </rPr>
            <t>Project gross margin:</t>
          </r>
          <r>
            <rPr>
              <rFont val="Calibri"/>
              <sz val="10"/>
            </rPr>
            <t xml:space="preserve"> Target as per finance
</t>
          </r>
          <r>
            <rPr>
              <rFont val="Calibri"/>
              <b val="1"/>
              <sz val="10"/>
            </rPr>
            <t>Escalations:</t>
          </r>
          <r>
            <rPr>
              <rFont val="Calibri"/>
              <sz val="10"/>
            </rPr>
            <t xml:space="preserve"> &lt;5% of projects
</t>
          </r>
          <r>
            <rPr>
              <rFont val="Calibri"/>
              <b val="1"/>
              <sz val="10"/>
            </rPr>
            <t>Critical defects after go-live:</t>
          </r>
          <r>
            <rPr>
              <rFont val="Calibri"/>
              <sz val="10"/>
            </rPr>
            <t xml:space="preserve"> -40%</t>
          </r>
        </is>
      </c>
      <c r="BT181" s="158" t="n"/>
      <c r="BU181" s="158" t="inlineStr">
        <is>
          <t>Europe and LATAM.</t>
        </is>
      </c>
      <c r="BV181" s="158" t="n"/>
      <c r="BW181" s="158" t="inlineStr">
        <is>
          <t>IRIS1272</t>
        </is>
      </c>
      <c r="BX181" s="158" t="inlineStr">
        <is>
          <t>Employee</t>
        </is>
      </c>
      <c r="BY181" s="158" t="inlineStr">
        <is>
          <t>Active</t>
        </is>
      </c>
      <c r="BZ181" s="158" t="inlineStr">
        <is>
          <t>Aaron Michael</t>
        </is>
      </c>
      <c r="CA181" s="159" t="n">
        <v>41162</v>
      </c>
      <c r="CB181" s="158" t="inlineStr">
        <is>
          <t>Project Manager</t>
        </is>
      </c>
      <c r="CC181" s="158" t="inlineStr">
        <is>
          <t>Project Manager</t>
        </is>
      </c>
      <c r="CD181" s="158" t="inlineStr">
        <is>
          <t>Consulting  Services</t>
        </is>
      </c>
      <c r="CE181" s="158" t="inlineStr">
        <is>
          <t>Financial Reporting Advisory</t>
        </is>
      </c>
      <c r="CF181" s="158" t="inlineStr">
        <is>
          <t>Project Manager</t>
        </is>
      </c>
      <c r="CG181" s="158" t="inlineStr">
        <is>
          <t>L5 – Manager</t>
        </is>
      </c>
      <c r="CH181" s="158" t="inlineStr">
        <is>
          <t>Anuradha RK</t>
        </is>
      </c>
      <c r="CI181" s="158" t="inlineStr">
        <is>
          <t>N-4</t>
        </is>
      </c>
      <c r="CJ181" s="158" t="inlineStr">
        <is>
          <t>Individual Contributor</t>
        </is>
      </c>
      <c r="CK181" s="158" t="inlineStr">
        <is>
          <t>Regtech</t>
        </is>
      </c>
      <c r="CL181" s="158" t="inlineStr">
        <is>
          <t>Functional</t>
        </is>
      </c>
      <c r="CM181" s="158" t="inlineStr">
        <is>
          <t>15 years, 2 months, 10 days</t>
        </is>
      </c>
      <c r="CN181" s="158" t="inlineStr">
        <is>
          <t>Project Manager</t>
        </is>
      </c>
      <c r="CO181" s="158" t="inlineStr">
        <is>
          <t>No</t>
        </is>
      </c>
      <c r="CP181" s="158" t="n">
        <v>3</v>
      </c>
      <c r="CQ181" s="158" t="inlineStr">
        <is>
          <t>Medium</t>
        </is>
      </c>
      <c r="CR181" s="158" t="inlineStr">
        <is>
          <t>Core Contributor</t>
        </is>
      </c>
      <c r="CS181" s="158" t="n"/>
      <c r="CT181" s="158" t="n"/>
      <c r="CU181" s="158" t="inlineStr">
        <is>
          <t>Yes</t>
        </is>
      </c>
      <c r="CV181" s="158" t="n"/>
      <c r="CW181" s="158" t="inlineStr">
        <is>
          <t>Agile/Scrum &amp; PMP fundamentals; risk &amp; stakeholder management; estimation; reporting/governance tools</t>
        </is>
      </c>
      <c r="CX181" s="158"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CY181" s="158" t="n"/>
    </row>
    <row r="182" ht="64" customHeight="1">
      <c r="A182" s="109" t="inlineStr">
        <is>
          <t>IRIS2153</t>
        </is>
      </c>
      <c r="B182" s="111" t="inlineStr">
        <is>
          <t>Dhaval Lotwala</t>
        </is>
      </c>
      <c r="C182" s="111" t="inlineStr">
        <is>
          <t>Technology</t>
        </is>
      </c>
      <c r="D182" s="115" t="inlineStr">
        <is>
          <t>Senior Business Analyst</t>
        </is>
      </c>
      <c r="E182" s="115" t="inlineStr">
        <is>
          <t>Business Analysis Specialist</t>
        </is>
      </c>
      <c r="F182" s="115" t="inlineStr">
        <is>
          <t>L4 – Senior</t>
        </is>
      </c>
      <c r="G182" s="115" t="inlineStr">
        <is>
          <t>B1</t>
        </is>
      </c>
      <c r="H182" s="146" t="inlineStr">
        <is>
          <t>▲ Up</t>
        </is>
      </c>
      <c r="I182" s="111" t="inlineStr">
        <is>
          <t>Business Analysis</t>
        </is>
      </c>
      <c r="J182" s="111" t="inlineStr">
        <is>
          <t>Business Analysis</t>
        </is>
      </c>
      <c r="K182" s="111" t="inlineStr"/>
      <c r="L182" s="111" t="n">
        <v>20</v>
      </c>
      <c r="M182" s="113" t="inlineStr">
        <is>
          <t>P3 / M2</t>
        </is>
      </c>
      <c r="N182" s="114" t="inlineStr">
        <is>
          <t>Career / · Team Lead</t>
        </is>
      </c>
      <c r="O182" s="114" t="inlineStr">
        <is>
          <t>4 Enable</t>
        </is>
      </c>
      <c r="P182" s="114" t="inlineStr">
        <is>
          <t>4–7 yrs</t>
        </is>
      </c>
      <c r="Q182" s="114" t="inlineStr">
        <is>
          <t>5–8 · 4–8</t>
        </is>
      </c>
      <c r="R182" s="114" t="inlineStr">
        <is>
          <t>Senior Business Analyst</t>
        </is>
      </c>
      <c r="S182" s="114" t="inlineStr">
        <is>
          <t>Regnology — regulatory reporting: BA · Reg Reporting · Big Four consulting: Senior Consultant · IRIS Vs Market Benchmark — IIBA certification pathway: CCBA · Infosys / Accenture: JL4 · L9 Consultant</t>
        </is>
      </c>
      <c r="T182" s="114" t="inlineStr">
        <is>
          <t>IIBA BABOK v3; certifications ECBA · entry → CCBA → CBAP · senior</t>
        </is>
      </c>
      <c r="U182" s="114" t="inlineStr">
        <is>
          <t>Core 3 · Future 3 · Functional 3 · Leadership 1</t>
        </is>
      </c>
      <c r="V182" s="157" t="n">
        <v>283</v>
      </c>
      <c r="W182" s="158" t="inlineStr">
        <is>
          <t>IRIS2153</t>
        </is>
      </c>
      <c r="X182" s="158" t="inlineStr">
        <is>
          <t>Employee</t>
        </is>
      </c>
      <c r="Y182" s="158" t="inlineStr">
        <is>
          <t>Active</t>
        </is>
      </c>
      <c r="Z182" s="158" t="inlineStr">
        <is>
          <t>Dhaval Lotwala</t>
        </is>
      </c>
      <c r="AA182" s="246" t="n">
        <v>45110</v>
      </c>
      <c r="AB182" s="158" t="inlineStr">
        <is>
          <t>Senior Business Analyst</t>
        </is>
      </c>
      <c r="AC182" s="158" t="inlineStr">
        <is>
          <t>B.E</t>
        </is>
      </c>
      <c r="AD182" s="158" t="inlineStr">
        <is>
          <t>Prasad Shirke</t>
        </is>
      </c>
      <c r="AE182" s="158" t="inlineStr">
        <is>
          <t>N-3</t>
        </is>
      </c>
      <c r="AF182" s="158" t="inlineStr">
        <is>
          <t>Individual Contributor</t>
        </is>
      </c>
      <c r="AG182" s="158" t="inlineStr">
        <is>
          <t>8 years, 5 months, 0 days</t>
        </is>
      </c>
      <c r="AH182" s="158" t="inlineStr">
        <is>
          <t>3 years, 1 months, 22 days</t>
        </is>
      </c>
      <c r="AI182" s="158" t="inlineStr">
        <is>
          <t>Regtech</t>
        </is>
      </c>
      <c r="AJ182" s="158" t="inlineStr">
        <is>
          <t>CARBON</t>
        </is>
      </c>
      <c r="AK182" s="158" t="inlineStr">
        <is>
          <t>Technology</t>
        </is>
      </c>
      <c r="AL182" s="158" t="inlineStr">
        <is>
          <t>Business Analysis</t>
        </is>
      </c>
      <c r="AM182" s="158" t="inlineStr">
        <is>
          <t>No</t>
        </is>
      </c>
      <c r="AN182" s="158" t="inlineStr">
        <is>
          <t>Product/Project</t>
        </is>
      </c>
      <c r="AO182" s="158" t="inlineStr">
        <is>
          <t>Business Analysis</t>
        </is>
      </c>
      <c r="AP182" s="158" t="inlineStr">
        <is>
          <t>Technical · BA, PM and QA</t>
        </is>
      </c>
      <c r="AQ182" s="158" t="n">
        <v>20</v>
      </c>
      <c r="AR182" s="158" t="inlineStr">
        <is>
          <t>Covered</t>
        </is>
      </c>
      <c r="AS182" s="158" t="inlineStr">
        <is>
          <t>IRIS2153</t>
        </is>
      </c>
      <c r="AT182" s="158" t="inlineStr">
        <is>
          <t>Dhaval Lotwala</t>
        </is>
      </c>
      <c r="AU182" s="158" t="inlineStr">
        <is>
          <t>Technology</t>
        </is>
      </c>
      <c r="AV182" s="158" t="inlineStr">
        <is>
          <t>Business Analysis</t>
        </is>
      </c>
      <c r="AW182" s="158" t="inlineStr">
        <is>
          <t>Product / Technology Business Analysis</t>
        </is>
      </c>
      <c r="AX182" s="158" t="n"/>
      <c r="AY182" s="158" t="n"/>
      <c r="AZ182" s="158" t="inlineStr">
        <is>
          <t>Employee</t>
        </is>
      </c>
      <c r="BA182" s="158" t="inlineStr">
        <is>
          <t>Prasad Shirke</t>
        </is>
      </c>
      <c r="BB182" s="158" t="inlineStr">
        <is>
          <t>Prasad Shirke</t>
        </is>
      </c>
      <c r="BC182" s="158" t="inlineStr">
        <is>
          <t>No</t>
        </is>
      </c>
      <c r="BD182" s="158" t="inlineStr">
        <is>
          <t>Senior Business Analyst</t>
        </is>
      </c>
      <c r="BE182" s="158" t="inlineStr">
        <is>
          <t>Senior Business Analyst</t>
        </is>
      </c>
      <c r="BF182" s="158" t="inlineStr">
        <is>
          <t>No</t>
        </is>
      </c>
      <c r="BG182" s="158" t="inlineStr">
        <is>
          <t>—</t>
        </is>
      </c>
      <c r="BH182" s="158" t="inlineStr">
        <is>
          <t>—</t>
        </is>
      </c>
      <c r="BI182" s="158" t="inlineStr">
        <is>
          <t>—</t>
        </is>
      </c>
      <c r="BJ182" s="158" t="inlineStr">
        <is>
          <t>Not a manager</t>
        </is>
      </c>
      <c r="BK182" s="158" t="inlineStr">
        <is>
          <t>—</t>
        </is>
      </c>
      <c r="BL182" s="158" t="inlineStr">
        <is>
          <t>—</t>
        </is>
      </c>
      <c r="BM182" s="158" t="inlineStr">
        <is>
          <t>—</t>
        </is>
      </c>
      <c r="BN182" s="158" t="inlineStr">
        <is>
          <t>Not a manager</t>
        </is>
      </c>
      <c r="BO182" s="158" t="inlineStr">
        <is>
          <t>—</t>
        </is>
      </c>
      <c r="BP182" s="158" t="inlineStr">
        <is>
          <t>L4 – Senior</t>
        </is>
      </c>
      <c r="BQ182" s="158" t="inlineStr">
        <is>
          <t>L4 – Senior</t>
        </is>
      </c>
      <c r="BR182" s="158" t="inlineStr">
        <is>
          <t>No designation change — current record value carried forward</t>
        </is>
      </c>
      <c r="BS182" s="158"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T182" s="158" t="n"/>
      <c r="BU182" s="158" t="inlineStr">
        <is>
          <t>Global.</t>
        </is>
      </c>
      <c r="BV182" s="158" t="n"/>
      <c r="BW182" s="158" t="n"/>
      <c r="BX182" s="158" t="n"/>
      <c r="BY182" s="158" t="n"/>
      <c r="BZ182" s="158" t="n"/>
      <c r="CA182" s="158" t="n"/>
      <c r="CB182" s="158" t="n"/>
      <c r="CC182" s="158" t="n"/>
      <c r="CD182" s="158" t="n"/>
      <c r="CE182" s="158" t="n"/>
      <c r="CF182" s="158" t="n"/>
      <c r="CG182" s="158" t="n"/>
      <c r="CH182" s="158" t="n"/>
      <c r="CI182" s="158" t="n"/>
      <c r="CJ182" s="158" t="n"/>
      <c r="CK182" s="158" t="n"/>
      <c r="CL182" s="158" t="n"/>
      <c r="CM182" s="158" t="n"/>
      <c r="CN182" s="158" t="n"/>
      <c r="CO182" s="158" t="n"/>
      <c r="CP182" s="158" t="n"/>
      <c r="CQ182" s="158" t="n"/>
      <c r="CR182" s="158" t="n"/>
      <c r="CS182" s="158" t="n"/>
      <c r="CT182" s="158" t="n"/>
      <c r="CU182" s="158" t="n"/>
      <c r="CV182" s="158" t="n"/>
      <c r="CW182" s="158" t="n"/>
      <c r="CX182" s="158" t="n"/>
      <c r="CY182" s="158" t="n"/>
    </row>
    <row r="183" ht="64" customHeight="1">
      <c r="A183" s="109" t="inlineStr">
        <is>
          <t>IRIS1890</t>
        </is>
      </c>
      <c r="B183" s="111" t="inlineStr">
        <is>
          <t>Hetal Chauhan</t>
        </is>
      </c>
      <c r="C183" s="111" t="inlineStr">
        <is>
          <t>Technology</t>
        </is>
      </c>
      <c r="D183" s="115" t="inlineStr">
        <is>
          <t>Software Engineer</t>
        </is>
      </c>
      <c r="E183" s="115" t="inlineStr">
        <is>
          <t>Technical Specialist – POD Lead</t>
        </is>
      </c>
      <c r="F183" s="115" t="inlineStr">
        <is>
          <t>L3 – Professional / Associate</t>
        </is>
      </c>
      <c r="G183" s="115" t="inlineStr">
        <is>
          <t>B1</t>
        </is>
      </c>
      <c r="H183" s="146" t="inlineStr">
        <is>
          <t>▲ Up</t>
        </is>
      </c>
      <c r="I183" s="111" t="inlineStr">
        <is>
          <t>Engineering &amp; Development</t>
        </is>
      </c>
      <c r="J183" s="111" t="inlineStr">
        <is>
          <t>Backend Development</t>
        </is>
      </c>
      <c r="K183" s="133" t="inlineStr">
        <is>
          <t>• Confirm the reporting line — Manager</t>
        </is>
      </c>
      <c r="L183" s="111" t="n">
        <v>19</v>
      </c>
      <c r="M183" s="113" t="inlineStr">
        <is>
          <t>P3 / M2</t>
        </is>
      </c>
      <c r="N183" s="114" t="inlineStr">
        <is>
          <t>Career / · Team Lead</t>
        </is>
      </c>
      <c r="O183" s="114" t="inlineStr">
        <is>
          <t>4 Enable</t>
        </is>
      </c>
      <c r="P183" s="114" t="inlineStr">
        <is>
          <t>4–7 yrs</t>
        </is>
      </c>
      <c r="Q183" s="114" t="inlineStr">
        <is>
          <t>5–8 · 4–8</t>
        </is>
      </c>
      <c r="R183" s="114" t="inlineStr">
        <is>
          <t>Senior Software Engineer</t>
        </is>
      </c>
      <c r="S183" s="114" t="inlineStr">
        <is>
          <r>
            <rPr>
              <rFont val="Calibri"/>
              <b val="1"/>
              <sz val="10"/>
            </rPr>
            <t>Workiva:</t>
          </r>
          <r>
            <rPr>
              <rFont val="Calibri"/>
              <sz val="10"/>
            </rPr>
            <t xml:space="preserve"> SE / Senior SE · Broadridge India: Senior SE · Nasdaq / AxiomSL: Senior SE · Salesforce: MTS · Atlassian: P40 · Freshworks: Senior SE</t>
          </r>
        </is>
      </c>
      <c r="T183" s="114" t="inlineStr">
        <is>
          <t>SFIA 9 · software development, programming; OWASP secure coding; cloud vendor certifications</t>
        </is>
      </c>
      <c r="U183" s="114" t="inlineStr">
        <is>
          <t>Core 3 · Future 3 · Functional 3 · Leadership 2</t>
        </is>
      </c>
      <c r="V183" s="157" t="n">
        <v>175</v>
      </c>
      <c r="W183" s="158" t="inlineStr">
        <is>
          <t>IRIS1890</t>
        </is>
      </c>
      <c r="X183" s="158" t="inlineStr">
        <is>
          <t>Employee</t>
        </is>
      </c>
      <c r="Y183" s="158" t="inlineStr">
        <is>
          <t>Active</t>
        </is>
      </c>
      <c r="Z183" s="158" t="inlineStr">
        <is>
          <t>Hetal Chauhan</t>
        </is>
      </c>
      <c r="AA183" s="246" t="n">
        <v>44200</v>
      </c>
      <c r="AB183" s="158" t="inlineStr">
        <is>
          <t>Software Engineer</t>
        </is>
      </c>
      <c r="AC183" s="158" t="inlineStr">
        <is>
          <t>MCA</t>
        </is>
      </c>
      <c r="AD183" s="158" t="inlineStr">
        <is>
          <t>Siddhesh Kadam</t>
        </is>
      </c>
      <c r="AE183" s="158" t="inlineStr">
        <is>
          <t>N-3</t>
        </is>
      </c>
      <c r="AF183" s="158" t="inlineStr">
        <is>
          <t>Manager</t>
        </is>
      </c>
      <c r="AG183" s="158" t="inlineStr">
        <is>
          <t>11 years, 1 months, 0 days</t>
        </is>
      </c>
      <c r="AH183" s="158" t="inlineStr">
        <is>
          <t>5 years, 7 months, 21 days</t>
        </is>
      </c>
      <c r="AI183" s="158" t="inlineStr">
        <is>
          <t>Regtech</t>
        </is>
      </c>
      <c r="AJ183" s="158" t="inlineStr">
        <is>
          <t>CARBON</t>
        </is>
      </c>
      <c r="AK183" s="158" t="inlineStr">
        <is>
          <t>Technology</t>
        </is>
      </c>
      <c r="AL183" s="158" t="inlineStr">
        <is>
          <t>Development</t>
        </is>
      </c>
      <c r="AM183" s="158" t="inlineStr">
        <is>
          <t>Yes</t>
        </is>
      </c>
      <c r="AN183" s="158" t="inlineStr">
        <is>
          <t>Product/Project</t>
        </is>
      </c>
      <c r="AO183" s="158" t="inlineStr">
        <is>
          <t>.NET MVC</t>
        </is>
      </c>
      <c r="AP183" s="158" t="inlineStr">
        <is>
          <t>Technical - Developer</t>
        </is>
      </c>
      <c r="AQ183" s="158" t="n">
        <v>20</v>
      </c>
      <c r="AR183" s="158" t="inlineStr">
        <is>
          <t>Covered</t>
        </is>
      </c>
      <c r="AS183" s="158" t="inlineStr">
        <is>
          <t>IRIS1890</t>
        </is>
      </c>
      <c r="AT183" s="158" t="inlineStr">
        <is>
          <t>Hetal Chauhan</t>
        </is>
      </c>
      <c r="AU183" s="158" t="inlineStr">
        <is>
          <t>Technology</t>
        </is>
      </c>
      <c r="AV183" s="158" t="inlineStr">
        <is>
          <t>Engineering &amp; Development</t>
        </is>
      </c>
      <c r="AW183" s="158" t="inlineStr">
        <is>
          <t>Backend Engineering ·.NET</t>
        </is>
      </c>
      <c r="AX183" s="158" t="n"/>
      <c r="AY183" s="158" t="n"/>
      <c r="AZ183" s="158" t="inlineStr">
        <is>
          <t>Employee</t>
        </is>
      </c>
      <c r="BA183" s="158" t="inlineStr">
        <is>
          <t>Siddhesh Kadam</t>
        </is>
      </c>
      <c r="BB183" s="158" t="inlineStr">
        <is>
          <t>Siddhesh Kadam</t>
        </is>
      </c>
      <c r="BC183" s="158" t="inlineStr">
        <is>
          <t>No</t>
        </is>
      </c>
      <c r="BD183" s="158" t="inlineStr">
        <is>
          <t>Software Engineer</t>
        </is>
      </c>
      <c r="BE183" s="158" t="inlineStr">
        <is>
          <t>Software Engineer</t>
        </is>
      </c>
      <c r="BF183" s="158" t="inlineStr">
        <is>
          <t>No</t>
        </is>
      </c>
      <c r="BG183" s="158" t="n">
        <v>3</v>
      </c>
      <c r="BH183" s="158" t="n">
        <v>3</v>
      </c>
      <c r="BI183" s="158" t="n">
        <v>0</v>
      </c>
      <c r="BJ183" s="158" t="inlineStr">
        <is>
          <t>Review</t>
        </is>
      </c>
      <c r="BK183" s="158" t="n">
        <v>3</v>
      </c>
      <c r="BL183" s="158" t="n">
        <v>3</v>
      </c>
      <c r="BM183" s="158" t="n">
        <v>0</v>
      </c>
      <c r="BN183" s="158" t="inlineStr">
        <is>
          <t>Review</t>
        </is>
      </c>
      <c r="BO183" s="158" t="inlineStr">
        <is>
          <t>No</t>
        </is>
      </c>
      <c r="BP183" s="158" t="inlineStr">
        <is>
          <t>L3 – Professional / Associate</t>
        </is>
      </c>
      <c r="BQ183" s="158" t="inlineStr">
        <is>
          <t>L3 – Professional / Associate</t>
        </is>
      </c>
      <c r="BR183" s="158" t="inlineStr">
        <is>
          <t>No designation change — current record value carried forward</t>
        </is>
      </c>
      <c r="BS183" s="158"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T183" s="158" t="n"/>
      <c r="BU183" s="158" t="inlineStr">
        <is>
          <t>No input received — attended/was listed as a respondent but did not provide answers to any of the survey questions.</t>
        </is>
      </c>
      <c r="BV183" s="158" t="n"/>
      <c r="BW183" s="158" t="n"/>
      <c r="BX183" s="158" t="n"/>
      <c r="BY183" s="158" t="n"/>
      <c r="BZ183" s="158" t="n"/>
      <c r="CA183" s="158" t="n"/>
      <c r="CB183" s="158" t="n"/>
      <c r="CC183" s="158" t="n"/>
      <c r="CD183" s="158" t="n"/>
      <c r="CE183" s="158" t="n"/>
      <c r="CF183" s="158" t="n"/>
      <c r="CG183" s="158" t="n"/>
      <c r="CH183" s="158" t="n"/>
      <c r="CI183" s="158" t="n"/>
      <c r="CJ183" s="158" t="n"/>
      <c r="CK183" s="158" t="n"/>
      <c r="CL183" s="158" t="n"/>
      <c r="CM183" s="158" t="n"/>
      <c r="CN183" s="158" t="n"/>
      <c r="CO183" s="158" t="n"/>
      <c r="CP183" s="158" t="n"/>
      <c r="CQ183" s="158" t="n"/>
      <c r="CR183" s="158" t="n"/>
      <c r="CS183" s="158" t="n"/>
      <c r="CT183" s="158" t="n"/>
      <c r="CU183" s="158" t="n"/>
      <c r="CV183" s="158" t="n"/>
      <c r="CW183" s="158" t="n"/>
      <c r="CX183" s="158" t="n"/>
      <c r="CY183" s="158" t="n"/>
    </row>
    <row r="184" ht="64" customHeight="1">
      <c r="A184" s="109" t="inlineStr">
        <is>
          <t>IRIS2374</t>
        </is>
      </c>
      <c r="B184" s="111" t="inlineStr">
        <is>
          <t>Huzefa Petit</t>
        </is>
      </c>
      <c r="C184" s="111" t="inlineStr">
        <is>
          <t>Technology</t>
        </is>
      </c>
      <c r="D184" s="115" t="inlineStr">
        <is>
          <t>Technical Support Lead</t>
        </is>
      </c>
      <c r="E184" s="115" t="inlineStr">
        <is>
          <t>Technical Specialist</t>
        </is>
      </c>
      <c r="F184" s="115" t="inlineStr">
        <is>
          <t>L5 – Lead · IC</t>
        </is>
      </c>
      <c r="G184" s="115" t="inlineStr">
        <is>
          <t>B1</t>
        </is>
      </c>
      <c r="H184" s="143" t="inlineStr">
        <is>
          <t>▼ Down · protected</t>
        </is>
      </c>
      <c r="I184" s="111" t="inlineStr">
        <is>
          <t>Engineering &amp; Development</t>
        </is>
      </c>
      <c r="J184" s="111" t="inlineStr">
        <is>
          <t>Backend Development</t>
        </is>
      </c>
      <c r="K184" s="133" t="inlineStr">
        <is>
          <t>• Confirm the reporting line — Manager</t>
        </is>
      </c>
      <c r="L184" s="111" t="n">
        <v>20</v>
      </c>
      <c r="M184" s="113" t="inlineStr">
        <is>
          <t>P3 / M2</t>
        </is>
      </c>
      <c r="N184" s="114" t="inlineStr">
        <is>
          <t>Career / · Team Lead</t>
        </is>
      </c>
      <c r="O184" s="114" t="inlineStr">
        <is>
          <t>4 Enable</t>
        </is>
      </c>
      <c r="P184" s="114" t="inlineStr">
        <is>
          <t>4–7 yrs</t>
        </is>
      </c>
      <c r="Q184" s="114" t="inlineStr">
        <is>
          <t>5–8 · 4–8</t>
        </is>
      </c>
      <c r="R184" s="114" t="inlineStr">
        <is>
          <t>Senior Software Engineer</t>
        </is>
      </c>
      <c r="S184" s="114" t="inlineStr">
        <is>
          <r>
            <rPr>
              <rFont val="Calibri"/>
              <b val="1"/>
              <sz val="10"/>
            </rPr>
            <t>Workiva:</t>
          </r>
          <r>
            <rPr>
              <rFont val="Calibri"/>
              <sz val="10"/>
            </rPr>
            <t xml:space="preserve"> SE / Senior SE · Broadridge India: Senior SE · Nasdaq / AxiomSL: Senior SE · Salesforce: MTS · Atlassian: P40 · Freshworks: Senior SE</t>
          </r>
        </is>
      </c>
      <c r="T184" s="114" t="inlineStr">
        <is>
          <t>SFIA 9 · software development, programming; OWASP secure coding; cloud vendor certifications</t>
        </is>
      </c>
      <c r="U184" s="114" t="inlineStr">
        <is>
          <t>Core 3 · Future 3 · Functional 3 · Leadership 1</t>
        </is>
      </c>
      <c r="V184" s="157" t="n">
        <v>370</v>
      </c>
      <c r="W184" s="158" t="inlineStr">
        <is>
          <t>IRIS2374</t>
        </is>
      </c>
      <c r="X184" s="158" t="inlineStr">
        <is>
          <t>Employee</t>
        </is>
      </c>
      <c r="Y184" s="158" t="inlineStr">
        <is>
          <t>Active</t>
        </is>
      </c>
      <c r="Z184" s="158" t="inlineStr">
        <is>
          <t>Huzefa Petit</t>
        </is>
      </c>
      <c r="AA184" s="246" t="n">
        <v>45789</v>
      </c>
      <c r="AB184" s="158" t="inlineStr">
        <is>
          <t>Technical Support Lead</t>
        </is>
      </c>
      <c r="AC184" s="158" t="inlineStr">
        <is>
          <t>MCA</t>
        </is>
      </c>
      <c r="AD184" s="158" t="inlineStr">
        <is>
          <t>Vinod Katekar</t>
        </is>
      </c>
      <c r="AE184" s="158" t="inlineStr">
        <is>
          <t>N-4</t>
        </is>
      </c>
      <c r="AF184" s="158" t="inlineStr">
        <is>
          <t>Individual Contributor</t>
        </is>
      </c>
      <c r="AG184" s="158" t="inlineStr">
        <is>
          <t>15 years, 0 months, 0 days</t>
        </is>
      </c>
      <c r="AH184" s="158" t="inlineStr">
        <is>
          <t>1 years, 3 months, 13 days</t>
        </is>
      </c>
      <c r="AI184" s="158" t="inlineStr">
        <is>
          <t>Regtech</t>
        </is>
      </c>
      <c r="AJ184" s="158" t="inlineStr">
        <is>
          <t>CARBON</t>
        </is>
      </c>
      <c r="AK184" s="158" t="inlineStr">
        <is>
          <t>Technology</t>
        </is>
      </c>
      <c r="AL184" s="158" t="inlineStr">
        <is>
          <t>Development</t>
        </is>
      </c>
      <c r="AM184" s="158" t="inlineStr">
        <is>
          <t>Yes</t>
        </is>
      </c>
      <c r="AN184" s="158" t="inlineStr">
        <is>
          <t>Product/Project</t>
        </is>
      </c>
      <c r="AO184" s="158" t="inlineStr">
        <is>
          <t>.NET MVC</t>
        </is>
      </c>
      <c r="AP184" s="158" t="inlineStr">
        <is>
          <t>Technical - Developer</t>
        </is>
      </c>
      <c r="AQ184" s="158" t="n">
        <v>20</v>
      </c>
      <c r="AR184" s="158" t="inlineStr">
        <is>
          <t>Covered</t>
        </is>
      </c>
      <c r="AS184" s="158" t="inlineStr">
        <is>
          <t>IRIS2374</t>
        </is>
      </c>
      <c r="AT184" s="158" t="inlineStr">
        <is>
          <t>Huzefa Petit</t>
        </is>
      </c>
      <c r="AU184" s="158" t="inlineStr">
        <is>
          <t>Technology</t>
        </is>
      </c>
      <c r="AV184" s="158" t="inlineStr">
        <is>
          <t>Quality Assurance</t>
        </is>
      </c>
      <c r="AW184" s="158" t="inlineStr">
        <is>
          <t>QA Automation</t>
        </is>
      </c>
      <c r="AX184" s="158" t="n"/>
      <c r="AY184" s="158" t="n"/>
      <c r="AZ184" s="158" t="inlineStr">
        <is>
          <t>Employee</t>
        </is>
      </c>
      <c r="BA184" s="158" t="inlineStr">
        <is>
          <t>Ashish Singhvi</t>
        </is>
      </c>
      <c r="BB184" s="158" t="inlineStr">
        <is>
          <t>Ashish Singhvi</t>
        </is>
      </c>
      <c r="BC184" s="158" t="inlineStr">
        <is>
          <t>No</t>
        </is>
      </c>
      <c r="BD184" s="158" t="inlineStr">
        <is>
          <t>Technical Support Lead</t>
        </is>
      </c>
      <c r="BE184" s="158" t="inlineStr">
        <is>
          <t>Technical Support Lead - Test Automation Lead</t>
        </is>
      </c>
      <c r="BF184" s="158" t="inlineStr">
        <is>
          <t>Check</t>
        </is>
      </c>
      <c r="BG184" s="158" t="n">
        <v>2</v>
      </c>
      <c r="BH184" s="158" t="n">
        <v>2</v>
      </c>
      <c r="BI184" s="158" t="n">
        <v>0</v>
      </c>
      <c r="BJ184" s="158" t="inlineStr">
        <is>
          <t>Consolidate / flatten</t>
        </is>
      </c>
      <c r="BK184" s="158" t="n">
        <v>2</v>
      </c>
      <c r="BL184" s="158" t="n">
        <v>2</v>
      </c>
      <c r="BM184" s="158" t="n">
        <v>0</v>
      </c>
      <c r="BN184" s="158" t="inlineStr">
        <is>
          <t>Consolidate / flatten</t>
        </is>
      </c>
      <c r="BO184" s="158" t="inlineStr">
        <is>
          <t>No</t>
        </is>
      </c>
      <c r="BP184" s="158" t="inlineStr">
        <is>
          <t>L5 – Lead · IC</t>
        </is>
      </c>
      <c r="BQ184" s="158" t="inlineStr">
        <is>
          <t>L5 – Lead · IC</t>
        </is>
      </c>
      <c r="BR184" s="158" t="inlineStr">
        <is>
          <t>No designation change — current record value carried forward</t>
        </is>
      </c>
      <c r="BS184" s="158"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T184" s="158" t="n"/>
      <c r="BU184" s="158" t="inlineStr">
        <is>
          <t>Internal; All.</t>
        </is>
      </c>
      <c r="BV184" s="158" t="n"/>
      <c r="BW184" s="158" t="n"/>
      <c r="BX184" s="158" t="n"/>
      <c r="BY184" s="158" t="n"/>
      <c r="BZ184" s="158" t="n"/>
      <c r="CA184" s="158" t="n"/>
      <c r="CB184" s="158" t="n"/>
      <c r="CC184" s="158" t="n"/>
      <c r="CD184" s="158" t="n"/>
      <c r="CE184" s="158" t="n"/>
      <c r="CF184" s="158" t="n"/>
      <c r="CG184" s="158" t="n"/>
      <c r="CH184" s="158" t="n"/>
      <c r="CI184" s="158" t="n"/>
      <c r="CJ184" s="158" t="n"/>
      <c r="CK184" s="158" t="n"/>
      <c r="CL184" s="158" t="n"/>
      <c r="CM184" s="158" t="n"/>
      <c r="CN184" s="158" t="n"/>
      <c r="CO184" s="158" t="n"/>
      <c r="CP184" s="158" t="n"/>
      <c r="CQ184" s="158" t="n"/>
      <c r="CR184" s="158" t="n"/>
      <c r="CS184" s="158" t="n"/>
      <c r="CT184" s="158" t="n"/>
      <c r="CU184" s="158" t="n"/>
      <c r="CV184" s="158" t="n"/>
      <c r="CW184" s="158" t="n"/>
      <c r="CX184" s="158" t="n"/>
      <c r="CY184" s="158" t="n"/>
    </row>
    <row r="185" ht="64" customHeight="1">
      <c r="A185" s="109" t="inlineStr">
        <is>
          <t>IRIS2495</t>
        </is>
      </c>
      <c r="B185" s="111" t="inlineStr">
        <is>
          <t>Manasvi Sharma</t>
        </is>
      </c>
      <c r="C185" s="111" t="inlineStr">
        <is>
          <t>Technology</t>
        </is>
      </c>
      <c r="D185" s="115" t="inlineStr">
        <is>
          <t>Senior Software Engineer - AI/ML</t>
        </is>
      </c>
      <c r="E185" s="115" t="inlineStr">
        <is>
          <t>AI/ML Specialist – POD Lead</t>
        </is>
      </c>
      <c r="F185" s="115" t="inlineStr">
        <is>
          <t>L4 – Senior</t>
        </is>
      </c>
      <c r="G185" s="115" t="inlineStr">
        <is>
          <t>B1</t>
        </is>
      </c>
      <c r="H185" s="146" t="inlineStr">
        <is>
          <t>▲ Up</t>
        </is>
      </c>
      <c r="I185" s="111" t="inlineStr">
        <is>
          <t>Engineering &amp; Development</t>
        </is>
      </c>
      <c r="J185" s="111" t="inlineStr">
        <is>
          <t>AI / ML &amp; GenAI Engineering</t>
        </is>
      </c>
      <c r="K185" s="111" t="inlineStr"/>
      <c r="L185" s="111" t="n">
        <v>20</v>
      </c>
      <c r="M185" s="113" t="inlineStr">
        <is>
          <t>P3 / M2</t>
        </is>
      </c>
      <c r="N185" s="114" t="inlineStr">
        <is>
          <t>Career / · Team Lead</t>
        </is>
      </c>
      <c r="O185" s="114" t="inlineStr">
        <is>
          <t>4 Enable</t>
        </is>
      </c>
      <c r="P185" s="114" t="inlineStr">
        <is>
          <t>4–7 yrs</t>
        </is>
      </c>
      <c r="Q185" s="114" t="inlineStr">
        <is>
          <t>5–8 · 4–8</t>
        </is>
      </c>
      <c r="R185" s="114" t="inlineStr">
        <is>
          <t>Senior Software Engineer</t>
        </is>
      </c>
      <c r="S185" s="114" t="inlineStr">
        <is>
          <r>
            <rPr>
              <rFont val="Calibri"/>
              <b val="1"/>
              <sz val="10"/>
            </rPr>
            <t>Workiva:</t>
          </r>
          <r>
            <rPr>
              <rFont val="Calibri"/>
              <sz val="10"/>
            </rPr>
            <t xml:space="preserve"> SE / Senior SE · Broadridge India: Senior SE · Nasdaq / AxiomSL: Senior SE · Salesforce: MTS · Atlassian: P40 · Freshworks: Senior SE</t>
          </r>
        </is>
      </c>
      <c r="T185" s="114" t="inlineStr">
        <is>
          <t>SFIA 9 · software development, programming; OWASP secure coding; cloud vendor certifications</t>
        </is>
      </c>
      <c r="U185" s="114" t="inlineStr">
        <is>
          <t>Core 3 · Future 3 · Functional 3 · Leadership 2</t>
        </is>
      </c>
      <c r="V185" s="157" t="n">
        <v>468</v>
      </c>
      <c r="W185" s="158" t="inlineStr">
        <is>
          <t>IRIS2495</t>
        </is>
      </c>
      <c r="X185" s="158" t="inlineStr">
        <is>
          <t>Employee</t>
        </is>
      </c>
      <c r="Y185" s="158" t="inlineStr">
        <is>
          <t>Active</t>
        </is>
      </c>
      <c r="Z185" s="158" t="inlineStr">
        <is>
          <t>Manasvi Sharma</t>
        </is>
      </c>
      <c r="AA185" s="246" t="n">
        <v>46097</v>
      </c>
      <c r="AB185" s="158" t="inlineStr">
        <is>
          <t>Senior Software Engineer - AI/ML</t>
        </is>
      </c>
      <c r="AC185" s="158" t="inlineStr">
        <is>
          <t>B.Sc</t>
        </is>
      </c>
      <c r="AD185" s="158" t="inlineStr">
        <is>
          <t>Ashish Singhvi</t>
        </is>
      </c>
      <c r="AE185" s="158" t="inlineStr">
        <is>
          <t>N-2</t>
        </is>
      </c>
      <c r="AF185" s="158" t="inlineStr">
        <is>
          <t>Manager</t>
        </is>
      </c>
      <c r="AG185" s="158" t="inlineStr">
        <is>
          <t>7 years, 0 months, 0 days</t>
        </is>
      </c>
      <c r="AH185" s="158" t="inlineStr">
        <is>
          <t>0 years, 5 months, 9 days</t>
        </is>
      </c>
      <c r="AI185" s="158" t="inlineStr">
        <is>
          <t>Regtech</t>
        </is>
      </c>
      <c r="AJ185" s="158" t="inlineStr">
        <is>
          <t>CARBON</t>
        </is>
      </c>
      <c r="AK185" s="158" t="inlineStr">
        <is>
          <t>Technology</t>
        </is>
      </c>
      <c r="AL185" s="158" t="inlineStr">
        <is>
          <t>Development</t>
        </is>
      </c>
      <c r="AM185" s="158" t="inlineStr">
        <is>
          <t>Yes</t>
        </is>
      </c>
      <c r="AN185" s="158" t="inlineStr">
        <is>
          <t>Product/Project</t>
        </is>
      </c>
      <c r="AO185" s="158" t="inlineStr">
        <is>
          <t>AI/ML</t>
        </is>
      </c>
      <c r="AP185" s="158" t="inlineStr">
        <is>
          <t>Technical - Developer</t>
        </is>
      </c>
      <c r="AQ185" s="158" t="n">
        <v>20</v>
      </c>
      <c r="AR185" s="158" t="inlineStr">
        <is>
          <t>Covered</t>
        </is>
      </c>
      <c r="AS185" s="158" t="inlineStr">
        <is>
          <t>IRIS2495</t>
        </is>
      </c>
      <c r="AT185" s="158" t="inlineStr">
        <is>
          <t>Manasvi Sharma</t>
        </is>
      </c>
      <c r="AU185" s="158" t="inlineStr">
        <is>
          <t>Technology</t>
        </is>
      </c>
      <c r="AV185" s="158" t="inlineStr">
        <is>
          <t>Engineering &amp; Development</t>
        </is>
      </c>
      <c r="AW185" s="158" t="inlineStr">
        <is>
          <t>AI / ML Engineering</t>
        </is>
      </c>
      <c r="AX185" s="158" t="n"/>
      <c r="AY185" s="158" t="n"/>
      <c r="AZ185" s="158" t="inlineStr">
        <is>
          <t>Employee</t>
        </is>
      </c>
      <c r="BA185" s="158" t="inlineStr">
        <is>
          <t>Ashish Singhvi</t>
        </is>
      </c>
      <c r="BB185" s="158" t="inlineStr">
        <is>
          <t>Ashish Singhvi</t>
        </is>
      </c>
      <c r="BC185" s="158" t="inlineStr">
        <is>
          <t>No</t>
        </is>
      </c>
      <c r="BD185" s="158" t="inlineStr">
        <is>
          <t>Senior Software Engineer - AI/ML</t>
        </is>
      </c>
      <c r="BE185" s="158" t="inlineStr">
        <is>
          <t>Senior Software Engineer - AI/ML</t>
        </is>
      </c>
      <c r="BF185" s="158" t="inlineStr">
        <is>
          <t>No</t>
        </is>
      </c>
      <c r="BG185" s="158" t="n">
        <v>1</v>
      </c>
      <c r="BH185" s="158" t="n">
        <v>1</v>
      </c>
      <c r="BI185" s="158" t="n">
        <v>0</v>
      </c>
      <c r="BJ185" s="158" t="inlineStr">
        <is>
          <t>Consolidate / flatten</t>
        </is>
      </c>
      <c r="BK185" s="158" t="n">
        <v>1</v>
      </c>
      <c r="BL185" s="158" t="n">
        <v>1</v>
      </c>
      <c r="BM185" s="158" t="n">
        <v>0</v>
      </c>
      <c r="BN185" s="158" t="inlineStr">
        <is>
          <t>Consolidate / flatten</t>
        </is>
      </c>
      <c r="BO185" s="158" t="inlineStr">
        <is>
          <t>No</t>
        </is>
      </c>
      <c r="BP185" s="158" t="inlineStr">
        <is>
          <t>L4 – Senior</t>
        </is>
      </c>
      <c r="BQ185" s="158" t="inlineStr">
        <is>
          <t>L4 – Senior</t>
        </is>
      </c>
      <c r="BR185" s="158" t="inlineStr">
        <is>
          <t>No designation change — current record value carried forward</t>
        </is>
      </c>
      <c r="BS185" s="15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T185" s="158" t="n"/>
      <c r="BU185" s="158" t="inlineStr">
        <is>
          <t>All; Internal.</t>
        </is>
      </c>
      <c r="BV185" s="158" t="n"/>
      <c r="BW185" s="158" t="n"/>
      <c r="BX185" s="158" t="n"/>
      <c r="BY185" s="158" t="n"/>
      <c r="BZ185" s="158" t="n"/>
      <c r="CA185" s="158" t="n"/>
      <c r="CB185" s="158" t="n"/>
      <c r="CC185" s="158" t="n"/>
      <c r="CD185" s="158" t="n"/>
      <c r="CE185" s="158" t="n"/>
      <c r="CF185" s="158" t="n"/>
      <c r="CG185" s="158" t="n"/>
      <c r="CH185" s="158" t="n"/>
      <c r="CI185" s="158" t="n"/>
      <c r="CJ185" s="158" t="n"/>
      <c r="CK185" s="158" t="n"/>
      <c r="CL185" s="158" t="n"/>
      <c r="CM185" s="158" t="n"/>
      <c r="CN185" s="158" t="n"/>
      <c r="CO185" s="158" t="n"/>
      <c r="CP185" s="158" t="n"/>
      <c r="CQ185" s="158" t="n"/>
      <c r="CR185" s="158" t="n"/>
      <c r="CS185" s="158" t="n"/>
      <c r="CT185" s="158" t="n"/>
      <c r="CU185" s="158" t="n"/>
      <c r="CV185" s="158" t="n"/>
      <c r="CW185" s="158" t="n"/>
      <c r="CX185" s="158" t="n"/>
      <c r="CY185" s="158" t="n"/>
    </row>
    <row r="186" ht="64" customHeight="1">
      <c r="A186" s="109" t="inlineStr">
        <is>
          <t>IRIS2491</t>
        </is>
      </c>
      <c r="B186" s="111" t="inlineStr">
        <is>
          <t>Ritik Wadje</t>
        </is>
      </c>
      <c r="C186" s="111" t="inlineStr">
        <is>
          <t>Technology</t>
        </is>
      </c>
      <c r="D186" s="115" t="inlineStr">
        <is>
          <t>Product Designer</t>
        </is>
      </c>
      <c r="E186" s="115" t="inlineStr">
        <is>
          <t>Senior Product Designer</t>
        </is>
      </c>
      <c r="F186" s="115" t="inlineStr">
        <is>
          <t>L3 – Professional / Associate</t>
        </is>
      </c>
      <c r="G186" s="115" t="inlineStr">
        <is>
          <t>A3</t>
        </is>
      </c>
      <c r="H186" s="146" t="inlineStr">
        <is>
          <t>▲ Up</t>
        </is>
      </c>
      <c r="I186" s="111" t="inlineStr">
        <is>
          <t>Design &amp; Creative</t>
        </is>
      </c>
      <c r="J186" s="111" t="inlineStr">
        <is>
          <t>UX / UI Design</t>
        </is>
      </c>
      <c r="K186" s="111" t="inlineStr"/>
      <c r="L186" s="111" t="n">
        <v>20</v>
      </c>
      <c r="M186" s="113" t="inlineStr">
        <is>
          <t>P2</t>
        </is>
      </c>
      <c r="N186" s="114" t="inlineStr">
        <is>
          <t>Developing</t>
        </is>
      </c>
      <c r="O186" s="114" t="inlineStr">
        <is>
          <t>3 Apply</t>
        </is>
      </c>
      <c r="P186" s="114" t="inlineStr">
        <is>
          <t>2–4 yrs</t>
        </is>
      </c>
      <c r="Q186" s="114" t="inlineStr">
        <is>
          <t>3–5 · 2–5</t>
        </is>
      </c>
      <c r="R186" s="114" t="inlineStr">
        <is>
          <t>Designer</t>
        </is>
      </c>
      <c r="S186" s="114" t="inlineStr">
        <is>
          <t>IRIS Vs Competitor Benchmark — UX / design ladder: Designer</t>
        </is>
      </c>
      <c r="T186" s="114" t="inlineStr">
        <is>
          <t>UX career ladder Junior → Designer → Senior → Lead → Principal; WCAG accessibility</t>
        </is>
      </c>
      <c r="U186" s="114" t="inlineStr">
        <is>
          <t>Core 2 · Future 2 · Functional 3 · Leadership not scored</t>
        </is>
      </c>
      <c r="V186" s="157" t="n">
        <v>464</v>
      </c>
      <c r="W186" s="158" t="inlineStr">
        <is>
          <t>IRIS2491</t>
        </is>
      </c>
      <c r="X186" s="158" t="inlineStr">
        <is>
          <t>Employee</t>
        </is>
      </c>
      <c r="Y186" s="158" t="inlineStr">
        <is>
          <t>Active</t>
        </is>
      </c>
      <c r="Z186" s="158" t="inlineStr">
        <is>
          <t>Ritik Wadje</t>
        </is>
      </c>
      <c r="AA186" s="246" t="n">
        <v>46090</v>
      </c>
      <c r="AB186" s="158" t="inlineStr">
        <is>
          <t>Product Designer</t>
        </is>
      </c>
      <c r="AC186" s="158" t="inlineStr">
        <is>
          <t>B.E</t>
        </is>
      </c>
      <c r="AD186" s="158" t="inlineStr">
        <is>
          <t>Farzad Wadia</t>
        </is>
      </c>
      <c r="AE186" s="158" t="inlineStr">
        <is>
          <t>N-4</t>
        </is>
      </c>
      <c r="AF186" s="158" t="inlineStr">
        <is>
          <t>Individual Contributor</t>
        </is>
      </c>
      <c r="AG186" s="158" t="inlineStr">
        <is>
          <t>3 years, 5 months, 0 days</t>
        </is>
      </c>
      <c r="AH186" s="158" t="inlineStr">
        <is>
          <t>0 years, 5 months, 16 days</t>
        </is>
      </c>
      <c r="AI186" s="158" t="inlineStr">
        <is>
          <t>Regtech</t>
        </is>
      </c>
      <c r="AJ186" s="158" t="inlineStr">
        <is>
          <t>CARBON</t>
        </is>
      </c>
      <c r="AK186" s="158" t="inlineStr">
        <is>
          <t>Technology</t>
        </is>
      </c>
      <c r="AL186" s="158" t="inlineStr">
        <is>
          <t>Development</t>
        </is>
      </c>
      <c r="AM186" s="158" t="inlineStr">
        <is>
          <t>Yes</t>
        </is>
      </c>
      <c r="AN186" s="158" t="inlineStr">
        <is>
          <t>Product/Project</t>
        </is>
      </c>
      <c r="AO186" s="158" t="inlineStr">
        <is>
          <t>UI/UX Designer</t>
        </is>
      </c>
      <c r="AP186" s="158" t="inlineStr">
        <is>
          <t>Technical - Developer</t>
        </is>
      </c>
      <c r="AQ186" s="158" t="n">
        <v>20</v>
      </c>
      <c r="AR186" s="158" t="inlineStr">
        <is>
          <t>Covered</t>
        </is>
      </c>
      <c r="AS186" s="158" t="inlineStr">
        <is>
          <t>IRIS2491</t>
        </is>
      </c>
      <c r="AT186" s="158" t="inlineStr">
        <is>
          <t>Ritik Wadje</t>
        </is>
      </c>
      <c r="AU186" s="158" t="inlineStr">
        <is>
          <t>Functional</t>
        </is>
      </c>
      <c r="AV186" s="158" t="inlineStr">
        <is>
          <t>Product &amp; Design</t>
        </is>
      </c>
      <c r="AW186" s="158" t="inlineStr">
        <is>
          <t>Product Design / UI-UX</t>
        </is>
      </c>
      <c r="AX186" s="158" t="inlineStr">
        <is>
          <t>Consulting</t>
        </is>
      </c>
      <c r="AY186" s="158" t="n"/>
      <c r="AZ186" s="158" t="inlineStr">
        <is>
          <t>Employee</t>
        </is>
      </c>
      <c r="BA186" s="158" t="inlineStr">
        <is>
          <t>Farzad Wadia</t>
        </is>
      </c>
      <c r="BB186" s="158" t="inlineStr">
        <is>
          <t>Farzad Wadia</t>
        </is>
      </c>
      <c r="BC186" s="158" t="inlineStr">
        <is>
          <t>No</t>
        </is>
      </c>
      <c r="BD186" s="158" t="inlineStr">
        <is>
          <t>Product Designer</t>
        </is>
      </c>
      <c r="BE186" s="158" t="inlineStr">
        <is>
          <t>Product Specialist - UI &amp; UX</t>
        </is>
      </c>
      <c r="BF186" s="158" t="inlineStr">
        <is>
          <t>Yes</t>
        </is>
      </c>
      <c r="BG186" s="158" t="inlineStr">
        <is>
          <t>—</t>
        </is>
      </c>
      <c r="BH186" s="158" t="inlineStr">
        <is>
          <t>—</t>
        </is>
      </c>
      <c r="BI186" s="158" t="inlineStr">
        <is>
          <t>—</t>
        </is>
      </c>
      <c r="BJ186" s="158" t="inlineStr">
        <is>
          <t>Not a manager</t>
        </is>
      </c>
      <c r="BK186" s="158" t="inlineStr">
        <is>
          <t>—</t>
        </is>
      </c>
      <c r="BL186" s="158" t="inlineStr">
        <is>
          <t>—</t>
        </is>
      </c>
      <c r="BM186" s="158" t="inlineStr">
        <is>
          <t>—</t>
        </is>
      </c>
      <c r="BN186" s="158" t="inlineStr">
        <is>
          <t>Not a manager</t>
        </is>
      </c>
      <c r="BO186" s="158" t="inlineStr">
        <is>
          <t>—</t>
        </is>
      </c>
      <c r="BP186" s="158" t="inlineStr">
        <is>
          <t>L3 – Professional / Associate</t>
        </is>
      </c>
      <c r="BQ186" s="158" t="inlineStr">
        <is>
          <t>L3 – Professional / Associate</t>
        </is>
      </c>
      <c r="BR186" s="158" t="inlineStr">
        <is>
          <t>No exact Title Hierarchy match — retained current record value</t>
        </is>
      </c>
      <c r="BS186" s="158" t="inlineStr">
        <is>
          <t>Refer to a separate sheet</t>
        </is>
      </c>
      <c r="BT186" s="158" t="n"/>
      <c r="BU186" s="158" t="inlineStr">
        <is>
          <t>All; Global.</t>
        </is>
      </c>
      <c r="BV186" s="158" t="n"/>
      <c r="BW186" s="158" t="inlineStr">
        <is>
          <t>IRIS2491</t>
        </is>
      </c>
      <c r="BX186" s="158" t="inlineStr">
        <is>
          <t>Employee</t>
        </is>
      </c>
      <c r="BY186" s="158" t="inlineStr">
        <is>
          <t>Active</t>
        </is>
      </c>
      <c r="BZ186" s="158" t="inlineStr">
        <is>
          <t>Ritik Wadje</t>
        </is>
      </c>
      <c r="CA186" s="159" t="n">
        <v>46090</v>
      </c>
      <c r="CB186" s="158" t="inlineStr">
        <is>
          <t>Product Designer</t>
        </is>
      </c>
      <c r="CC186" s="158" t="inlineStr">
        <is>
          <t>UI/UX produc designing</t>
        </is>
      </c>
      <c r="CD186" s="158" t="inlineStr">
        <is>
          <t>Consulting  Services</t>
        </is>
      </c>
      <c r="CE186" s="158" t="inlineStr">
        <is>
          <t>ESG Advisory</t>
        </is>
      </c>
      <c r="CF186" s="158" t="inlineStr">
        <is>
          <t>Product Designer</t>
        </is>
      </c>
      <c r="CG186" s="158" t="inlineStr">
        <is>
          <t>L3 – Professional / Associate</t>
        </is>
      </c>
      <c r="CH186" s="158" t="inlineStr">
        <is>
          <t>Farzad Wadia</t>
        </is>
      </c>
      <c r="CI186" s="158" t="inlineStr">
        <is>
          <t>N-4</t>
        </is>
      </c>
      <c r="CJ186" s="158" t="inlineStr">
        <is>
          <t>Individual Contributor</t>
        </is>
      </c>
      <c r="CK186" s="158" t="inlineStr">
        <is>
          <t>Regtech</t>
        </is>
      </c>
      <c r="CL186" s="158" t="inlineStr">
        <is>
          <t>Functional</t>
        </is>
      </c>
      <c r="CM186" s="158" t="inlineStr">
        <is>
          <t>3 years, 8 months, 11 days</t>
        </is>
      </c>
      <c r="CN186" s="158" t="inlineStr">
        <is>
          <t>Product Specialist - UI &amp; UX</t>
        </is>
      </c>
      <c r="CO186" s="158" t="inlineStr">
        <is>
          <t>Yes - in the long term.</t>
        </is>
      </c>
      <c r="CP186" s="158" t="n">
        <v>4</v>
      </c>
      <c r="CQ186" s="158" t="inlineStr">
        <is>
          <t>High</t>
        </is>
      </c>
      <c r="CR186" s="158" t="inlineStr">
        <is>
          <t>High Impact / Growth Talent</t>
        </is>
      </c>
      <c r="CS186" s="158" t="inlineStr">
        <is>
          <t>No</t>
        </is>
      </c>
      <c r="CT186" s="158" t="inlineStr">
        <is>
          <t>No</t>
        </is>
      </c>
      <c r="CU186" s="158" t="inlineStr">
        <is>
          <t>Yes</t>
        </is>
      </c>
      <c r="CV186" s="158" t="n"/>
      <c r="CW186" s="158" t="inlineStr">
        <is>
          <t>-None at this time</t>
        </is>
      </c>
      <c r="CX186" s="158" t="n"/>
      <c r="CY186" s="158" t="n"/>
    </row>
    <row r="187" ht="64" customHeight="1">
      <c r="A187" s="109" t="inlineStr">
        <is>
          <t>IRIS2021</t>
        </is>
      </c>
      <c r="B187" s="111" t="inlineStr">
        <is>
          <t>Alpesh Chaudhari</t>
        </is>
      </c>
      <c r="C187" s="111" t="inlineStr">
        <is>
          <t>Technology</t>
        </is>
      </c>
      <c r="D187" s="115" t="inlineStr">
        <is>
          <t>Software Engineer</t>
        </is>
      </c>
      <c r="E187" s="115" t="inlineStr">
        <is>
          <t>Senior Software Engineer</t>
        </is>
      </c>
      <c r="F187" s="115" t="inlineStr">
        <is>
          <t>L3 – Professional / Associate</t>
        </is>
      </c>
      <c r="G187" s="115" t="inlineStr">
        <is>
          <t>A3</t>
        </is>
      </c>
      <c r="H187" s="146" t="inlineStr">
        <is>
          <t>▲ Up</t>
        </is>
      </c>
      <c r="I187" s="111" t="inlineStr">
        <is>
          <t>Engineering &amp; Development</t>
        </is>
      </c>
      <c r="J187" s="111" t="inlineStr">
        <is>
          <t>Backend Development</t>
        </is>
      </c>
      <c r="K187" s="133" t="inlineStr">
        <is>
          <t>• Confirm the reporting line — Manager</t>
        </is>
      </c>
      <c r="L187" s="111" t="n">
        <v>20</v>
      </c>
      <c r="M187" s="113" t="inlineStr">
        <is>
          <t>P2</t>
        </is>
      </c>
      <c r="N187" s="114" t="inlineStr">
        <is>
          <t>Developing</t>
        </is>
      </c>
      <c r="O187" s="114" t="inlineStr">
        <is>
          <t>3 Apply</t>
        </is>
      </c>
      <c r="P187" s="114" t="inlineStr">
        <is>
          <t>2–4 yrs</t>
        </is>
      </c>
      <c r="Q187" s="114" t="inlineStr">
        <is>
          <t>3–5 · 2–5</t>
        </is>
      </c>
      <c r="R187" s="114" t="inlineStr">
        <is>
          <t>Software Engineer</t>
        </is>
      </c>
      <c r="S187" s="114" t="inlineStr">
        <is>
          <r>
            <rPr>
              <rFont val="Calibri"/>
              <b val="1"/>
              <sz val="10"/>
            </rPr>
            <t>Workiva:</t>
          </r>
          <r>
            <rPr>
              <rFont val="Calibri"/>
              <sz val="10"/>
            </rPr>
            <t xml:space="preserve"> SE · Broadridge India: SE · Nasdaq / AxiomSL: SE · Salesforce: MTS · Atlassian: P40 · 3–7 yrs · Freshworks: Senior SE</t>
          </r>
        </is>
      </c>
      <c r="T187" s="114" t="inlineStr">
        <is>
          <t>SFIA 9 · software development, programming; OWASP secure coding; cloud vendor certifications</t>
        </is>
      </c>
      <c r="U187" s="114" t="inlineStr">
        <is>
          <t>Core 2 · Future 2 · Functional 3 · Leadership not scored</t>
        </is>
      </c>
      <c r="V187" s="157" t="n">
        <v>220</v>
      </c>
      <c r="W187" s="158" t="inlineStr">
        <is>
          <t>IRIS2021</t>
        </is>
      </c>
      <c r="X187" s="158" t="inlineStr">
        <is>
          <t>Employee</t>
        </is>
      </c>
      <c r="Y187" s="158" t="inlineStr">
        <is>
          <t>Active</t>
        </is>
      </c>
      <c r="Z187" s="158" t="inlineStr">
        <is>
          <t>Alpesh Chaudhari</t>
        </is>
      </c>
      <c r="AA187" s="246" t="n">
        <v>44713</v>
      </c>
      <c r="AB187" s="158" t="inlineStr">
        <is>
          <t>Software Engineer</t>
        </is>
      </c>
      <c r="AC187" s="158" t="inlineStr">
        <is>
          <t>MCA</t>
        </is>
      </c>
      <c r="AD187" s="158" t="inlineStr">
        <is>
          <t>Dhiraj Suryawanshi</t>
        </is>
      </c>
      <c r="AE187" s="158" t="inlineStr">
        <is>
          <t>N-3</t>
        </is>
      </c>
      <c r="AF187" s="158" t="inlineStr">
        <is>
          <t>Manager</t>
        </is>
      </c>
      <c r="AG187" s="158" t="inlineStr">
        <is>
          <t>0 years, 4 months, 0 days</t>
        </is>
      </c>
      <c r="AH187" s="158" t="inlineStr">
        <is>
          <t>4 years, 2 months, 24 days</t>
        </is>
      </c>
      <c r="AI187" s="158" t="inlineStr">
        <is>
          <t>Regtech</t>
        </is>
      </c>
      <c r="AJ187" s="158" t="inlineStr">
        <is>
          <t>CARBON</t>
        </is>
      </c>
      <c r="AK187" s="158" t="inlineStr">
        <is>
          <t>Technology</t>
        </is>
      </c>
      <c r="AL187" s="158" t="inlineStr">
        <is>
          <t>Development</t>
        </is>
      </c>
      <c r="AM187" s="158" t="inlineStr">
        <is>
          <t>Yes</t>
        </is>
      </c>
      <c r="AN187" s="158" t="inlineStr">
        <is>
          <t>Product/Project</t>
        </is>
      </c>
      <c r="AO187" s="158" t="inlineStr">
        <is>
          <t>.NET MVC</t>
        </is>
      </c>
      <c r="AP187" s="158" t="inlineStr">
        <is>
          <t>Technical - Developer</t>
        </is>
      </c>
      <c r="AQ187" s="158" t="n">
        <v>20</v>
      </c>
      <c r="AR187" s="158" t="inlineStr">
        <is>
          <t>Covered</t>
        </is>
      </c>
      <c r="AS187" s="158" t="inlineStr">
        <is>
          <t>IRIS2021</t>
        </is>
      </c>
      <c r="AT187" s="158" t="inlineStr">
        <is>
          <t>Alpesh Chaudhari</t>
        </is>
      </c>
      <c r="AU187" s="158" t="inlineStr">
        <is>
          <t>Technology</t>
        </is>
      </c>
      <c r="AV187" s="158" t="inlineStr">
        <is>
          <t>Engineering &amp; Development</t>
        </is>
      </c>
      <c r="AW187" s="158" t="inlineStr">
        <is>
          <t>AI / ML Engineering</t>
        </is>
      </c>
      <c r="AX187" s="158" t="n"/>
      <c r="AY187" s="158" t="n"/>
      <c r="AZ187" s="158" t="inlineStr">
        <is>
          <t>Employee</t>
        </is>
      </c>
      <c r="BA187" s="158" t="inlineStr">
        <is>
          <t>Dhiraj Suryawanshi</t>
        </is>
      </c>
      <c r="BB187" s="158" t="inlineStr">
        <is>
          <t>Dhiraj Suryawanshi</t>
        </is>
      </c>
      <c r="BC187" s="158" t="inlineStr">
        <is>
          <t>No</t>
        </is>
      </c>
      <c r="BD187" s="158" t="inlineStr">
        <is>
          <t>Software Engineer</t>
        </is>
      </c>
      <c r="BE187" s="158" t="inlineStr">
        <is>
          <t>Software Engineer</t>
        </is>
      </c>
      <c r="BF187" s="158" t="inlineStr">
        <is>
          <t>No</t>
        </is>
      </c>
      <c r="BG187" s="158" t="n">
        <v>3</v>
      </c>
      <c r="BH187" s="158" t="n">
        <v>3</v>
      </c>
      <c r="BI187" s="158" t="n">
        <v>0</v>
      </c>
      <c r="BJ187" s="158" t="inlineStr">
        <is>
          <t>Review</t>
        </is>
      </c>
      <c r="BK187" s="158" t="n">
        <v>3</v>
      </c>
      <c r="BL187" s="158" t="n">
        <v>3</v>
      </c>
      <c r="BM187" s="158" t="n">
        <v>0</v>
      </c>
      <c r="BN187" s="158" t="inlineStr">
        <is>
          <t>Review</t>
        </is>
      </c>
      <c r="BO187" s="158" t="inlineStr">
        <is>
          <t>No</t>
        </is>
      </c>
      <c r="BP187" s="158" t="inlineStr">
        <is>
          <t>L3 – Professional / Associate</t>
        </is>
      </c>
      <c r="BQ187" s="158" t="inlineStr">
        <is>
          <t>L3 – Professional / Associate</t>
        </is>
      </c>
      <c r="BR187" s="158" t="inlineStr">
        <is>
          <t>No designation change — current record value carried forward</t>
        </is>
      </c>
      <c r="BS187" s="158"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T187" s="158" t="n"/>
      <c r="BU187" s="158" t="inlineStr">
        <is>
          <t>USA; Europe; Brazil.</t>
        </is>
      </c>
      <c r="BV187" s="158" t="n"/>
      <c r="BW187" s="158" t="n"/>
      <c r="BX187" s="158" t="n"/>
      <c r="BY187" s="158" t="n"/>
      <c r="BZ187" s="158" t="n"/>
      <c r="CA187" s="158" t="n"/>
      <c r="CB187" s="158" t="n"/>
      <c r="CC187" s="158" t="n"/>
      <c r="CD187" s="158" t="n"/>
      <c r="CE187" s="158" t="n"/>
      <c r="CF187" s="158" t="n"/>
      <c r="CG187" s="158" t="n"/>
      <c r="CH187" s="158" t="n"/>
      <c r="CI187" s="158" t="n"/>
      <c r="CJ187" s="158" t="n"/>
      <c r="CK187" s="158" t="n"/>
      <c r="CL187" s="158" t="n"/>
      <c r="CM187" s="158" t="n"/>
      <c r="CN187" s="158" t="n"/>
      <c r="CO187" s="158" t="n"/>
      <c r="CP187" s="158" t="n"/>
      <c r="CQ187" s="158" t="n"/>
      <c r="CR187" s="158" t="n"/>
      <c r="CS187" s="158" t="n"/>
      <c r="CT187" s="158" t="n"/>
      <c r="CU187" s="158" t="n"/>
      <c r="CV187" s="158" t="n"/>
      <c r="CW187" s="158" t="n"/>
      <c r="CX187" s="158" t="n"/>
      <c r="CY187" s="158" t="n"/>
    </row>
    <row r="188" ht="64" customHeight="1">
      <c r="A188" s="109" t="inlineStr">
        <is>
          <t>IRIS2440</t>
        </is>
      </c>
      <c r="B188" s="111" t="inlineStr">
        <is>
          <t>Aniket Kale</t>
        </is>
      </c>
      <c r="C188" s="111" t="inlineStr">
        <is>
          <t>Technology</t>
        </is>
      </c>
      <c r="D188" s="111" t="inlineStr">
        <is>
          <t>Senior Software Engineer</t>
        </is>
      </c>
      <c r="E188" s="111" t="inlineStr">
        <is>
          <t>Senior Software Engineer</t>
        </is>
      </c>
      <c r="F188" s="111" t="inlineStr">
        <is>
          <t>L4 – Senior</t>
        </is>
      </c>
      <c r="G188" s="24" t="inlineStr">
        <is>
          <t>A3</t>
        </is>
      </c>
      <c r="H188" s="149" t="inlineStr">
        <is>
          <t>• Same level</t>
        </is>
      </c>
      <c r="I188" s="111" t="inlineStr">
        <is>
          <t>Engineering &amp; Development</t>
        </is>
      </c>
      <c r="J188" s="111" t="inlineStr">
        <is>
          <t>Backend Development</t>
        </is>
      </c>
      <c r="K188" s="111" t="inlineStr"/>
      <c r="L188" s="111" t="n">
        <v>20</v>
      </c>
      <c r="M188" s="113" t="inlineStr">
        <is>
          <t>P2</t>
        </is>
      </c>
      <c r="N188" s="114" t="inlineStr">
        <is>
          <t>Developing</t>
        </is>
      </c>
      <c r="O188" s="114" t="inlineStr">
        <is>
          <t>3 Apply</t>
        </is>
      </c>
      <c r="P188" s="114" t="inlineStr">
        <is>
          <t>2–4 yrs</t>
        </is>
      </c>
      <c r="Q188" s="114" t="inlineStr">
        <is>
          <t>3–5 · 2–5</t>
        </is>
      </c>
      <c r="R188" s="114" t="inlineStr">
        <is>
          <t>Software Engineer</t>
        </is>
      </c>
      <c r="S188" s="114" t="inlineStr">
        <is>
          <r>
            <rPr>
              <rFont val="Calibri"/>
              <b val="1"/>
              <sz val="10"/>
            </rPr>
            <t>Workiva:</t>
          </r>
          <r>
            <rPr>
              <rFont val="Calibri"/>
              <sz val="10"/>
            </rPr>
            <t xml:space="preserve"> SE · Broadridge India: SE · Nasdaq / AxiomSL: SE · Salesforce: MTS · Atlassian: P40 · 3–7 yrs · Freshworks: Senior SE</t>
          </r>
        </is>
      </c>
      <c r="T188" s="114" t="inlineStr">
        <is>
          <t>SFIA 9 · software development, programming; OWASP secure coding; cloud vendor certifications</t>
        </is>
      </c>
      <c r="U188" s="114" t="inlineStr">
        <is>
          <t>Core 2 · Future 2 · Functional 3 · Leadership not scored</t>
        </is>
      </c>
      <c r="V188" s="157" t="n">
        <v>407</v>
      </c>
      <c r="W188" s="158" t="inlineStr">
        <is>
          <t>IRIS2440</t>
        </is>
      </c>
      <c r="X188" s="158" t="inlineStr">
        <is>
          <t>Employee</t>
        </is>
      </c>
      <c r="Y188" s="158" t="inlineStr">
        <is>
          <t>Active</t>
        </is>
      </c>
      <c r="Z188" s="158" t="inlineStr">
        <is>
          <t>Aniket Kale</t>
        </is>
      </c>
      <c r="AA188" s="246" t="n">
        <v>45952</v>
      </c>
      <c r="AB188" s="158" t="inlineStr">
        <is>
          <t>Senior Software Engineer</t>
        </is>
      </c>
      <c r="AC188" s="158" t="inlineStr">
        <is>
          <t>B.E</t>
        </is>
      </c>
      <c r="AD188" s="158" t="inlineStr">
        <is>
          <t>Sarfaraz Badi</t>
        </is>
      </c>
      <c r="AE188" s="158" t="inlineStr">
        <is>
          <t>N-3</t>
        </is>
      </c>
      <c r="AF188" s="158" t="inlineStr">
        <is>
          <t>Individual Contributor</t>
        </is>
      </c>
      <c r="AG188" s="158" t="inlineStr">
        <is>
          <t>6 years, 0 months, 0 days</t>
        </is>
      </c>
      <c r="AH188" s="158" t="inlineStr">
        <is>
          <t>0 years, 10 months, 3 days</t>
        </is>
      </c>
      <c r="AI188" s="158" t="inlineStr">
        <is>
          <t>Regtech</t>
        </is>
      </c>
      <c r="AJ188" s="158" t="inlineStr">
        <is>
          <t>CARBON</t>
        </is>
      </c>
      <c r="AK188" s="158" t="inlineStr">
        <is>
          <t>Technology</t>
        </is>
      </c>
      <c r="AL188" s="158" t="inlineStr">
        <is>
          <t>Development</t>
        </is>
      </c>
      <c r="AM188" s="158" t="inlineStr">
        <is>
          <t>Yes</t>
        </is>
      </c>
      <c r="AN188" s="158" t="inlineStr">
        <is>
          <t>Product/Project</t>
        </is>
      </c>
      <c r="AO188" s="158" t="inlineStr">
        <is>
          <t>.NET MVC</t>
        </is>
      </c>
      <c r="AP188" s="158" t="inlineStr">
        <is>
          <t>Technical - Developer</t>
        </is>
      </c>
      <c r="AQ188" s="158" t="n">
        <v>20</v>
      </c>
      <c r="AR188" s="158" t="inlineStr">
        <is>
          <t>Covered</t>
        </is>
      </c>
      <c r="AS188" s="158" t="inlineStr">
        <is>
          <t>IRIS2440</t>
        </is>
      </c>
      <c r="AT188" s="158" t="inlineStr">
        <is>
          <t>Aniket Kale</t>
        </is>
      </c>
      <c r="AU188" s="158" t="inlineStr">
        <is>
          <t>Technology</t>
        </is>
      </c>
      <c r="AV188" s="158" t="inlineStr">
        <is>
          <t>Engineering &amp; Development</t>
        </is>
      </c>
      <c r="AW188" s="158" t="inlineStr">
        <is>
          <t>Full-Stack Engineering</t>
        </is>
      </c>
      <c r="AX188" s="158" t="n"/>
      <c r="AY188" s="158" t="n"/>
      <c r="AZ188" s="158" t="inlineStr">
        <is>
          <t>Employee</t>
        </is>
      </c>
      <c r="BA188" s="158" t="inlineStr">
        <is>
          <t>Sarfaraz Badi</t>
        </is>
      </c>
      <c r="BB188" s="158" t="inlineStr">
        <is>
          <t>Sarfaraz Badi</t>
        </is>
      </c>
      <c r="BC188" s="158" t="inlineStr">
        <is>
          <t>No</t>
        </is>
      </c>
      <c r="BD188" s="158" t="inlineStr">
        <is>
          <t>Senior Software Engineer</t>
        </is>
      </c>
      <c r="BE188" s="158" t="inlineStr">
        <is>
          <t>Senior Software Engineer</t>
        </is>
      </c>
      <c r="BF188" s="158" t="inlineStr">
        <is>
          <t>No</t>
        </is>
      </c>
      <c r="BG188" s="158" t="inlineStr">
        <is>
          <t>—</t>
        </is>
      </c>
      <c r="BH188" s="158" t="inlineStr">
        <is>
          <t>—</t>
        </is>
      </c>
      <c r="BI188" s="158" t="inlineStr">
        <is>
          <t>—</t>
        </is>
      </c>
      <c r="BJ188" s="158" t="inlineStr">
        <is>
          <t>Not a manager</t>
        </is>
      </c>
      <c r="BK188" s="158" t="inlineStr">
        <is>
          <t>—</t>
        </is>
      </c>
      <c r="BL188" s="158" t="inlineStr">
        <is>
          <t>—</t>
        </is>
      </c>
      <c r="BM188" s="158" t="inlineStr">
        <is>
          <t>—</t>
        </is>
      </c>
      <c r="BN188" s="158" t="inlineStr">
        <is>
          <t>Not a manager</t>
        </is>
      </c>
      <c r="BO188" s="158" t="inlineStr">
        <is>
          <t>—</t>
        </is>
      </c>
      <c r="BP188" s="158" t="inlineStr">
        <is>
          <t>L4 – Senior</t>
        </is>
      </c>
      <c r="BQ188" s="158" t="inlineStr">
        <is>
          <t>L4 – Senior</t>
        </is>
      </c>
      <c r="BR188" s="158" t="inlineStr">
        <is>
          <t>No designation change — current record value carried forward</t>
        </is>
      </c>
      <c r="BS188" s="158"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T188" s="158" t="n"/>
      <c r="BU188" s="158" t="inlineStr">
        <is>
          <t>Global.</t>
        </is>
      </c>
      <c r="BV188" s="158" t="n"/>
      <c r="BW188" s="158" t="n"/>
      <c r="BX188" s="158" t="n"/>
      <c r="BY188" s="158" t="n"/>
      <c r="BZ188" s="158" t="n"/>
      <c r="CA188" s="158" t="n"/>
      <c r="CB188" s="158" t="n"/>
      <c r="CC188" s="158" t="n"/>
      <c r="CD188" s="158" t="n"/>
      <c r="CE188" s="158" t="n"/>
      <c r="CF188" s="158" t="n"/>
      <c r="CG188" s="158" t="n"/>
      <c r="CH188" s="158" t="n"/>
      <c r="CI188" s="158" t="n"/>
      <c r="CJ188" s="158" t="n"/>
      <c r="CK188" s="158" t="n"/>
      <c r="CL188" s="158" t="n"/>
      <c r="CM188" s="158" t="n"/>
      <c r="CN188" s="158" t="n"/>
      <c r="CO188" s="158" t="n"/>
      <c r="CP188" s="158" t="n"/>
      <c r="CQ188" s="158" t="n"/>
      <c r="CR188" s="158" t="n"/>
      <c r="CS188" s="158" t="n"/>
      <c r="CT188" s="158" t="n"/>
      <c r="CU188" s="158" t="n"/>
      <c r="CV188" s="158" t="n"/>
      <c r="CW188" s="158" t="n"/>
      <c r="CX188" s="158" t="n"/>
      <c r="CY188" s="158" t="n"/>
    </row>
    <row r="189" ht="64" customHeight="1">
      <c r="A189" s="109" t="inlineStr">
        <is>
          <t>IRIS2473</t>
        </is>
      </c>
      <c r="B189" s="111" t="inlineStr">
        <is>
          <t>Anuj Pardeshi</t>
        </is>
      </c>
      <c r="C189" s="111" t="inlineStr">
        <is>
          <t>Technology</t>
        </is>
      </c>
      <c r="D189" s="115" t="inlineStr">
        <is>
          <t>Software Engineer</t>
        </is>
      </c>
      <c r="E189" s="115" t="inlineStr">
        <is>
          <t>Senior Software Engineer</t>
        </is>
      </c>
      <c r="F189" s="115" t="inlineStr">
        <is>
          <t>L3 – Professional / Associate</t>
        </is>
      </c>
      <c r="G189" s="115" t="inlineStr">
        <is>
          <t>A3</t>
        </is>
      </c>
      <c r="H189" s="146" t="inlineStr">
        <is>
          <t>▲ Up</t>
        </is>
      </c>
      <c r="I189" s="111" t="inlineStr">
        <is>
          <t>Engineering &amp; Development</t>
        </is>
      </c>
      <c r="J189" s="111" t="inlineStr">
        <is>
          <t>Full-Stack Development</t>
        </is>
      </c>
      <c r="K189" s="111" t="inlineStr"/>
      <c r="L189" s="111" t="n">
        <v>20</v>
      </c>
      <c r="M189" s="113" t="inlineStr">
        <is>
          <t>P2</t>
        </is>
      </c>
      <c r="N189" s="114" t="inlineStr">
        <is>
          <t>Developing</t>
        </is>
      </c>
      <c r="O189" s="114" t="inlineStr">
        <is>
          <t>3 Apply</t>
        </is>
      </c>
      <c r="P189" s="114" t="inlineStr">
        <is>
          <t>2–4 yrs</t>
        </is>
      </c>
      <c r="Q189" s="114" t="inlineStr">
        <is>
          <t>3–5 · 2–5</t>
        </is>
      </c>
      <c r="R189" s="114" t="inlineStr">
        <is>
          <t>Software Engineer</t>
        </is>
      </c>
      <c r="S189" s="114" t="inlineStr">
        <is>
          <r>
            <rPr>
              <rFont val="Calibri"/>
              <b val="1"/>
              <sz val="10"/>
            </rPr>
            <t>Workiva:</t>
          </r>
          <r>
            <rPr>
              <rFont val="Calibri"/>
              <sz val="10"/>
            </rPr>
            <t xml:space="preserve"> SE · Broadridge India: SE · Nasdaq / AxiomSL: SE · Salesforce: MTS · Atlassian: P40 · 3–7 yrs · Freshworks: Senior SE</t>
          </r>
        </is>
      </c>
      <c r="T189" s="114" t="inlineStr">
        <is>
          <t>SFIA 9 · software development, programming; OWASP secure coding; cloud vendor certifications</t>
        </is>
      </c>
      <c r="U189" s="114" t="inlineStr">
        <is>
          <t>Core 2 · Future 2 · Functional 3 · Leadership not scored</t>
        </is>
      </c>
      <c r="V189" s="157" t="n">
        <v>446</v>
      </c>
      <c r="W189" s="158" t="inlineStr">
        <is>
          <t>IRIS2473</t>
        </is>
      </c>
      <c r="X189" s="158" t="inlineStr">
        <is>
          <t>Employee</t>
        </is>
      </c>
      <c r="Y189" s="158" t="inlineStr">
        <is>
          <t>Serving Notice</t>
        </is>
      </c>
      <c r="Z189" s="158" t="inlineStr">
        <is>
          <t>Anuj Pardeshi</t>
        </is>
      </c>
      <c r="AA189" s="246" t="n">
        <v>46055</v>
      </c>
      <c r="AB189" s="158" t="inlineStr">
        <is>
          <t>Software Engineer</t>
        </is>
      </c>
      <c r="AC189" s="158" t="inlineStr">
        <is>
          <t>B.Tech</t>
        </is>
      </c>
      <c r="AD189" s="158" t="inlineStr">
        <is>
          <t>Prachi Digambar Raut</t>
        </is>
      </c>
      <c r="AE189" s="158" t="inlineStr">
        <is>
          <t>N-4</t>
        </is>
      </c>
      <c r="AF189" s="158" t="inlineStr">
        <is>
          <t>Individual Contributor</t>
        </is>
      </c>
      <c r="AG189" s="158" t="inlineStr">
        <is>
          <t>3 years, 5 months, 0 days</t>
        </is>
      </c>
      <c r="AH189" s="158" t="inlineStr">
        <is>
          <t>0 years, 6 months, 23 days</t>
        </is>
      </c>
      <c r="AI189" s="158" t="inlineStr">
        <is>
          <t>Regtech</t>
        </is>
      </c>
      <c r="AJ189" s="158" t="inlineStr">
        <is>
          <t>CARBON</t>
        </is>
      </c>
      <c r="AK189" s="158" t="inlineStr">
        <is>
          <t>Technology</t>
        </is>
      </c>
      <c r="AL189" s="158" t="inlineStr">
        <is>
          <t>Development</t>
        </is>
      </c>
      <c r="AM189" s="158" t="inlineStr">
        <is>
          <t>Yes</t>
        </is>
      </c>
      <c r="AN189" s="158" t="inlineStr">
        <is>
          <t>Product/Project</t>
        </is>
      </c>
      <c r="AO189" s="158" t="inlineStr">
        <is>
          <t>.NET MVC + React</t>
        </is>
      </c>
      <c r="AP189" s="158" t="inlineStr">
        <is>
          <t>Technical - Developer</t>
        </is>
      </c>
      <c r="AQ189" s="158" t="n">
        <v>20</v>
      </c>
      <c r="AR189" s="158" t="inlineStr">
        <is>
          <t>Covered</t>
        </is>
      </c>
      <c r="AS189" s="158" t="inlineStr">
        <is>
          <t>IRIS2473</t>
        </is>
      </c>
      <c r="AT189" s="158" t="inlineStr">
        <is>
          <t>Anuj Pardeshi</t>
        </is>
      </c>
      <c r="AU189" s="158" t="inlineStr">
        <is>
          <t>Technology</t>
        </is>
      </c>
      <c r="AV189" s="158" t="inlineStr">
        <is>
          <t>Engineering &amp; Development</t>
        </is>
      </c>
      <c r="AW189" s="158" t="inlineStr">
        <is>
          <t>Backend Engineering ·.NET</t>
        </is>
      </c>
      <c r="AX189" s="158" t="n"/>
      <c r="AY189" s="158" t="n"/>
      <c r="AZ189" s="158" t="inlineStr">
        <is>
          <t>Employee</t>
        </is>
      </c>
      <c r="BA189" s="158" t="inlineStr">
        <is>
          <t>Prachi Digambar Raut</t>
        </is>
      </c>
      <c r="BB189" s="158" t="inlineStr">
        <is>
          <t>Prachi Digambar Raut</t>
        </is>
      </c>
      <c r="BC189" s="158" t="inlineStr">
        <is>
          <t>No</t>
        </is>
      </c>
      <c r="BD189" s="158" t="inlineStr">
        <is>
          <t>Software Engineer</t>
        </is>
      </c>
      <c r="BE189" s="158" t="inlineStr">
        <is>
          <t>Software Engineer</t>
        </is>
      </c>
      <c r="BF189" s="158" t="inlineStr">
        <is>
          <t>No</t>
        </is>
      </c>
      <c r="BG189" s="158" t="inlineStr">
        <is>
          <t>—</t>
        </is>
      </c>
      <c r="BH189" s="158" t="inlineStr">
        <is>
          <t>—</t>
        </is>
      </c>
      <c r="BI189" s="158" t="inlineStr">
        <is>
          <t>—</t>
        </is>
      </c>
      <c r="BJ189" s="158" t="inlineStr">
        <is>
          <t>Not a manager</t>
        </is>
      </c>
      <c r="BK189" s="158" t="inlineStr">
        <is>
          <t>—</t>
        </is>
      </c>
      <c r="BL189" s="158" t="inlineStr">
        <is>
          <t>—</t>
        </is>
      </c>
      <c r="BM189" s="158" t="inlineStr">
        <is>
          <t>—</t>
        </is>
      </c>
      <c r="BN189" s="158" t="inlineStr">
        <is>
          <t>Not a manager</t>
        </is>
      </c>
      <c r="BO189" s="158" t="inlineStr">
        <is>
          <t>—</t>
        </is>
      </c>
      <c r="BP189" s="158" t="inlineStr">
        <is>
          <t>L3 – Professional / Associate</t>
        </is>
      </c>
      <c r="BQ189" s="158" t="inlineStr">
        <is>
          <t>L3 – Professional / Associate</t>
        </is>
      </c>
      <c r="BR189" s="158" t="inlineStr">
        <is>
          <t>No designation change — current record value carried forward</t>
        </is>
      </c>
      <c r="BS189" s="158"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T189" s="158" t="n"/>
      <c r="BU189" s="158" t="inlineStr">
        <is>
          <t>India</t>
        </is>
      </c>
      <c r="BV189" s="158" t="n"/>
      <c r="BW189" s="158" t="n"/>
      <c r="BX189" s="158" t="n"/>
      <c r="BY189" s="158" t="n"/>
      <c r="BZ189" s="158" t="n"/>
      <c r="CA189" s="158" t="n"/>
      <c r="CB189" s="158" t="n"/>
      <c r="CC189" s="158" t="n"/>
      <c r="CD189" s="158" t="n"/>
      <c r="CE189" s="158" t="n"/>
      <c r="CF189" s="158" t="n"/>
      <c r="CG189" s="158" t="n"/>
      <c r="CH189" s="158" t="n"/>
      <c r="CI189" s="158" t="n"/>
      <c r="CJ189" s="158" t="n"/>
      <c r="CK189" s="158" t="n"/>
      <c r="CL189" s="158" t="n"/>
      <c r="CM189" s="158" t="n"/>
      <c r="CN189" s="158" t="n"/>
      <c r="CO189" s="158" t="n"/>
      <c r="CP189" s="158" t="n"/>
      <c r="CQ189" s="158" t="n"/>
      <c r="CR189" s="158" t="n"/>
      <c r="CS189" s="158" t="n"/>
      <c r="CT189" s="158" t="n"/>
      <c r="CU189" s="158" t="n"/>
      <c r="CV189" s="158" t="n"/>
      <c r="CW189" s="158" t="n"/>
      <c r="CX189" s="158" t="n"/>
      <c r="CY189" s="158" t="n"/>
    </row>
    <row r="190" ht="64" customHeight="1">
      <c r="A190" s="109" t="inlineStr">
        <is>
          <t>IRIS2031</t>
        </is>
      </c>
      <c r="B190" s="111" t="inlineStr">
        <is>
          <t>Bansi Amipara</t>
        </is>
      </c>
      <c r="C190" s="111" t="inlineStr">
        <is>
          <t>Technology</t>
        </is>
      </c>
      <c r="D190" s="115" t="inlineStr">
        <is>
          <t>Software Engineer</t>
        </is>
      </c>
      <c r="E190" s="115" t="inlineStr">
        <is>
          <t>Senior Software Engineer</t>
        </is>
      </c>
      <c r="F190" s="115" t="inlineStr">
        <is>
          <t>L3 – Professional / Associate</t>
        </is>
      </c>
      <c r="G190" s="115" t="inlineStr">
        <is>
          <t>A3</t>
        </is>
      </c>
      <c r="H190" s="146" t="inlineStr">
        <is>
          <t>▲ Up</t>
        </is>
      </c>
      <c r="I190" s="111" t="inlineStr">
        <is>
          <t>Engineering &amp; Development</t>
        </is>
      </c>
      <c r="J190" s="111" t="inlineStr">
        <is>
          <t>Backend Development</t>
        </is>
      </c>
      <c r="K190" s="111" t="inlineStr"/>
      <c r="L190" s="111" t="n">
        <v>20</v>
      </c>
      <c r="M190" s="113" t="inlineStr">
        <is>
          <t>P2</t>
        </is>
      </c>
      <c r="N190" s="114" t="inlineStr">
        <is>
          <t>Developing</t>
        </is>
      </c>
      <c r="O190" s="114" t="inlineStr">
        <is>
          <t>3 Apply</t>
        </is>
      </c>
      <c r="P190" s="114" t="inlineStr">
        <is>
          <t>2–4 yrs</t>
        </is>
      </c>
      <c r="Q190" s="114" t="inlineStr">
        <is>
          <t>3–5 · 2–5</t>
        </is>
      </c>
      <c r="R190" s="114" t="inlineStr">
        <is>
          <t>Software Engineer</t>
        </is>
      </c>
      <c r="S190" s="114" t="inlineStr">
        <is>
          <r>
            <rPr>
              <rFont val="Calibri"/>
              <b val="1"/>
              <sz val="10"/>
            </rPr>
            <t>Workiva:</t>
          </r>
          <r>
            <rPr>
              <rFont val="Calibri"/>
              <sz val="10"/>
            </rPr>
            <t xml:space="preserve"> SE · Broadridge India: SE · Nasdaq / AxiomSL: SE · Salesforce: MTS · Atlassian: P40 · 3–7 yrs · Freshworks: Senior SE</t>
          </r>
        </is>
      </c>
      <c r="T190" s="114" t="inlineStr">
        <is>
          <t>SFIA 9 · software development, programming; OWASP secure coding; cloud vendor certifications</t>
        </is>
      </c>
      <c r="U190" s="114" t="inlineStr">
        <is>
          <t>Core 2 · Future 2 · Functional 3 · Leadership not scored</t>
        </is>
      </c>
      <c r="V190" s="157" t="n">
        <v>225</v>
      </c>
      <c r="W190" s="158" t="inlineStr">
        <is>
          <t>IRIS2031</t>
        </is>
      </c>
      <c r="X190" s="158" t="inlineStr">
        <is>
          <t>Employee</t>
        </is>
      </c>
      <c r="Y190" s="158" t="inlineStr">
        <is>
          <t>Active</t>
        </is>
      </c>
      <c r="Z190" s="158" t="inlineStr">
        <is>
          <t>Bansi Amipara</t>
        </is>
      </c>
      <c r="AA190" s="246" t="n">
        <v>44743</v>
      </c>
      <c r="AB190" s="158" t="inlineStr">
        <is>
          <t>Software Engineer</t>
        </is>
      </c>
      <c r="AC190" s="158" t="inlineStr">
        <is>
          <t>MSC-ICT</t>
        </is>
      </c>
      <c r="AD190" s="158" t="inlineStr">
        <is>
          <t>Parth Jitendrabhai Parmar</t>
        </is>
      </c>
      <c r="AE190" s="158" t="inlineStr">
        <is>
          <t>N-5</t>
        </is>
      </c>
      <c r="AF190" s="158" t="inlineStr">
        <is>
          <t>Individual Contributor</t>
        </is>
      </c>
      <c r="AG190" s="158" t="inlineStr">
        <is>
          <t>0 years, 0 months, 0 days</t>
        </is>
      </c>
      <c r="AH190" s="158" t="inlineStr">
        <is>
          <t>4 years, 1 months, 24 days</t>
        </is>
      </c>
      <c r="AI190" s="158" t="inlineStr">
        <is>
          <t>Regtech</t>
        </is>
      </c>
      <c r="AJ190" s="158" t="inlineStr">
        <is>
          <t>CARBON</t>
        </is>
      </c>
      <c r="AK190" s="158" t="inlineStr">
        <is>
          <t>Technology</t>
        </is>
      </c>
      <c r="AL190" s="158" t="inlineStr">
        <is>
          <t>Development</t>
        </is>
      </c>
      <c r="AM190" s="158" t="inlineStr">
        <is>
          <t>Yes</t>
        </is>
      </c>
      <c r="AN190" s="158" t="inlineStr">
        <is>
          <t>Product/Project</t>
        </is>
      </c>
      <c r="AO190" s="158" t="inlineStr">
        <is>
          <t>.NET MVC</t>
        </is>
      </c>
      <c r="AP190" s="158" t="inlineStr">
        <is>
          <t>Technical - Developer</t>
        </is>
      </c>
      <c r="AQ190" s="158" t="n">
        <v>20</v>
      </c>
      <c r="AR190" s="158" t="inlineStr">
        <is>
          <t>Covered</t>
        </is>
      </c>
      <c r="AS190" s="158" t="inlineStr">
        <is>
          <t>IRIS2031</t>
        </is>
      </c>
      <c r="AT190" s="158" t="inlineStr">
        <is>
          <t>Bansi Amipara</t>
        </is>
      </c>
      <c r="AU190" s="158" t="inlineStr">
        <is>
          <t>Technology</t>
        </is>
      </c>
      <c r="AV190" s="158" t="inlineStr">
        <is>
          <t>Engineering &amp; Development</t>
        </is>
      </c>
      <c r="AW190" s="158" t="inlineStr">
        <is>
          <t>Frontend / UI Engineering</t>
        </is>
      </c>
      <c r="AX190" s="158" t="n"/>
      <c r="AY190" s="158" t="n"/>
      <c r="AZ190" s="158" t="inlineStr">
        <is>
          <t>Employee</t>
        </is>
      </c>
      <c r="BA190" s="158" t="inlineStr">
        <is>
          <t>Parth Jitendrabhai Parmar</t>
        </is>
      </c>
      <c r="BB190" s="158" t="inlineStr">
        <is>
          <t>Parth Jitendrabhai Parmar</t>
        </is>
      </c>
      <c r="BC190" s="158" t="inlineStr">
        <is>
          <t>No</t>
        </is>
      </c>
      <c r="BD190" s="158" t="inlineStr">
        <is>
          <t>Software Engineer</t>
        </is>
      </c>
      <c r="BE190" s="158" t="inlineStr">
        <is>
          <t>Software Engineer</t>
        </is>
      </c>
      <c r="BF190" s="158" t="inlineStr">
        <is>
          <t>No</t>
        </is>
      </c>
      <c r="BG190" s="158" t="inlineStr">
        <is>
          <t>—</t>
        </is>
      </c>
      <c r="BH190" s="158" t="inlineStr">
        <is>
          <t>—</t>
        </is>
      </c>
      <c r="BI190" s="158" t="inlineStr">
        <is>
          <t>—</t>
        </is>
      </c>
      <c r="BJ190" s="158" t="inlineStr">
        <is>
          <t>Not a manager</t>
        </is>
      </c>
      <c r="BK190" s="158" t="inlineStr">
        <is>
          <t>—</t>
        </is>
      </c>
      <c r="BL190" s="158" t="inlineStr">
        <is>
          <t>—</t>
        </is>
      </c>
      <c r="BM190" s="158" t="inlineStr">
        <is>
          <t>—</t>
        </is>
      </c>
      <c r="BN190" s="158" t="inlineStr">
        <is>
          <t>Not a manager</t>
        </is>
      </c>
      <c r="BO190" s="158" t="inlineStr">
        <is>
          <t>—</t>
        </is>
      </c>
      <c r="BP190" s="158" t="inlineStr">
        <is>
          <t>L3 – Professional / Associate</t>
        </is>
      </c>
      <c r="BQ190" s="158" t="inlineStr">
        <is>
          <t>L3 – Professional / Associate</t>
        </is>
      </c>
      <c r="BR190" s="158" t="inlineStr">
        <is>
          <t>No designation change — current record value carried forward</t>
        </is>
      </c>
      <c r="BS190" s="158"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T190" s="158" t="n"/>
      <c r="BU190" s="158" t="inlineStr">
        <is>
          <t>Global.</t>
        </is>
      </c>
      <c r="BV190" s="158" t="n"/>
      <c r="BW190" s="158" t="n"/>
      <c r="BX190" s="158" t="n"/>
      <c r="BY190" s="158" t="n"/>
      <c r="BZ190" s="158" t="n"/>
      <c r="CA190" s="158" t="n"/>
      <c r="CB190" s="158" t="n"/>
      <c r="CC190" s="158" t="n"/>
      <c r="CD190" s="158" t="n"/>
      <c r="CE190" s="158" t="n"/>
      <c r="CF190" s="158" t="n"/>
      <c r="CG190" s="158" t="n"/>
      <c r="CH190" s="158" t="n"/>
      <c r="CI190" s="158" t="n"/>
      <c r="CJ190" s="158" t="n"/>
      <c r="CK190" s="158" t="n"/>
      <c r="CL190" s="158" t="n"/>
      <c r="CM190" s="158" t="n"/>
      <c r="CN190" s="158" t="n"/>
      <c r="CO190" s="158" t="n"/>
      <c r="CP190" s="158" t="n"/>
      <c r="CQ190" s="158" t="n"/>
      <c r="CR190" s="158" t="n"/>
      <c r="CS190" s="158" t="n"/>
      <c r="CT190" s="158" t="n"/>
      <c r="CU190" s="158" t="n"/>
      <c r="CV190" s="158" t="n"/>
      <c r="CW190" s="158" t="n"/>
      <c r="CX190" s="158" t="n"/>
      <c r="CY190" s="158" t="n"/>
    </row>
    <row r="191" ht="64" customHeight="1">
      <c r="A191" s="109" t="inlineStr">
        <is>
          <t>IRIS1883</t>
        </is>
      </c>
      <c r="B191" s="111" t="inlineStr">
        <is>
          <t>Bikram Prasad</t>
        </is>
      </c>
      <c r="C191" s="111" t="inlineStr">
        <is>
          <t>Technology</t>
        </is>
      </c>
      <c r="D191" s="115" t="inlineStr">
        <is>
          <t>Software Engineer</t>
        </is>
      </c>
      <c r="E191" s="115" t="inlineStr">
        <is>
          <t>Senior Software Engineer</t>
        </is>
      </c>
      <c r="F191" s="115" t="inlineStr">
        <is>
          <t>L3 – Professional / Associate</t>
        </is>
      </c>
      <c r="G191" s="115" t="inlineStr">
        <is>
          <t>A3</t>
        </is>
      </c>
      <c r="H191" s="146" t="inlineStr">
        <is>
          <t>▲ Up</t>
        </is>
      </c>
      <c r="I191" s="111" t="inlineStr">
        <is>
          <t>Engineering &amp; Development</t>
        </is>
      </c>
      <c r="J191" s="111" t="inlineStr">
        <is>
          <t>Backend Development</t>
        </is>
      </c>
      <c r="K191" s="133" t="inlineStr">
        <is>
          <t>• Confirm the reporting line — Manager</t>
        </is>
      </c>
      <c r="L191" s="111" t="n">
        <v>20</v>
      </c>
      <c r="M191" s="113" t="inlineStr">
        <is>
          <t>P2</t>
        </is>
      </c>
      <c r="N191" s="114" t="inlineStr">
        <is>
          <t>Developing</t>
        </is>
      </c>
      <c r="O191" s="114" t="inlineStr">
        <is>
          <t>3 Apply</t>
        </is>
      </c>
      <c r="P191" s="114" t="inlineStr">
        <is>
          <t>2–4 yrs</t>
        </is>
      </c>
      <c r="Q191" s="114" t="inlineStr">
        <is>
          <t>3–5 · 2–5</t>
        </is>
      </c>
      <c r="R191" s="114" t="inlineStr">
        <is>
          <t>Software Engineer</t>
        </is>
      </c>
      <c r="S191" s="114" t="inlineStr">
        <is>
          <r>
            <rPr>
              <rFont val="Calibri"/>
              <b val="1"/>
              <sz val="10"/>
            </rPr>
            <t>Workiva:</t>
          </r>
          <r>
            <rPr>
              <rFont val="Calibri"/>
              <sz val="10"/>
            </rPr>
            <t xml:space="preserve"> SE · Broadridge India: SE · Nasdaq / AxiomSL: SE · Salesforce: MTS · Atlassian: P40 · 3–7 yrs · Freshworks: Senior SE</t>
          </r>
        </is>
      </c>
      <c r="T191" s="114" t="inlineStr">
        <is>
          <t>SFIA 9 · software development, programming; OWASP secure coding; cloud vendor certifications</t>
        </is>
      </c>
      <c r="U191" s="114" t="inlineStr">
        <is>
          <t>Core 2 · Future 2 · Functional 3 · Leadership not scored</t>
        </is>
      </c>
      <c r="V191" s="157" t="n">
        <v>174</v>
      </c>
      <c r="W191" s="158" t="inlineStr">
        <is>
          <t>IRIS1883</t>
        </is>
      </c>
      <c r="X191" s="158" t="inlineStr">
        <is>
          <t>Employee</t>
        </is>
      </c>
      <c r="Y191" s="158" t="inlineStr">
        <is>
          <t>Active</t>
        </is>
      </c>
      <c r="Z191" s="158" t="inlineStr">
        <is>
          <t>Bikram Prasad</t>
        </is>
      </c>
      <c r="AA191" s="246" t="n">
        <v>44158</v>
      </c>
      <c r="AB191" s="158" t="inlineStr">
        <is>
          <t>Software Engineer</t>
        </is>
      </c>
      <c r="AC191" s="158" t="inlineStr">
        <is>
          <t>B.Tech</t>
        </is>
      </c>
      <c r="AD191" s="158" t="inlineStr">
        <is>
          <t>Chetan Kotwal</t>
        </is>
      </c>
      <c r="AE191" s="158" t="inlineStr">
        <is>
          <t>N-3</t>
        </is>
      </c>
      <c r="AF191" s="158" t="inlineStr">
        <is>
          <t>Manager</t>
        </is>
      </c>
      <c r="AG191" s="158" t="inlineStr">
        <is>
          <t>0 years, 0 months, 0 days</t>
        </is>
      </c>
      <c r="AH191" s="158" t="inlineStr">
        <is>
          <t>5 years, 9 months, 2 days</t>
        </is>
      </c>
      <c r="AI191" s="158" t="inlineStr">
        <is>
          <t>Regtech</t>
        </is>
      </c>
      <c r="AJ191" s="158" t="inlineStr">
        <is>
          <t>CARBON</t>
        </is>
      </c>
      <c r="AK191" s="158" t="inlineStr">
        <is>
          <t>Technology</t>
        </is>
      </c>
      <c r="AL191" s="158" t="inlineStr">
        <is>
          <t>Development</t>
        </is>
      </c>
      <c r="AM191" s="158" t="inlineStr">
        <is>
          <t>Yes</t>
        </is>
      </c>
      <c r="AN191" s="158" t="inlineStr">
        <is>
          <t>Product/Project</t>
        </is>
      </c>
      <c r="AO191" s="158" t="inlineStr">
        <is>
          <t>.NET MVC</t>
        </is>
      </c>
      <c r="AP191" s="158" t="inlineStr">
        <is>
          <t>Technical - Developer</t>
        </is>
      </c>
      <c r="AQ191" s="158" t="n">
        <v>20</v>
      </c>
      <c r="AR191" s="158" t="inlineStr">
        <is>
          <t>Covered</t>
        </is>
      </c>
      <c r="AS191" s="158" t="inlineStr">
        <is>
          <t>IRIS1883</t>
        </is>
      </c>
      <c r="AT191" s="158" t="inlineStr">
        <is>
          <t>Bikram Prasad</t>
        </is>
      </c>
      <c r="AU191" s="158" t="inlineStr">
        <is>
          <t>Technology</t>
        </is>
      </c>
      <c r="AV191" s="158" t="inlineStr">
        <is>
          <t>Engineering &amp; Development</t>
        </is>
      </c>
      <c r="AW191" s="158" t="inlineStr">
        <is>
          <t>DevOps Engineering</t>
        </is>
      </c>
      <c r="AX191" s="158" t="n"/>
      <c r="AY191" s="158" t="n"/>
      <c r="AZ191" s="158" t="inlineStr">
        <is>
          <t>Employee</t>
        </is>
      </c>
      <c r="BA191" s="158" t="inlineStr">
        <is>
          <t>Chetan Kotwal</t>
        </is>
      </c>
      <c r="BB191" s="158" t="inlineStr">
        <is>
          <t>Chetan Kotwal</t>
        </is>
      </c>
      <c r="BC191" s="158" t="inlineStr">
        <is>
          <t>No</t>
        </is>
      </c>
      <c r="BD191" s="158" t="inlineStr">
        <is>
          <t>Software Engineer</t>
        </is>
      </c>
      <c r="BE191" s="158" t="inlineStr">
        <is>
          <t>Software Engineer</t>
        </is>
      </c>
      <c r="BF191" s="158" t="inlineStr">
        <is>
          <t>No</t>
        </is>
      </c>
      <c r="BG191" s="158" t="n">
        <v>1</v>
      </c>
      <c r="BH191" s="158" t="n">
        <v>1</v>
      </c>
      <c r="BI191" s="158" t="n">
        <v>0</v>
      </c>
      <c r="BJ191" s="158" t="inlineStr">
        <is>
          <t>Consolidate / flatten</t>
        </is>
      </c>
      <c r="BK191" s="158" t="n">
        <v>1</v>
      </c>
      <c r="BL191" s="158" t="n">
        <v>1</v>
      </c>
      <c r="BM191" s="158" t="n">
        <v>0</v>
      </c>
      <c r="BN191" s="158" t="inlineStr">
        <is>
          <t>Consolidate / flatten</t>
        </is>
      </c>
      <c r="BO191" s="158" t="inlineStr">
        <is>
          <t>No</t>
        </is>
      </c>
      <c r="BP191" s="158" t="inlineStr">
        <is>
          <t>L3 – Professional / Associate</t>
        </is>
      </c>
      <c r="BQ191" s="158" t="inlineStr">
        <is>
          <t>L3 – Professional / Associate</t>
        </is>
      </c>
      <c r="BR191" s="158" t="inlineStr">
        <is>
          <t>No designation change — current record value carried forward</t>
        </is>
      </c>
      <c r="BS191" s="158"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T191" s="158" t="n"/>
      <c r="BU191" s="158" t="inlineStr">
        <is>
          <t>No input received — attended/was listed as a respondent but did not provide answers to any of the survey questions.</t>
        </is>
      </c>
      <c r="BV191" s="158" t="n"/>
      <c r="BW191" s="158" t="n"/>
      <c r="BX191" s="158" t="n"/>
      <c r="BY191" s="158" t="n"/>
      <c r="BZ191" s="158" t="n"/>
      <c r="CA191" s="158" t="n"/>
      <c r="CB191" s="158" t="n"/>
      <c r="CC191" s="158" t="n"/>
      <c r="CD191" s="158" t="n"/>
      <c r="CE191" s="158" t="n"/>
      <c r="CF191" s="158" t="n"/>
      <c r="CG191" s="158" t="n"/>
      <c r="CH191" s="158" t="n"/>
      <c r="CI191" s="158" t="n"/>
      <c r="CJ191" s="158" t="n"/>
      <c r="CK191" s="158" t="n"/>
      <c r="CL191" s="158" t="n"/>
      <c r="CM191" s="158" t="n"/>
      <c r="CN191" s="158" t="n"/>
      <c r="CO191" s="158" t="n"/>
      <c r="CP191" s="158" t="n"/>
      <c r="CQ191" s="158" t="n"/>
      <c r="CR191" s="158" t="n"/>
      <c r="CS191" s="158" t="n"/>
      <c r="CT191" s="158" t="n"/>
      <c r="CU191" s="158" t="n"/>
      <c r="CV191" s="158" t="n"/>
      <c r="CW191" s="158" t="n"/>
      <c r="CX191" s="158" t="n"/>
      <c r="CY191" s="158" t="n"/>
    </row>
    <row r="192" ht="64" customHeight="1">
      <c r="A192" s="109" t="inlineStr">
        <is>
          <t>IRIS2280</t>
        </is>
      </c>
      <c r="B192" s="111" t="inlineStr">
        <is>
          <t>Harsh Borad</t>
        </is>
      </c>
      <c r="C192" s="111" t="inlineStr">
        <is>
          <t>Technology</t>
        </is>
      </c>
      <c r="D192" s="115" t="inlineStr">
        <is>
          <t>Software Engineer</t>
        </is>
      </c>
      <c r="E192" s="115" t="inlineStr">
        <is>
          <t>Senior Software Engineer</t>
        </is>
      </c>
      <c r="F192" s="115" t="inlineStr">
        <is>
          <t>L3 – Professional / Associate</t>
        </is>
      </c>
      <c r="G192" s="115" t="inlineStr">
        <is>
          <t>A3</t>
        </is>
      </c>
      <c r="H192" s="146" t="inlineStr">
        <is>
          <t>▲ Up</t>
        </is>
      </c>
      <c r="I192" s="111" t="inlineStr">
        <is>
          <t>Engineering &amp; Development</t>
        </is>
      </c>
      <c r="J192" s="111" t="inlineStr">
        <is>
          <t>Full-Stack Development</t>
        </is>
      </c>
      <c r="K192" s="111" t="inlineStr"/>
      <c r="L192" s="111" t="n">
        <v>20</v>
      </c>
      <c r="M192" s="113" t="inlineStr">
        <is>
          <t>P2</t>
        </is>
      </c>
      <c r="N192" s="114" t="inlineStr">
        <is>
          <t>Developing</t>
        </is>
      </c>
      <c r="O192" s="114" t="inlineStr">
        <is>
          <t>3 Apply</t>
        </is>
      </c>
      <c r="P192" s="114" t="inlineStr">
        <is>
          <t>2–4 yrs</t>
        </is>
      </c>
      <c r="Q192" s="114" t="inlineStr">
        <is>
          <t>3–5 · 2–5</t>
        </is>
      </c>
      <c r="R192" s="114" t="inlineStr">
        <is>
          <t>Software Engineer</t>
        </is>
      </c>
      <c r="S192" s="114" t="inlineStr">
        <is>
          <r>
            <rPr>
              <rFont val="Calibri"/>
              <b val="1"/>
              <sz val="10"/>
            </rPr>
            <t>Workiva:</t>
          </r>
          <r>
            <rPr>
              <rFont val="Calibri"/>
              <sz val="10"/>
            </rPr>
            <t xml:space="preserve"> SE · Broadridge India: SE · Nasdaq / AxiomSL: SE · Salesforce: MTS · Atlassian: P40 · 3–7 yrs · Freshworks: Senior SE</t>
          </r>
        </is>
      </c>
      <c r="T192" s="114" t="inlineStr">
        <is>
          <t>SFIA 9 · software development, programming; OWASP secure coding; cloud vendor certifications</t>
        </is>
      </c>
      <c r="U192" s="114" t="inlineStr">
        <is>
          <t>Core 2 · Future 2 · Functional 3 · Leadership not scored</t>
        </is>
      </c>
      <c r="V192" s="157" t="n">
        <v>326</v>
      </c>
      <c r="W192" s="158" t="inlineStr">
        <is>
          <t>IRIS2280</t>
        </is>
      </c>
      <c r="X192" s="158" t="inlineStr">
        <is>
          <t>Employee</t>
        </is>
      </c>
      <c r="Y192" s="158" t="inlineStr">
        <is>
          <t>Active</t>
        </is>
      </c>
      <c r="Z192" s="158" t="inlineStr">
        <is>
          <t>Harsh Borad</t>
        </is>
      </c>
      <c r="AA192" s="246" t="n">
        <v>45474</v>
      </c>
      <c r="AB192" s="158" t="inlineStr">
        <is>
          <t>Software Engineer</t>
        </is>
      </c>
      <c r="AC192" s="158" t="inlineStr">
        <is>
          <t>B.Tech</t>
        </is>
      </c>
      <c r="AD192" s="158" t="inlineStr">
        <is>
          <t>Hetal Chauhan</t>
        </is>
      </c>
      <c r="AE192" s="158" t="inlineStr">
        <is>
          <t>N-4</t>
        </is>
      </c>
      <c r="AF192" s="158" t="inlineStr">
        <is>
          <t>Individual Contributor</t>
        </is>
      </c>
      <c r="AG192" s="158" t="inlineStr">
        <is>
          <t>0 years, 2 months, 0 days</t>
        </is>
      </c>
      <c r="AH192" s="158" t="inlineStr">
        <is>
          <t>2 years, 1 months, 24 days</t>
        </is>
      </c>
      <c r="AI192" s="158" t="inlineStr">
        <is>
          <t>Regtech</t>
        </is>
      </c>
      <c r="AJ192" s="158" t="inlineStr">
        <is>
          <t>CARBON</t>
        </is>
      </c>
      <c r="AK192" s="158" t="inlineStr">
        <is>
          <t>Technology</t>
        </is>
      </c>
      <c r="AL192" s="158" t="inlineStr">
        <is>
          <t>Development</t>
        </is>
      </c>
      <c r="AM192" s="158" t="inlineStr">
        <is>
          <t>Yes</t>
        </is>
      </c>
      <c r="AN192" s="158" t="inlineStr">
        <is>
          <t>Product/Project</t>
        </is>
      </c>
      <c r="AO192" s="158" t="inlineStr">
        <is>
          <t>.NET MVC + Angular</t>
        </is>
      </c>
      <c r="AP192" s="158" t="inlineStr">
        <is>
          <t>Technical - Developer</t>
        </is>
      </c>
      <c r="AQ192" s="158" t="n">
        <v>20</v>
      </c>
      <c r="AR192" s="158" t="inlineStr">
        <is>
          <t>Covered</t>
        </is>
      </c>
      <c r="AS192" s="158" t="inlineStr">
        <is>
          <t>IRIS2280</t>
        </is>
      </c>
      <c r="AT192" s="158" t="inlineStr">
        <is>
          <t>Harsh Borad</t>
        </is>
      </c>
      <c r="AU192" s="158" t="inlineStr">
        <is>
          <t>Technology</t>
        </is>
      </c>
      <c r="AV192" s="158" t="inlineStr">
        <is>
          <t>Engineering &amp; Development</t>
        </is>
      </c>
      <c r="AW192" s="158" t="inlineStr">
        <is>
          <t>Frontend / UI Engineering</t>
        </is>
      </c>
      <c r="AX192" s="158" t="n"/>
      <c r="AY192" s="158" t="n"/>
      <c r="AZ192" s="158" t="inlineStr">
        <is>
          <t>Employee</t>
        </is>
      </c>
      <c r="BA192" s="158" t="inlineStr">
        <is>
          <t>Hetal Chauhan</t>
        </is>
      </c>
      <c r="BB192" s="158" t="inlineStr">
        <is>
          <t>Hetal Chauhan</t>
        </is>
      </c>
      <c r="BC192" s="158" t="inlineStr">
        <is>
          <t>No</t>
        </is>
      </c>
      <c r="BD192" s="158" t="inlineStr">
        <is>
          <t>Software Engineer</t>
        </is>
      </c>
      <c r="BE192" s="158" t="inlineStr">
        <is>
          <t>Software Engineer</t>
        </is>
      </c>
      <c r="BF192" s="158" t="inlineStr">
        <is>
          <t>No</t>
        </is>
      </c>
      <c r="BG192" s="158" t="inlineStr">
        <is>
          <t>—</t>
        </is>
      </c>
      <c r="BH192" s="158" t="inlineStr">
        <is>
          <t>—</t>
        </is>
      </c>
      <c r="BI192" s="158" t="inlineStr">
        <is>
          <t>—</t>
        </is>
      </c>
      <c r="BJ192" s="158" t="inlineStr">
        <is>
          <t>Not a manager</t>
        </is>
      </c>
      <c r="BK192" s="158" t="inlineStr">
        <is>
          <t>—</t>
        </is>
      </c>
      <c r="BL192" s="158" t="inlineStr">
        <is>
          <t>—</t>
        </is>
      </c>
      <c r="BM192" s="158" t="inlineStr">
        <is>
          <t>—</t>
        </is>
      </c>
      <c r="BN192" s="158" t="inlineStr">
        <is>
          <t>Not a manager</t>
        </is>
      </c>
      <c r="BO192" s="158" t="inlineStr">
        <is>
          <t>—</t>
        </is>
      </c>
      <c r="BP192" s="158" t="inlineStr">
        <is>
          <t>L3 – Professional / Associate</t>
        </is>
      </c>
      <c r="BQ192" s="158" t="inlineStr">
        <is>
          <t>L3 – Professional / Associate</t>
        </is>
      </c>
      <c r="BR192" s="158" t="inlineStr">
        <is>
          <t>No designation change — current record value carried forward</t>
        </is>
      </c>
      <c r="BS192" s="158"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T192" s="158" t="n"/>
      <c r="BU192" s="158" t="inlineStr">
        <is>
          <t>US - ESMA; Global.</t>
        </is>
      </c>
      <c r="BV192" s="158" t="n"/>
      <c r="BW192" s="158" t="n"/>
      <c r="BX192" s="158" t="n"/>
      <c r="BY192" s="158" t="n"/>
      <c r="BZ192" s="158" t="n"/>
      <c r="CA192" s="158" t="n"/>
      <c r="CB192" s="158" t="n"/>
      <c r="CC192" s="158" t="n"/>
      <c r="CD192" s="158" t="n"/>
      <c r="CE192" s="158" t="n"/>
      <c r="CF192" s="158" t="n"/>
      <c r="CG192" s="158" t="n"/>
      <c r="CH192" s="158" t="n"/>
      <c r="CI192" s="158" t="n"/>
      <c r="CJ192" s="158" t="n"/>
      <c r="CK192" s="158" t="n"/>
      <c r="CL192" s="158" t="n"/>
      <c r="CM192" s="158" t="n"/>
      <c r="CN192" s="158" t="n"/>
      <c r="CO192" s="158" t="n"/>
      <c r="CP192" s="158" t="n"/>
      <c r="CQ192" s="158" t="n"/>
      <c r="CR192" s="158" t="n"/>
      <c r="CS192" s="158" t="n"/>
      <c r="CT192" s="158" t="n"/>
      <c r="CU192" s="158" t="n"/>
      <c r="CV192" s="158" t="n"/>
      <c r="CW192" s="158" t="n"/>
      <c r="CX192" s="158" t="n"/>
      <c r="CY192" s="158" t="n"/>
    </row>
    <row r="193" ht="64" customHeight="1">
      <c r="A193" s="109" t="inlineStr">
        <is>
          <t>IRIS2544</t>
        </is>
      </c>
      <c r="B193" s="111" t="inlineStr">
        <is>
          <t>Harsh Icecreamwala</t>
        </is>
      </c>
      <c r="C193" s="111" t="inlineStr">
        <is>
          <t>Technology</t>
        </is>
      </c>
      <c r="D193" s="115" t="inlineStr">
        <is>
          <t>Software Engineer</t>
        </is>
      </c>
      <c r="E193" s="115" t="inlineStr">
        <is>
          <t>Senior Software Engineer</t>
        </is>
      </c>
      <c r="F193" s="115" t="inlineStr">
        <is>
          <t>Not in current mapping files</t>
        </is>
      </c>
      <c r="G193" s="115" t="inlineStr">
        <is>
          <t>A3</t>
        </is>
      </c>
      <c r="H193" s="118" t="inlineStr">
        <is>
          <t>● Newly mapped</t>
        </is>
      </c>
      <c r="I193" s="111" t="inlineStr">
        <is>
          <t>Engineering &amp; Development</t>
        </is>
      </c>
      <c r="J193" s="111" t="inlineStr">
        <is>
          <t>Backend Development</t>
        </is>
      </c>
      <c r="K193" s="111" t="inlineStr"/>
      <c r="L193" s="111" t="n">
        <v>20</v>
      </c>
      <c r="M193" s="113" t="inlineStr">
        <is>
          <t>P2</t>
        </is>
      </c>
      <c r="N193" s="114" t="inlineStr">
        <is>
          <t>Developing</t>
        </is>
      </c>
      <c r="O193" s="114" t="inlineStr">
        <is>
          <t>3 Apply</t>
        </is>
      </c>
      <c r="P193" s="114" t="inlineStr">
        <is>
          <t>2–4 yrs</t>
        </is>
      </c>
      <c r="Q193" s="114" t="inlineStr">
        <is>
          <t>3–5 · 2–5</t>
        </is>
      </c>
      <c r="R193" s="114" t="inlineStr">
        <is>
          <t>Software Engineer</t>
        </is>
      </c>
      <c r="S193" s="114" t="inlineStr">
        <is>
          <r>
            <rPr>
              <rFont val="Calibri"/>
              <b val="1"/>
              <sz val="10"/>
            </rPr>
            <t>Workiva:</t>
          </r>
          <r>
            <rPr>
              <rFont val="Calibri"/>
              <sz val="10"/>
            </rPr>
            <t xml:space="preserve"> SE · Broadridge India: SE · Nasdaq / AxiomSL: SE · Salesforce: MTS · Atlassian: P40 · 3–7 yrs · Freshworks: Senior SE</t>
          </r>
        </is>
      </c>
      <c r="T193" s="114" t="inlineStr">
        <is>
          <t>SFIA 9 · software development, programming; OWASP secure coding; cloud vendor certifications</t>
        </is>
      </c>
      <c r="U193" s="114" t="inlineStr">
        <is>
          <t>Core 2 · Future 2 · Functional 3 · Leadership not scored</t>
        </is>
      </c>
      <c r="V193" s="157" t="n">
        <v>518</v>
      </c>
      <c r="W193" s="158" t="inlineStr">
        <is>
          <t>IRIS2544</t>
        </is>
      </c>
      <c r="X193" s="158" t="inlineStr">
        <is>
          <t>Employee</t>
        </is>
      </c>
      <c r="Y193" s="158" t="inlineStr">
        <is>
          <t>Active</t>
        </is>
      </c>
      <c r="Z193" s="158" t="inlineStr">
        <is>
          <t>Harsh Icecreamwala</t>
        </is>
      </c>
      <c r="AA193" s="246" t="n">
        <v>46217</v>
      </c>
      <c r="AB193" s="158" t="inlineStr">
        <is>
          <t>Software Engineer</t>
        </is>
      </c>
      <c r="AC193" s="158" t="inlineStr">
        <is>
          <t>Master of Science</t>
        </is>
      </c>
      <c r="AD193" s="158" t="inlineStr">
        <is>
          <t>Siddhesh Kadam</t>
        </is>
      </c>
      <c r="AE193" s="158" t="inlineStr">
        <is>
          <t>N-3</t>
        </is>
      </c>
      <c r="AF193" s="158" t="inlineStr">
        <is>
          <t>Individual Contributor</t>
        </is>
      </c>
      <c r="AG193" s="158" t="inlineStr">
        <is>
          <t>2 years, 8 months, 0 days</t>
        </is>
      </c>
      <c r="AH193" s="158" t="inlineStr">
        <is>
          <t>0 years, 1 months, 11 days</t>
        </is>
      </c>
      <c r="AI193" s="158" t="inlineStr">
        <is>
          <t>Regtech</t>
        </is>
      </c>
      <c r="AJ193" s="158" t="inlineStr">
        <is>
          <t>CARBON</t>
        </is>
      </c>
      <c r="AK193" s="158" t="inlineStr">
        <is>
          <t>Technology</t>
        </is>
      </c>
      <c r="AL193" s="158" t="inlineStr">
        <is>
          <t>Development</t>
        </is>
      </c>
      <c r="AM193" s="158" t="inlineStr">
        <is>
          <t>Yes</t>
        </is>
      </c>
      <c r="AN193" s="158" t="inlineStr">
        <is>
          <t>Product/Project</t>
        </is>
      </c>
      <c r="AO193" s="158" t="inlineStr">
        <is>
          <t>.NET MVC</t>
        </is>
      </c>
      <c r="AP193" s="158" t="inlineStr">
        <is>
          <t>Technical - Developer</t>
        </is>
      </c>
      <c r="AQ193" s="158" t="n">
        <v>20</v>
      </c>
      <c r="AR193" s="158" t="inlineStr">
        <is>
          <t>Covered</t>
        </is>
      </c>
      <c r="AS193" s="158" t="n"/>
      <c r="AT193" s="158" t="n"/>
      <c r="AU193" s="158" t="n"/>
      <c r="AV193" s="158" t="n"/>
      <c r="AW193" s="158" t="n"/>
      <c r="AX193" s="158" t="n"/>
      <c r="AY193" s="158" t="n"/>
      <c r="AZ193" s="158" t="n"/>
      <c r="BA193" s="158" t="n"/>
      <c r="BB193" s="158" t="n"/>
      <c r="BC193" s="158" t="n"/>
      <c r="BD193" s="158" t="n"/>
      <c r="BE193" s="158" t="n"/>
      <c r="BF193" s="158" t="n"/>
      <c r="BG193" s="158" t="n"/>
      <c r="BH193" s="158" t="n"/>
      <c r="BI193" s="158" t="n"/>
      <c r="BJ193" s="158" t="n"/>
      <c r="BK193" s="158" t="n"/>
      <c r="BL193" s="158" t="n"/>
      <c r="BM193" s="158" t="n"/>
      <c r="BN193" s="158" t="n"/>
      <c r="BO193" s="158" t="n"/>
      <c r="BP193" s="158" t="n"/>
      <c r="BQ193" s="158" t="n"/>
      <c r="BR193" s="158" t="n"/>
      <c r="BS193" s="158" t="n"/>
      <c r="BT193" s="158" t="n"/>
      <c r="BU193" s="158" t="n"/>
      <c r="BV193" s="158" t="n"/>
      <c r="BW193" s="158" t="n"/>
      <c r="BX193" s="158" t="n"/>
      <c r="BY193" s="158" t="n"/>
      <c r="BZ193" s="158" t="n"/>
      <c r="CA193" s="158" t="n"/>
      <c r="CB193" s="158" t="n"/>
      <c r="CC193" s="158" t="n"/>
      <c r="CD193" s="158" t="n"/>
      <c r="CE193" s="158" t="n"/>
      <c r="CF193" s="158" t="n"/>
      <c r="CG193" s="158" t="n"/>
      <c r="CH193" s="158" t="n"/>
      <c r="CI193" s="158" t="n"/>
      <c r="CJ193" s="158" t="n"/>
      <c r="CK193" s="158" t="n"/>
      <c r="CL193" s="158" t="n"/>
      <c r="CM193" s="158" t="n"/>
      <c r="CN193" s="158" t="n"/>
      <c r="CO193" s="158" t="n"/>
      <c r="CP193" s="158" t="n"/>
      <c r="CQ193" s="158" t="n"/>
      <c r="CR193" s="158" t="n"/>
      <c r="CS193" s="158" t="n"/>
      <c r="CT193" s="158" t="n"/>
      <c r="CU193" s="158" t="n"/>
      <c r="CV193" s="158" t="n"/>
      <c r="CW193" s="158" t="n"/>
      <c r="CX193" s="158" t="n"/>
      <c r="CY193" s="158" t="n"/>
    </row>
    <row r="194" ht="64" customHeight="1">
      <c r="A194" s="109" t="inlineStr">
        <is>
          <t>IRIS2024</t>
        </is>
      </c>
      <c r="B194" s="111" t="inlineStr">
        <is>
          <t>Imtiyaz Pathan</t>
        </is>
      </c>
      <c r="C194" s="111" t="inlineStr">
        <is>
          <t>Technology</t>
        </is>
      </c>
      <c r="D194" s="115" t="inlineStr">
        <is>
          <t>Software Engineer</t>
        </is>
      </c>
      <c r="E194" s="115" t="inlineStr">
        <is>
          <t>Senior Software Engineer</t>
        </is>
      </c>
      <c r="F194" s="115" t="inlineStr">
        <is>
          <t>L3 – Professional / Associate</t>
        </is>
      </c>
      <c r="G194" s="115" t="inlineStr">
        <is>
          <t>A3</t>
        </is>
      </c>
      <c r="H194" s="146" t="inlineStr">
        <is>
          <t>▲ Up</t>
        </is>
      </c>
      <c r="I194" s="111" t="inlineStr">
        <is>
          <t>Engineering &amp; Development</t>
        </is>
      </c>
      <c r="J194" s="111" t="inlineStr">
        <is>
          <t>Backend Development</t>
        </is>
      </c>
      <c r="K194" s="111" t="inlineStr"/>
      <c r="L194" s="111" t="n">
        <v>20</v>
      </c>
      <c r="M194" s="113" t="inlineStr">
        <is>
          <t>P2</t>
        </is>
      </c>
      <c r="N194" s="114" t="inlineStr">
        <is>
          <t>Developing</t>
        </is>
      </c>
      <c r="O194" s="114" t="inlineStr">
        <is>
          <t>3 Apply</t>
        </is>
      </c>
      <c r="P194" s="114" t="inlineStr">
        <is>
          <t>2–4 yrs</t>
        </is>
      </c>
      <c r="Q194" s="114" t="inlineStr">
        <is>
          <t>3–5 · 2–5</t>
        </is>
      </c>
      <c r="R194" s="114" t="inlineStr">
        <is>
          <t>Software Engineer</t>
        </is>
      </c>
      <c r="S194" s="114" t="inlineStr">
        <is>
          <r>
            <rPr>
              <rFont val="Calibri"/>
              <b val="1"/>
              <sz val="10"/>
            </rPr>
            <t>Workiva:</t>
          </r>
          <r>
            <rPr>
              <rFont val="Calibri"/>
              <sz val="10"/>
            </rPr>
            <t xml:space="preserve"> SE · Broadridge India: SE · Nasdaq / AxiomSL: SE · Salesforce: MTS · Atlassian: P40 · 3–7 yrs · Freshworks: Senior SE</t>
          </r>
        </is>
      </c>
      <c r="T194" s="114" t="inlineStr">
        <is>
          <t>SFIA 9 · software development, programming; OWASP secure coding; cloud vendor certifications</t>
        </is>
      </c>
      <c r="U194" s="114" t="inlineStr">
        <is>
          <t>Core 2 · Future 2 · Functional 3 · Leadership not scored</t>
        </is>
      </c>
      <c r="V194" s="157" t="n">
        <v>221</v>
      </c>
      <c r="W194" s="158" t="inlineStr">
        <is>
          <t>IRIS2024</t>
        </is>
      </c>
      <c r="X194" s="158" t="inlineStr">
        <is>
          <t>Employee</t>
        </is>
      </c>
      <c r="Y194" s="158" t="inlineStr">
        <is>
          <t>Active</t>
        </is>
      </c>
      <c r="Z194" s="158" t="inlineStr">
        <is>
          <t>Imtiyaz Pathan</t>
        </is>
      </c>
      <c r="AA194" s="246" t="n">
        <v>44714</v>
      </c>
      <c r="AB194" s="158" t="inlineStr">
        <is>
          <t>Software Engineer</t>
        </is>
      </c>
      <c r="AC194" s="158" t="inlineStr">
        <is>
          <t>MCA</t>
        </is>
      </c>
      <c r="AD194" s="158" t="inlineStr">
        <is>
          <t>Dhiraj Suryawanshi</t>
        </is>
      </c>
      <c r="AE194" s="158" t="inlineStr">
        <is>
          <t>N-3</t>
        </is>
      </c>
      <c r="AF194" s="158" t="inlineStr">
        <is>
          <t>Individual Contributor</t>
        </is>
      </c>
      <c r="AG194" s="158" t="inlineStr">
        <is>
          <t>0 years, 0 months, 0 days</t>
        </is>
      </c>
      <c r="AH194" s="158" t="inlineStr">
        <is>
          <t>4 years, 2 months, 23 days</t>
        </is>
      </c>
      <c r="AI194" s="158" t="inlineStr">
        <is>
          <t>Regtech</t>
        </is>
      </c>
      <c r="AJ194" s="158" t="inlineStr">
        <is>
          <t>CARBON</t>
        </is>
      </c>
      <c r="AK194" s="158" t="inlineStr">
        <is>
          <t>Technology</t>
        </is>
      </c>
      <c r="AL194" s="158" t="inlineStr">
        <is>
          <t>Development</t>
        </is>
      </c>
      <c r="AM194" s="158" t="inlineStr">
        <is>
          <t>Yes</t>
        </is>
      </c>
      <c r="AN194" s="158" t="inlineStr">
        <is>
          <t>Product/Project</t>
        </is>
      </c>
      <c r="AO194" s="158" t="inlineStr">
        <is>
          <t>.NET MVC</t>
        </is>
      </c>
      <c r="AP194" s="158" t="inlineStr">
        <is>
          <t>Technical - Developer</t>
        </is>
      </c>
      <c r="AQ194" s="158" t="n">
        <v>20</v>
      </c>
      <c r="AR194" s="158" t="inlineStr">
        <is>
          <t>Covered</t>
        </is>
      </c>
      <c r="AS194" s="158" t="inlineStr">
        <is>
          <t>IRIS2024</t>
        </is>
      </c>
      <c r="AT194" s="158" t="inlineStr">
        <is>
          <t>Imtiyaz Pathan</t>
        </is>
      </c>
      <c r="AU194" s="158" t="inlineStr">
        <is>
          <t>Technology</t>
        </is>
      </c>
      <c r="AV194" s="158" t="inlineStr">
        <is>
          <t>Engineering &amp; Development</t>
        </is>
      </c>
      <c r="AW194" s="158" t="inlineStr">
        <is>
          <t>Full-Stack Engineering</t>
        </is>
      </c>
      <c r="AX194" s="158" t="n"/>
      <c r="AY194" s="158" t="n"/>
      <c r="AZ194" s="158" t="inlineStr">
        <is>
          <t>Employee</t>
        </is>
      </c>
      <c r="BA194" s="158" t="inlineStr">
        <is>
          <t>Dhiraj Suryawanshi</t>
        </is>
      </c>
      <c r="BB194" s="158" t="inlineStr">
        <is>
          <t>Dhiraj Suryawanshi</t>
        </is>
      </c>
      <c r="BC194" s="158" t="inlineStr">
        <is>
          <t>No</t>
        </is>
      </c>
      <c r="BD194" s="158" t="inlineStr">
        <is>
          <t>Software Engineer</t>
        </is>
      </c>
      <c r="BE194" s="158" t="inlineStr">
        <is>
          <t>Software Engineer</t>
        </is>
      </c>
      <c r="BF194" s="158" t="inlineStr">
        <is>
          <t>No</t>
        </is>
      </c>
      <c r="BG194" s="158" t="inlineStr">
        <is>
          <t>—</t>
        </is>
      </c>
      <c r="BH194" s="158" t="inlineStr">
        <is>
          <t>—</t>
        </is>
      </c>
      <c r="BI194" s="158" t="inlineStr">
        <is>
          <t>—</t>
        </is>
      </c>
      <c r="BJ194" s="158" t="inlineStr">
        <is>
          <t>Not a manager</t>
        </is>
      </c>
      <c r="BK194" s="158" t="inlineStr">
        <is>
          <t>—</t>
        </is>
      </c>
      <c r="BL194" s="158" t="inlineStr">
        <is>
          <t>—</t>
        </is>
      </c>
      <c r="BM194" s="158" t="inlineStr">
        <is>
          <t>—</t>
        </is>
      </c>
      <c r="BN194" s="158" t="inlineStr">
        <is>
          <t>Not a manager</t>
        </is>
      </c>
      <c r="BO194" s="158" t="inlineStr">
        <is>
          <t>—</t>
        </is>
      </c>
      <c r="BP194" s="158" t="inlineStr">
        <is>
          <t>L3 – Professional / Associate</t>
        </is>
      </c>
      <c r="BQ194" s="158" t="inlineStr">
        <is>
          <t>L3 – Professional / Associate</t>
        </is>
      </c>
      <c r="BR194" s="158" t="inlineStr">
        <is>
          <t>No designation change — current record value carried forward</t>
        </is>
      </c>
      <c r="BS194" s="158"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T194" s="158" t="n"/>
      <c r="BU194" s="158" t="inlineStr">
        <is>
          <t>Global.</t>
        </is>
      </c>
      <c r="BV194" s="158" t="n"/>
      <c r="BW194" s="158" t="n"/>
      <c r="BX194" s="158" t="n"/>
      <c r="BY194" s="158" t="n"/>
      <c r="BZ194" s="158" t="n"/>
      <c r="CA194" s="158" t="n"/>
      <c r="CB194" s="158" t="n"/>
      <c r="CC194" s="158" t="n"/>
      <c r="CD194" s="158" t="n"/>
      <c r="CE194" s="158" t="n"/>
      <c r="CF194" s="158" t="n"/>
      <c r="CG194" s="158" t="n"/>
      <c r="CH194" s="158" t="n"/>
      <c r="CI194" s="158" t="n"/>
      <c r="CJ194" s="158" t="n"/>
      <c r="CK194" s="158" t="n"/>
      <c r="CL194" s="158" t="n"/>
      <c r="CM194" s="158" t="n"/>
      <c r="CN194" s="158" t="n"/>
      <c r="CO194" s="158" t="n"/>
      <c r="CP194" s="158" t="n"/>
      <c r="CQ194" s="158" t="n"/>
      <c r="CR194" s="158" t="n"/>
      <c r="CS194" s="158" t="n"/>
      <c r="CT194" s="158" t="n"/>
      <c r="CU194" s="158" t="n"/>
      <c r="CV194" s="158" t="n"/>
      <c r="CW194" s="158" t="n"/>
      <c r="CX194" s="158" t="n"/>
      <c r="CY194" s="158" t="n"/>
    </row>
    <row r="195" ht="64" customHeight="1">
      <c r="A195" s="109" t="inlineStr">
        <is>
          <t>IRIS2109</t>
        </is>
      </c>
      <c r="B195" s="111" t="inlineStr">
        <is>
          <t>Jayshiv Patel</t>
        </is>
      </c>
      <c r="C195" s="111" t="inlineStr">
        <is>
          <t>Technology</t>
        </is>
      </c>
      <c r="D195" s="115" t="inlineStr">
        <is>
          <t>Software Engineer</t>
        </is>
      </c>
      <c r="E195" s="115" t="inlineStr">
        <is>
          <t>Senior Software Engineer</t>
        </is>
      </c>
      <c r="F195" s="115" t="inlineStr">
        <is>
          <t>L3 – Professional / Associate</t>
        </is>
      </c>
      <c r="G195" s="115" t="inlineStr">
        <is>
          <t>A3</t>
        </is>
      </c>
      <c r="H195" s="146" t="inlineStr">
        <is>
          <t>▲ Up</t>
        </is>
      </c>
      <c r="I195" s="111" t="inlineStr">
        <is>
          <t>Engineering &amp; Development</t>
        </is>
      </c>
      <c r="J195" s="111" t="inlineStr">
        <is>
          <t>Full-Stack Development</t>
        </is>
      </c>
      <c r="K195" s="133" t="inlineStr">
        <is>
          <t>• Confirm the reporting line — Manager</t>
        </is>
      </c>
      <c r="L195" s="111" t="n">
        <v>20</v>
      </c>
      <c r="M195" s="113" t="inlineStr">
        <is>
          <t>P2</t>
        </is>
      </c>
      <c r="N195" s="114" t="inlineStr">
        <is>
          <t>Developing</t>
        </is>
      </c>
      <c r="O195" s="114" t="inlineStr">
        <is>
          <t>3 Apply</t>
        </is>
      </c>
      <c r="P195" s="114" t="inlineStr">
        <is>
          <t>2–4 yrs</t>
        </is>
      </c>
      <c r="Q195" s="114" t="inlineStr">
        <is>
          <t>3–5 · 2–5</t>
        </is>
      </c>
      <c r="R195" s="114" t="inlineStr">
        <is>
          <t>Software Engineer</t>
        </is>
      </c>
      <c r="S195" s="114" t="inlineStr">
        <is>
          <r>
            <rPr>
              <rFont val="Calibri"/>
              <b val="1"/>
              <sz val="10"/>
            </rPr>
            <t>Workiva:</t>
          </r>
          <r>
            <rPr>
              <rFont val="Calibri"/>
              <sz val="10"/>
            </rPr>
            <t xml:space="preserve"> SE · Broadridge India: SE · Nasdaq / AxiomSL: SE · Salesforce: MTS · Atlassian: P40 · 3–7 yrs · Freshworks: Senior SE</t>
          </r>
        </is>
      </c>
      <c r="T195" s="114" t="inlineStr">
        <is>
          <t>SFIA 9 · software development, programming; OWASP secure coding; cloud vendor certifications</t>
        </is>
      </c>
      <c r="U195" s="114" t="inlineStr">
        <is>
          <t>Core 2 · Future 2 · Functional 3 · Leadership not scored</t>
        </is>
      </c>
      <c r="V195" s="157" t="n">
        <v>266</v>
      </c>
      <c r="W195" s="158" t="inlineStr">
        <is>
          <t>IRIS2109</t>
        </is>
      </c>
      <c r="X195" s="158" t="inlineStr">
        <is>
          <t>Employee</t>
        </is>
      </c>
      <c r="Y195" s="158" t="inlineStr">
        <is>
          <t>Active</t>
        </is>
      </c>
      <c r="Z195" s="158" t="inlineStr">
        <is>
          <t>Jayshiv Patel</t>
        </is>
      </c>
      <c r="AA195" s="246" t="n">
        <v>45019</v>
      </c>
      <c r="AB195" s="158" t="inlineStr">
        <is>
          <t>Software Engineer</t>
        </is>
      </c>
      <c r="AC195" s="158" t="inlineStr">
        <is>
          <t>Msc</t>
        </is>
      </c>
      <c r="AD195" s="158" t="inlineStr">
        <is>
          <t>Chetan Kotwal</t>
        </is>
      </c>
      <c r="AE195" s="158" t="inlineStr">
        <is>
          <t>N-3</t>
        </is>
      </c>
      <c r="AF195" s="158" t="inlineStr">
        <is>
          <t>Manager</t>
        </is>
      </c>
      <c r="AG195" s="158" t="inlineStr">
        <is>
          <t>0 years, 0 months, 0 days</t>
        </is>
      </c>
      <c r="AH195" s="158" t="inlineStr">
        <is>
          <t>3 years, 4 months, 22 days</t>
        </is>
      </c>
      <c r="AI195" s="158" t="inlineStr">
        <is>
          <t>Regtech</t>
        </is>
      </c>
      <c r="AJ195" s="158" t="inlineStr">
        <is>
          <t>CARBON</t>
        </is>
      </c>
      <c r="AK195" s="158" t="inlineStr">
        <is>
          <t>Technology</t>
        </is>
      </c>
      <c r="AL195" s="158" t="inlineStr">
        <is>
          <t>Development</t>
        </is>
      </c>
      <c r="AM195" s="158" t="inlineStr">
        <is>
          <t>Yes</t>
        </is>
      </c>
      <c r="AN195" s="158" t="inlineStr">
        <is>
          <t>Product/Project</t>
        </is>
      </c>
      <c r="AO195" s="158" t="inlineStr">
        <is>
          <t>.NET MVC</t>
        </is>
      </c>
      <c r="AP195" s="158" t="inlineStr">
        <is>
          <t>Technical - Developer</t>
        </is>
      </c>
      <c r="AQ195" s="158" t="n">
        <v>20</v>
      </c>
      <c r="AR195" s="158" t="inlineStr">
        <is>
          <t>Covered</t>
        </is>
      </c>
      <c r="AS195" s="158" t="inlineStr">
        <is>
          <t>IRIS2109</t>
        </is>
      </c>
      <c r="AT195" s="158" t="inlineStr">
        <is>
          <t>Jayshiv Patel</t>
        </is>
      </c>
      <c r="AU195" s="158" t="inlineStr">
        <is>
          <t>Technology</t>
        </is>
      </c>
      <c r="AV195" s="158" t="inlineStr">
        <is>
          <t>Engineering &amp; Development</t>
        </is>
      </c>
      <c r="AW195" s="158" t="inlineStr">
        <is>
          <t>Full-Stack Engineering</t>
        </is>
      </c>
      <c r="AX195" s="158" t="n"/>
      <c r="AY195" s="158" t="n"/>
      <c r="AZ195" s="158" t="inlineStr">
        <is>
          <t>Employee</t>
        </is>
      </c>
      <c r="BA195" s="158" t="inlineStr">
        <is>
          <t>Chetan Kotwal</t>
        </is>
      </c>
      <c r="BB195" s="158" t="inlineStr">
        <is>
          <t>Chetan Kotwal</t>
        </is>
      </c>
      <c r="BC195" s="158" t="inlineStr">
        <is>
          <t>No</t>
        </is>
      </c>
      <c r="BD195" s="158" t="inlineStr">
        <is>
          <t>Software Engineer</t>
        </is>
      </c>
      <c r="BE195" s="158" t="inlineStr">
        <is>
          <t>Software Engineer</t>
        </is>
      </c>
      <c r="BF195" s="158" t="inlineStr">
        <is>
          <t>No</t>
        </is>
      </c>
      <c r="BG195" s="158" t="n">
        <v>2</v>
      </c>
      <c r="BH195" s="158" t="n">
        <v>2</v>
      </c>
      <c r="BI195" s="158" t="n">
        <v>0</v>
      </c>
      <c r="BJ195" s="158" t="inlineStr">
        <is>
          <t>Consolidate / flatten</t>
        </is>
      </c>
      <c r="BK195" s="158" t="n">
        <v>2</v>
      </c>
      <c r="BL195" s="158" t="n">
        <v>2</v>
      </c>
      <c r="BM195" s="158" t="n">
        <v>0</v>
      </c>
      <c r="BN195" s="158" t="inlineStr">
        <is>
          <t>Consolidate / flatten</t>
        </is>
      </c>
      <c r="BO195" s="158" t="inlineStr">
        <is>
          <t>No</t>
        </is>
      </c>
      <c r="BP195" s="158" t="inlineStr">
        <is>
          <t>L3 – Professional / Associate</t>
        </is>
      </c>
      <c r="BQ195" s="158" t="inlineStr">
        <is>
          <t>L3 – Professional / Associate</t>
        </is>
      </c>
      <c r="BR195" s="158" t="inlineStr">
        <is>
          <t>No designation change — current record value carried forward</t>
        </is>
      </c>
      <c r="BS195" s="158"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T195" s="158" t="n"/>
      <c r="BU195" s="158" t="inlineStr">
        <is>
          <t>Global.</t>
        </is>
      </c>
      <c r="BV195" s="158" t="n"/>
      <c r="BW195" s="158" t="n"/>
      <c r="BX195" s="158" t="n"/>
      <c r="BY195" s="158" t="n"/>
      <c r="BZ195" s="158" t="n"/>
      <c r="CA195" s="158" t="n"/>
      <c r="CB195" s="158" t="n"/>
      <c r="CC195" s="158" t="n"/>
      <c r="CD195" s="158" t="n"/>
      <c r="CE195" s="158" t="n"/>
      <c r="CF195" s="158" t="n"/>
      <c r="CG195" s="158" t="n"/>
      <c r="CH195" s="158" t="n"/>
      <c r="CI195" s="158" t="n"/>
      <c r="CJ195" s="158" t="n"/>
      <c r="CK195" s="158" t="n"/>
      <c r="CL195" s="158" t="n"/>
      <c r="CM195" s="158" t="n"/>
      <c r="CN195" s="158" t="n"/>
      <c r="CO195" s="158" t="n"/>
      <c r="CP195" s="158" t="n"/>
      <c r="CQ195" s="158" t="n"/>
      <c r="CR195" s="158" t="n"/>
      <c r="CS195" s="158" t="n"/>
      <c r="CT195" s="158" t="n"/>
      <c r="CU195" s="158" t="n"/>
      <c r="CV195" s="158" t="n"/>
      <c r="CW195" s="158" t="n"/>
      <c r="CX195" s="158" t="n"/>
      <c r="CY195" s="158" t="n"/>
    </row>
    <row r="196" ht="64" customHeight="1">
      <c r="A196" s="109" t="inlineStr">
        <is>
          <t>IRIS2472</t>
        </is>
      </c>
      <c r="B196" s="111" t="inlineStr">
        <is>
          <t>Karan Kapadia</t>
        </is>
      </c>
      <c r="C196" s="111" t="inlineStr">
        <is>
          <t>Technology</t>
        </is>
      </c>
      <c r="D196" s="115" t="inlineStr">
        <is>
          <t>Software Engineer</t>
        </is>
      </c>
      <c r="E196" s="115" t="inlineStr">
        <is>
          <t>Senior Software Engineer</t>
        </is>
      </c>
      <c r="F196" s="115" t="inlineStr">
        <is>
          <t>L3 – Professional / Associate</t>
        </is>
      </c>
      <c r="G196" s="115" t="inlineStr">
        <is>
          <t>A3</t>
        </is>
      </c>
      <c r="H196" s="146" t="inlineStr">
        <is>
          <t>▲ Up</t>
        </is>
      </c>
      <c r="I196" s="111" t="inlineStr">
        <is>
          <t>Engineering &amp; Development</t>
        </is>
      </c>
      <c r="J196" s="111" t="inlineStr">
        <is>
          <t>Full-Stack Development</t>
        </is>
      </c>
      <c r="K196" s="111" t="inlineStr"/>
      <c r="L196" s="111" t="n">
        <v>19</v>
      </c>
      <c r="M196" s="113" t="inlineStr">
        <is>
          <t>P2</t>
        </is>
      </c>
      <c r="N196" s="114" t="inlineStr">
        <is>
          <t>Developing</t>
        </is>
      </c>
      <c r="O196" s="114" t="inlineStr">
        <is>
          <t>3 Apply</t>
        </is>
      </c>
      <c r="P196" s="114" t="inlineStr">
        <is>
          <t>2–4 yrs</t>
        </is>
      </c>
      <c r="Q196" s="114" t="inlineStr">
        <is>
          <t>3–5 · 2–5</t>
        </is>
      </c>
      <c r="R196" s="114" t="inlineStr">
        <is>
          <t>Software Engineer</t>
        </is>
      </c>
      <c r="S196" s="114" t="inlineStr">
        <is>
          <r>
            <rPr>
              <rFont val="Calibri"/>
              <b val="1"/>
              <sz val="10"/>
            </rPr>
            <t>Workiva:</t>
          </r>
          <r>
            <rPr>
              <rFont val="Calibri"/>
              <sz val="10"/>
            </rPr>
            <t xml:space="preserve"> SE · Broadridge India: SE · Nasdaq / AxiomSL: SE · Salesforce: MTS · Atlassian: P40 · 3–7 yrs · Freshworks: Senior SE</t>
          </r>
        </is>
      </c>
      <c r="T196" s="114" t="inlineStr">
        <is>
          <t>SFIA 9 · software development, programming; OWASP secure coding; cloud vendor certifications</t>
        </is>
      </c>
      <c r="U196" s="114" t="inlineStr">
        <is>
          <t>Core 2 · Future 2 · Functional 3 · Leadership not scored</t>
        </is>
      </c>
      <c r="V196" s="157" t="n">
        <v>445</v>
      </c>
      <c r="W196" s="158" t="inlineStr">
        <is>
          <t>IRIS2472</t>
        </is>
      </c>
      <c r="X196" s="158" t="inlineStr">
        <is>
          <t>Employee</t>
        </is>
      </c>
      <c r="Y196" s="158" t="inlineStr">
        <is>
          <t>Active</t>
        </is>
      </c>
      <c r="Z196" s="158" t="inlineStr">
        <is>
          <t>Karan Kapadia</t>
        </is>
      </c>
      <c r="AA196" s="246" t="n">
        <v>46055</v>
      </c>
      <c r="AB196" s="158" t="inlineStr">
        <is>
          <t>Software Engineer</t>
        </is>
      </c>
      <c r="AC196" s="158" t="inlineStr">
        <is>
          <t>MCA</t>
        </is>
      </c>
      <c r="AD196" s="158" t="inlineStr">
        <is>
          <t>Prachi Digambar Raut</t>
        </is>
      </c>
      <c r="AE196" s="158" t="inlineStr">
        <is>
          <t>N-4</t>
        </is>
      </c>
      <c r="AF196" s="158" t="inlineStr">
        <is>
          <t>Individual Contributor</t>
        </is>
      </c>
      <c r="AG196" s="158" t="inlineStr">
        <is>
          <t>3 years, 10 months, 0 days</t>
        </is>
      </c>
      <c r="AH196" s="158" t="inlineStr">
        <is>
          <t>0 years, 6 months, 23 days</t>
        </is>
      </c>
      <c r="AI196" s="158" t="inlineStr">
        <is>
          <t>Regtech</t>
        </is>
      </c>
      <c r="AJ196" s="158" t="inlineStr">
        <is>
          <t>CARBON</t>
        </is>
      </c>
      <c r="AK196" s="158" t="inlineStr">
        <is>
          <t>Technology</t>
        </is>
      </c>
      <c r="AL196" s="158" t="inlineStr">
        <is>
          <t>Development</t>
        </is>
      </c>
      <c r="AM196" s="158" t="inlineStr">
        <is>
          <t>Yes</t>
        </is>
      </c>
      <c r="AN196" s="158" t="inlineStr">
        <is>
          <t>Product/Project</t>
        </is>
      </c>
      <c r="AO196" s="158" t="inlineStr">
        <is>
          <t>.NET MVC + React</t>
        </is>
      </c>
      <c r="AP196" s="158" t="inlineStr">
        <is>
          <t>Technical - Developer</t>
        </is>
      </c>
      <c r="AQ196" s="158" t="n">
        <v>20</v>
      </c>
      <c r="AR196" s="158" t="inlineStr">
        <is>
          <t>Covered</t>
        </is>
      </c>
      <c r="AS196" s="158" t="inlineStr">
        <is>
          <t>IRIS2472</t>
        </is>
      </c>
      <c r="AT196" s="158" t="inlineStr">
        <is>
          <t>Karan Kapadia</t>
        </is>
      </c>
      <c r="AU196" s="158" t="inlineStr">
        <is>
          <t>Technology</t>
        </is>
      </c>
      <c r="AV196" s="158" t="inlineStr">
        <is>
          <t>Engineering &amp; Development</t>
        </is>
      </c>
      <c r="AW196" s="158" t="inlineStr">
        <is>
          <t>Full-Stack Engineering</t>
        </is>
      </c>
      <c r="AX196" s="158" t="n"/>
      <c r="AY196" s="158" t="n"/>
      <c r="AZ196" s="158" t="inlineStr">
        <is>
          <t>Employee</t>
        </is>
      </c>
      <c r="BA196" s="158" t="inlineStr">
        <is>
          <t>Prachi Digambar Raut</t>
        </is>
      </c>
      <c r="BB196" s="158" t="inlineStr">
        <is>
          <t>Prachi Digambar Raut</t>
        </is>
      </c>
      <c r="BC196" s="158" t="inlineStr">
        <is>
          <t>No</t>
        </is>
      </c>
      <c r="BD196" s="158" t="inlineStr">
        <is>
          <t>Software Engineer</t>
        </is>
      </c>
      <c r="BE196" s="158" t="inlineStr">
        <is>
          <t>Software Engineer</t>
        </is>
      </c>
      <c r="BF196" s="158" t="inlineStr">
        <is>
          <t>No</t>
        </is>
      </c>
      <c r="BG196" s="158" t="inlineStr">
        <is>
          <t>—</t>
        </is>
      </c>
      <c r="BH196" s="158" t="inlineStr">
        <is>
          <t>—</t>
        </is>
      </c>
      <c r="BI196" s="158" t="inlineStr">
        <is>
          <t>—</t>
        </is>
      </c>
      <c r="BJ196" s="158" t="inlineStr">
        <is>
          <t>Not a manager</t>
        </is>
      </c>
      <c r="BK196" s="158" t="inlineStr">
        <is>
          <t>—</t>
        </is>
      </c>
      <c r="BL196" s="158" t="inlineStr">
        <is>
          <t>—</t>
        </is>
      </c>
      <c r="BM196" s="158" t="inlineStr">
        <is>
          <t>—</t>
        </is>
      </c>
      <c r="BN196" s="158" t="inlineStr">
        <is>
          <t>Not a manager</t>
        </is>
      </c>
      <c r="BO196" s="158" t="inlineStr">
        <is>
          <t>—</t>
        </is>
      </c>
      <c r="BP196" s="158" t="inlineStr">
        <is>
          <t>L3 – Professional / Associate</t>
        </is>
      </c>
      <c r="BQ196" s="158" t="inlineStr">
        <is>
          <t>L3 – Professional / Associate</t>
        </is>
      </c>
      <c r="BR196" s="158" t="inlineStr">
        <is>
          <t>No designation change — current record value carried forward</t>
        </is>
      </c>
      <c r="BS196" s="158"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T196" s="158" t="n"/>
      <c r="BU196" s="158" t="inlineStr">
        <is>
          <t>Global.</t>
        </is>
      </c>
      <c r="BV196" s="158" t="n"/>
      <c r="BW196" s="158" t="n"/>
      <c r="BX196" s="158" t="n"/>
      <c r="BY196" s="158" t="n"/>
      <c r="BZ196" s="158" t="n"/>
      <c r="CA196" s="158" t="n"/>
      <c r="CB196" s="158" t="n"/>
      <c r="CC196" s="158" t="n"/>
      <c r="CD196" s="158" t="n"/>
      <c r="CE196" s="158" t="n"/>
      <c r="CF196" s="158" t="n"/>
      <c r="CG196" s="158" t="n"/>
      <c r="CH196" s="158" t="n"/>
      <c r="CI196" s="158" t="n"/>
      <c r="CJ196" s="158" t="n"/>
      <c r="CK196" s="158" t="n"/>
      <c r="CL196" s="158" t="n"/>
      <c r="CM196" s="158" t="n"/>
      <c r="CN196" s="158" t="n"/>
      <c r="CO196" s="158" t="n"/>
      <c r="CP196" s="158" t="n"/>
      <c r="CQ196" s="158" t="n"/>
      <c r="CR196" s="158" t="n"/>
      <c r="CS196" s="158" t="n"/>
      <c r="CT196" s="158" t="n"/>
      <c r="CU196" s="158" t="n"/>
      <c r="CV196" s="158" t="n"/>
      <c r="CW196" s="158" t="n"/>
      <c r="CX196" s="158" t="n"/>
      <c r="CY196" s="158" t="n"/>
    </row>
    <row r="197" ht="64" customHeight="1">
      <c r="A197" s="109" t="inlineStr">
        <is>
          <t>IRIS2032</t>
        </is>
      </c>
      <c r="B197" s="111" t="inlineStr">
        <is>
          <t>Kinjal Rathod</t>
        </is>
      </c>
      <c r="C197" s="111" t="inlineStr">
        <is>
          <t>Technology</t>
        </is>
      </c>
      <c r="D197" s="115" t="inlineStr">
        <is>
          <t>Software Engineer</t>
        </is>
      </c>
      <c r="E197" s="115" t="inlineStr">
        <is>
          <t>Senior Software Engineer</t>
        </is>
      </c>
      <c r="F197" s="115" t="inlineStr">
        <is>
          <t>L3 – Professional / Associate</t>
        </is>
      </c>
      <c r="G197" s="115" t="inlineStr">
        <is>
          <t>A3</t>
        </is>
      </c>
      <c r="H197" s="146" t="inlineStr">
        <is>
          <t>▲ Up</t>
        </is>
      </c>
      <c r="I197" s="111" t="inlineStr">
        <is>
          <t>Engineering &amp; Development</t>
        </is>
      </c>
      <c r="J197" s="111" t="inlineStr">
        <is>
          <t>Backend Development</t>
        </is>
      </c>
      <c r="K197" s="111" t="inlineStr"/>
      <c r="L197" s="111" t="n">
        <v>20</v>
      </c>
      <c r="M197" s="113" t="inlineStr">
        <is>
          <t>P2</t>
        </is>
      </c>
      <c r="N197" s="114" t="inlineStr">
        <is>
          <t>Developing</t>
        </is>
      </c>
      <c r="O197" s="114" t="inlineStr">
        <is>
          <t>3 Apply</t>
        </is>
      </c>
      <c r="P197" s="114" t="inlineStr">
        <is>
          <t>2–4 yrs</t>
        </is>
      </c>
      <c r="Q197" s="114" t="inlineStr">
        <is>
          <t>3–5 · 2–5</t>
        </is>
      </c>
      <c r="R197" s="114" t="inlineStr">
        <is>
          <t>Software Engineer</t>
        </is>
      </c>
      <c r="S197" s="114" t="inlineStr">
        <is>
          <r>
            <rPr>
              <rFont val="Calibri"/>
              <b val="1"/>
              <sz val="10"/>
            </rPr>
            <t>Workiva:</t>
          </r>
          <r>
            <rPr>
              <rFont val="Calibri"/>
              <sz val="10"/>
            </rPr>
            <t xml:space="preserve"> SE · Broadridge India: SE · Nasdaq / AxiomSL: SE · Salesforce: MTS · Atlassian: P40 · 3–7 yrs · Freshworks: Senior SE</t>
          </r>
        </is>
      </c>
      <c r="T197" s="114" t="inlineStr">
        <is>
          <t>SFIA 9 · software development, programming; OWASP secure coding; cloud vendor certifications</t>
        </is>
      </c>
      <c r="U197" s="114" t="inlineStr">
        <is>
          <t>Core 2 · Future 2 · Functional 3 · Leadership not scored</t>
        </is>
      </c>
      <c r="V197" s="157" t="n">
        <v>226</v>
      </c>
      <c r="W197" s="158" t="inlineStr">
        <is>
          <t>IRIS2032</t>
        </is>
      </c>
      <c r="X197" s="158" t="inlineStr">
        <is>
          <t>Employee</t>
        </is>
      </c>
      <c r="Y197" s="158" t="inlineStr">
        <is>
          <t>Active</t>
        </is>
      </c>
      <c r="Z197" s="158" t="inlineStr">
        <is>
          <t>Kinjal Rathod</t>
        </is>
      </c>
      <c r="AA197" s="246" t="n">
        <v>44743</v>
      </c>
      <c r="AB197" s="158" t="inlineStr">
        <is>
          <t>Software Engineer</t>
        </is>
      </c>
      <c r="AC197" s="158" t="inlineStr">
        <is>
          <t>MSc</t>
        </is>
      </c>
      <c r="AD197" s="158" t="inlineStr">
        <is>
          <t>Raj Chauhan</t>
        </is>
      </c>
      <c r="AE197" s="158" t="inlineStr">
        <is>
          <t>N-4</t>
        </is>
      </c>
      <c r="AF197" s="158" t="inlineStr">
        <is>
          <t>Individual Contributor</t>
        </is>
      </c>
      <c r="AG197" s="158" t="inlineStr">
        <is>
          <t>0 years, 0 months, 0 days</t>
        </is>
      </c>
      <c r="AH197" s="158" t="inlineStr">
        <is>
          <t>4 years, 1 months, 24 days</t>
        </is>
      </c>
      <c r="AI197" s="158" t="inlineStr">
        <is>
          <t>Regtech</t>
        </is>
      </c>
      <c r="AJ197" s="158" t="inlineStr">
        <is>
          <t>CARBON</t>
        </is>
      </c>
      <c r="AK197" s="158" t="inlineStr">
        <is>
          <t>Technology</t>
        </is>
      </c>
      <c r="AL197" s="158" t="inlineStr">
        <is>
          <t>Development</t>
        </is>
      </c>
      <c r="AM197" s="158" t="inlineStr">
        <is>
          <t>Yes</t>
        </is>
      </c>
      <c r="AN197" s="158" t="inlineStr">
        <is>
          <t>Product/Project</t>
        </is>
      </c>
      <c r="AO197" s="158" t="inlineStr">
        <is>
          <t>.NET MVC</t>
        </is>
      </c>
      <c r="AP197" s="158" t="inlineStr">
        <is>
          <t>Technical - Developer</t>
        </is>
      </c>
      <c r="AQ197" s="158" t="n">
        <v>20</v>
      </c>
      <c r="AR197" s="158" t="inlineStr">
        <is>
          <t>Covered</t>
        </is>
      </c>
      <c r="AS197" s="158" t="inlineStr">
        <is>
          <t>IRIS2032</t>
        </is>
      </c>
      <c r="AT197" s="158" t="inlineStr">
        <is>
          <t>Kinjal Rathod</t>
        </is>
      </c>
      <c r="AU197" s="158" t="inlineStr">
        <is>
          <t>Technology</t>
        </is>
      </c>
      <c r="AV197" s="158" t="inlineStr">
        <is>
          <t>Engineering &amp; Development</t>
        </is>
      </c>
      <c r="AW197" s="158" t="inlineStr">
        <is>
          <t>Backend Engineering ·.NET</t>
        </is>
      </c>
      <c r="AX197" s="158" t="n"/>
      <c r="AY197" s="158" t="n"/>
      <c r="AZ197" s="158" t="inlineStr">
        <is>
          <t>Employee</t>
        </is>
      </c>
      <c r="BA197" s="158" t="inlineStr">
        <is>
          <t>Raj Chauhan</t>
        </is>
      </c>
      <c r="BB197" s="158" t="inlineStr">
        <is>
          <t>Raj Chauhan</t>
        </is>
      </c>
      <c r="BC197" s="158" t="inlineStr">
        <is>
          <t>No</t>
        </is>
      </c>
      <c r="BD197" s="158" t="inlineStr">
        <is>
          <t>Software Engineer</t>
        </is>
      </c>
      <c r="BE197" s="158" t="inlineStr">
        <is>
          <t>Software Engineer</t>
        </is>
      </c>
      <c r="BF197" s="158" t="inlineStr">
        <is>
          <t>No</t>
        </is>
      </c>
      <c r="BG197" s="158" t="inlineStr">
        <is>
          <t>—</t>
        </is>
      </c>
      <c r="BH197" s="158" t="inlineStr">
        <is>
          <t>—</t>
        </is>
      </c>
      <c r="BI197" s="158" t="inlineStr">
        <is>
          <t>—</t>
        </is>
      </c>
      <c r="BJ197" s="158" t="inlineStr">
        <is>
          <t>Not a manager</t>
        </is>
      </c>
      <c r="BK197" s="158" t="inlineStr">
        <is>
          <t>—</t>
        </is>
      </c>
      <c r="BL197" s="158" t="inlineStr">
        <is>
          <t>—</t>
        </is>
      </c>
      <c r="BM197" s="158" t="inlineStr">
        <is>
          <t>—</t>
        </is>
      </c>
      <c r="BN197" s="158" t="inlineStr">
        <is>
          <t>Not a manager</t>
        </is>
      </c>
      <c r="BO197" s="158" t="inlineStr">
        <is>
          <t>—</t>
        </is>
      </c>
      <c r="BP197" s="158" t="inlineStr">
        <is>
          <t>L3 – Professional / Associate</t>
        </is>
      </c>
      <c r="BQ197" s="158" t="inlineStr">
        <is>
          <t>L3 – Professional / Associate</t>
        </is>
      </c>
      <c r="BR197" s="158" t="inlineStr">
        <is>
          <t>No designation change — current record value carried forward</t>
        </is>
      </c>
      <c r="BS197" s="158"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T197" s="158" t="n"/>
      <c r="BU197" s="158" t="inlineStr">
        <is>
          <t>All.</t>
        </is>
      </c>
      <c r="BV197" s="158" t="n"/>
      <c r="BW197" s="158" t="n"/>
      <c r="BX197" s="158" t="n"/>
      <c r="BY197" s="158" t="n"/>
      <c r="BZ197" s="158" t="n"/>
      <c r="CA197" s="158" t="n"/>
      <c r="CB197" s="158" t="n"/>
      <c r="CC197" s="158" t="n"/>
      <c r="CD197" s="158" t="n"/>
      <c r="CE197" s="158" t="n"/>
      <c r="CF197" s="158" t="n"/>
      <c r="CG197" s="158" t="n"/>
      <c r="CH197" s="158" t="n"/>
      <c r="CI197" s="158" t="n"/>
      <c r="CJ197" s="158" t="n"/>
      <c r="CK197" s="158" t="n"/>
      <c r="CL197" s="158" t="n"/>
      <c r="CM197" s="158" t="n"/>
      <c r="CN197" s="158" t="n"/>
      <c r="CO197" s="158" t="n"/>
      <c r="CP197" s="158" t="n"/>
      <c r="CQ197" s="158" t="n"/>
      <c r="CR197" s="158" t="n"/>
      <c r="CS197" s="158" t="n"/>
      <c r="CT197" s="158" t="n"/>
      <c r="CU197" s="158" t="n"/>
      <c r="CV197" s="158" t="n"/>
      <c r="CW197" s="158" t="n"/>
      <c r="CX197" s="158" t="n"/>
      <c r="CY197" s="158" t="n"/>
    </row>
    <row r="198" ht="64" customHeight="1">
      <c r="A198" s="109" t="inlineStr">
        <is>
          <t>IRIS2354</t>
        </is>
      </c>
      <c r="B198" s="111" t="inlineStr">
        <is>
          <t>Kuldip D Shah</t>
        </is>
      </c>
      <c r="C198" s="111" t="inlineStr">
        <is>
          <t>Technology</t>
        </is>
      </c>
      <c r="D198" s="115" t="inlineStr">
        <is>
          <t>Software Engineer</t>
        </is>
      </c>
      <c r="E198" s="115" t="inlineStr">
        <is>
          <t>Senior Software Engineer</t>
        </is>
      </c>
      <c r="F198" s="115" t="inlineStr">
        <is>
          <t>L3 – Professional / Associate</t>
        </is>
      </c>
      <c r="G198" s="115" t="inlineStr">
        <is>
          <t>A3</t>
        </is>
      </c>
      <c r="H198" s="146" t="inlineStr">
        <is>
          <t>▲ Up</t>
        </is>
      </c>
      <c r="I198" s="111" t="inlineStr">
        <is>
          <t>Engineering &amp; Development</t>
        </is>
      </c>
      <c r="J198" s="111" t="inlineStr">
        <is>
          <t>Full-Stack Development</t>
        </is>
      </c>
      <c r="K198" s="111" t="inlineStr"/>
      <c r="L198" s="111" t="n">
        <v>20</v>
      </c>
      <c r="M198" s="113" t="inlineStr">
        <is>
          <t>P2</t>
        </is>
      </c>
      <c r="N198" s="114" t="inlineStr">
        <is>
          <t>Developing</t>
        </is>
      </c>
      <c r="O198" s="114" t="inlineStr">
        <is>
          <t>3 Apply</t>
        </is>
      </c>
      <c r="P198" s="114" t="inlineStr">
        <is>
          <t>2–4 yrs</t>
        </is>
      </c>
      <c r="Q198" s="114" t="inlineStr">
        <is>
          <t>3–5 · 2–5</t>
        </is>
      </c>
      <c r="R198" s="114" t="inlineStr">
        <is>
          <t>Software Engineer</t>
        </is>
      </c>
      <c r="S198" s="114" t="inlineStr">
        <is>
          <r>
            <rPr>
              <rFont val="Calibri"/>
              <b val="1"/>
              <sz val="10"/>
            </rPr>
            <t>Workiva:</t>
          </r>
          <r>
            <rPr>
              <rFont val="Calibri"/>
              <sz val="10"/>
            </rPr>
            <t xml:space="preserve"> SE · Broadridge India: SE · Nasdaq / AxiomSL: SE · Salesforce: MTS · Atlassian: P40 · 3–7 yrs · Freshworks: Senior SE</t>
          </r>
        </is>
      </c>
      <c r="T198" s="114" t="inlineStr">
        <is>
          <t>SFIA 9 · software development, programming; OWASP secure coding; cloud vendor certifications</t>
        </is>
      </c>
      <c r="U198" s="114" t="inlineStr">
        <is>
          <t>Core 2 · Future 2 · Functional 3 · Leadership not scored</t>
        </is>
      </c>
      <c r="V198" s="157" t="n">
        <v>363</v>
      </c>
      <c r="W198" s="158" t="inlineStr">
        <is>
          <t>IRIS2354</t>
        </is>
      </c>
      <c r="X198" s="158" t="inlineStr">
        <is>
          <t>Employee</t>
        </is>
      </c>
      <c r="Y198" s="158" t="inlineStr">
        <is>
          <t>Serving Notice</t>
        </is>
      </c>
      <c r="Z198" s="158" t="inlineStr">
        <is>
          <t>Kuldip D Shah</t>
        </is>
      </c>
      <c r="AA198" s="246" t="n">
        <v>45733</v>
      </c>
      <c r="AB198" s="158" t="inlineStr">
        <is>
          <t>Software Engineer</t>
        </is>
      </c>
      <c r="AC198" s="158" t="inlineStr">
        <is>
          <t>BCA</t>
        </is>
      </c>
      <c r="AD198" s="158" t="inlineStr">
        <is>
          <t>Kunal Jadhav</t>
        </is>
      </c>
      <c r="AE198" s="158" t="inlineStr">
        <is>
          <t>N-5</t>
        </is>
      </c>
      <c r="AF198" s="158" t="inlineStr">
        <is>
          <t>Individual Contributor</t>
        </is>
      </c>
      <c r="AG198" s="158" t="inlineStr">
        <is>
          <t>3 years, 0 months, 0 days</t>
        </is>
      </c>
      <c r="AH198" s="158" t="inlineStr">
        <is>
          <t>1 years, 5 months, 8 days</t>
        </is>
      </c>
      <c r="AI198" s="158" t="inlineStr">
        <is>
          <t>Regtech</t>
        </is>
      </c>
      <c r="AJ198" s="158" t="inlineStr">
        <is>
          <t>CARBON</t>
        </is>
      </c>
      <c r="AK198" s="158" t="inlineStr">
        <is>
          <t>Technology</t>
        </is>
      </c>
      <c r="AL198" s="158" t="inlineStr">
        <is>
          <t>Development</t>
        </is>
      </c>
      <c r="AM198" s="158" t="inlineStr">
        <is>
          <t>Yes</t>
        </is>
      </c>
      <c r="AN198" s="158" t="inlineStr">
        <is>
          <t>Product/Project</t>
        </is>
      </c>
      <c r="AO198" s="158" t="inlineStr">
        <is>
          <t>.NET MVC + React</t>
        </is>
      </c>
      <c r="AP198" s="158" t="inlineStr">
        <is>
          <t>Technical - Developer</t>
        </is>
      </c>
      <c r="AQ198" s="158" t="n">
        <v>20</v>
      </c>
      <c r="AR198" s="158" t="inlineStr">
        <is>
          <t>Covered</t>
        </is>
      </c>
      <c r="AS198" s="158" t="inlineStr">
        <is>
          <t>IRIS2354</t>
        </is>
      </c>
      <c r="AT198" s="158" t="inlineStr">
        <is>
          <t>Kuldip D Shah</t>
        </is>
      </c>
      <c r="AU198" s="158" t="inlineStr">
        <is>
          <t>Technology</t>
        </is>
      </c>
      <c r="AV198" s="158" t="inlineStr">
        <is>
          <t>Engineering &amp; Development</t>
        </is>
      </c>
      <c r="AW198" s="158" t="inlineStr">
        <is>
          <t>Backend Engineering ·.NET</t>
        </is>
      </c>
      <c r="AX198" s="158" t="n"/>
      <c r="AY198" s="158" t="n"/>
      <c r="AZ198" s="158" t="inlineStr">
        <is>
          <t>Employee</t>
        </is>
      </c>
      <c r="BA198" s="158" t="inlineStr">
        <is>
          <t>Kunal Jadhav</t>
        </is>
      </c>
      <c r="BB198" s="158" t="inlineStr">
        <is>
          <t>Kunal Jadhav</t>
        </is>
      </c>
      <c r="BC198" s="158" t="inlineStr">
        <is>
          <t>No</t>
        </is>
      </c>
      <c r="BD198" s="158" t="inlineStr">
        <is>
          <t>Software Engineer</t>
        </is>
      </c>
      <c r="BE198" s="158" t="inlineStr">
        <is>
          <t>Software Engineer</t>
        </is>
      </c>
      <c r="BF198" s="158" t="inlineStr">
        <is>
          <t>No</t>
        </is>
      </c>
      <c r="BG198" s="158" t="inlineStr">
        <is>
          <t>—</t>
        </is>
      </c>
      <c r="BH198" s="158" t="inlineStr">
        <is>
          <t>—</t>
        </is>
      </c>
      <c r="BI198" s="158" t="inlineStr">
        <is>
          <t>—</t>
        </is>
      </c>
      <c r="BJ198" s="158" t="inlineStr">
        <is>
          <t>Not a manager</t>
        </is>
      </c>
      <c r="BK198" s="158" t="inlineStr">
        <is>
          <t>—</t>
        </is>
      </c>
      <c r="BL198" s="158" t="inlineStr">
        <is>
          <t>—</t>
        </is>
      </c>
      <c r="BM198" s="158" t="inlineStr">
        <is>
          <t>—</t>
        </is>
      </c>
      <c r="BN198" s="158" t="inlineStr">
        <is>
          <t>Not a manager</t>
        </is>
      </c>
      <c r="BO198" s="158" t="inlineStr">
        <is>
          <t>—</t>
        </is>
      </c>
      <c r="BP198" s="158" t="inlineStr">
        <is>
          <t>L3 – Professional / Associate</t>
        </is>
      </c>
      <c r="BQ198" s="158" t="inlineStr">
        <is>
          <t>L3 – Professional / Associate</t>
        </is>
      </c>
      <c r="BR198" s="158" t="inlineStr">
        <is>
          <t>No designation change — current record value carried forward</t>
        </is>
      </c>
      <c r="BS198" s="158"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T198" s="158" t="n"/>
      <c r="BU198" s="158" t="inlineStr">
        <is>
          <t>Global.</t>
        </is>
      </c>
      <c r="BV198" s="158" t="n"/>
      <c r="BW198" s="158" t="n"/>
      <c r="BX198" s="158" t="n"/>
      <c r="BY198" s="158" t="n"/>
      <c r="BZ198" s="158" t="n"/>
      <c r="CA198" s="158" t="n"/>
      <c r="CB198" s="158" t="n"/>
      <c r="CC198" s="158" t="n"/>
      <c r="CD198" s="158" t="n"/>
      <c r="CE198" s="158" t="n"/>
      <c r="CF198" s="158" t="n"/>
      <c r="CG198" s="158" t="n"/>
      <c r="CH198" s="158" t="n"/>
      <c r="CI198" s="158" t="n"/>
      <c r="CJ198" s="158" t="n"/>
      <c r="CK198" s="158" t="n"/>
      <c r="CL198" s="158" t="n"/>
      <c r="CM198" s="158" t="n"/>
      <c r="CN198" s="158" t="n"/>
      <c r="CO198" s="158" t="n"/>
      <c r="CP198" s="158" t="n"/>
      <c r="CQ198" s="158" t="n"/>
      <c r="CR198" s="158" t="n"/>
      <c r="CS198" s="158" t="n"/>
      <c r="CT198" s="158" t="n"/>
      <c r="CU198" s="158" t="n"/>
      <c r="CV198" s="158" t="n"/>
      <c r="CW198" s="158" t="n"/>
      <c r="CX198" s="158" t="n"/>
      <c r="CY198" s="158" t="n"/>
    </row>
    <row r="199" ht="64" customHeight="1">
      <c r="A199" s="109" t="inlineStr">
        <is>
          <t>IRIS2283</t>
        </is>
      </c>
      <c r="B199" s="111" t="inlineStr">
        <is>
          <t>Kunal Jadhav</t>
        </is>
      </c>
      <c r="C199" s="111" t="inlineStr">
        <is>
          <t>Technology</t>
        </is>
      </c>
      <c r="D199" s="115" t="inlineStr">
        <is>
          <t>Software Engineer</t>
        </is>
      </c>
      <c r="E199" s="115" t="inlineStr">
        <is>
          <t>Senior Software Engineer</t>
        </is>
      </c>
      <c r="F199" s="115" t="inlineStr">
        <is>
          <t>L3 – Professional / Associate</t>
        </is>
      </c>
      <c r="G199" s="115" t="inlineStr">
        <is>
          <t>A3</t>
        </is>
      </c>
      <c r="H199" s="146" t="inlineStr">
        <is>
          <t>▲ Up</t>
        </is>
      </c>
      <c r="I199" s="111" t="inlineStr">
        <is>
          <t>Engineering &amp; Development</t>
        </is>
      </c>
      <c r="J199" s="111" t="inlineStr">
        <is>
          <t>Full-Stack Development</t>
        </is>
      </c>
      <c r="K199" s="133" t="inlineStr">
        <is>
          <t>• Confirm the reporting line — Manager</t>
        </is>
      </c>
      <c r="L199" s="111" t="n">
        <v>20</v>
      </c>
      <c r="M199" s="113" t="inlineStr">
        <is>
          <t>P2</t>
        </is>
      </c>
      <c r="N199" s="114" t="inlineStr">
        <is>
          <t>Developing</t>
        </is>
      </c>
      <c r="O199" s="114" t="inlineStr">
        <is>
          <t>3 Apply</t>
        </is>
      </c>
      <c r="P199" s="114" t="inlineStr">
        <is>
          <t>2–4 yrs</t>
        </is>
      </c>
      <c r="Q199" s="114" t="inlineStr">
        <is>
          <t>3–5 · 2–5</t>
        </is>
      </c>
      <c r="R199" s="114" t="inlineStr">
        <is>
          <t>Software Engineer</t>
        </is>
      </c>
      <c r="S199" s="114" t="inlineStr">
        <is>
          <r>
            <rPr>
              <rFont val="Calibri"/>
              <b val="1"/>
              <sz val="10"/>
            </rPr>
            <t>Workiva:</t>
          </r>
          <r>
            <rPr>
              <rFont val="Calibri"/>
              <sz val="10"/>
            </rPr>
            <t xml:space="preserve"> SE · Broadridge India: SE · Nasdaq / AxiomSL: SE · Salesforce: MTS · Atlassian: P40 · 3–7 yrs · Freshworks: Senior SE</t>
          </r>
        </is>
      </c>
      <c r="T199" s="114" t="inlineStr">
        <is>
          <t>SFIA 9 · software development, programming; OWASP secure coding; cloud vendor certifications</t>
        </is>
      </c>
      <c r="U199" s="114" t="inlineStr">
        <is>
          <t>Core 2 · Future 2 · Functional 3 · Leadership not scored</t>
        </is>
      </c>
      <c r="V199" s="157" t="n">
        <v>328</v>
      </c>
      <c r="W199" s="158" t="inlineStr">
        <is>
          <t>IRIS2283</t>
        </is>
      </c>
      <c r="X199" s="158" t="inlineStr">
        <is>
          <t>Employee</t>
        </is>
      </c>
      <c r="Y199" s="158" t="inlineStr">
        <is>
          <t>Active</t>
        </is>
      </c>
      <c r="Z199" s="158" t="inlineStr">
        <is>
          <t>Kunal Jadhav</t>
        </is>
      </c>
      <c r="AA199" s="246" t="n">
        <v>45474</v>
      </c>
      <c r="AB199" s="158" t="inlineStr">
        <is>
          <t>Software Engineer</t>
        </is>
      </c>
      <c r="AC199" s="158" t="inlineStr">
        <is>
          <t>Bachelor of Science</t>
        </is>
      </c>
      <c r="AD199" s="158" t="inlineStr">
        <is>
          <t>Bikram Prasad</t>
        </is>
      </c>
      <c r="AE199" s="158" t="inlineStr">
        <is>
          <t>N-4</t>
        </is>
      </c>
      <c r="AF199" s="158" t="inlineStr">
        <is>
          <t>Manager</t>
        </is>
      </c>
      <c r="AG199" s="158" t="inlineStr">
        <is>
          <t>0 years, 0 months, 0 days</t>
        </is>
      </c>
      <c r="AH199" s="158" t="inlineStr">
        <is>
          <t>2 years, 1 months, 24 days</t>
        </is>
      </c>
      <c r="AI199" s="158" t="inlineStr">
        <is>
          <t>Regtech</t>
        </is>
      </c>
      <c r="AJ199" s="158" t="inlineStr">
        <is>
          <t>CARBON</t>
        </is>
      </c>
      <c r="AK199" s="158" t="inlineStr">
        <is>
          <t>Technology</t>
        </is>
      </c>
      <c r="AL199" s="158" t="inlineStr">
        <is>
          <t>Development</t>
        </is>
      </c>
      <c r="AM199" s="158" t="inlineStr">
        <is>
          <t>Yes</t>
        </is>
      </c>
      <c r="AN199" s="158" t="inlineStr">
        <is>
          <t>Product/Project</t>
        </is>
      </c>
      <c r="AO199" s="158" t="inlineStr">
        <is>
          <t>.NET MVC + Angular</t>
        </is>
      </c>
      <c r="AP199" s="158" t="inlineStr">
        <is>
          <t>Technical - Developer</t>
        </is>
      </c>
      <c r="AQ199" s="158" t="n">
        <v>20</v>
      </c>
      <c r="AR199" s="158" t="inlineStr">
        <is>
          <t>Covered</t>
        </is>
      </c>
      <c r="AS199" s="158" t="inlineStr">
        <is>
          <t>IRIS2283</t>
        </is>
      </c>
      <c r="AT199" s="158" t="inlineStr">
        <is>
          <t>Kunal Jadhav</t>
        </is>
      </c>
      <c r="AU199" s="158" t="inlineStr">
        <is>
          <t>Technology</t>
        </is>
      </c>
      <c r="AV199" s="158" t="inlineStr">
        <is>
          <t>Engineering &amp; Development</t>
        </is>
      </c>
      <c r="AW199" s="158" t="inlineStr">
        <is>
          <t>Full-Stack Engineering</t>
        </is>
      </c>
      <c r="AX199" s="158" t="n"/>
      <c r="AY199" s="158" t="n"/>
      <c r="AZ199" s="158" t="inlineStr">
        <is>
          <t>Employee</t>
        </is>
      </c>
      <c r="BA199" s="158" t="inlineStr">
        <is>
          <t>Bikram Prasad</t>
        </is>
      </c>
      <c r="BB199" s="158" t="inlineStr">
        <is>
          <t>Bikram Prasad</t>
        </is>
      </c>
      <c r="BC199" s="158" t="inlineStr">
        <is>
          <t>No</t>
        </is>
      </c>
      <c r="BD199" s="158" t="inlineStr">
        <is>
          <t>Software Engineer</t>
        </is>
      </c>
      <c r="BE199" s="158" t="inlineStr">
        <is>
          <t>Software Engineer</t>
        </is>
      </c>
      <c r="BF199" s="158" t="inlineStr">
        <is>
          <t>No</t>
        </is>
      </c>
      <c r="BG199" s="158" t="n">
        <v>2</v>
      </c>
      <c r="BH199" s="158" t="n">
        <v>2</v>
      </c>
      <c r="BI199" s="158" t="n">
        <v>0</v>
      </c>
      <c r="BJ199" s="158" t="inlineStr">
        <is>
          <t>Consolidate / flatten</t>
        </is>
      </c>
      <c r="BK199" s="158" t="n">
        <v>2</v>
      </c>
      <c r="BL199" s="158" t="n">
        <v>2</v>
      </c>
      <c r="BM199" s="158" t="n">
        <v>0</v>
      </c>
      <c r="BN199" s="158" t="inlineStr">
        <is>
          <t>Consolidate / flatten</t>
        </is>
      </c>
      <c r="BO199" s="158" t="inlineStr">
        <is>
          <t>No</t>
        </is>
      </c>
      <c r="BP199" s="158" t="inlineStr">
        <is>
          <t>L3 – Professional / Associate</t>
        </is>
      </c>
      <c r="BQ199" s="158" t="inlineStr">
        <is>
          <t>L3 – Professional / Associate</t>
        </is>
      </c>
      <c r="BR199" s="158" t="inlineStr">
        <is>
          <t>No designation change — current record value carried forward</t>
        </is>
      </c>
      <c r="BS199" s="158"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T199" s="158" t="n"/>
      <c r="BU199" s="158" t="inlineStr">
        <is>
          <t>Europe and US; global.</t>
        </is>
      </c>
      <c r="BV199" s="158" t="n"/>
      <c r="BW199" s="158" t="n"/>
      <c r="BX199" s="158" t="n"/>
      <c r="BY199" s="158" t="n"/>
      <c r="BZ199" s="158" t="n"/>
      <c r="CA199" s="158" t="n"/>
      <c r="CB199" s="158" t="n"/>
      <c r="CC199" s="158" t="n"/>
      <c r="CD199" s="158" t="n"/>
      <c r="CE199" s="158" t="n"/>
      <c r="CF199" s="158" t="n"/>
      <c r="CG199" s="158" t="n"/>
      <c r="CH199" s="158" t="n"/>
      <c r="CI199" s="158" t="n"/>
      <c r="CJ199" s="158" t="n"/>
      <c r="CK199" s="158" t="n"/>
      <c r="CL199" s="158" t="n"/>
      <c r="CM199" s="158" t="n"/>
      <c r="CN199" s="158" t="n"/>
      <c r="CO199" s="158" t="n"/>
      <c r="CP199" s="158" t="n"/>
      <c r="CQ199" s="158" t="n"/>
      <c r="CR199" s="158" t="n"/>
      <c r="CS199" s="158" t="n"/>
      <c r="CT199" s="158" t="n"/>
      <c r="CU199" s="158" t="n"/>
      <c r="CV199" s="158" t="n"/>
      <c r="CW199" s="158" t="n"/>
      <c r="CX199" s="158" t="n"/>
      <c r="CY199" s="158" t="n"/>
    </row>
    <row r="200" ht="64" customHeight="1">
      <c r="A200" s="109" t="inlineStr">
        <is>
          <t>IRIS2171</t>
        </is>
      </c>
      <c r="B200" s="111" t="inlineStr">
        <is>
          <t>Kush Govani</t>
        </is>
      </c>
      <c r="C200" s="111" t="inlineStr">
        <is>
          <t>Technology</t>
        </is>
      </c>
      <c r="D200" s="115" t="inlineStr">
        <is>
          <t>Software Engineer</t>
        </is>
      </c>
      <c r="E200" s="115" t="inlineStr">
        <is>
          <t>Senior UI Developer</t>
        </is>
      </c>
      <c r="F200" s="115" t="inlineStr">
        <is>
          <t>L3 – Professional / Associate</t>
        </is>
      </c>
      <c r="G200" s="115" t="inlineStr">
        <is>
          <t>A3</t>
        </is>
      </c>
      <c r="H200" s="146" t="inlineStr">
        <is>
          <t>▲ Up</t>
        </is>
      </c>
      <c r="I200" s="111" t="inlineStr">
        <is>
          <t>Engineering &amp; Development</t>
        </is>
      </c>
      <c r="J200" s="111" t="inlineStr">
        <is>
          <t>Front-End / UI Development</t>
        </is>
      </c>
      <c r="K200" s="111" t="inlineStr"/>
      <c r="L200" s="111" t="n">
        <v>20</v>
      </c>
      <c r="M200" s="113" t="inlineStr">
        <is>
          <t>P2</t>
        </is>
      </c>
      <c r="N200" s="114" t="inlineStr">
        <is>
          <t>Developing</t>
        </is>
      </c>
      <c r="O200" s="114" t="inlineStr">
        <is>
          <t>3 Apply</t>
        </is>
      </c>
      <c r="P200" s="114" t="inlineStr">
        <is>
          <t>2–4 yrs</t>
        </is>
      </c>
      <c r="Q200" s="114" t="inlineStr">
        <is>
          <t>3–5 · 2–5</t>
        </is>
      </c>
      <c r="R200" s="114" t="inlineStr">
        <is>
          <t>Software Engineer</t>
        </is>
      </c>
      <c r="S200" s="114" t="inlineStr">
        <is>
          <r>
            <rPr>
              <rFont val="Calibri"/>
              <b val="1"/>
              <sz val="10"/>
            </rPr>
            <t>Workiva:</t>
          </r>
          <r>
            <rPr>
              <rFont val="Calibri"/>
              <sz val="10"/>
            </rPr>
            <t xml:space="preserve"> SE · Broadridge India: SE · Nasdaq / AxiomSL: SE · Salesforce: MTS · Atlassian: P40 · 3–7 yrs · Freshworks: Senior SE</t>
          </r>
        </is>
      </c>
      <c r="T200" s="114" t="inlineStr">
        <is>
          <t>SFIA 9 · software development, programming; OWASP secure coding; cloud vendor certifications</t>
        </is>
      </c>
      <c r="U200" s="114" t="inlineStr">
        <is>
          <t>Core 2 · Future 2 · Functional 3 · Leadership not scored</t>
        </is>
      </c>
      <c r="V200" s="157" t="n">
        <v>289</v>
      </c>
      <c r="W200" s="158" t="inlineStr">
        <is>
          <t>IRIS2171</t>
        </is>
      </c>
      <c r="X200" s="158" t="inlineStr">
        <is>
          <t>Employee</t>
        </is>
      </c>
      <c r="Y200" s="158" t="inlineStr">
        <is>
          <t>Active</t>
        </is>
      </c>
      <c r="Z200" s="158" t="inlineStr">
        <is>
          <t>Kush Govani</t>
        </is>
      </c>
      <c r="AA200" s="246" t="n">
        <v>45155</v>
      </c>
      <c r="AB200" s="158" t="inlineStr">
        <is>
          <t>Software Engineer</t>
        </is>
      </c>
      <c r="AC200" s="158" t="inlineStr">
        <is>
          <t>B.Com</t>
        </is>
      </c>
      <c r="AD200" s="158" t="inlineStr">
        <is>
          <t>Jayshiv Patel</t>
        </is>
      </c>
      <c r="AE200" s="158" t="inlineStr">
        <is>
          <t>N-4</t>
        </is>
      </c>
      <c r="AF200" s="158" t="inlineStr">
        <is>
          <t>Individual Contributor</t>
        </is>
      </c>
      <c r="AG200" s="158" t="inlineStr">
        <is>
          <t>0 years, 0 months, 0 days</t>
        </is>
      </c>
      <c r="AH200" s="158" t="inlineStr">
        <is>
          <t>3 years, 0 months, 8 days</t>
        </is>
      </c>
      <c r="AI200" s="158" t="inlineStr">
        <is>
          <t>Regtech</t>
        </is>
      </c>
      <c r="AJ200" s="158" t="inlineStr">
        <is>
          <t>CARBON</t>
        </is>
      </c>
      <c r="AK200" s="158" t="inlineStr">
        <is>
          <t>Technology</t>
        </is>
      </c>
      <c r="AL200" s="158" t="inlineStr">
        <is>
          <t>UI</t>
        </is>
      </c>
      <c r="AM200" s="158" t="inlineStr">
        <is>
          <t>Yes</t>
        </is>
      </c>
      <c r="AN200" s="158" t="inlineStr">
        <is>
          <t>Product/Project</t>
        </is>
      </c>
      <c r="AO200" s="158" t="inlineStr">
        <is>
          <t>UI</t>
        </is>
      </c>
      <c r="AP200" s="158" t="inlineStr">
        <is>
          <t>Technical - Developer</t>
        </is>
      </c>
      <c r="AQ200" s="158" t="n">
        <v>20</v>
      </c>
      <c r="AR200" s="158" t="inlineStr">
        <is>
          <t>Covered</t>
        </is>
      </c>
      <c r="AS200" s="158" t="inlineStr">
        <is>
          <t>IRIS2171</t>
        </is>
      </c>
      <c r="AT200" s="158" t="inlineStr">
        <is>
          <t>Kush Govani</t>
        </is>
      </c>
      <c r="AU200" s="158" t="inlineStr">
        <is>
          <t>Technology</t>
        </is>
      </c>
      <c r="AV200" s="158" t="inlineStr">
        <is>
          <t>Engineering &amp; Development</t>
        </is>
      </c>
      <c r="AW200" s="158" t="inlineStr">
        <is>
          <t>Frontend / UI Engineering</t>
        </is>
      </c>
      <c r="AX200" s="158" t="n"/>
      <c r="AY200" s="158" t="n"/>
      <c r="AZ200" s="158" t="inlineStr">
        <is>
          <t>Employee</t>
        </is>
      </c>
      <c r="BA200" s="158" t="inlineStr">
        <is>
          <t>Jayshiv Patel</t>
        </is>
      </c>
      <c r="BB200" s="158" t="inlineStr">
        <is>
          <t>Jayshiv Patel</t>
        </is>
      </c>
      <c r="BC200" s="158" t="inlineStr">
        <is>
          <t>No</t>
        </is>
      </c>
      <c r="BD200" s="158" t="inlineStr">
        <is>
          <t>Software Engineer</t>
        </is>
      </c>
      <c r="BE200" s="158" t="inlineStr">
        <is>
          <t>Software Engineer</t>
        </is>
      </c>
      <c r="BF200" s="158" t="inlineStr">
        <is>
          <t>No</t>
        </is>
      </c>
      <c r="BG200" s="158" t="inlineStr">
        <is>
          <t>—</t>
        </is>
      </c>
      <c r="BH200" s="158" t="inlineStr">
        <is>
          <t>—</t>
        </is>
      </c>
      <c r="BI200" s="158" t="inlineStr">
        <is>
          <t>—</t>
        </is>
      </c>
      <c r="BJ200" s="158" t="inlineStr">
        <is>
          <t>Not a manager</t>
        </is>
      </c>
      <c r="BK200" s="158" t="inlineStr">
        <is>
          <t>—</t>
        </is>
      </c>
      <c r="BL200" s="158" t="inlineStr">
        <is>
          <t>—</t>
        </is>
      </c>
      <c r="BM200" s="158" t="inlineStr">
        <is>
          <t>—</t>
        </is>
      </c>
      <c r="BN200" s="158" t="inlineStr">
        <is>
          <t>Not a manager</t>
        </is>
      </c>
      <c r="BO200" s="158" t="inlineStr">
        <is>
          <t>—</t>
        </is>
      </c>
      <c r="BP200" s="158" t="inlineStr">
        <is>
          <t>L3 – Professional / Associate</t>
        </is>
      </c>
      <c r="BQ200" s="158" t="inlineStr">
        <is>
          <t>L3 – Professional / Associate</t>
        </is>
      </c>
      <c r="BR200" s="158" t="inlineStr">
        <is>
          <t>No designation change — current record value carried forward</t>
        </is>
      </c>
      <c r="BS200" s="158"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T200" s="158" t="n"/>
      <c r="BU200" s="158" t="inlineStr">
        <is>
          <t>Internally.</t>
        </is>
      </c>
      <c r="BV200" s="158" t="n"/>
      <c r="BW200" s="158" t="n"/>
      <c r="BX200" s="158" t="n"/>
      <c r="BY200" s="158" t="n"/>
      <c r="BZ200" s="158" t="n"/>
      <c r="CA200" s="158" t="n"/>
      <c r="CB200" s="158" t="n"/>
      <c r="CC200" s="158" t="n"/>
      <c r="CD200" s="158" t="n"/>
      <c r="CE200" s="158" t="n"/>
      <c r="CF200" s="158" t="n"/>
      <c r="CG200" s="158" t="n"/>
      <c r="CH200" s="158" t="n"/>
      <c r="CI200" s="158" t="n"/>
      <c r="CJ200" s="158" t="n"/>
      <c r="CK200" s="158" t="n"/>
      <c r="CL200" s="158" t="n"/>
      <c r="CM200" s="158" t="n"/>
      <c r="CN200" s="158" t="n"/>
      <c r="CO200" s="158" t="n"/>
      <c r="CP200" s="158" t="n"/>
      <c r="CQ200" s="158" t="n"/>
      <c r="CR200" s="158" t="n"/>
      <c r="CS200" s="158" t="n"/>
      <c r="CT200" s="158" t="n"/>
      <c r="CU200" s="158" t="n"/>
      <c r="CV200" s="158" t="n"/>
      <c r="CW200" s="158" t="n"/>
      <c r="CX200" s="158" t="n"/>
      <c r="CY200" s="158" t="n"/>
    </row>
    <row r="201" ht="64" customHeight="1">
      <c r="A201" s="109" t="inlineStr">
        <is>
          <t>IRIS2509</t>
        </is>
      </c>
      <c r="B201" s="111" t="inlineStr">
        <is>
          <t>Mandar Ukrulkar</t>
        </is>
      </c>
      <c r="C201" s="111" t="inlineStr">
        <is>
          <t>Technology</t>
        </is>
      </c>
      <c r="D201" s="115" t="inlineStr">
        <is>
          <t>Software Engineer - AI/ML</t>
        </is>
      </c>
      <c r="E201" s="115" t="inlineStr">
        <is>
          <t>Senior AI/ML Engineer</t>
        </is>
      </c>
      <c r="F201" s="115" t="inlineStr">
        <is>
          <t>L3 – Professional / Associate</t>
        </is>
      </c>
      <c r="G201" s="115" t="inlineStr">
        <is>
          <t>A3</t>
        </is>
      </c>
      <c r="H201" s="146" t="inlineStr">
        <is>
          <t>▲ Up</t>
        </is>
      </c>
      <c r="I201" s="111" t="inlineStr">
        <is>
          <t>Engineering &amp; Development</t>
        </is>
      </c>
      <c r="J201" s="111" t="inlineStr">
        <is>
          <t>AI / ML &amp; GenAI Engineering</t>
        </is>
      </c>
      <c r="K201" s="133" t="inlineStr">
        <is>
          <t>• Confirm the reporting line — Manager</t>
        </is>
      </c>
      <c r="L201" s="111" t="n">
        <v>20</v>
      </c>
      <c r="M201" s="113" t="inlineStr">
        <is>
          <t>P2</t>
        </is>
      </c>
      <c r="N201" s="114" t="inlineStr">
        <is>
          <t>Developing</t>
        </is>
      </c>
      <c r="O201" s="114" t="inlineStr">
        <is>
          <t>3 Apply</t>
        </is>
      </c>
      <c r="P201" s="114" t="inlineStr">
        <is>
          <t>2–4 yrs</t>
        </is>
      </c>
      <c r="Q201" s="114" t="inlineStr">
        <is>
          <t>3–5 · 2–5</t>
        </is>
      </c>
      <c r="R201" s="114" t="inlineStr">
        <is>
          <t>Software Engineer</t>
        </is>
      </c>
      <c r="S201" s="114" t="inlineStr">
        <is>
          <r>
            <rPr>
              <rFont val="Calibri"/>
              <b val="1"/>
              <sz val="10"/>
            </rPr>
            <t>Workiva:</t>
          </r>
          <r>
            <rPr>
              <rFont val="Calibri"/>
              <sz val="10"/>
            </rPr>
            <t xml:space="preserve"> SE · Broadridge India: SE · Nasdaq / AxiomSL: SE · Salesforce: MTS · Atlassian: P40 · 3–7 yrs · Freshworks: Senior SE</t>
          </r>
        </is>
      </c>
      <c r="T201" s="114" t="inlineStr">
        <is>
          <t>SFIA 9 · software development, programming; OWASP secure coding; cloud vendor certifications</t>
        </is>
      </c>
      <c r="U201" s="114" t="inlineStr">
        <is>
          <t>Core 2 · Future 2 · Functional 3 · Leadership not scored</t>
        </is>
      </c>
      <c r="V201" s="157" t="n">
        <v>480</v>
      </c>
      <c r="W201" s="158" t="inlineStr">
        <is>
          <t>IRIS2509</t>
        </is>
      </c>
      <c r="X201" s="158" t="inlineStr">
        <is>
          <t>Employee</t>
        </is>
      </c>
      <c r="Y201" s="158" t="inlineStr">
        <is>
          <t>Active</t>
        </is>
      </c>
      <c r="Z201" s="158" t="inlineStr">
        <is>
          <t>Mandar Ukrulkar</t>
        </is>
      </c>
      <c r="AA201" s="246" t="n">
        <v>46125</v>
      </c>
      <c r="AB201" s="158" t="inlineStr">
        <is>
          <t>Software Engineer - AI/ML</t>
        </is>
      </c>
      <c r="AC201" s="158" t="inlineStr">
        <is>
          <t>B.E</t>
        </is>
      </c>
      <c r="AD201" s="158" t="inlineStr">
        <is>
          <t>Ashish Singhvi</t>
        </is>
      </c>
      <c r="AE201" s="158" t="inlineStr">
        <is>
          <t>N-2</t>
        </is>
      </c>
      <c r="AF201" s="158" t="inlineStr">
        <is>
          <t>Manager</t>
        </is>
      </c>
      <c r="AG201" s="158" t="inlineStr">
        <is>
          <t>4 years, 0 months, 0 days</t>
        </is>
      </c>
      <c r="AH201" s="158" t="inlineStr">
        <is>
          <t>0 years, 4 months, 12 days</t>
        </is>
      </c>
      <c r="AI201" s="158" t="inlineStr">
        <is>
          <t>Regtech</t>
        </is>
      </c>
      <c r="AJ201" s="158" t="inlineStr">
        <is>
          <t>CARBON</t>
        </is>
      </c>
      <c r="AK201" s="158" t="inlineStr">
        <is>
          <t>Technology</t>
        </is>
      </c>
      <c r="AL201" s="158" t="inlineStr">
        <is>
          <t>Development</t>
        </is>
      </c>
      <c r="AM201" s="158" t="inlineStr">
        <is>
          <t>Yes</t>
        </is>
      </c>
      <c r="AN201" s="158" t="inlineStr">
        <is>
          <t>Product/Project</t>
        </is>
      </c>
      <c r="AO201" s="158" t="inlineStr">
        <is>
          <t>AI/ML</t>
        </is>
      </c>
      <c r="AP201" s="158" t="inlineStr">
        <is>
          <t>Technical - Developer</t>
        </is>
      </c>
      <c r="AQ201" s="158" t="n">
        <v>20</v>
      </c>
      <c r="AR201" s="158" t="inlineStr">
        <is>
          <t>Covered</t>
        </is>
      </c>
      <c r="AS201" s="158" t="inlineStr">
        <is>
          <t>IRIS2509</t>
        </is>
      </c>
      <c r="AT201" s="158" t="inlineStr">
        <is>
          <t>Mandar Ukrulkar</t>
        </is>
      </c>
      <c r="AU201" s="158" t="inlineStr">
        <is>
          <t>Technology</t>
        </is>
      </c>
      <c r="AV201" s="158" t="inlineStr">
        <is>
          <t>Engineering &amp; Development</t>
        </is>
      </c>
      <c r="AW201" s="158" t="inlineStr">
        <is>
          <t>AI / ML Engineering</t>
        </is>
      </c>
      <c r="AX201" s="158" t="n"/>
      <c r="AY201" s="158" t="n"/>
      <c r="AZ201" s="158" t="inlineStr">
        <is>
          <t>Employee</t>
        </is>
      </c>
      <c r="BA201" s="158" t="inlineStr">
        <is>
          <t>Ashish Singhvi</t>
        </is>
      </c>
      <c r="BB201" s="158" t="inlineStr">
        <is>
          <t>Ashish Singhvi</t>
        </is>
      </c>
      <c r="BC201" s="158" t="inlineStr">
        <is>
          <t>No</t>
        </is>
      </c>
      <c r="BD201" s="158" t="inlineStr">
        <is>
          <t>Software Engineer - AI/ML</t>
        </is>
      </c>
      <c r="BE201" s="158" t="inlineStr">
        <is>
          <t>Software Engineer - AI/ML</t>
        </is>
      </c>
      <c r="BF201" s="158" t="inlineStr">
        <is>
          <t>No</t>
        </is>
      </c>
      <c r="BG201" s="158" t="n">
        <v>1</v>
      </c>
      <c r="BH201" s="158" t="n">
        <v>1</v>
      </c>
      <c r="BI201" s="158" t="n">
        <v>0</v>
      </c>
      <c r="BJ201" s="158" t="inlineStr">
        <is>
          <t>Consolidate / flatten</t>
        </is>
      </c>
      <c r="BK201" s="158" t="n">
        <v>1</v>
      </c>
      <c r="BL201" s="158" t="n">
        <v>1</v>
      </c>
      <c r="BM201" s="158" t="n">
        <v>0</v>
      </c>
      <c r="BN201" s="158" t="inlineStr">
        <is>
          <t>Consolidate / flatten</t>
        </is>
      </c>
      <c r="BO201" s="158" t="inlineStr">
        <is>
          <t>No</t>
        </is>
      </c>
      <c r="BP201" s="158" t="inlineStr">
        <is>
          <t>L3 – Professional / Associate</t>
        </is>
      </c>
      <c r="BQ201" s="158" t="inlineStr">
        <is>
          <t>L3 – Professional / Associate</t>
        </is>
      </c>
      <c r="BR201" s="158" t="inlineStr">
        <is>
          <t>No designation change — current record value carried forward</t>
        </is>
      </c>
      <c r="BS201" s="15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T201" s="158" t="n"/>
      <c r="BU201" s="158" t="n"/>
      <c r="BV201" s="158" t="n"/>
      <c r="BW201" s="158" t="n"/>
      <c r="BX201" s="158" t="n"/>
      <c r="BY201" s="158" t="n"/>
      <c r="BZ201" s="158" t="n"/>
      <c r="CA201" s="158" t="n"/>
      <c r="CB201" s="158" t="n"/>
      <c r="CC201" s="158" t="n"/>
      <c r="CD201" s="158" t="n"/>
      <c r="CE201" s="158" t="n"/>
      <c r="CF201" s="158" t="n"/>
      <c r="CG201" s="158" t="n"/>
      <c r="CH201" s="158" t="n"/>
      <c r="CI201" s="158" t="n"/>
      <c r="CJ201" s="158" t="n"/>
      <c r="CK201" s="158" t="n"/>
      <c r="CL201" s="158" t="n"/>
      <c r="CM201" s="158" t="n"/>
      <c r="CN201" s="158" t="n"/>
      <c r="CO201" s="158" t="n"/>
      <c r="CP201" s="158" t="n"/>
      <c r="CQ201" s="158" t="n"/>
      <c r="CR201" s="158" t="n"/>
      <c r="CS201" s="158" t="n"/>
      <c r="CT201" s="158" t="n"/>
      <c r="CU201" s="158" t="n"/>
      <c r="CV201" s="158" t="n"/>
      <c r="CW201" s="158" t="n"/>
      <c r="CX201" s="158" t="n"/>
      <c r="CY201" s="158" t="n"/>
    </row>
    <row r="202" ht="64" customHeight="1">
      <c r="A202" s="109" t="inlineStr">
        <is>
          <t>IRIS2445</t>
        </is>
      </c>
      <c r="B202" s="111" t="inlineStr">
        <is>
          <t>Mohammad Irfan</t>
        </is>
      </c>
      <c r="C202" s="111" t="inlineStr">
        <is>
          <t>Technology</t>
        </is>
      </c>
      <c r="D202" s="115" t="inlineStr">
        <is>
          <t>Senior Software Engineer - AI/ML</t>
        </is>
      </c>
      <c r="E202" s="115" t="inlineStr">
        <is>
          <t>Senior AI/ML Engineer</t>
        </is>
      </c>
      <c r="F202" s="111" t="inlineStr">
        <is>
          <t>L4 – Senior</t>
        </is>
      </c>
      <c r="G202" s="24" t="inlineStr">
        <is>
          <t>A3</t>
        </is>
      </c>
      <c r="H202" s="149" t="inlineStr">
        <is>
          <t>• Same level</t>
        </is>
      </c>
      <c r="I202" s="111" t="inlineStr">
        <is>
          <t>Engineering &amp; Development</t>
        </is>
      </c>
      <c r="J202" s="111" t="inlineStr">
        <is>
          <t>AI / ML &amp; GenAI Engineering</t>
        </is>
      </c>
      <c r="K202" s="111" t="inlineStr"/>
      <c r="L202" s="111" t="n">
        <v>20</v>
      </c>
      <c r="M202" s="113" t="inlineStr">
        <is>
          <t>P2</t>
        </is>
      </c>
      <c r="N202" s="114" t="inlineStr">
        <is>
          <t>Developing</t>
        </is>
      </c>
      <c r="O202" s="114" t="inlineStr">
        <is>
          <t>3 Apply</t>
        </is>
      </c>
      <c r="P202" s="114" t="inlineStr">
        <is>
          <t>2–4 yrs</t>
        </is>
      </c>
      <c r="Q202" s="114" t="inlineStr">
        <is>
          <t>3–5 · 2–5</t>
        </is>
      </c>
      <c r="R202" s="114" t="inlineStr">
        <is>
          <t>Software Engineer</t>
        </is>
      </c>
      <c r="S202" s="114" t="inlineStr">
        <is>
          <r>
            <rPr>
              <rFont val="Calibri"/>
              <b val="1"/>
              <sz val="10"/>
            </rPr>
            <t>Workiva:</t>
          </r>
          <r>
            <rPr>
              <rFont val="Calibri"/>
              <sz val="10"/>
            </rPr>
            <t xml:space="preserve"> SE · Broadridge India: SE · Nasdaq / AxiomSL: SE · Salesforce: MTS · Atlassian: P40 · 3–7 yrs · Freshworks: Senior SE</t>
          </r>
        </is>
      </c>
      <c r="T202" s="114" t="inlineStr">
        <is>
          <t>SFIA 9 · software development, programming; OWASP secure coding; cloud vendor certifications</t>
        </is>
      </c>
      <c r="U202" s="114" t="inlineStr">
        <is>
          <t>Core 2 · Future 2 · Functional 3 · Leadership not scored</t>
        </is>
      </c>
      <c r="V202" s="157" t="n">
        <v>412</v>
      </c>
      <c r="W202" s="158" t="inlineStr">
        <is>
          <t>IRIS2445</t>
        </is>
      </c>
      <c r="X202" s="158" t="inlineStr">
        <is>
          <t>Employee</t>
        </is>
      </c>
      <c r="Y202" s="158" t="inlineStr">
        <is>
          <t>Active</t>
        </is>
      </c>
      <c r="Z202" s="158" t="inlineStr">
        <is>
          <t>Mohammad Irfan</t>
        </is>
      </c>
      <c r="AA202" s="246" t="n">
        <v>45986</v>
      </c>
      <c r="AB202" s="158" t="inlineStr">
        <is>
          <t>Senior Software Engineer - AI/ML</t>
        </is>
      </c>
      <c r="AC202" s="158" t="inlineStr">
        <is>
          <t>M.Sc</t>
        </is>
      </c>
      <c r="AD202" s="158" t="inlineStr">
        <is>
          <t>Ashish Singhvi</t>
        </is>
      </c>
      <c r="AE202" s="158" t="inlineStr">
        <is>
          <t>N-2</t>
        </is>
      </c>
      <c r="AF202" s="158" t="inlineStr">
        <is>
          <t>Individual Contributor</t>
        </is>
      </c>
      <c r="AG202" s="158" t="inlineStr">
        <is>
          <t>3 years, 8 months, 0 days</t>
        </is>
      </c>
      <c r="AH202" s="158" t="inlineStr">
        <is>
          <t>0 years, 9 months, 0 days</t>
        </is>
      </c>
      <c r="AI202" s="158" t="inlineStr">
        <is>
          <t>Regtech</t>
        </is>
      </c>
      <c r="AJ202" s="158" t="inlineStr">
        <is>
          <t>CARBON</t>
        </is>
      </c>
      <c r="AK202" s="158" t="inlineStr">
        <is>
          <t>Technology</t>
        </is>
      </c>
      <c r="AL202" s="158" t="inlineStr">
        <is>
          <t>Development</t>
        </is>
      </c>
      <c r="AM202" s="158" t="inlineStr">
        <is>
          <t>Yes</t>
        </is>
      </c>
      <c r="AN202" s="158" t="inlineStr">
        <is>
          <t>Product/Project</t>
        </is>
      </c>
      <c r="AO202" s="158" t="inlineStr">
        <is>
          <t>AI/ML</t>
        </is>
      </c>
      <c r="AP202" s="158" t="inlineStr">
        <is>
          <t>Technical - Developer</t>
        </is>
      </c>
      <c r="AQ202" s="158" t="n">
        <v>20</v>
      </c>
      <c r="AR202" s="158" t="inlineStr">
        <is>
          <t>Covered</t>
        </is>
      </c>
      <c r="AS202" s="158" t="inlineStr">
        <is>
          <t>IRIS2445</t>
        </is>
      </c>
      <c r="AT202" s="158" t="inlineStr">
        <is>
          <t>Mohammad Irfan</t>
        </is>
      </c>
      <c r="AU202" s="158" t="inlineStr">
        <is>
          <t>Technology</t>
        </is>
      </c>
      <c r="AV202" s="158" t="inlineStr">
        <is>
          <t>Engineering &amp; Development</t>
        </is>
      </c>
      <c r="AW202" s="158" t="inlineStr">
        <is>
          <t>AI / ML Engineering</t>
        </is>
      </c>
      <c r="AX202" s="158" t="n"/>
      <c r="AY202" s="158" t="n"/>
      <c r="AZ202" s="158" t="inlineStr">
        <is>
          <t>Employee</t>
        </is>
      </c>
      <c r="BA202" s="158" t="inlineStr">
        <is>
          <t>Ashish Singhvi</t>
        </is>
      </c>
      <c r="BB202" s="158" t="inlineStr">
        <is>
          <t>Ashish Singhvi</t>
        </is>
      </c>
      <c r="BC202" s="158" t="inlineStr">
        <is>
          <t>No</t>
        </is>
      </c>
      <c r="BD202" s="158" t="inlineStr">
        <is>
          <t>Senior Software Engineer - AI/ML</t>
        </is>
      </c>
      <c r="BE202" s="158" t="inlineStr">
        <is>
          <t>Senior Software Engineer - AI/ML</t>
        </is>
      </c>
      <c r="BF202" s="158" t="inlineStr">
        <is>
          <t>No</t>
        </is>
      </c>
      <c r="BG202" s="158" t="inlineStr">
        <is>
          <t>—</t>
        </is>
      </c>
      <c r="BH202" s="158" t="inlineStr">
        <is>
          <t>—</t>
        </is>
      </c>
      <c r="BI202" s="158" t="inlineStr">
        <is>
          <t>—</t>
        </is>
      </c>
      <c r="BJ202" s="158" t="inlineStr">
        <is>
          <t>Not a manager</t>
        </is>
      </c>
      <c r="BK202" s="158" t="inlineStr">
        <is>
          <t>—</t>
        </is>
      </c>
      <c r="BL202" s="158" t="inlineStr">
        <is>
          <t>—</t>
        </is>
      </c>
      <c r="BM202" s="158" t="inlineStr">
        <is>
          <t>—</t>
        </is>
      </c>
      <c r="BN202" s="158" t="inlineStr">
        <is>
          <t>Not a manager</t>
        </is>
      </c>
      <c r="BO202" s="158" t="inlineStr">
        <is>
          <t>—</t>
        </is>
      </c>
      <c r="BP202" s="158" t="inlineStr">
        <is>
          <t>L4 – Senior</t>
        </is>
      </c>
      <c r="BQ202" s="158" t="inlineStr">
        <is>
          <t>L4 – Senior</t>
        </is>
      </c>
      <c r="BR202" s="158" t="inlineStr">
        <is>
          <t>No designation change — current record value carried forward</t>
        </is>
      </c>
      <c r="BS202" s="158"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T202" s="158" t="n"/>
      <c r="BU202" s="158" t="inlineStr">
        <is>
          <t>Global.</t>
        </is>
      </c>
      <c r="BV202" s="158" t="n"/>
      <c r="BW202" s="158" t="n"/>
      <c r="BX202" s="158" t="n"/>
      <c r="BY202" s="158" t="n"/>
      <c r="BZ202" s="158" t="n"/>
      <c r="CA202" s="158" t="n"/>
      <c r="CB202" s="158" t="n"/>
      <c r="CC202" s="158" t="n"/>
      <c r="CD202" s="158" t="n"/>
      <c r="CE202" s="158" t="n"/>
      <c r="CF202" s="158" t="n"/>
      <c r="CG202" s="158" t="n"/>
      <c r="CH202" s="158" t="n"/>
      <c r="CI202" s="158" t="n"/>
      <c r="CJ202" s="158" t="n"/>
      <c r="CK202" s="158" t="n"/>
      <c r="CL202" s="158" t="n"/>
      <c r="CM202" s="158" t="n"/>
      <c r="CN202" s="158" t="n"/>
      <c r="CO202" s="158" t="n"/>
      <c r="CP202" s="158" t="n"/>
      <c r="CQ202" s="158" t="n"/>
      <c r="CR202" s="158" t="n"/>
      <c r="CS202" s="158" t="n"/>
      <c r="CT202" s="158" t="n"/>
      <c r="CU202" s="158" t="n"/>
      <c r="CV202" s="158" t="n"/>
      <c r="CW202" s="158" t="n"/>
      <c r="CX202" s="158" t="n"/>
      <c r="CY202" s="158" t="n"/>
    </row>
    <row r="203" ht="64" customHeight="1">
      <c r="A203" s="109" t="inlineStr">
        <is>
          <t>IRIS2418</t>
        </is>
      </c>
      <c r="B203" s="111" t="inlineStr">
        <is>
          <t>Omkar Dhumal</t>
        </is>
      </c>
      <c r="C203" s="111" t="inlineStr">
        <is>
          <t>Technology</t>
        </is>
      </c>
      <c r="D203" s="115" t="inlineStr">
        <is>
          <t>Software Engineer</t>
        </is>
      </c>
      <c r="E203" s="115" t="inlineStr">
        <is>
          <t>Senior UI Developer</t>
        </is>
      </c>
      <c r="F203" s="115" t="inlineStr">
        <is>
          <t>L3 – Professional / Associate</t>
        </is>
      </c>
      <c r="G203" s="115" t="inlineStr">
        <is>
          <t>A3</t>
        </is>
      </c>
      <c r="H203" s="146" t="inlineStr">
        <is>
          <t>▲ Up</t>
        </is>
      </c>
      <c r="I203" s="111" t="inlineStr">
        <is>
          <t>Engineering &amp; Development</t>
        </is>
      </c>
      <c r="J203" s="111" t="inlineStr">
        <is>
          <t>Front-End / UI Development</t>
        </is>
      </c>
      <c r="K203" s="111" t="inlineStr"/>
      <c r="L203" s="111" t="n">
        <v>20</v>
      </c>
      <c r="M203" s="113" t="inlineStr">
        <is>
          <t>P2</t>
        </is>
      </c>
      <c r="N203" s="114" t="inlineStr">
        <is>
          <t>Developing</t>
        </is>
      </c>
      <c r="O203" s="114" t="inlineStr">
        <is>
          <t>3 Apply</t>
        </is>
      </c>
      <c r="P203" s="114" t="inlineStr">
        <is>
          <t>2–4 yrs</t>
        </is>
      </c>
      <c r="Q203" s="114" t="inlineStr">
        <is>
          <t>3–5 · 2–5</t>
        </is>
      </c>
      <c r="R203" s="114" t="inlineStr">
        <is>
          <t>Software Engineer</t>
        </is>
      </c>
      <c r="S203" s="114" t="inlineStr">
        <is>
          <r>
            <rPr>
              <rFont val="Calibri"/>
              <b val="1"/>
              <sz val="10"/>
            </rPr>
            <t>Workiva:</t>
          </r>
          <r>
            <rPr>
              <rFont val="Calibri"/>
              <sz val="10"/>
            </rPr>
            <t xml:space="preserve"> SE · Broadridge India: SE · Nasdaq / AxiomSL: SE · Salesforce: MTS · Atlassian: P40 · 3–7 yrs · Freshworks: Senior SE</t>
          </r>
        </is>
      </c>
      <c r="T203" s="114" t="inlineStr">
        <is>
          <t>SFIA 9 · software development, programming; OWASP secure coding; cloud vendor certifications</t>
        </is>
      </c>
      <c r="U203" s="114" t="inlineStr">
        <is>
          <t>Core 2 · Future 2 · Functional 3 · Leadership not scored</t>
        </is>
      </c>
      <c r="V203" s="157" t="n">
        <v>390</v>
      </c>
      <c r="W203" s="158" t="inlineStr">
        <is>
          <t>IRIS2418</t>
        </is>
      </c>
      <c r="X203" s="158" t="inlineStr">
        <is>
          <t>Employee</t>
        </is>
      </c>
      <c r="Y203" s="158" t="inlineStr">
        <is>
          <t>Active</t>
        </is>
      </c>
      <c r="Z203" s="158" t="inlineStr">
        <is>
          <t>Omkar Dhumal</t>
        </is>
      </c>
      <c r="AA203" s="246" t="n">
        <v>45880</v>
      </c>
      <c r="AB203" s="158" t="inlineStr">
        <is>
          <t>Software Engineer</t>
        </is>
      </c>
      <c r="AC203" s="158" t="inlineStr">
        <is>
          <t>M.Sc</t>
        </is>
      </c>
      <c r="AD203" s="158" t="inlineStr">
        <is>
          <t>Prachi Digambar Raut</t>
        </is>
      </c>
      <c r="AE203" s="158" t="inlineStr">
        <is>
          <t>N-4</t>
        </is>
      </c>
      <c r="AF203" s="158" t="inlineStr">
        <is>
          <t>Individual Contributor</t>
        </is>
      </c>
      <c r="AG203" s="158" t="inlineStr">
        <is>
          <t>2 years, 3 months, 0 days</t>
        </is>
      </c>
      <c r="AH203" s="158" t="inlineStr">
        <is>
          <t>1 years, 0 months, 14 days</t>
        </is>
      </c>
      <c r="AI203" s="158" t="inlineStr">
        <is>
          <t>Regtech</t>
        </is>
      </c>
      <c r="AJ203" s="158" t="inlineStr">
        <is>
          <t>CARBON</t>
        </is>
      </c>
      <c r="AK203" s="158" t="inlineStr">
        <is>
          <t>Technology</t>
        </is>
      </c>
      <c r="AL203" s="158" t="inlineStr">
        <is>
          <t>Development</t>
        </is>
      </c>
      <c r="AM203" s="158" t="inlineStr">
        <is>
          <t>Yes</t>
        </is>
      </c>
      <c r="AN203" s="158" t="inlineStr">
        <is>
          <t>Product/Project</t>
        </is>
      </c>
      <c r="AO203" s="158" t="inlineStr">
        <is>
          <t>UI</t>
        </is>
      </c>
      <c r="AP203" s="158" t="inlineStr">
        <is>
          <t>Technical - Developer</t>
        </is>
      </c>
      <c r="AQ203" s="158" t="n">
        <v>20</v>
      </c>
      <c r="AR203" s="158" t="inlineStr">
        <is>
          <t>Covered</t>
        </is>
      </c>
      <c r="AS203" s="158" t="inlineStr">
        <is>
          <t>IRIS2418</t>
        </is>
      </c>
      <c r="AT203" s="158" t="inlineStr">
        <is>
          <t>Omkar Dhumal</t>
        </is>
      </c>
      <c r="AU203" s="158" t="inlineStr">
        <is>
          <t>Technology</t>
        </is>
      </c>
      <c r="AV203" s="158" t="inlineStr">
        <is>
          <t>Engineering &amp; Development</t>
        </is>
      </c>
      <c r="AW203" s="158" t="inlineStr">
        <is>
          <t>Frontend / UI Engineering</t>
        </is>
      </c>
      <c r="AX203" s="158" t="n"/>
      <c r="AY203" s="158" t="n"/>
      <c r="AZ203" s="158" t="inlineStr">
        <is>
          <t>Employee</t>
        </is>
      </c>
      <c r="BA203" s="158" t="inlineStr">
        <is>
          <t>Prachi Digambar Raut</t>
        </is>
      </c>
      <c r="BB203" s="158" t="inlineStr">
        <is>
          <t>Prachi Digambar Raut</t>
        </is>
      </c>
      <c r="BC203" s="158" t="inlineStr">
        <is>
          <t>No</t>
        </is>
      </c>
      <c r="BD203" s="158" t="inlineStr">
        <is>
          <t>Software Engineer</t>
        </is>
      </c>
      <c r="BE203" s="158" t="inlineStr">
        <is>
          <t>Software Engineer</t>
        </is>
      </c>
      <c r="BF203" s="158" t="inlineStr">
        <is>
          <t>No</t>
        </is>
      </c>
      <c r="BG203" s="158" t="inlineStr">
        <is>
          <t>—</t>
        </is>
      </c>
      <c r="BH203" s="158" t="inlineStr">
        <is>
          <t>—</t>
        </is>
      </c>
      <c r="BI203" s="158" t="inlineStr">
        <is>
          <t>—</t>
        </is>
      </c>
      <c r="BJ203" s="158" t="inlineStr">
        <is>
          <t>Not a manager</t>
        </is>
      </c>
      <c r="BK203" s="158" t="inlineStr">
        <is>
          <t>—</t>
        </is>
      </c>
      <c r="BL203" s="158" t="inlineStr">
        <is>
          <t>—</t>
        </is>
      </c>
      <c r="BM203" s="158" t="inlineStr">
        <is>
          <t>—</t>
        </is>
      </c>
      <c r="BN203" s="158" t="inlineStr">
        <is>
          <t>Not a manager</t>
        </is>
      </c>
      <c r="BO203" s="158" t="inlineStr">
        <is>
          <t>—</t>
        </is>
      </c>
      <c r="BP203" s="158" t="inlineStr">
        <is>
          <t>L3 – Professional / Associate</t>
        </is>
      </c>
      <c r="BQ203" s="158" t="inlineStr">
        <is>
          <t>L3 – Professional / Associate</t>
        </is>
      </c>
      <c r="BR203" s="158" t="inlineStr">
        <is>
          <t>No designation change — current record value carried forward</t>
        </is>
      </c>
      <c r="BS203" s="158"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T203" s="158" t="n"/>
      <c r="BU203" s="158" t="inlineStr">
        <is>
          <t>No input received — attended/was listed as a respondent but did not provide answers to any of the survey questions.</t>
        </is>
      </c>
      <c r="BV203" s="158" t="n"/>
      <c r="BW203" s="158" t="n"/>
      <c r="BX203" s="158" t="n"/>
      <c r="BY203" s="158" t="n"/>
      <c r="BZ203" s="158" t="n"/>
      <c r="CA203" s="158" t="n"/>
      <c r="CB203" s="158" t="n"/>
      <c r="CC203" s="158" t="n"/>
      <c r="CD203" s="158" t="n"/>
      <c r="CE203" s="158" t="n"/>
      <c r="CF203" s="158" t="n"/>
      <c r="CG203" s="158" t="n"/>
      <c r="CH203" s="158" t="n"/>
      <c r="CI203" s="158" t="n"/>
      <c r="CJ203" s="158" t="n"/>
      <c r="CK203" s="158" t="n"/>
      <c r="CL203" s="158" t="n"/>
      <c r="CM203" s="158" t="n"/>
      <c r="CN203" s="158" t="n"/>
      <c r="CO203" s="158" t="n"/>
      <c r="CP203" s="158" t="n"/>
      <c r="CQ203" s="158" t="n"/>
      <c r="CR203" s="158" t="n"/>
      <c r="CS203" s="158" t="n"/>
      <c r="CT203" s="158" t="n"/>
      <c r="CU203" s="158" t="n"/>
      <c r="CV203" s="158" t="n"/>
      <c r="CW203" s="158" t="n"/>
      <c r="CX203" s="158" t="n"/>
      <c r="CY203" s="158" t="n"/>
    </row>
    <row r="204" ht="64" customHeight="1">
      <c r="A204" s="109" t="inlineStr">
        <is>
          <t>IRIS2160</t>
        </is>
      </c>
      <c r="B204" s="111" t="inlineStr">
        <is>
          <t>Parth Jitendrabhai Parmar</t>
        </is>
      </c>
      <c r="C204" s="111" t="inlineStr">
        <is>
          <t>Technology</t>
        </is>
      </c>
      <c r="D204" s="115" t="inlineStr">
        <is>
          <t>Software Engineer</t>
        </is>
      </c>
      <c r="E204" s="115" t="inlineStr">
        <is>
          <t>Senior Software Engineer</t>
        </is>
      </c>
      <c r="F204" s="115" t="inlineStr">
        <is>
          <t>L3 – Professional / Associate</t>
        </is>
      </c>
      <c r="G204" s="115" t="inlineStr">
        <is>
          <t>A3</t>
        </is>
      </c>
      <c r="H204" s="146" t="inlineStr">
        <is>
          <t>▲ Up</t>
        </is>
      </c>
      <c r="I204" s="111" t="inlineStr">
        <is>
          <t>Engineering &amp; Development</t>
        </is>
      </c>
      <c r="J204" s="111" t="inlineStr">
        <is>
          <t>Full-Stack Development</t>
        </is>
      </c>
      <c r="K204" s="133" t="inlineStr">
        <is>
          <t>• Confirm the reporting line — Manager</t>
        </is>
      </c>
      <c r="L204" s="111" t="n">
        <v>20</v>
      </c>
      <c r="M204" s="113" t="inlineStr">
        <is>
          <t>P2</t>
        </is>
      </c>
      <c r="N204" s="114" t="inlineStr">
        <is>
          <t>Developing</t>
        </is>
      </c>
      <c r="O204" s="114" t="inlineStr">
        <is>
          <t>3 Apply</t>
        </is>
      </c>
      <c r="P204" s="114" t="inlineStr">
        <is>
          <t>2–4 yrs</t>
        </is>
      </c>
      <c r="Q204" s="114" t="inlineStr">
        <is>
          <t>3–5 · 2–5</t>
        </is>
      </c>
      <c r="R204" s="114" t="inlineStr">
        <is>
          <t>Software Engineer</t>
        </is>
      </c>
      <c r="S204" s="114" t="inlineStr">
        <is>
          <r>
            <rPr>
              <rFont val="Calibri"/>
              <b val="1"/>
              <sz val="10"/>
            </rPr>
            <t>Workiva:</t>
          </r>
          <r>
            <rPr>
              <rFont val="Calibri"/>
              <sz val="10"/>
            </rPr>
            <t xml:space="preserve"> SE · Broadridge India: SE · Nasdaq / AxiomSL: SE · Salesforce: MTS · Atlassian: P40 · 3–7 yrs · Freshworks: Senior SE</t>
          </r>
        </is>
      </c>
      <c r="T204" s="114" t="inlineStr">
        <is>
          <t>SFIA 9 · software development, programming; OWASP secure coding; cloud vendor certifications</t>
        </is>
      </c>
      <c r="U204" s="114" t="inlineStr">
        <is>
          <t>Core 2 · Future 2 · Functional 3 · Leadership not scored</t>
        </is>
      </c>
      <c r="V204" s="157" t="n">
        <v>285</v>
      </c>
      <c r="W204" s="158" t="inlineStr">
        <is>
          <t>IRIS2160</t>
        </is>
      </c>
      <c r="X204" s="158" t="inlineStr">
        <is>
          <t>Employee</t>
        </is>
      </c>
      <c r="Y204" s="158" t="inlineStr">
        <is>
          <t>Active</t>
        </is>
      </c>
      <c r="Z204" s="158" t="inlineStr">
        <is>
          <t>Parth Jitendrabhai Parmar</t>
        </is>
      </c>
      <c r="AA204" s="246" t="n">
        <v>45131</v>
      </c>
      <c r="AB204" s="158" t="inlineStr">
        <is>
          <t>Software Engineer</t>
        </is>
      </c>
      <c r="AC204" s="158" t="inlineStr">
        <is>
          <t>B.SC</t>
        </is>
      </c>
      <c r="AD204" s="158" t="inlineStr">
        <is>
          <t>Hetal Chauhan</t>
        </is>
      </c>
      <c r="AE204" s="158" t="inlineStr">
        <is>
          <t>N-4</t>
        </is>
      </c>
      <c r="AF204" s="158" t="inlineStr">
        <is>
          <t>Manager</t>
        </is>
      </c>
      <c r="AG204" s="158" t="inlineStr">
        <is>
          <t>1 years, 3 months, 0 days</t>
        </is>
      </c>
      <c r="AH204" s="158" t="inlineStr">
        <is>
          <t>3 years, 1 months, 1 days</t>
        </is>
      </c>
      <c r="AI204" s="158" t="inlineStr">
        <is>
          <t>Regtech</t>
        </is>
      </c>
      <c r="AJ204" s="158" t="inlineStr">
        <is>
          <t>CARBON</t>
        </is>
      </c>
      <c r="AK204" s="158" t="inlineStr">
        <is>
          <t>Technology</t>
        </is>
      </c>
      <c r="AL204" s="158" t="inlineStr">
        <is>
          <t>Development</t>
        </is>
      </c>
      <c r="AM204" s="158" t="inlineStr">
        <is>
          <t>Yes</t>
        </is>
      </c>
      <c r="AN204" s="158" t="inlineStr">
        <is>
          <t>Product/Project</t>
        </is>
      </c>
      <c r="AO204" s="158" t="inlineStr">
        <is>
          <t>Fullstack</t>
        </is>
      </c>
      <c r="AP204" s="158" t="inlineStr">
        <is>
          <t>Technical - Developer</t>
        </is>
      </c>
      <c r="AQ204" s="158" t="n">
        <v>20</v>
      </c>
      <c r="AR204" s="158" t="inlineStr">
        <is>
          <t>Covered</t>
        </is>
      </c>
      <c r="AS204" s="158" t="inlineStr">
        <is>
          <t>IRIS2160</t>
        </is>
      </c>
      <c r="AT204" s="158" t="inlineStr">
        <is>
          <t>Parth Jitendrabhai Parmar</t>
        </is>
      </c>
      <c r="AU204" s="158" t="inlineStr">
        <is>
          <t>Technology</t>
        </is>
      </c>
      <c r="AV204" s="158" t="inlineStr">
        <is>
          <t>Engineering &amp; Development</t>
        </is>
      </c>
      <c r="AW204" s="158" t="inlineStr">
        <is>
          <t>Full-Stack Engineering &amp; Devops</t>
        </is>
      </c>
      <c r="AX204" s="158" t="n"/>
      <c r="AY204" s="158" t="n"/>
      <c r="AZ204" s="158" t="inlineStr">
        <is>
          <t>Employee</t>
        </is>
      </c>
      <c r="BA204" s="158" t="inlineStr">
        <is>
          <t>Hetal Chauhan</t>
        </is>
      </c>
      <c r="BB204" s="158" t="inlineStr">
        <is>
          <t>Hetal Chauhan</t>
        </is>
      </c>
      <c r="BC204" s="158" t="inlineStr">
        <is>
          <t>No</t>
        </is>
      </c>
      <c r="BD204" s="158" t="inlineStr">
        <is>
          <t>Software Engineer</t>
        </is>
      </c>
      <c r="BE204" s="158" t="inlineStr">
        <is>
          <t>Software Engineer</t>
        </is>
      </c>
      <c r="BF204" s="158" t="inlineStr">
        <is>
          <t>No</t>
        </is>
      </c>
      <c r="BG204" s="158" t="n">
        <v>2</v>
      </c>
      <c r="BH204" s="158" t="n">
        <v>2</v>
      </c>
      <c r="BI204" s="158" t="n">
        <v>0</v>
      </c>
      <c r="BJ204" s="158" t="inlineStr">
        <is>
          <t>Consolidate / flatten</t>
        </is>
      </c>
      <c r="BK204" s="158" t="n">
        <v>2</v>
      </c>
      <c r="BL204" s="158" t="n">
        <v>2</v>
      </c>
      <c r="BM204" s="158" t="n">
        <v>0</v>
      </c>
      <c r="BN204" s="158" t="inlineStr">
        <is>
          <t>Consolidate / flatten</t>
        </is>
      </c>
      <c r="BO204" s="158" t="inlineStr">
        <is>
          <t>No</t>
        </is>
      </c>
      <c r="BP204" s="158" t="inlineStr">
        <is>
          <t>L3 – Professional / Associate</t>
        </is>
      </c>
      <c r="BQ204" s="158" t="inlineStr">
        <is>
          <t>L3 – Professional / Associate</t>
        </is>
      </c>
      <c r="BR204" s="158" t="inlineStr">
        <is>
          <t>No designation change — current record value carried forward</t>
        </is>
      </c>
      <c r="BS204" s="158"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T204" s="158" t="n"/>
      <c r="BU204" s="158" t="inlineStr">
        <is>
          <t>US-FERC.</t>
        </is>
      </c>
      <c r="BV204" s="158" t="n"/>
      <c r="BW204" s="158" t="n"/>
      <c r="BX204" s="158" t="n"/>
      <c r="BY204" s="158" t="n"/>
      <c r="BZ204" s="158" t="n"/>
      <c r="CA204" s="158" t="n"/>
      <c r="CB204" s="158" t="n"/>
      <c r="CC204" s="158" t="n"/>
      <c r="CD204" s="158" t="n"/>
      <c r="CE204" s="158" t="n"/>
      <c r="CF204" s="158" t="n"/>
      <c r="CG204" s="158" t="n"/>
      <c r="CH204" s="158" t="n"/>
      <c r="CI204" s="158" t="n"/>
      <c r="CJ204" s="158" t="n"/>
      <c r="CK204" s="158" t="n"/>
      <c r="CL204" s="158" t="n"/>
      <c r="CM204" s="158" t="n"/>
      <c r="CN204" s="158" t="n"/>
      <c r="CO204" s="158" t="n"/>
      <c r="CP204" s="158" t="n"/>
      <c r="CQ204" s="158" t="n"/>
      <c r="CR204" s="158" t="n"/>
      <c r="CS204" s="158" t="n"/>
      <c r="CT204" s="158" t="n"/>
      <c r="CU204" s="158" t="n"/>
      <c r="CV204" s="158" t="n"/>
      <c r="CW204" s="158" t="n"/>
      <c r="CX204" s="158" t="n"/>
      <c r="CY204" s="158" t="n"/>
    </row>
    <row r="205" ht="64" customHeight="1">
      <c r="A205" s="109" t="inlineStr">
        <is>
          <t>IRIS2146</t>
        </is>
      </c>
      <c r="B205" s="111" t="inlineStr">
        <is>
          <t>Parthviben Mistry</t>
        </is>
      </c>
      <c r="C205" s="111" t="inlineStr">
        <is>
          <t>Technology</t>
        </is>
      </c>
      <c r="D205" s="115" t="inlineStr">
        <is>
          <t>Software Engineer</t>
        </is>
      </c>
      <c r="E205" s="115" t="inlineStr">
        <is>
          <t>Senior Software Engineer</t>
        </is>
      </c>
      <c r="F205" s="115" t="inlineStr">
        <is>
          <t>L3 – Professional / Associate</t>
        </is>
      </c>
      <c r="G205" s="115" t="inlineStr">
        <is>
          <t>A3</t>
        </is>
      </c>
      <c r="H205" s="146" t="inlineStr">
        <is>
          <t>▲ Up</t>
        </is>
      </c>
      <c r="I205" s="111" t="inlineStr">
        <is>
          <t>Engineering &amp; Development</t>
        </is>
      </c>
      <c r="J205" s="111" t="inlineStr">
        <is>
          <t>Full-Stack Development</t>
        </is>
      </c>
      <c r="K205" s="111" t="inlineStr"/>
      <c r="L205" s="111" t="n">
        <v>20</v>
      </c>
      <c r="M205" s="113" t="inlineStr">
        <is>
          <t>P2</t>
        </is>
      </c>
      <c r="N205" s="114" t="inlineStr">
        <is>
          <t>Developing</t>
        </is>
      </c>
      <c r="O205" s="114" t="inlineStr">
        <is>
          <t>3 Apply</t>
        </is>
      </c>
      <c r="P205" s="114" t="inlineStr">
        <is>
          <t>2–4 yrs</t>
        </is>
      </c>
      <c r="Q205" s="114" t="inlineStr">
        <is>
          <t>3–5 · 2–5</t>
        </is>
      </c>
      <c r="R205" s="114" t="inlineStr">
        <is>
          <t>Software Engineer</t>
        </is>
      </c>
      <c r="S205" s="114" t="inlineStr">
        <is>
          <r>
            <rPr>
              <rFont val="Calibri"/>
              <b val="1"/>
              <sz val="10"/>
            </rPr>
            <t>Workiva:</t>
          </r>
          <r>
            <rPr>
              <rFont val="Calibri"/>
              <sz val="10"/>
            </rPr>
            <t xml:space="preserve"> SE · Broadridge India: SE · Nasdaq / AxiomSL: SE · Salesforce: MTS · Atlassian: P40 · 3–7 yrs · Freshworks: Senior SE</t>
          </r>
        </is>
      </c>
      <c r="T205" s="114" t="inlineStr">
        <is>
          <t>SFIA 9 · software development, programming; OWASP secure coding; cloud vendor certifications</t>
        </is>
      </c>
      <c r="U205" s="114" t="inlineStr">
        <is>
          <t>Core 2 · Future 2 · Functional 3 · Leadership not scored</t>
        </is>
      </c>
      <c r="V205" s="157" t="n">
        <v>281</v>
      </c>
      <c r="W205" s="158" t="inlineStr">
        <is>
          <t>IRIS2146</t>
        </is>
      </c>
      <c r="X205" s="158" t="inlineStr">
        <is>
          <t>Employee</t>
        </is>
      </c>
      <c r="Y205" s="158" t="inlineStr">
        <is>
          <t>Active</t>
        </is>
      </c>
      <c r="Z205" s="158" t="inlineStr">
        <is>
          <t>Parthviben Mistry</t>
        </is>
      </c>
      <c r="AA205" s="246" t="n">
        <v>45089</v>
      </c>
      <c r="AB205" s="158" t="inlineStr">
        <is>
          <t>Software Engineer</t>
        </is>
      </c>
      <c r="AC205" s="158" t="inlineStr">
        <is>
          <t>B.Tech</t>
        </is>
      </c>
      <c r="AD205" s="158" t="inlineStr">
        <is>
          <t>Siddhesh Kadam</t>
        </is>
      </c>
      <c r="AE205" s="158" t="inlineStr">
        <is>
          <t>N-3</t>
        </is>
      </c>
      <c r="AF205" s="158" t="inlineStr">
        <is>
          <t>Individual Contributor</t>
        </is>
      </c>
      <c r="AG205" s="158" t="inlineStr">
        <is>
          <t>1 years, 0 months, 0 days</t>
        </is>
      </c>
      <c r="AH205" s="158" t="inlineStr">
        <is>
          <t>3 years, 2 months, 13 days</t>
        </is>
      </c>
      <c r="AI205" s="158" t="inlineStr">
        <is>
          <t>Regtech</t>
        </is>
      </c>
      <c r="AJ205" s="158" t="inlineStr">
        <is>
          <t>CARBON</t>
        </is>
      </c>
      <c r="AK205" s="158" t="inlineStr">
        <is>
          <t>Technology</t>
        </is>
      </c>
      <c r="AL205" s="158" t="inlineStr">
        <is>
          <t>Development</t>
        </is>
      </c>
      <c r="AM205" s="158" t="inlineStr">
        <is>
          <t>Yes</t>
        </is>
      </c>
      <c r="AN205" s="158" t="inlineStr">
        <is>
          <t>Product/Project</t>
        </is>
      </c>
      <c r="AO205" s="158" t="inlineStr">
        <is>
          <t>Angular</t>
        </is>
      </c>
      <c r="AP205" s="158" t="inlineStr">
        <is>
          <t>Technical - Developer</t>
        </is>
      </c>
      <c r="AQ205" s="158" t="n">
        <v>20</v>
      </c>
      <c r="AR205" s="158" t="inlineStr">
        <is>
          <t>Covered</t>
        </is>
      </c>
      <c r="AS205" s="158" t="inlineStr">
        <is>
          <t>IRIS2146</t>
        </is>
      </c>
      <c r="AT205" s="158" t="inlineStr">
        <is>
          <t>Parthviben Mistry</t>
        </is>
      </c>
      <c r="AU205" s="158" t="inlineStr">
        <is>
          <t>Technology</t>
        </is>
      </c>
      <c r="AV205" s="158" t="inlineStr">
        <is>
          <t>Engineering &amp; Development</t>
        </is>
      </c>
      <c r="AW205" s="158" t="inlineStr">
        <is>
          <t>Frontend / UI Engineering</t>
        </is>
      </c>
      <c r="AX205" s="158" t="n"/>
      <c r="AY205" s="158" t="n"/>
      <c r="AZ205" s="158" t="inlineStr">
        <is>
          <t>Employee</t>
        </is>
      </c>
      <c r="BA205" s="158" t="inlineStr">
        <is>
          <t>Siddhesh Kadam</t>
        </is>
      </c>
      <c r="BB205" s="158" t="inlineStr">
        <is>
          <t>Siddhesh Kadam</t>
        </is>
      </c>
      <c r="BC205" s="158" t="inlineStr">
        <is>
          <t>No</t>
        </is>
      </c>
      <c r="BD205" s="158" t="inlineStr">
        <is>
          <t>Software Engineer</t>
        </is>
      </c>
      <c r="BE205" s="158" t="inlineStr">
        <is>
          <t>Software Engineer</t>
        </is>
      </c>
      <c r="BF205" s="158" t="inlineStr">
        <is>
          <t>No</t>
        </is>
      </c>
      <c r="BG205" s="158" t="inlineStr">
        <is>
          <t>—</t>
        </is>
      </c>
      <c r="BH205" s="158" t="inlineStr">
        <is>
          <t>—</t>
        </is>
      </c>
      <c r="BI205" s="158" t="inlineStr">
        <is>
          <t>—</t>
        </is>
      </c>
      <c r="BJ205" s="158" t="inlineStr">
        <is>
          <t>Not a manager</t>
        </is>
      </c>
      <c r="BK205" s="158" t="inlineStr">
        <is>
          <t>—</t>
        </is>
      </c>
      <c r="BL205" s="158" t="inlineStr">
        <is>
          <t>—</t>
        </is>
      </c>
      <c r="BM205" s="158" t="inlineStr">
        <is>
          <t>—</t>
        </is>
      </c>
      <c r="BN205" s="158" t="inlineStr">
        <is>
          <t>Not a manager</t>
        </is>
      </c>
      <c r="BO205" s="158" t="inlineStr">
        <is>
          <t>—</t>
        </is>
      </c>
      <c r="BP205" s="158" t="inlineStr">
        <is>
          <t>L3 – Professional / Associate</t>
        </is>
      </c>
      <c r="BQ205" s="158" t="inlineStr">
        <is>
          <t>L3 – Professional / Associate</t>
        </is>
      </c>
      <c r="BR205" s="158" t="inlineStr">
        <is>
          <t>No designation change — current record value carried forward</t>
        </is>
      </c>
      <c r="BS205" s="158"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T205" s="158" t="n"/>
      <c r="BU205" s="158" t="inlineStr">
        <is>
          <t>No input received — attended/was listed as a respondent but did not provide answers to any of the survey questions.</t>
        </is>
      </c>
      <c r="BV205" s="158" t="n"/>
      <c r="BW205" s="158" t="n"/>
      <c r="BX205" s="158" t="n"/>
      <c r="BY205" s="158" t="n"/>
      <c r="BZ205" s="158" t="n"/>
      <c r="CA205" s="158" t="n"/>
      <c r="CB205" s="158" t="n"/>
      <c r="CC205" s="158" t="n"/>
      <c r="CD205" s="158" t="n"/>
      <c r="CE205" s="158" t="n"/>
      <c r="CF205" s="158" t="n"/>
      <c r="CG205" s="158" t="n"/>
      <c r="CH205" s="158" t="n"/>
      <c r="CI205" s="158" t="n"/>
      <c r="CJ205" s="158" t="n"/>
      <c r="CK205" s="158" t="n"/>
      <c r="CL205" s="158" t="n"/>
      <c r="CM205" s="158" t="n"/>
      <c r="CN205" s="158" t="n"/>
      <c r="CO205" s="158" t="n"/>
      <c r="CP205" s="158" t="n"/>
      <c r="CQ205" s="158" t="n"/>
      <c r="CR205" s="158" t="n"/>
      <c r="CS205" s="158" t="n"/>
      <c r="CT205" s="158" t="n"/>
      <c r="CU205" s="158" t="n"/>
      <c r="CV205" s="158" t="n"/>
      <c r="CW205" s="158" t="n"/>
      <c r="CX205" s="158" t="n"/>
      <c r="CY205" s="158" t="n"/>
    </row>
    <row r="206" ht="64" customHeight="1">
      <c r="A206" s="109" t="inlineStr">
        <is>
          <t>IRIS2434</t>
        </is>
      </c>
      <c r="B206" s="111" t="inlineStr">
        <is>
          <t>Prachi Digambar Raut</t>
        </is>
      </c>
      <c r="C206" s="111" t="inlineStr">
        <is>
          <t>Technology</t>
        </is>
      </c>
      <c r="D206" s="115" t="inlineStr">
        <is>
          <t>Software Engineer</t>
        </is>
      </c>
      <c r="E206" s="115" t="inlineStr">
        <is>
          <t>Senior Software Engineer</t>
        </is>
      </c>
      <c r="F206" s="115" t="inlineStr">
        <is>
          <t>L3 – Professional / Associate</t>
        </is>
      </c>
      <c r="G206" s="115" t="inlineStr">
        <is>
          <t>A3</t>
        </is>
      </c>
      <c r="H206" s="146" t="inlineStr">
        <is>
          <t>▲ Up</t>
        </is>
      </c>
      <c r="I206" s="111" t="inlineStr">
        <is>
          <t>Engineering &amp; Development</t>
        </is>
      </c>
      <c r="J206" s="111" t="inlineStr">
        <is>
          <t>Full-Stack Development</t>
        </is>
      </c>
      <c r="K206" s="133" t="inlineStr">
        <is>
          <t>• Confirm the reporting line — Manager</t>
        </is>
      </c>
      <c r="L206" s="111" t="n">
        <v>20</v>
      </c>
      <c r="M206" s="113" t="inlineStr">
        <is>
          <t>P2</t>
        </is>
      </c>
      <c r="N206" s="114" t="inlineStr">
        <is>
          <t>Developing</t>
        </is>
      </c>
      <c r="O206" s="114" t="inlineStr">
        <is>
          <t>3 Apply</t>
        </is>
      </c>
      <c r="P206" s="114" t="inlineStr">
        <is>
          <t>2–4 yrs</t>
        </is>
      </c>
      <c r="Q206" s="114" t="inlineStr">
        <is>
          <t>3–5 · 2–5</t>
        </is>
      </c>
      <c r="R206" s="114" t="inlineStr">
        <is>
          <t>Software Engineer</t>
        </is>
      </c>
      <c r="S206" s="114" t="inlineStr">
        <is>
          <r>
            <rPr>
              <rFont val="Calibri"/>
              <b val="1"/>
              <sz val="10"/>
            </rPr>
            <t>Workiva:</t>
          </r>
          <r>
            <rPr>
              <rFont val="Calibri"/>
              <sz val="10"/>
            </rPr>
            <t xml:space="preserve"> SE · Broadridge India: SE · Nasdaq / AxiomSL: SE · Salesforce: MTS · Atlassian: P40 · 3–7 yrs · Freshworks: Senior SE</t>
          </r>
        </is>
      </c>
      <c r="T206" s="114" t="inlineStr">
        <is>
          <t>SFIA 9 · software development, programming; OWASP secure coding; cloud vendor certifications</t>
        </is>
      </c>
      <c r="U206" s="114" t="inlineStr">
        <is>
          <t>Core 2 · Future 2 · Functional 3 · Leadership not scored</t>
        </is>
      </c>
      <c r="V206" s="157" t="n">
        <v>402</v>
      </c>
      <c r="W206" s="158" t="inlineStr">
        <is>
          <t>IRIS2434</t>
        </is>
      </c>
      <c r="X206" s="158" t="inlineStr">
        <is>
          <t>Employee</t>
        </is>
      </c>
      <c r="Y206" s="158" t="inlineStr">
        <is>
          <t>Active</t>
        </is>
      </c>
      <c r="Z206" s="158" t="inlineStr">
        <is>
          <t>Prachi Digambar Raut</t>
        </is>
      </c>
      <c r="AA206" s="246" t="n">
        <v>45925</v>
      </c>
      <c r="AB206" s="158" t="inlineStr">
        <is>
          <t>Software Engineer</t>
        </is>
      </c>
      <c r="AC206" s="158" t="inlineStr">
        <is>
          <t>BCA</t>
        </is>
      </c>
      <c r="AD206" s="158" t="inlineStr">
        <is>
          <t>Sarfaraz Badi</t>
        </is>
      </c>
      <c r="AE206" s="158" t="inlineStr">
        <is>
          <t>N-3</t>
        </is>
      </c>
      <c r="AF206" s="158" t="inlineStr">
        <is>
          <t>Manager</t>
        </is>
      </c>
      <c r="AG206" s="158" t="inlineStr">
        <is>
          <t>3 years, 2 months, 00 days</t>
        </is>
      </c>
      <c r="AH206" s="158" t="inlineStr">
        <is>
          <t>0 years, 11 months, 0 days</t>
        </is>
      </c>
      <c r="AI206" s="158" t="inlineStr">
        <is>
          <t>Regtech</t>
        </is>
      </c>
      <c r="AJ206" s="158" t="inlineStr">
        <is>
          <t>CARBON</t>
        </is>
      </c>
      <c r="AK206" s="158" t="inlineStr">
        <is>
          <t>Technology</t>
        </is>
      </c>
      <c r="AL206" s="158" t="inlineStr">
        <is>
          <t>Development</t>
        </is>
      </c>
      <c r="AM206" s="158" t="inlineStr">
        <is>
          <t>Yes</t>
        </is>
      </c>
      <c r="AN206" s="158" t="inlineStr">
        <is>
          <t>Product/Project</t>
        </is>
      </c>
      <c r="AO206" s="158" t="inlineStr">
        <is>
          <t>.NET MVC + React</t>
        </is>
      </c>
      <c r="AP206" s="158" t="inlineStr">
        <is>
          <t>Technical - Developer</t>
        </is>
      </c>
      <c r="AQ206" s="158" t="n">
        <v>20</v>
      </c>
      <c r="AR206" s="158" t="inlineStr">
        <is>
          <t>Covered</t>
        </is>
      </c>
      <c r="AS206" s="158" t="inlineStr">
        <is>
          <t>IRIS2434</t>
        </is>
      </c>
      <c r="AT206" s="158" t="inlineStr">
        <is>
          <t>Prachi Digambar Raut</t>
        </is>
      </c>
      <c r="AU206" s="158" t="inlineStr">
        <is>
          <t>Technology</t>
        </is>
      </c>
      <c r="AV206" s="158" t="inlineStr">
        <is>
          <t>Engineering &amp; Development</t>
        </is>
      </c>
      <c r="AW206" s="158" t="inlineStr">
        <is>
          <t>Full-Stack Engineering</t>
        </is>
      </c>
      <c r="AX206" s="158" t="n"/>
      <c r="AY206" s="158" t="n"/>
      <c r="AZ206" s="158" t="inlineStr">
        <is>
          <t>Employee</t>
        </is>
      </c>
      <c r="BA206" s="158" t="inlineStr">
        <is>
          <t>Sarfaraz Badi</t>
        </is>
      </c>
      <c r="BB206" s="158" t="inlineStr">
        <is>
          <t>Sarfaraz Badi</t>
        </is>
      </c>
      <c r="BC206" s="158" t="inlineStr">
        <is>
          <t>No</t>
        </is>
      </c>
      <c r="BD206" s="158" t="inlineStr">
        <is>
          <t>Software Engineer</t>
        </is>
      </c>
      <c r="BE206" s="158" t="inlineStr">
        <is>
          <t>Software Engineer</t>
        </is>
      </c>
      <c r="BF206" s="158" t="inlineStr">
        <is>
          <t>No</t>
        </is>
      </c>
      <c r="BG206" s="158" t="n">
        <v>4</v>
      </c>
      <c r="BH206" s="158" t="n">
        <v>4</v>
      </c>
      <c r="BI206" s="158" t="n">
        <v>0</v>
      </c>
      <c r="BJ206" s="158" t="inlineStr">
        <is>
          <t>Review</t>
        </is>
      </c>
      <c r="BK206" s="158" t="n">
        <v>4</v>
      </c>
      <c r="BL206" s="158" t="n">
        <v>4</v>
      </c>
      <c r="BM206" s="158" t="n">
        <v>0</v>
      </c>
      <c r="BN206" s="158" t="inlineStr">
        <is>
          <t>Review</t>
        </is>
      </c>
      <c r="BO206" s="158" t="inlineStr">
        <is>
          <t>No</t>
        </is>
      </c>
      <c r="BP206" s="158" t="inlineStr">
        <is>
          <t>L3 – Professional / Associate</t>
        </is>
      </c>
      <c r="BQ206" s="158" t="inlineStr">
        <is>
          <t>L3 – Professional / Associate</t>
        </is>
      </c>
      <c r="BR206" s="158" t="inlineStr">
        <is>
          <t>No designation change — current record value carried forward</t>
        </is>
      </c>
      <c r="BS206" s="158"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T206" s="158" t="n"/>
      <c r="BU206" s="158" t="inlineStr">
        <is>
          <t>India</t>
        </is>
      </c>
      <c r="BV206" s="158" t="n"/>
      <c r="BW206" s="158" t="n"/>
      <c r="BX206" s="158" t="n"/>
      <c r="BY206" s="158" t="n"/>
      <c r="BZ206" s="158" t="n"/>
      <c r="CA206" s="158" t="n"/>
      <c r="CB206" s="158" t="n"/>
      <c r="CC206" s="158" t="n"/>
      <c r="CD206" s="158" t="n"/>
      <c r="CE206" s="158" t="n"/>
      <c r="CF206" s="158" t="n"/>
      <c r="CG206" s="158" t="n"/>
      <c r="CH206" s="158" t="n"/>
      <c r="CI206" s="158" t="n"/>
      <c r="CJ206" s="158" t="n"/>
      <c r="CK206" s="158" t="n"/>
      <c r="CL206" s="158" t="n"/>
      <c r="CM206" s="158" t="n"/>
      <c r="CN206" s="158" t="n"/>
      <c r="CO206" s="158" t="n"/>
      <c r="CP206" s="158" t="n"/>
      <c r="CQ206" s="158" t="n"/>
      <c r="CR206" s="158" t="n"/>
      <c r="CS206" s="158" t="n"/>
      <c r="CT206" s="158" t="n"/>
      <c r="CU206" s="158" t="n"/>
      <c r="CV206" s="158" t="n"/>
      <c r="CW206" s="158" t="n"/>
      <c r="CX206" s="158" t="n"/>
      <c r="CY206" s="158" t="n"/>
    </row>
    <row r="207" ht="64" customHeight="1">
      <c r="A207" s="109" t="inlineStr">
        <is>
          <t>IRIS1920</t>
        </is>
      </c>
      <c r="B207" s="111" t="inlineStr">
        <is>
          <t>Pritesh Wani</t>
        </is>
      </c>
      <c r="C207" s="111" t="inlineStr">
        <is>
          <t>Technology</t>
        </is>
      </c>
      <c r="D207" s="115" t="inlineStr">
        <is>
          <t>Software Engineer</t>
        </is>
      </c>
      <c r="E207" s="115" t="inlineStr">
        <is>
          <t>Senior Software Engineer</t>
        </is>
      </c>
      <c r="F207" s="115" t="inlineStr">
        <is>
          <t>L3 – Professional / Associate</t>
        </is>
      </c>
      <c r="G207" s="115" t="inlineStr">
        <is>
          <t>A3</t>
        </is>
      </c>
      <c r="H207" s="146" t="inlineStr">
        <is>
          <t>▲ Up</t>
        </is>
      </c>
      <c r="I207" s="111" t="inlineStr">
        <is>
          <t>Engineering &amp; Development</t>
        </is>
      </c>
      <c r="J207" s="111" t="inlineStr">
        <is>
          <t>Backend Development</t>
        </is>
      </c>
      <c r="K207" s="133" t="inlineStr">
        <is>
          <t>• Confirm the reporting line — Manager</t>
        </is>
      </c>
      <c r="L207" s="111" t="n">
        <v>20</v>
      </c>
      <c r="M207" s="113" t="inlineStr">
        <is>
          <t>P2</t>
        </is>
      </c>
      <c r="N207" s="114" t="inlineStr">
        <is>
          <t>Developing</t>
        </is>
      </c>
      <c r="O207" s="114" t="inlineStr">
        <is>
          <t>3 Apply</t>
        </is>
      </c>
      <c r="P207" s="114" t="inlineStr">
        <is>
          <t>2–4 yrs</t>
        </is>
      </c>
      <c r="Q207" s="114" t="inlineStr">
        <is>
          <t>3–5 · 2–5</t>
        </is>
      </c>
      <c r="R207" s="114" t="inlineStr">
        <is>
          <t>Software Engineer</t>
        </is>
      </c>
      <c r="S207" s="114" t="inlineStr">
        <is>
          <r>
            <rPr>
              <rFont val="Calibri"/>
              <b val="1"/>
              <sz val="10"/>
            </rPr>
            <t>Workiva:</t>
          </r>
          <r>
            <rPr>
              <rFont val="Calibri"/>
              <sz val="10"/>
            </rPr>
            <t xml:space="preserve"> SE · Broadridge India: SE · Nasdaq / AxiomSL: SE · Salesforce: MTS · Atlassian: P40 · 3–7 yrs · Freshworks: Senior SE</t>
          </r>
        </is>
      </c>
      <c r="T207" s="114" t="inlineStr">
        <is>
          <t>SFIA 9 · software development, programming; OWASP secure coding; cloud vendor certifications</t>
        </is>
      </c>
      <c r="U207" s="114" t="inlineStr">
        <is>
          <t>Core 2 · Future 2 · Functional 3 · Leadership not scored</t>
        </is>
      </c>
      <c r="V207" s="157" t="n">
        <v>184</v>
      </c>
      <c r="W207" s="158" t="inlineStr">
        <is>
          <t>IRIS1920</t>
        </is>
      </c>
      <c r="X207" s="158" t="inlineStr">
        <is>
          <t>Employee</t>
        </is>
      </c>
      <c r="Y207" s="158" t="inlineStr">
        <is>
          <t>Active</t>
        </is>
      </c>
      <c r="Z207" s="158" t="inlineStr">
        <is>
          <t>Pritesh Wani</t>
        </is>
      </c>
      <c r="AA207" s="246" t="n">
        <v>44368</v>
      </c>
      <c r="AB207" s="158" t="inlineStr">
        <is>
          <t>Software Engineer</t>
        </is>
      </c>
      <c r="AC207" s="158" t="inlineStr">
        <is>
          <t>MCA</t>
        </is>
      </c>
      <c r="AD207" s="158" t="inlineStr">
        <is>
          <t>Dhiraj Suryawanshi</t>
        </is>
      </c>
      <c r="AE207" s="158" t="inlineStr">
        <is>
          <t>N-3</t>
        </is>
      </c>
      <c r="AF207" s="158" t="inlineStr">
        <is>
          <t>Individual Contributor</t>
        </is>
      </c>
      <c r="AG207" s="158" t="inlineStr">
        <is>
          <t>0 years, 0 months, 0 days</t>
        </is>
      </c>
      <c r="AH207" s="158" t="inlineStr">
        <is>
          <t>5 years, 2 months, 4 days</t>
        </is>
      </c>
      <c r="AI207" s="158" t="inlineStr">
        <is>
          <t>Regtech</t>
        </is>
      </c>
      <c r="AJ207" s="158" t="inlineStr">
        <is>
          <t>CARBON</t>
        </is>
      </c>
      <c r="AK207" s="158" t="inlineStr">
        <is>
          <t>Technology</t>
        </is>
      </c>
      <c r="AL207" s="158" t="inlineStr">
        <is>
          <t>Development</t>
        </is>
      </c>
      <c r="AM207" s="158" t="inlineStr">
        <is>
          <t>Yes</t>
        </is>
      </c>
      <c r="AN207" s="158" t="inlineStr">
        <is>
          <t>Product/Project</t>
        </is>
      </c>
      <c r="AO207" s="158" t="inlineStr">
        <is>
          <t>.NET MVC</t>
        </is>
      </c>
      <c r="AP207" s="158" t="inlineStr">
        <is>
          <t>Technical - Developer</t>
        </is>
      </c>
      <c r="AQ207" s="158" t="n">
        <v>20</v>
      </c>
      <c r="AR207" s="158" t="inlineStr">
        <is>
          <t>Covered</t>
        </is>
      </c>
      <c r="AS207" s="158" t="inlineStr">
        <is>
          <t>IRIS1920</t>
        </is>
      </c>
      <c r="AT207" s="158" t="inlineStr">
        <is>
          <t>Pritesh Wani</t>
        </is>
      </c>
      <c r="AU207" s="158" t="inlineStr">
        <is>
          <t>Technology</t>
        </is>
      </c>
      <c r="AV207" s="158" t="inlineStr">
        <is>
          <t>Engineering &amp; Development</t>
        </is>
      </c>
      <c r="AW207" s="158" t="inlineStr">
        <is>
          <t>Full-Stack Engineering</t>
        </is>
      </c>
      <c r="AX207" s="158" t="n"/>
      <c r="AY207" s="158" t="n"/>
      <c r="AZ207" s="158" t="inlineStr">
        <is>
          <t>Employee</t>
        </is>
      </c>
      <c r="BA207" s="158" t="inlineStr">
        <is>
          <t>Dhiraj Suryawanshi</t>
        </is>
      </c>
      <c r="BB207" s="158" t="inlineStr">
        <is>
          <t>Dhiraj Suryawanshi</t>
        </is>
      </c>
      <c r="BC207" s="158" t="inlineStr">
        <is>
          <t>No</t>
        </is>
      </c>
      <c r="BD207" s="158" t="inlineStr">
        <is>
          <t>Software Engineer</t>
        </is>
      </c>
      <c r="BE207" s="158" t="inlineStr">
        <is>
          <t>Software Engineer</t>
        </is>
      </c>
      <c r="BF207" s="158" t="inlineStr">
        <is>
          <t>No</t>
        </is>
      </c>
      <c r="BG207" s="158" t="inlineStr">
        <is>
          <t>—</t>
        </is>
      </c>
      <c r="BH207" s="158" t="inlineStr">
        <is>
          <t>—</t>
        </is>
      </c>
      <c r="BI207" s="158" t="inlineStr">
        <is>
          <t>—</t>
        </is>
      </c>
      <c r="BJ207" s="158" t="inlineStr">
        <is>
          <t>Not a manager</t>
        </is>
      </c>
      <c r="BK207" s="158" t="inlineStr">
        <is>
          <t>—</t>
        </is>
      </c>
      <c r="BL207" s="158" t="inlineStr">
        <is>
          <t>—</t>
        </is>
      </c>
      <c r="BM207" s="158" t="inlineStr">
        <is>
          <t>—</t>
        </is>
      </c>
      <c r="BN207" s="158" t="inlineStr">
        <is>
          <t>Not a manager</t>
        </is>
      </c>
      <c r="BO207" s="158" t="inlineStr">
        <is>
          <t>—</t>
        </is>
      </c>
      <c r="BP207" s="158" t="inlineStr">
        <is>
          <t>L3 – Professional / Associate</t>
        </is>
      </c>
      <c r="BQ207" s="158" t="inlineStr">
        <is>
          <t>L3 – Professional / Associate</t>
        </is>
      </c>
      <c r="BR207" s="158" t="inlineStr">
        <is>
          <t>No designation change — current record value carried forward</t>
        </is>
      </c>
      <c r="BS207" s="158"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T207" s="158" t="n"/>
      <c r="BU207" s="158" t="inlineStr">
        <is>
          <t>EU; Europian Union.</t>
        </is>
      </c>
      <c r="BV207" s="158" t="n"/>
      <c r="BW207" s="158" t="n"/>
      <c r="BX207" s="158" t="n"/>
      <c r="BY207" s="158" t="n"/>
      <c r="BZ207" s="158" t="n"/>
      <c r="CA207" s="158" t="n"/>
      <c r="CB207" s="158" t="n"/>
      <c r="CC207" s="158" t="n"/>
      <c r="CD207" s="158" t="n"/>
      <c r="CE207" s="158" t="n"/>
      <c r="CF207" s="158" t="n"/>
      <c r="CG207" s="158" t="n"/>
      <c r="CH207" s="158" t="n"/>
      <c r="CI207" s="158" t="n"/>
      <c r="CJ207" s="158" t="n"/>
      <c r="CK207" s="158" t="n"/>
      <c r="CL207" s="158" t="n"/>
      <c r="CM207" s="158" t="n"/>
      <c r="CN207" s="158" t="n"/>
      <c r="CO207" s="158" t="n"/>
      <c r="CP207" s="158" t="n"/>
      <c r="CQ207" s="158" t="n"/>
      <c r="CR207" s="158" t="n"/>
      <c r="CS207" s="158" t="n"/>
      <c r="CT207" s="158" t="n"/>
      <c r="CU207" s="158" t="n"/>
      <c r="CV207" s="158" t="n"/>
      <c r="CW207" s="158" t="n"/>
      <c r="CX207" s="158" t="n"/>
      <c r="CY207" s="158" t="n"/>
    </row>
    <row r="208" ht="64" customHeight="1">
      <c r="A208" s="109" t="inlineStr">
        <is>
          <t>IRIS1797</t>
        </is>
      </c>
      <c r="B208" s="111" t="inlineStr">
        <is>
          <t>Rahul Mejari</t>
        </is>
      </c>
      <c r="C208" s="111" t="inlineStr">
        <is>
          <t>Technology</t>
        </is>
      </c>
      <c r="D208" s="111" t="inlineStr">
        <is>
          <t>Senior UI Developer</t>
        </is>
      </c>
      <c r="E208" s="111" t="inlineStr">
        <is>
          <t>Senior UI Developer</t>
        </is>
      </c>
      <c r="F208" s="111" t="inlineStr">
        <is>
          <t>L4 – Senior</t>
        </is>
      </c>
      <c r="G208" s="24" t="inlineStr">
        <is>
          <t>A3</t>
        </is>
      </c>
      <c r="H208" s="149" t="inlineStr">
        <is>
          <t>• Same level</t>
        </is>
      </c>
      <c r="I208" s="111" t="inlineStr">
        <is>
          <t>Engineering &amp; Development</t>
        </is>
      </c>
      <c r="J208" s="111" t="inlineStr">
        <is>
          <t>Front-End / UI Development</t>
        </is>
      </c>
      <c r="K208" s="111" t="inlineStr"/>
      <c r="L208" s="111" t="n">
        <v>20</v>
      </c>
      <c r="M208" s="113" t="inlineStr">
        <is>
          <t>P2</t>
        </is>
      </c>
      <c r="N208" s="114" t="inlineStr">
        <is>
          <t>Developing</t>
        </is>
      </c>
      <c r="O208" s="114" t="inlineStr">
        <is>
          <t>3 Apply</t>
        </is>
      </c>
      <c r="P208" s="114" t="inlineStr">
        <is>
          <t>2–4 yrs</t>
        </is>
      </c>
      <c r="Q208" s="114" t="inlineStr">
        <is>
          <t>3–5 · 2–5</t>
        </is>
      </c>
      <c r="R208" s="114" t="inlineStr">
        <is>
          <t>Software Engineer</t>
        </is>
      </c>
      <c r="S208" s="114" t="inlineStr">
        <is>
          <r>
            <rPr>
              <rFont val="Calibri"/>
              <b val="1"/>
              <sz val="10"/>
            </rPr>
            <t>Workiva:</t>
          </r>
          <r>
            <rPr>
              <rFont val="Calibri"/>
              <sz val="10"/>
            </rPr>
            <t xml:space="preserve"> SE · Broadridge India: SE · Nasdaq / AxiomSL: SE · Salesforce: MTS · Atlassian: P40 · 3–7 yrs · Freshworks: Senior SE</t>
          </r>
        </is>
      </c>
      <c r="T208" s="114" t="inlineStr">
        <is>
          <t>SFIA 9 · software development, programming; OWASP secure coding; cloud vendor certifications</t>
        </is>
      </c>
      <c r="U208" s="114" t="inlineStr">
        <is>
          <t>Core 2 · Future 2 · Functional 3 · Leadership not scored</t>
        </is>
      </c>
      <c r="V208" s="157" t="n">
        <v>158</v>
      </c>
      <c r="W208" s="158" t="inlineStr">
        <is>
          <t>IRIS1797</t>
        </is>
      </c>
      <c r="X208" s="158" t="inlineStr">
        <is>
          <t>Employee</t>
        </is>
      </c>
      <c r="Y208" s="158" t="inlineStr">
        <is>
          <t>Active</t>
        </is>
      </c>
      <c r="Z208" s="158" t="inlineStr">
        <is>
          <t>Rahul Mejari</t>
        </is>
      </c>
      <c r="AA208" s="246" t="n">
        <v>43668</v>
      </c>
      <c r="AB208" s="158" t="inlineStr">
        <is>
          <t>Senior UI Developer</t>
        </is>
      </c>
      <c r="AC208" s="158" t="inlineStr">
        <is>
          <t>B.E</t>
        </is>
      </c>
      <c r="AD208" s="158" t="inlineStr">
        <is>
          <t>Sarfaraz Badi</t>
        </is>
      </c>
      <c r="AE208" s="158" t="inlineStr">
        <is>
          <t>N-3</t>
        </is>
      </c>
      <c r="AF208" s="158" t="inlineStr">
        <is>
          <t>Individual Contributor</t>
        </is>
      </c>
      <c r="AG208" s="158" t="inlineStr">
        <is>
          <t>6 years, 10 months, 0 days</t>
        </is>
      </c>
      <c r="AH208" s="158" t="inlineStr">
        <is>
          <t>7 years, 1 months, 3 days</t>
        </is>
      </c>
      <c r="AI208" s="158" t="inlineStr">
        <is>
          <t>Regtech</t>
        </is>
      </c>
      <c r="AJ208" s="158" t="inlineStr">
        <is>
          <t>CARBON</t>
        </is>
      </c>
      <c r="AK208" s="158" t="inlineStr">
        <is>
          <t>Technology</t>
        </is>
      </c>
      <c r="AL208" s="158" t="inlineStr">
        <is>
          <t>UI</t>
        </is>
      </c>
      <c r="AM208" s="158" t="inlineStr">
        <is>
          <t>No</t>
        </is>
      </c>
      <c r="AN208" s="158" t="inlineStr">
        <is>
          <t>Product/Project</t>
        </is>
      </c>
      <c r="AO208" s="158" t="inlineStr">
        <is>
          <t>UI</t>
        </is>
      </c>
      <c r="AP208" s="158" t="inlineStr">
        <is>
          <t>Technical - Developer</t>
        </is>
      </c>
      <c r="AQ208" s="158" t="n">
        <v>20</v>
      </c>
      <c r="AR208" s="158" t="inlineStr">
        <is>
          <t>Covered</t>
        </is>
      </c>
      <c r="AS208" s="158" t="inlineStr">
        <is>
          <t>IRIS1797</t>
        </is>
      </c>
      <c r="AT208" s="158" t="inlineStr">
        <is>
          <t>Rahul Mejari</t>
        </is>
      </c>
      <c r="AU208" s="158" t="inlineStr">
        <is>
          <t>Technology</t>
        </is>
      </c>
      <c r="AV208" s="158" t="inlineStr">
        <is>
          <t>Engineering &amp; Development</t>
        </is>
      </c>
      <c r="AW208" s="158" t="inlineStr">
        <is>
          <t>Frontend / UI Engineering</t>
        </is>
      </c>
      <c r="AX208" s="158" t="n"/>
      <c r="AY208" s="158" t="n"/>
      <c r="AZ208" s="158" t="inlineStr">
        <is>
          <t>Employee</t>
        </is>
      </c>
      <c r="BA208" s="158" t="inlineStr">
        <is>
          <t>Sarfaraz Badi</t>
        </is>
      </c>
      <c r="BB208" s="158" t="inlineStr">
        <is>
          <t>Sarfaraz Badi</t>
        </is>
      </c>
      <c r="BC208" s="158" t="inlineStr">
        <is>
          <t>No</t>
        </is>
      </c>
      <c r="BD208" s="158" t="inlineStr">
        <is>
          <t>Senior UI Developer</t>
        </is>
      </c>
      <c r="BE208" s="158" t="inlineStr">
        <is>
          <t>Senior UI Developer</t>
        </is>
      </c>
      <c r="BF208" s="158" t="inlineStr">
        <is>
          <t>No</t>
        </is>
      </c>
      <c r="BG208" s="158" t="inlineStr">
        <is>
          <t>—</t>
        </is>
      </c>
      <c r="BH208" s="158" t="inlineStr">
        <is>
          <t>—</t>
        </is>
      </c>
      <c r="BI208" s="158" t="inlineStr">
        <is>
          <t>—</t>
        </is>
      </c>
      <c r="BJ208" s="158" t="inlineStr">
        <is>
          <t>Not a manager</t>
        </is>
      </c>
      <c r="BK208" s="158" t="inlineStr">
        <is>
          <t>—</t>
        </is>
      </c>
      <c r="BL208" s="158" t="inlineStr">
        <is>
          <t>—</t>
        </is>
      </c>
      <c r="BM208" s="158" t="inlineStr">
        <is>
          <t>—</t>
        </is>
      </c>
      <c r="BN208" s="158" t="inlineStr">
        <is>
          <t>Not a manager</t>
        </is>
      </c>
      <c r="BO208" s="158" t="inlineStr">
        <is>
          <t>—</t>
        </is>
      </c>
      <c r="BP208" s="158" t="inlineStr">
        <is>
          <t>L4 – Senior</t>
        </is>
      </c>
      <c r="BQ208" s="158" t="inlineStr">
        <is>
          <t>L4 – Senior</t>
        </is>
      </c>
      <c r="BR208" s="158" t="inlineStr">
        <is>
          <t>No designation change — current record value carried forward</t>
        </is>
      </c>
      <c r="BS208" s="158"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T208" s="158" t="n"/>
      <c r="BU208" s="158" t="inlineStr">
        <is>
          <t>Global Multiple Regions</t>
        </is>
      </c>
      <c r="BV208" s="158" t="n"/>
      <c r="BW208" s="158" t="n"/>
      <c r="BX208" s="158" t="n"/>
      <c r="BY208" s="158" t="n"/>
      <c r="BZ208" s="158" t="n"/>
      <c r="CA208" s="158" t="n"/>
      <c r="CB208" s="158" t="n"/>
      <c r="CC208" s="158" t="n"/>
      <c r="CD208" s="158" t="n"/>
      <c r="CE208" s="158" t="n"/>
      <c r="CF208" s="158" t="n"/>
      <c r="CG208" s="158" t="n"/>
      <c r="CH208" s="158" t="n"/>
      <c r="CI208" s="158" t="n"/>
      <c r="CJ208" s="158" t="n"/>
      <c r="CK208" s="158" t="n"/>
      <c r="CL208" s="158" t="n"/>
      <c r="CM208" s="158" t="n"/>
      <c r="CN208" s="158" t="n"/>
      <c r="CO208" s="158" t="n"/>
      <c r="CP208" s="158" t="n"/>
      <c r="CQ208" s="158" t="n"/>
      <c r="CR208" s="158" t="n"/>
      <c r="CS208" s="158" t="n"/>
      <c r="CT208" s="158" t="n"/>
      <c r="CU208" s="158" t="n"/>
      <c r="CV208" s="158" t="n"/>
      <c r="CW208" s="158" t="n"/>
      <c r="CX208" s="158" t="n"/>
      <c r="CY208" s="158" t="n"/>
    </row>
    <row r="209" ht="64" customHeight="1">
      <c r="A209" s="109" t="inlineStr">
        <is>
          <t>IRIS2054</t>
        </is>
      </c>
      <c r="B209" s="111" t="inlineStr">
        <is>
          <t>Raj Chauhan</t>
        </is>
      </c>
      <c r="C209" s="111" t="inlineStr">
        <is>
          <t>Technology</t>
        </is>
      </c>
      <c r="D209" s="115" t="inlineStr">
        <is>
          <t>Software Engineer</t>
        </is>
      </c>
      <c r="E209" s="115" t="inlineStr">
        <is>
          <t>Senior Software Engineer</t>
        </is>
      </c>
      <c r="F209" s="115" t="inlineStr">
        <is>
          <t>L3 – Professional / Associate</t>
        </is>
      </c>
      <c r="G209" s="115" t="inlineStr">
        <is>
          <t>A3</t>
        </is>
      </c>
      <c r="H209" s="146" t="inlineStr">
        <is>
          <t>▲ Up</t>
        </is>
      </c>
      <c r="I209" s="111" t="inlineStr">
        <is>
          <t>Engineering &amp; Development</t>
        </is>
      </c>
      <c r="J209" s="111" t="inlineStr">
        <is>
          <t>Backend Development</t>
        </is>
      </c>
      <c r="K209" s="133" t="inlineStr">
        <is>
          <t>• Confirm the reporting line — Manager</t>
        </is>
      </c>
      <c r="L209" s="111" t="n">
        <v>20</v>
      </c>
      <c r="M209" s="113" t="inlineStr">
        <is>
          <t>P2</t>
        </is>
      </c>
      <c r="N209" s="114" t="inlineStr">
        <is>
          <t>Developing</t>
        </is>
      </c>
      <c r="O209" s="114" t="inlineStr">
        <is>
          <t>3 Apply</t>
        </is>
      </c>
      <c r="P209" s="114" t="inlineStr">
        <is>
          <t>2–4 yrs</t>
        </is>
      </c>
      <c r="Q209" s="114" t="inlineStr">
        <is>
          <t>3–5 · 2–5</t>
        </is>
      </c>
      <c r="R209" s="114" t="inlineStr">
        <is>
          <t>Software Engineer</t>
        </is>
      </c>
      <c r="S209" s="114" t="inlineStr">
        <is>
          <r>
            <rPr>
              <rFont val="Calibri"/>
              <b val="1"/>
              <sz val="10"/>
            </rPr>
            <t>Workiva:</t>
          </r>
          <r>
            <rPr>
              <rFont val="Calibri"/>
              <sz val="10"/>
            </rPr>
            <t xml:space="preserve"> SE · Broadridge India: SE · Nasdaq / AxiomSL: SE · Salesforce: MTS · Atlassian: P40 · 3–7 yrs · Freshworks: Senior SE</t>
          </r>
        </is>
      </c>
      <c r="T209" s="114" t="inlineStr">
        <is>
          <t>SFIA 9 · software development, programming; OWASP secure coding; cloud vendor certifications</t>
        </is>
      </c>
      <c r="U209" s="114" t="inlineStr">
        <is>
          <t>Core 2 · Future 2 · Functional 3 · Leadership not scored</t>
        </is>
      </c>
      <c r="V209" s="157" t="n">
        <v>237</v>
      </c>
      <c r="W209" s="158" t="inlineStr">
        <is>
          <t>IRIS2054</t>
        </is>
      </c>
      <c r="X209" s="158" t="inlineStr">
        <is>
          <t>Employee</t>
        </is>
      </c>
      <c r="Y209" s="158" t="inlineStr">
        <is>
          <t>Active</t>
        </is>
      </c>
      <c r="Z209" s="158" t="inlineStr">
        <is>
          <t>Raj Chauhan</t>
        </is>
      </c>
      <c r="AA209" s="246" t="n">
        <v>44774</v>
      </c>
      <c r="AB209" s="158" t="inlineStr">
        <is>
          <t>Software Engineer</t>
        </is>
      </c>
      <c r="AC209" s="158" t="inlineStr">
        <is>
          <t>MSc</t>
        </is>
      </c>
      <c r="AD209" s="158" t="inlineStr">
        <is>
          <t>Chetan Kotwal</t>
        </is>
      </c>
      <c r="AE209" s="158" t="inlineStr">
        <is>
          <t>N-3</t>
        </is>
      </c>
      <c r="AF209" s="158" t="inlineStr">
        <is>
          <t>Manager</t>
        </is>
      </c>
      <c r="AG209" s="158" t="inlineStr">
        <is>
          <t>0 years, 6 months, 0 days</t>
        </is>
      </c>
      <c r="AH209" s="158" t="inlineStr">
        <is>
          <t>4 years, 0 months, 24 days</t>
        </is>
      </c>
      <c r="AI209" s="158" t="inlineStr">
        <is>
          <t>Regtech</t>
        </is>
      </c>
      <c r="AJ209" s="158" t="inlineStr">
        <is>
          <t>CARBON</t>
        </is>
      </c>
      <c r="AK209" s="158" t="inlineStr">
        <is>
          <t>Technology</t>
        </is>
      </c>
      <c r="AL209" s="158" t="inlineStr">
        <is>
          <t>Development</t>
        </is>
      </c>
      <c r="AM209" s="158" t="inlineStr">
        <is>
          <t>Yes</t>
        </is>
      </c>
      <c r="AN209" s="158" t="inlineStr">
        <is>
          <t>Product/Project</t>
        </is>
      </c>
      <c r="AO209" s="158" t="inlineStr">
        <is>
          <t>.NET MVC</t>
        </is>
      </c>
      <c r="AP209" s="158" t="inlineStr">
        <is>
          <t>Technical - Developer</t>
        </is>
      </c>
      <c r="AQ209" s="158" t="n">
        <v>20</v>
      </c>
      <c r="AR209" s="158" t="inlineStr">
        <is>
          <t>Covered</t>
        </is>
      </c>
      <c r="AS209" s="158" t="inlineStr">
        <is>
          <t>IRIS2054</t>
        </is>
      </c>
      <c r="AT209" s="158" t="inlineStr">
        <is>
          <t>Raj Chauhan</t>
        </is>
      </c>
      <c r="AU209" s="158" t="inlineStr">
        <is>
          <t>Technology</t>
        </is>
      </c>
      <c r="AV209" s="158" t="inlineStr">
        <is>
          <t>Engineering &amp; Development</t>
        </is>
      </c>
      <c r="AW209" s="158" t="inlineStr">
        <is>
          <t>Full-Stack Engineering</t>
        </is>
      </c>
      <c r="AX209" s="158" t="n"/>
      <c r="AY209" s="158" t="n"/>
      <c r="AZ209" s="158" t="inlineStr">
        <is>
          <t>Employee</t>
        </is>
      </c>
      <c r="BA209" s="158" t="inlineStr">
        <is>
          <t>Chetan Kotwal</t>
        </is>
      </c>
      <c r="BB209" s="158" t="inlineStr">
        <is>
          <t>Chetan Kotwal</t>
        </is>
      </c>
      <c r="BC209" s="158" t="inlineStr">
        <is>
          <t>No</t>
        </is>
      </c>
      <c r="BD209" s="158" t="inlineStr">
        <is>
          <t>Software Engineer</t>
        </is>
      </c>
      <c r="BE209" s="158" t="inlineStr">
        <is>
          <t>Software Engineer</t>
        </is>
      </c>
      <c r="BF209" s="158" t="inlineStr">
        <is>
          <t>No</t>
        </is>
      </c>
      <c r="BG209" s="158" t="n">
        <v>2</v>
      </c>
      <c r="BH209" s="158" t="n">
        <v>2</v>
      </c>
      <c r="BI209" s="158" t="n">
        <v>0</v>
      </c>
      <c r="BJ209" s="158" t="inlineStr">
        <is>
          <t>Consolidate / flatten</t>
        </is>
      </c>
      <c r="BK209" s="158" t="n">
        <v>2</v>
      </c>
      <c r="BL209" s="158" t="n">
        <v>2</v>
      </c>
      <c r="BM209" s="158" t="n">
        <v>0</v>
      </c>
      <c r="BN209" s="158" t="inlineStr">
        <is>
          <t>Consolidate / flatten</t>
        </is>
      </c>
      <c r="BO209" s="158" t="inlineStr">
        <is>
          <t>No</t>
        </is>
      </c>
      <c r="BP209" s="158" t="inlineStr">
        <is>
          <t>L3 – Professional / Associate</t>
        </is>
      </c>
      <c r="BQ209" s="158" t="inlineStr">
        <is>
          <t>L3 – Professional / Associate</t>
        </is>
      </c>
      <c r="BR209" s="158" t="inlineStr">
        <is>
          <t>No designation change — current record value carried forward</t>
        </is>
      </c>
      <c r="BS209" s="158"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T209" s="158" t="n"/>
      <c r="BU209" s="158" t="inlineStr">
        <is>
          <t>All.</t>
        </is>
      </c>
      <c r="BV209" s="158" t="n"/>
      <c r="BW209" s="158" t="n"/>
      <c r="BX209" s="158" t="n"/>
      <c r="BY209" s="158" t="n"/>
      <c r="BZ209" s="158" t="n"/>
      <c r="CA209" s="158" t="n"/>
      <c r="CB209" s="158" t="n"/>
      <c r="CC209" s="158" t="n"/>
      <c r="CD209" s="158" t="n"/>
      <c r="CE209" s="158" t="n"/>
      <c r="CF209" s="158" t="n"/>
      <c r="CG209" s="158" t="n"/>
      <c r="CH209" s="158" t="n"/>
      <c r="CI209" s="158" t="n"/>
      <c r="CJ209" s="158" t="n"/>
      <c r="CK209" s="158" t="n"/>
      <c r="CL209" s="158" t="n"/>
      <c r="CM209" s="158" t="n"/>
      <c r="CN209" s="158" t="n"/>
      <c r="CO209" s="158" t="n"/>
      <c r="CP209" s="158" t="n"/>
      <c r="CQ209" s="158" t="n"/>
      <c r="CR209" s="158" t="n"/>
      <c r="CS209" s="158" t="n"/>
      <c r="CT209" s="158" t="n"/>
      <c r="CU209" s="158" t="n"/>
      <c r="CV209" s="158" t="n"/>
      <c r="CW209" s="158" t="n"/>
      <c r="CX209" s="158" t="n"/>
      <c r="CY209" s="158" t="n"/>
    </row>
    <row r="210" ht="64" customHeight="1">
      <c r="A210" s="109" t="inlineStr">
        <is>
          <t>IRIS2281</t>
        </is>
      </c>
      <c r="B210" s="111" t="inlineStr">
        <is>
          <t>Riya Parekh</t>
        </is>
      </c>
      <c r="C210" s="111" t="inlineStr">
        <is>
          <t>Technology</t>
        </is>
      </c>
      <c r="D210" s="115" t="inlineStr">
        <is>
          <t>Software Engineer</t>
        </is>
      </c>
      <c r="E210" s="115" t="inlineStr">
        <is>
          <t>Senior Software Engineer</t>
        </is>
      </c>
      <c r="F210" s="115" t="inlineStr">
        <is>
          <t>L3 – Professional / Associate</t>
        </is>
      </c>
      <c r="G210" s="115" t="inlineStr">
        <is>
          <t>A3</t>
        </is>
      </c>
      <c r="H210" s="146" t="inlineStr">
        <is>
          <t>▲ Up</t>
        </is>
      </c>
      <c r="I210" s="111" t="inlineStr">
        <is>
          <t>Engineering &amp; Development</t>
        </is>
      </c>
      <c r="J210" s="111" t="inlineStr">
        <is>
          <t>Full-Stack Development</t>
        </is>
      </c>
      <c r="K210" s="111" t="inlineStr"/>
      <c r="L210" s="111" t="n">
        <v>20</v>
      </c>
      <c r="M210" s="113" t="inlineStr">
        <is>
          <t>P2</t>
        </is>
      </c>
      <c r="N210" s="114" t="inlineStr">
        <is>
          <t>Developing</t>
        </is>
      </c>
      <c r="O210" s="114" t="inlineStr">
        <is>
          <t>3 Apply</t>
        </is>
      </c>
      <c r="P210" s="114" t="inlineStr">
        <is>
          <t>2–4 yrs</t>
        </is>
      </c>
      <c r="Q210" s="114" t="inlineStr">
        <is>
          <t>3–5 · 2–5</t>
        </is>
      </c>
      <c r="R210" s="114" t="inlineStr">
        <is>
          <t>Software Engineer</t>
        </is>
      </c>
      <c r="S210" s="114" t="inlineStr">
        <is>
          <r>
            <rPr>
              <rFont val="Calibri"/>
              <b val="1"/>
              <sz val="10"/>
            </rPr>
            <t>Workiva:</t>
          </r>
          <r>
            <rPr>
              <rFont val="Calibri"/>
              <sz val="10"/>
            </rPr>
            <t xml:space="preserve"> SE · Broadridge India: SE · Nasdaq / AxiomSL: SE · Salesforce: MTS · Atlassian: P40 · 3–7 yrs · Freshworks: Senior SE</t>
          </r>
        </is>
      </c>
      <c r="T210" s="114" t="inlineStr">
        <is>
          <t>SFIA 9 · software development, programming; OWASP secure coding; cloud vendor certifications</t>
        </is>
      </c>
      <c r="U210" s="114" t="inlineStr">
        <is>
          <t>Core 2 · Future 2 · Functional 3 · Leadership not scored</t>
        </is>
      </c>
      <c r="V210" s="157" t="n">
        <v>327</v>
      </c>
      <c r="W210" s="158" t="inlineStr">
        <is>
          <t>IRIS2281</t>
        </is>
      </c>
      <c r="X210" s="158" t="inlineStr">
        <is>
          <t>Employee</t>
        </is>
      </c>
      <c r="Y210" s="158" t="inlineStr">
        <is>
          <t>Active</t>
        </is>
      </c>
      <c r="Z210" s="158" t="inlineStr">
        <is>
          <t>Riya Parekh</t>
        </is>
      </c>
      <c r="AA210" s="246" t="n">
        <v>45474</v>
      </c>
      <c r="AB210" s="158" t="inlineStr">
        <is>
          <t>Software Engineer</t>
        </is>
      </c>
      <c r="AC210" s="158" t="inlineStr">
        <is>
          <t>Bachelor of Science</t>
        </is>
      </c>
      <c r="AD210" s="158" t="inlineStr">
        <is>
          <t>Hetal Chauhan</t>
        </is>
      </c>
      <c r="AE210" s="158" t="inlineStr">
        <is>
          <t>N-4</t>
        </is>
      </c>
      <c r="AF210" s="158" t="inlineStr">
        <is>
          <t>Individual Contributor</t>
        </is>
      </c>
      <c r="AG210" s="158" t="inlineStr">
        <is>
          <t>0 years, 0 months, 0 days</t>
        </is>
      </c>
      <c r="AH210" s="158" t="inlineStr">
        <is>
          <t>2 years, 1 months, 24 days</t>
        </is>
      </c>
      <c r="AI210" s="158" t="inlineStr">
        <is>
          <t>Regtech</t>
        </is>
      </c>
      <c r="AJ210" s="158" t="inlineStr">
        <is>
          <t>CARBON</t>
        </is>
      </c>
      <c r="AK210" s="158" t="inlineStr">
        <is>
          <t>Technology</t>
        </is>
      </c>
      <c r="AL210" s="158" t="inlineStr">
        <is>
          <t>Development</t>
        </is>
      </c>
      <c r="AM210" s="158" t="inlineStr">
        <is>
          <t>Yes</t>
        </is>
      </c>
      <c r="AN210" s="158" t="inlineStr">
        <is>
          <t>Product/Project</t>
        </is>
      </c>
      <c r="AO210" s="158" t="inlineStr">
        <is>
          <t>.NET MVC + Angular</t>
        </is>
      </c>
      <c r="AP210" s="158" t="inlineStr">
        <is>
          <t>Technical - Developer</t>
        </is>
      </c>
      <c r="AQ210" s="158" t="n">
        <v>20</v>
      </c>
      <c r="AR210" s="158" t="inlineStr">
        <is>
          <t>Covered</t>
        </is>
      </c>
      <c r="AS210" s="158" t="inlineStr">
        <is>
          <t>IRIS2281</t>
        </is>
      </c>
      <c r="AT210" s="158" t="inlineStr">
        <is>
          <t>Riya Parekh</t>
        </is>
      </c>
      <c r="AU210" s="158" t="inlineStr">
        <is>
          <t>Technology</t>
        </is>
      </c>
      <c r="AV210" s="158" t="inlineStr">
        <is>
          <t>Engineering &amp; Development</t>
        </is>
      </c>
      <c r="AW210" s="158" t="inlineStr">
        <is>
          <t>Full-Stack Engineering</t>
        </is>
      </c>
      <c r="AX210" s="158" t="n"/>
      <c r="AY210" s="158" t="n"/>
      <c r="AZ210" s="158" t="inlineStr">
        <is>
          <t>Employee</t>
        </is>
      </c>
      <c r="BA210" s="158" t="inlineStr">
        <is>
          <t>Hetal Chauhan</t>
        </is>
      </c>
      <c r="BB210" s="158" t="inlineStr">
        <is>
          <t>Hetal Chauhan</t>
        </is>
      </c>
      <c r="BC210" s="158" t="inlineStr">
        <is>
          <t>No</t>
        </is>
      </c>
      <c r="BD210" s="158" t="inlineStr">
        <is>
          <t>Software Engineer</t>
        </is>
      </c>
      <c r="BE210" s="158" t="inlineStr">
        <is>
          <t>Software Engineer</t>
        </is>
      </c>
      <c r="BF210" s="158" t="inlineStr">
        <is>
          <t>No</t>
        </is>
      </c>
      <c r="BG210" s="158" t="inlineStr">
        <is>
          <t>—</t>
        </is>
      </c>
      <c r="BH210" s="158" t="inlineStr">
        <is>
          <t>—</t>
        </is>
      </c>
      <c r="BI210" s="158" t="inlineStr">
        <is>
          <t>—</t>
        </is>
      </c>
      <c r="BJ210" s="158" t="inlineStr">
        <is>
          <t>Not a manager</t>
        </is>
      </c>
      <c r="BK210" s="158" t="inlineStr">
        <is>
          <t>—</t>
        </is>
      </c>
      <c r="BL210" s="158" t="inlineStr">
        <is>
          <t>—</t>
        </is>
      </c>
      <c r="BM210" s="158" t="inlineStr">
        <is>
          <t>—</t>
        </is>
      </c>
      <c r="BN210" s="158" t="inlineStr">
        <is>
          <t>Not a manager</t>
        </is>
      </c>
      <c r="BO210" s="158" t="inlineStr">
        <is>
          <t>—</t>
        </is>
      </c>
      <c r="BP210" s="158" t="inlineStr">
        <is>
          <t>L3 – Professional / Associate</t>
        </is>
      </c>
      <c r="BQ210" s="158" t="inlineStr">
        <is>
          <t>L3 – Professional / Associate</t>
        </is>
      </c>
      <c r="BR210" s="158" t="inlineStr">
        <is>
          <t>No designation change — current record value carried forward</t>
        </is>
      </c>
      <c r="BS210" s="158"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T210" s="158" t="n"/>
      <c r="BU210" s="158" t="inlineStr">
        <is>
          <t>Global.</t>
        </is>
      </c>
      <c r="BV210" s="158" t="n"/>
      <c r="BW210" s="158" t="n"/>
      <c r="BX210" s="158" t="n"/>
      <c r="BY210" s="158" t="n"/>
      <c r="BZ210" s="158" t="n"/>
      <c r="CA210" s="158" t="n"/>
      <c r="CB210" s="158" t="n"/>
      <c r="CC210" s="158" t="n"/>
      <c r="CD210" s="158" t="n"/>
      <c r="CE210" s="158" t="n"/>
      <c r="CF210" s="158" t="n"/>
      <c r="CG210" s="158" t="n"/>
      <c r="CH210" s="158" t="n"/>
      <c r="CI210" s="158" t="n"/>
      <c r="CJ210" s="158" t="n"/>
      <c r="CK210" s="158" t="n"/>
      <c r="CL210" s="158" t="n"/>
      <c r="CM210" s="158" t="n"/>
      <c r="CN210" s="158" t="n"/>
      <c r="CO210" s="158" t="n"/>
      <c r="CP210" s="158" t="n"/>
      <c r="CQ210" s="158" t="n"/>
      <c r="CR210" s="158" t="n"/>
      <c r="CS210" s="158" t="n"/>
      <c r="CT210" s="158" t="n"/>
      <c r="CU210" s="158" t="n"/>
      <c r="CV210" s="158" t="n"/>
      <c r="CW210" s="158" t="n"/>
      <c r="CX210" s="158" t="n"/>
      <c r="CY210" s="158" t="n"/>
    </row>
    <row r="211" ht="64" customHeight="1">
      <c r="A211" s="109" t="inlineStr">
        <is>
          <t>IRIS2159</t>
        </is>
      </c>
      <c r="B211" s="111" t="inlineStr">
        <is>
          <t>Rushali Patel</t>
        </is>
      </c>
      <c r="C211" s="111" t="inlineStr">
        <is>
          <t>Technology</t>
        </is>
      </c>
      <c r="D211" s="115" t="inlineStr">
        <is>
          <t>Software Engineer</t>
        </is>
      </c>
      <c r="E211" s="115" t="inlineStr">
        <is>
          <t>Senior UI Developer</t>
        </is>
      </c>
      <c r="F211" s="115" t="inlineStr">
        <is>
          <t>L3 – Professional / Associate</t>
        </is>
      </c>
      <c r="G211" s="115" t="inlineStr">
        <is>
          <t>A3</t>
        </is>
      </c>
      <c r="H211" s="146" t="inlineStr">
        <is>
          <t>▲ Up</t>
        </is>
      </c>
      <c r="I211" s="111" t="inlineStr">
        <is>
          <t>Engineering &amp; Development</t>
        </is>
      </c>
      <c r="J211" s="111" t="inlineStr">
        <is>
          <t>Front-End / UI Development</t>
        </is>
      </c>
      <c r="K211" s="111" t="inlineStr"/>
      <c r="L211" s="111" t="n">
        <v>20</v>
      </c>
      <c r="M211" s="113" t="inlineStr">
        <is>
          <t>P2</t>
        </is>
      </c>
      <c r="N211" s="114" t="inlineStr">
        <is>
          <t>Developing</t>
        </is>
      </c>
      <c r="O211" s="114" t="inlineStr">
        <is>
          <t>3 Apply</t>
        </is>
      </c>
      <c r="P211" s="114" t="inlineStr">
        <is>
          <t>2–4 yrs</t>
        </is>
      </c>
      <c r="Q211" s="114" t="inlineStr">
        <is>
          <t>3–5 · 2–5</t>
        </is>
      </c>
      <c r="R211" s="114" t="inlineStr">
        <is>
          <t>Software Engineer</t>
        </is>
      </c>
      <c r="S211" s="114" t="inlineStr">
        <is>
          <r>
            <rPr>
              <rFont val="Calibri"/>
              <b val="1"/>
              <sz val="10"/>
            </rPr>
            <t>Workiva:</t>
          </r>
          <r>
            <rPr>
              <rFont val="Calibri"/>
              <sz val="10"/>
            </rPr>
            <t xml:space="preserve"> SE · Broadridge India: SE · Nasdaq / AxiomSL: SE · Salesforce: MTS · Atlassian: P40 · 3–7 yrs · Freshworks: Senior SE</t>
          </r>
        </is>
      </c>
      <c r="T211" s="114" t="inlineStr">
        <is>
          <t>SFIA 9 · software development, programming; OWASP secure coding; cloud vendor certifications</t>
        </is>
      </c>
      <c r="U211" s="114" t="inlineStr">
        <is>
          <t>Core 2 · Future 2 · Functional 3 · Leadership not scored</t>
        </is>
      </c>
      <c r="V211" s="157" t="n">
        <v>284</v>
      </c>
      <c r="W211" s="158" t="inlineStr">
        <is>
          <t>IRIS2159</t>
        </is>
      </c>
      <c r="X211" s="158" t="inlineStr">
        <is>
          <t>Employee</t>
        </is>
      </c>
      <c r="Y211" s="158" t="inlineStr">
        <is>
          <t>Active</t>
        </is>
      </c>
      <c r="Z211" s="158" t="inlineStr">
        <is>
          <t>Rushali Patel</t>
        </is>
      </c>
      <c r="AA211" s="246" t="n">
        <v>45125</v>
      </c>
      <c r="AB211" s="158" t="inlineStr">
        <is>
          <t>Software Engineer</t>
        </is>
      </c>
      <c r="AC211" s="158" t="inlineStr">
        <is>
          <t>MSc</t>
        </is>
      </c>
      <c r="AD211" s="158" t="inlineStr">
        <is>
          <t>Parth Jitendrabhai Parmar</t>
        </is>
      </c>
      <c r="AE211" s="158" t="inlineStr">
        <is>
          <t>N-5</t>
        </is>
      </c>
      <c r="AF211" s="158" t="inlineStr">
        <is>
          <t>Individual Contributor</t>
        </is>
      </c>
      <c r="AG211" s="158" t="inlineStr">
        <is>
          <t>0 years, 0 months, 0 days</t>
        </is>
      </c>
      <c r="AH211" s="158" t="inlineStr">
        <is>
          <t>3 years, 1 months, 7 days</t>
        </is>
      </c>
      <c r="AI211" s="158" t="inlineStr">
        <is>
          <t>Regtech</t>
        </is>
      </c>
      <c r="AJ211" s="158" t="inlineStr">
        <is>
          <t>CARBON</t>
        </is>
      </c>
      <c r="AK211" s="158" t="inlineStr">
        <is>
          <t>Technology</t>
        </is>
      </c>
      <c r="AL211" s="158" t="inlineStr">
        <is>
          <t>UI</t>
        </is>
      </c>
      <c r="AM211" s="158" t="inlineStr">
        <is>
          <t>Yes</t>
        </is>
      </c>
      <c r="AN211" s="158" t="inlineStr">
        <is>
          <t>Product/Project</t>
        </is>
      </c>
      <c r="AO211" s="158" t="inlineStr">
        <is>
          <t>UI</t>
        </is>
      </c>
      <c r="AP211" s="158" t="inlineStr">
        <is>
          <t>Technical - Developer</t>
        </is>
      </c>
      <c r="AQ211" s="158" t="n">
        <v>20</v>
      </c>
      <c r="AR211" s="158" t="inlineStr">
        <is>
          <t>Covered</t>
        </is>
      </c>
      <c r="AS211" s="158" t="inlineStr">
        <is>
          <t>IRIS2159</t>
        </is>
      </c>
      <c r="AT211" s="158" t="inlineStr">
        <is>
          <t>Rushali Patel</t>
        </is>
      </c>
      <c r="AU211" s="158" t="inlineStr">
        <is>
          <t>Technology</t>
        </is>
      </c>
      <c r="AV211" s="158" t="inlineStr">
        <is>
          <t>Engineering &amp; Development</t>
        </is>
      </c>
      <c r="AW211" s="158" t="inlineStr">
        <is>
          <t>Frontend / UI Engineering</t>
        </is>
      </c>
      <c r="AX211" s="158" t="n"/>
      <c r="AY211" s="158" t="n"/>
      <c r="AZ211" s="158" t="inlineStr">
        <is>
          <t>Employee</t>
        </is>
      </c>
      <c r="BA211" s="158" t="inlineStr">
        <is>
          <t>Parth Jitendrabhai Parmar</t>
        </is>
      </c>
      <c r="BB211" s="158" t="inlineStr">
        <is>
          <t>Parth Jitendrabhai Parmar</t>
        </is>
      </c>
      <c r="BC211" s="158" t="inlineStr">
        <is>
          <t>No</t>
        </is>
      </c>
      <c r="BD211" s="158" t="inlineStr">
        <is>
          <t>Software Engineer</t>
        </is>
      </c>
      <c r="BE211" s="158" t="inlineStr">
        <is>
          <t>Software Engineer</t>
        </is>
      </c>
      <c r="BF211" s="158" t="inlineStr">
        <is>
          <t>No</t>
        </is>
      </c>
      <c r="BG211" s="158" t="inlineStr">
        <is>
          <t>—</t>
        </is>
      </c>
      <c r="BH211" s="158" t="inlineStr">
        <is>
          <t>—</t>
        </is>
      </c>
      <c r="BI211" s="158" t="inlineStr">
        <is>
          <t>—</t>
        </is>
      </c>
      <c r="BJ211" s="158" t="inlineStr">
        <is>
          <t>Not a manager</t>
        </is>
      </c>
      <c r="BK211" s="158" t="inlineStr">
        <is>
          <t>—</t>
        </is>
      </c>
      <c r="BL211" s="158" t="inlineStr">
        <is>
          <t>—</t>
        </is>
      </c>
      <c r="BM211" s="158" t="inlineStr">
        <is>
          <t>—</t>
        </is>
      </c>
      <c r="BN211" s="158" t="inlineStr">
        <is>
          <t>Not a manager</t>
        </is>
      </c>
      <c r="BO211" s="158" t="inlineStr">
        <is>
          <t>—</t>
        </is>
      </c>
      <c r="BP211" s="158" t="inlineStr">
        <is>
          <t>L3 – Professional / Associate</t>
        </is>
      </c>
      <c r="BQ211" s="158" t="inlineStr">
        <is>
          <t>L3 – Professional / Associate</t>
        </is>
      </c>
      <c r="BR211" s="158" t="inlineStr">
        <is>
          <t>No designation change — current record value carried forward</t>
        </is>
      </c>
      <c r="BS211" s="158"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T211" s="158" t="n"/>
      <c r="BU211" s="158" t="inlineStr">
        <is>
          <t>Internal.</t>
        </is>
      </c>
      <c r="BV211" s="158" t="n"/>
      <c r="BW211" s="158" t="n"/>
      <c r="BX211" s="158" t="n"/>
      <c r="BY211" s="158" t="n"/>
      <c r="BZ211" s="158" t="n"/>
      <c r="CA211" s="158" t="n"/>
      <c r="CB211" s="158" t="n"/>
      <c r="CC211" s="158" t="n"/>
      <c r="CD211" s="158" t="n"/>
      <c r="CE211" s="158" t="n"/>
      <c r="CF211" s="158" t="n"/>
      <c r="CG211" s="158" t="n"/>
      <c r="CH211" s="158" t="n"/>
      <c r="CI211" s="158" t="n"/>
      <c r="CJ211" s="158" t="n"/>
      <c r="CK211" s="158" t="n"/>
      <c r="CL211" s="158" t="n"/>
      <c r="CM211" s="158" t="n"/>
      <c r="CN211" s="158" t="n"/>
      <c r="CO211" s="158" t="n"/>
      <c r="CP211" s="158" t="n"/>
      <c r="CQ211" s="158" t="n"/>
      <c r="CR211" s="158" t="n"/>
      <c r="CS211" s="158" t="n"/>
      <c r="CT211" s="158" t="n"/>
      <c r="CU211" s="158" t="n"/>
      <c r="CV211" s="158" t="n"/>
      <c r="CW211" s="158" t="n"/>
      <c r="CX211" s="158" t="n"/>
      <c r="CY211" s="158" t="n"/>
    </row>
    <row r="212" ht="64" customHeight="1">
      <c r="A212" s="109" t="inlineStr">
        <is>
          <t>IRIS2406</t>
        </is>
      </c>
      <c r="B212" s="111" t="inlineStr">
        <is>
          <t>Saurabh Kadam</t>
        </is>
      </c>
      <c r="C212" s="111" t="inlineStr">
        <is>
          <t>Technology</t>
        </is>
      </c>
      <c r="D212" s="115" t="inlineStr">
        <is>
          <t>Software Engineer - AI/ML</t>
        </is>
      </c>
      <c r="E212" s="115" t="inlineStr">
        <is>
          <t>Senior AI/ML Engineer</t>
        </is>
      </c>
      <c r="F212" s="115" t="inlineStr">
        <is>
          <t>L3 – Professional / Associate</t>
        </is>
      </c>
      <c r="G212" s="115" t="inlineStr">
        <is>
          <t>A3</t>
        </is>
      </c>
      <c r="H212" s="146" t="inlineStr">
        <is>
          <t>▲ Up</t>
        </is>
      </c>
      <c r="I212" s="111" t="inlineStr">
        <is>
          <t>Engineering &amp; Development</t>
        </is>
      </c>
      <c r="J212" s="111" t="inlineStr">
        <is>
          <t>AI / ML &amp; GenAI Engineering</t>
        </is>
      </c>
      <c r="K212" s="111" t="inlineStr"/>
      <c r="L212" s="111" t="n">
        <v>0</v>
      </c>
      <c r="M212" s="113" t="inlineStr">
        <is>
          <t>P2</t>
        </is>
      </c>
      <c r="N212" s="114" t="inlineStr">
        <is>
          <t>Developing</t>
        </is>
      </c>
      <c r="O212" s="114" t="inlineStr">
        <is>
          <t>3 Apply</t>
        </is>
      </c>
      <c r="P212" s="114" t="inlineStr">
        <is>
          <t>2–4 yrs</t>
        </is>
      </c>
      <c r="Q212" s="114" t="inlineStr">
        <is>
          <t>3–5 · 2–5</t>
        </is>
      </c>
      <c r="R212" s="114" t="inlineStr">
        <is>
          <t>Software Engineer</t>
        </is>
      </c>
      <c r="S212" s="114" t="inlineStr">
        <is>
          <r>
            <rPr>
              <rFont val="Calibri"/>
              <b val="1"/>
              <sz val="10"/>
            </rPr>
            <t>Workiva:</t>
          </r>
          <r>
            <rPr>
              <rFont val="Calibri"/>
              <sz val="10"/>
            </rPr>
            <t xml:space="preserve"> SE · Broadridge India: SE · Nasdaq / AxiomSL: SE · Salesforce: MTS · Atlassian: P40 · 3–7 yrs · Freshworks: Senior SE</t>
          </r>
        </is>
      </c>
      <c r="T212" s="114" t="inlineStr">
        <is>
          <t>SFIA 9 · software development, programming; OWASP secure coding; cloud vendor certifications</t>
        </is>
      </c>
      <c r="U212" s="114" t="inlineStr">
        <is>
          <t>Core 2 · Future 2 · Functional 3 · Leadership not scored</t>
        </is>
      </c>
      <c r="V212" s="157" t="n">
        <v>386</v>
      </c>
      <c r="W212" s="158" t="inlineStr">
        <is>
          <t>IRIS2406</t>
        </is>
      </c>
      <c r="X212" s="158" t="inlineStr">
        <is>
          <t>Employee</t>
        </is>
      </c>
      <c r="Y212" s="158" t="inlineStr">
        <is>
          <t>Active</t>
        </is>
      </c>
      <c r="Z212" s="158" t="inlineStr">
        <is>
          <t>Saurabh Kadam</t>
        </is>
      </c>
      <c r="AA212" s="246" t="n">
        <v>45859</v>
      </c>
      <c r="AB212" s="158" t="inlineStr">
        <is>
          <t>Software Engineer - AI/ML</t>
        </is>
      </c>
      <c r="AC212" s="158" t="inlineStr">
        <is>
          <t>M.Sc</t>
        </is>
      </c>
      <c r="AD212" s="158" t="inlineStr">
        <is>
          <t>Mandar Ukrulkar</t>
        </is>
      </c>
      <c r="AE212" s="158" t="inlineStr">
        <is>
          <t>N-3</t>
        </is>
      </c>
      <c r="AF212" s="158" t="inlineStr">
        <is>
          <t>Manager</t>
        </is>
      </c>
      <c r="AG212" s="158" t="inlineStr">
        <is>
          <t>2 years, 0 months, 0 days</t>
        </is>
      </c>
      <c r="AH212" s="158" t="inlineStr">
        <is>
          <t>1 years, 1 months, 4 days</t>
        </is>
      </c>
      <c r="AI212" s="158" t="inlineStr">
        <is>
          <t>Regtech</t>
        </is>
      </c>
      <c r="AJ212" s="158" t="inlineStr">
        <is>
          <t>CARBON</t>
        </is>
      </c>
      <c r="AK212" s="158" t="inlineStr">
        <is>
          <t>Technology</t>
        </is>
      </c>
      <c r="AL212" s="158" t="inlineStr">
        <is>
          <t>Development</t>
        </is>
      </c>
      <c r="AM212" s="158" t="inlineStr">
        <is>
          <t>Yes</t>
        </is>
      </c>
      <c r="AN212" s="158" t="inlineStr">
        <is>
          <t>Product/Project</t>
        </is>
      </c>
      <c r="AO212" s="158" t="inlineStr">
        <is>
          <t>AI/ML</t>
        </is>
      </c>
      <c r="AP212" s="158" t="inlineStr">
        <is>
          <t>Technical - Developer</t>
        </is>
      </c>
      <c r="AQ212" s="158" t="n">
        <v>0</v>
      </c>
      <c r="AR212" s="158" t="inlineStr">
        <is>
          <t>Excluded</t>
        </is>
      </c>
      <c r="AS212" s="158" t="inlineStr">
        <is>
          <t>IRIS2406</t>
        </is>
      </c>
      <c r="AT212" s="158" t="inlineStr">
        <is>
          <t>Saurabh Kadam</t>
        </is>
      </c>
      <c r="AU212" s="158" t="inlineStr">
        <is>
          <t>Technology</t>
        </is>
      </c>
      <c r="AV212" s="158" t="inlineStr">
        <is>
          <t>Engineering &amp; Development</t>
        </is>
      </c>
      <c r="AW212" s="158" t="inlineStr">
        <is>
          <t>AI / ML Engineering</t>
        </is>
      </c>
      <c r="AX212" s="158" t="n"/>
      <c r="AY212" s="158" t="n"/>
      <c r="AZ212" s="158" t="inlineStr">
        <is>
          <t>Employee</t>
        </is>
      </c>
      <c r="BA212" s="158" t="inlineStr">
        <is>
          <t>Mandar Ukrulkar</t>
        </is>
      </c>
      <c r="BB212" s="158" t="inlineStr">
        <is>
          <t>Mandar Ukrulkar</t>
        </is>
      </c>
      <c r="BC212" s="158" t="inlineStr">
        <is>
          <t>No</t>
        </is>
      </c>
      <c r="BD212" s="158" t="inlineStr">
        <is>
          <t>Software Engineer - AI/ML</t>
        </is>
      </c>
      <c r="BE212" s="158" t="inlineStr">
        <is>
          <t>Software Engineer - AI/ML</t>
        </is>
      </c>
      <c r="BF212" s="158" t="inlineStr">
        <is>
          <t>No</t>
        </is>
      </c>
      <c r="BG212" s="158" t="inlineStr">
        <is>
          <t>—</t>
        </is>
      </c>
      <c r="BH212" s="158" t="inlineStr">
        <is>
          <t>—</t>
        </is>
      </c>
      <c r="BI212" s="158" t="inlineStr">
        <is>
          <t>—</t>
        </is>
      </c>
      <c r="BJ212" s="158" t="inlineStr">
        <is>
          <t>Not a manager</t>
        </is>
      </c>
      <c r="BK212" s="158" t="inlineStr">
        <is>
          <t>—</t>
        </is>
      </c>
      <c r="BL212" s="158" t="inlineStr">
        <is>
          <t>—</t>
        </is>
      </c>
      <c r="BM212" s="158" t="inlineStr">
        <is>
          <t>—</t>
        </is>
      </c>
      <c r="BN212" s="158" t="inlineStr">
        <is>
          <t>Not a manager</t>
        </is>
      </c>
      <c r="BO212" s="158" t="inlineStr">
        <is>
          <t>—</t>
        </is>
      </c>
      <c r="BP212" s="158" t="inlineStr">
        <is>
          <t>L3 – Professional / Associate</t>
        </is>
      </c>
      <c r="BQ212" s="158" t="inlineStr">
        <is>
          <t>L3 – Professional / Associate</t>
        </is>
      </c>
      <c r="BR212" s="158" t="inlineStr">
        <is>
          <t>No designation change — current record value carried forward</t>
        </is>
      </c>
      <c r="BS212" s="158"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T212" s="158" t="n"/>
      <c r="BU212" s="158" t="n"/>
      <c r="BV212" s="158" t="n"/>
      <c r="BW212" s="158" t="n"/>
      <c r="BX212" s="158" t="n"/>
      <c r="BY212" s="158" t="n"/>
      <c r="BZ212" s="158" t="n"/>
      <c r="CA212" s="158" t="n"/>
      <c r="CB212" s="158" t="n"/>
      <c r="CC212" s="158" t="n"/>
      <c r="CD212" s="158" t="n"/>
      <c r="CE212" s="158" t="n"/>
      <c r="CF212" s="158" t="n"/>
      <c r="CG212" s="158" t="n"/>
      <c r="CH212" s="158" t="n"/>
      <c r="CI212" s="158" t="n"/>
      <c r="CJ212" s="158" t="n"/>
      <c r="CK212" s="158" t="n"/>
      <c r="CL212" s="158" t="n"/>
      <c r="CM212" s="158" t="n"/>
      <c r="CN212" s="158" t="n"/>
      <c r="CO212" s="158" t="n"/>
      <c r="CP212" s="158" t="n"/>
      <c r="CQ212" s="158" t="n"/>
      <c r="CR212" s="158" t="n"/>
      <c r="CS212" s="158" t="n"/>
      <c r="CT212" s="158" t="n"/>
      <c r="CU212" s="158" t="n"/>
      <c r="CV212" s="158" t="n"/>
      <c r="CW212" s="158" t="n"/>
      <c r="CX212" s="158" t="n"/>
      <c r="CY212" s="158" t="n"/>
    </row>
    <row r="213" ht="64" customHeight="1">
      <c r="A213" s="109" t="inlineStr">
        <is>
          <t>IRIS2375</t>
        </is>
      </c>
      <c r="B213" s="111" t="inlineStr">
        <is>
          <t>Shubham Baban Jagtap</t>
        </is>
      </c>
      <c r="C213" s="111" t="inlineStr">
        <is>
          <t>Technology</t>
        </is>
      </c>
      <c r="D213" s="115" t="inlineStr">
        <is>
          <t>Software Engineer</t>
        </is>
      </c>
      <c r="E213" s="115" t="inlineStr">
        <is>
          <t>Senior UI Developer</t>
        </is>
      </c>
      <c r="F213" s="115" t="inlineStr">
        <is>
          <t>L3 – Professional / Associate</t>
        </is>
      </c>
      <c r="G213" s="115" t="inlineStr">
        <is>
          <t>A3</t>
        </is>
      </c>
      <c r="H213" s="146" t="inlineStr">
        <is>
          <t>▲ Up</t>
        </is>
      </c>
      <c r="I213" s="111" t="inlineStr">
        <is>
          <t>Engineering &amp; Development</t>
        </is>
      </c>
      <c r="J213" s="111" t="inlineStr">
        <is>
          <t>Front-End / UI Development</t>
        </is>
      </c>
      <c r="K213" s="111" t="inlineStr"/>
      <c r="L213" s="111" t="n">
        <v>19</v>
      </c>
      <c r="M213" s="113" t="inlineStr">
        <is>
          <t>P2</t>
        </is>
      </c>
      <c r="N213" s="114" t="inlineStr">
        <is>
          <t>Developing</t>
        </is>
      </c>
      <c r="O213" s="114" t="inlineStr">
        <is>
          <t>3 Apply</t>
        </is>
      </c>
      <c r="P213" s="114" t="inlineStr">
        <is>
          <t>2–4 yrs</t>
        </is>
      </c>
      <c r="Q213" s="114" t="inlineStr">
        <is>
          <t>3–5 · 2–5</t>
        </is>
      </c>
      <c r="R213" s="114" t="inlineStr">
        <is>
          <t>Software Engineer</t>
        </is>
      </c>
      <c r="S213" s="114" t="inlineStr">
        <is>
          <r>
            <rPr>
              <rFont val="Calibri"/>
              <b val="1"/>
              <sz val="10"/>
            </rPr>
            <t>Workiva:</t>
          </r>
          <r>
            <rPr>
              <rFont val="Calibri"/>
              <sz val="10"/>
            </rPr>
            <t xml:space="preserve"> SE · Broadridge India: SE · Nasdaq / AxiomSL: SE · Salesforce: MTS · Atlassian: P40 · 3–7 yrs · Freshworks: Senior SE</t>
          </r>
        </is>
      </c>
      <c r="T213" s="114" t="inlineStr">
        <is>
          <t>SFIA 9 · software development, programming; OWASP secure coding; cloud vendor certifications</t>
        </is>
      </c>
      <c r="U213" s="114" t="inlineStr">
        <is>
          <t>Core 2 · Future 2 · Functional 3 · Leadership not scored</t>
        </is>
      </c>
      <c r="V213" s="157" t="n">
        <v>371</v>
      </c>
      <c r="W213" s="158" t="inlineStr">
        <is>
          <t>IRIS2375</t>
        </is>
      </c>
      <c r="X213" s="158" t="inlineStr">
        <is>
          <t>Employee</t>
        </is>
      </c>
      <c r="Y213" s="158" t="inlineStr">
        <is>
          <t>Active</t>
        </is>
      </c>
      <c r="Z213" s="158" t="inlineStr">
        <is>
          <t>Shubham Baban Jagtap</t>
        </is>
      </c>
      <c r="AA213" s="246" t="n">
        <v>45789</v>
      </c>
      <c r="AB213" s="158" t="inlineStr">
        <is>
          <t>Software Engineer</t>
        </is>
      </c>
      <c r="AC213" s="158" t="inlineStr">
        <is>
          <t>B.E</t>
        </is>
      </c>
      <c r="AD213" s="158" t="inlineStr">
        <is>
          <t>Prachi Digambar Raut</t>
        </is>
      </c>
      <c r="AE213" s="158" t="inlineStr">
        <is>
          <t>N-4</t>
        </is>
      </c>
      <c r="AF213" s="158" t="inlineStr">
        <is>
          <t>Individual Contributor</t>
        </is>
      </c>
      <c r="AG213" s="158" t="inlineStr">
        <is>
          <t>3 years, 8 months, 0 days</t>
        </is>
      </c>
      <c r="AH213" s="158" t="inlineStr">
        <is>
          <t>1 years, 3 months, 13 days</t>
        </is>
      </c>
      <c r="AI213" s="158" t="inlineStr">
        <is>
          <t>Regtech</t>
        </is>
      </c>
      <c r="AJ213" s="158" t="inlineStr">
        <is>
          <t>CARBON</t>
        </is>
      </c>
      <c r="AK213" s="158" t="inlineStr">
        <is>
          <t>Technology</t>
        </is>
      </c>
      <c r="AL213" s="158" t="inlineStr">
        <is>
          <t>Development</t>
        </is>
      </c>
      <c r="AM213" s="158" t="inlineStr">
        <is>
          <t>Yes</t>
        </is>
      </c>
      <c r="AN213" s="158" t="inlineStr">
        <is>
          <t>Product/Project</t>
        </is>
      </c>
      <c r="AO213" s="158" t="inlineStr">
        <is>
          <t>UI</t>
        </is>
      </c>
      <c r="AP213" s="158" t="inlineStr">
        <is>
          <t>Technical - Developer</t>
        </is>
      </c>
      <c r="AQ213" s="158" t="n">
        <v>20</v>
      </c>
      <c r="AR213" s="158" t="inlineStr">
        <is>
          <t>Covered</t>
        </is>
      </c>
      <c r="AS213" s="158" t="inlineStr">
        <is>
          <t>IRIS2375</t>
        </is>
      </c>
      <c r="AT213" s="158" t="inlineStr">
        <is>
          <t>Shubham Baban Jagtap</t>
        </is>
      </c>
      <c r="AU213" s="158" t="inlineStr">
        <is>
          <t>Technology</t>
        </is>
      </c>
      <c r="AV213" s="158" t="inlineStr">
        <is>
          <t>Engineering &amp; Development</t>
        </is>
      </c>
      <c r="AW213" s="158" t="inlineStr">
        <is>
          <t>Frontend / UI Engineering</t>
        </is>
      </c>
      <c r="AX213" s="158" t="n"/>
      <c r="AY213" s="158" t="n"/>
      <c r="AZ213" s="158" t="inlineStr">
        <is>
          <t>Employee</t>
        </is>
      </c>
      <c r="BA213" s="158" t="inlineStr">
        <is>
          <t>Prachi Digambar Raut</t>
        </is>
      </c>
      <c r="BB213" s="158" t="inlineStr">
        <is>
          <t>Prachi Digambar Raut</t>
        </is>
      </c>
      <c r="BC213" s="158" t="inlineStr">
        <is>
          <t>No</t>
        </is>
      </c>
      <c r="BD213" s="158" t="inlineStr">
        <is>
          <t>Software Engineer</t>
        </is>
      </c>
      <c r="BE213" s="158" t="inlineStr">
        <is>
          <t>Software Engineer</t>
        </is>
      </c>
      <c r="BF213" s="158" t="inlineStr">
        <is>
          <t>No</t>
        </is>
      </c>
      <c r="BG213" s="158" t="inlineStr">
        <is>
          <t>—</t>
        </is>
      </c>
      <c r="BH213" s="158" t="inlineStr">
        <is>
          <t>—</t>
        </is>
      </c>
      <c r="BI213" s="158" t="inlineStr">
        <is>
          <t>—</t>
        </is>
      </c>
      <c r="BJ213" s="158" t="inlineStr">
        <is>
          <t>Not a manager</t>
        </is>
      </c>
      <c r="BK213" s="158" t="inlineStr">
        <is>
          <t>—</t>
        </is>
      </c>
      <c r="BL213" s="158" t="inlineStr">
        <is>
          <t>—</t>
        </is>
      </c>
      <c r="BM213" s="158" t="inlineStr">
        <is>
          <t>—</t>
        </is>
      </c>
      <c r="BN213" s="158" t="inlineStr">
        <is>
          <t>Not a manager</t>
        </is>
      </c>
      <c r="BO213" s="158" t="inlineStr">
        <is>
          <t>—</t>
        </is>
      </c>
      <c r="BP213" s="158" t="inlineStr">
        <is>
          <t>L3 – Professional / Associate</t>
        </is>
      </c>
      <c r="BQ213" s="158" t="inlineStr">
        <is>
          <t>L3 – Professional / Associate</t>
        </is>
      </c>
      <c r="BR213" s="158" t="inlineStr">
        <is>
          <t>No designation change — current record value carried forward</t>
        </is>
      </c>
      <c r="BS213" s="158"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T213" s="158" t="n"/>
      <c r="BU213" s="158" t="inlineStr">
        <is>
          <t>Global — no fixed region</t>
        </is>
      </c>
      <c r="BV213" s="158" t="n"/>
      <c r="BW213" s="158" t="n"/>
      <c r="BX213" s="158" t="n"/>
      <c r="BY213" s="158" t="n"/>
      <c r="BZ213" s="158" t="n"/>
      <c r="CA213" s="158" t="n"/>
      <c r="CB213" s="158" t="n"/>
      <c r="CC213" s="158" t="n"/>
      <c r="CD213" s="158" t="n"/>
      <c r="CE213" s="158" t="n"/>
      <c r="CF213" s="158" t="n"/>
      <c r="CG213" s="158" t="n"/>
      <c r="CH213" s="158" t="n"/>
      <c r="CI213" s="158" t="n"/>
      <c r="CJ213" s="158" t="n"/>
      <c r="CK213" s="158" t="n"/>
      <c r="CL213" s="158" t="n"/>
      <c r="CM213" s="158" t="n"/>
      <c r="CN213" s="158" t="n"/>
      <c r="CO213" s="158" t="n"/>
      <c r="CP213" s="158" t="n"/>
      <c r="CQ213" s="158" t="n"/>
      <c r="CR213" s="158" t="n"/>
      <c r="CS213" s="158" t="n"/>
      <c r="CT213" s="158" t="n"/>
      <c r="CU213" s="158" t="n"/>
      <c r="CV213" s="158" t="n"/>
      <c r="CW213" s="158" t="n"/>
      <c r="CX213" s="158" t="n"/>
      <c r="CY213" s="158" t="n"/>
    </row>
    <row r="214" ht="64" customHeight="1">
      <c r="A214" s="109" t="inlineStr">
        <is>
          <t>IRIS2500</t>
        </is>
      </c>
      <c r="B214" s="111" t="inlineStr">
        <is>
          <t>Vishal Nanaware</t>
        </is>
      </c>
      <c r="C214" s="111" t="inlineStr">
        <is>
          <t>Technology</t>
        </is>
      </c>
      <c r="D214" s="115" t="inlineStr">
        <is>
          <t>Senior Software Engineer - AI/ML</t>
        </is>
      </c>
      <c r="E214" s="115" t="inlineStr">
        <is>
          <t>Senior AI/ML Engineer</t>
        </is>
      </c>
      <c r="F214" s="111" t="inlineStr">
        <is>
          <t>L4 – Senior</t>
        </is>
      </c>
      <c r="G214" s="24" t="inlineStr">
        <is>
          <t>A3</t>
        </is>
      </c>
      <c r="H214" s="149" t="inlineStr">
        <is>
          <t>• Same level</t>
        </is>
      </c>
      <c r="I214" s="111" t="inlineStr">
        <is>
          <t>Engineering &amp; Development</t>
        </is>
      </c>
      <c r="J214" s="111" t="inlineStr">
        <is>
          <t>AI / ML &amp; GenAI Engineering</t>
        </is>
      </c>
      <c r="K214" s="111" t="inlineStr"/>
      <c r="L214" s="111" t="n">
        <v>20</v>
      </c>
      <c r="M214" s="113" t="inlineStr">
        <is>
          <t>P2</t>
        </is>
      </c>
      <c r="N214" s="114" t="inlineStr">
        <is>
          <t>Developing</t>
        </is>
      </c>
      <c r="O214" s="114" t="inlineStr">
        <is>
          <t>3 Apply</t>
        </is>
      </c>
      <c r="P214" s="114" t="inlineStr">
        <is>
          <t>2–4 yrs</t>
        </is>
      </c>
      <c r="Q214" s="114" t="inlineStr">
        <is>
          <t>3–5 · 2–5</t>
        </is>
      </c>
      <c r="R214" s="114" t="inlineStr">
        <is>
          <t>Software Engineer</t>
        </is>
      </c>
      <c r="S214" s="114" t="inlineStr">
        <is>
          <r>
            <rPr>
              <rFont val="Calibri"/>
              <b val="1"/>
              <sz val="10"/>
            </rPr>
            <t>Workiva:</t>
          </r>
          <r>
            <rPr>
              <rFont val="Calibri"/>
              <sz val="10"/>
            </rPr>
            <t xml:space="preserve"> SE · Broadridge India: SE · Nasdaq / AxiomSL: SE · Salesforce: MTS · Atlassian: P40 · 3–7 yrs · Freshworks: Senior SE</t>
          </r>
        </is>
      </c>
      <c r="T214" s="114" t="inlineStr">
        <is>
          <t>SFIA 9 · software development, programming; OWASP secure coding; cloud vendor certifications</t>
        </is>
      </c>
      <c r="U214" s="114" t="inlineStr">
        <is>
          <t>Core 2 · Future 2 · Functional 3 · Leadership not scored</t>
        </is>
      </c>
      <c r="V214" s="157" t="n">
        <v>471</v>
      </c>
      <c r="W214" s="158" t="inlineStr">
        <is>
          <t>IRIS2500</t>
        </is>
      </c>
      <c r="X214" s="158" t="inlineStr">
        <is>
          <t>Employee</t>
        </is>
      </c>
      <c r="Y214" s="158" t="inlineStr">
        <is>
          <t>Active</t>
        </is>
      </c>
      <c r="Z214" s="158" t="inlineStr">
        <is>
          <t>Vishal Nanaware</t>
        </is>
      </c>
      <c r="AA214" s="246" t="n">
        <v>46101</v>
      </c>
      <c r="AB214" s="158" t="inlineStr">
        <is>
          <t>Senior Software Engineer - AI/ML</t>
        </is>
      </c>
      <c r="AC214" s="158" t="inlineStr">
        <is>
          <t>M.Tech</t>
        </is>
      </c>
      <c r="AD214" s="158" t="inlineStr">
        <is>
          <t>Ashish Singhvi</t>
        </is>
      </c>
      <c r="AE214" s="158" t="inlineStr">
        <is>
          <t>N-2</t>
        </is>
      </c>
      <c r="AF214" s="158" t="inlineStr">
        <is>
          <t>Individual Contributor</t>
        </is>
      </c>
      <c r="AG214" s="158" t="inlineStr">
        <is>
          <t>4 years, 0 months, 0 days</t>
        </is>
      </c>
      <c r="AH214" s="158" t="inlineStr">
        <is>
          <t>0 years, 5 months, 5 days</t>
        </is>
      </c>
      <c r="AI214" s="158" t="inlineStr">
        <is>
          <t>Regtech</t>
        </is>
      </c>
      <c r="AJ214" s="158" t="inlineStr">
        <is>
          <t>CARBON</t>
        </is>
      </c>
      <c r="AK214" s="158" t="inlineStr">
        <is>
          <t>Technology</t>
        </is>
      </c>
      <c r="AL214" s="158" t="inlineStr">
        <is>
          <t>Development</t>
        </is>
      </c>
      <c r="AM214" s="158" t="inlineStr">
        <is>
          <t>Yes</t>
        </is>
      </c>
      <c r="AN214" s="158" t="inlineStr">
        <is>
          <t>Product/Project</t>
        </is>
      </c>
      <c r="AO214" s="158" t="inlineStr">
        <is>
          <t>AI/ML</t>
        </is>
      </c>
      <c r="AP214" s="158" t="inlineStr">
        <is>
          <t>Technical - Developer</t>
        </is>
      </c>
      <c r="AQ214" s="158" t="n">
        <v>20</v>
      </c>
      <c r="AR214" s="158" t="inlineStr">
        <is>
          <t>Covered</t>
        </is>
      </c>
      <c r="AS214" s="158" t="inlineStr">
        <is>
          <t>IRIS2500</t>
        </is>
      </c>
      <c r="AT214" s="158" t="inlineStr">
        <is>
          <t>Vishal Nanaware</t>
        </is>
      </c>
      <c r="AU214" s="158" t="inlineStr">
        <is>
          <t>Technology</t>
        </is>
      </c>
      <c r="AV214" s="158" t="inlineStr">
        <is>
          <t>Engineering &amp; Development</t>
        </is>
      </c>
      <c r="AW214" s="158" t="inlineStr">
        <is>
          <t>AI / ML Engineering</t>
        </is>
      </c>
      <c r="AX214" s="158" t="n"/>
      <c r="AY214" s="158" t="n"/>
      <c r="AZ214" s="158" t="inlineStr">
        <is>
          <t>Employee</t>
        </is>
      </c>
      <c r="BA214" s="158" t="inlineStr">
        <is>
          <t>Ashish Singhvi</t>
        </is>
      </c>
      <c r="BB214" s="158" t="inlineStr">
        <is>
          <t>Ashish Singhvi</t>
        </is>
      </c>
      <c r="BC214" s="158" t="inlineStr">
        <is>
          <t>No</t>
        </is>
      </c>
      <c r="BD214" s="158" t="inlineStr">
        <is>
          <t>Senior Software Engineer - AI/ML</t>
        </is>
      </c>
      <c r="BE214" s="158" t="inlineStr">
        <is>
          <t>Senior Software Engineer - AI/ML</t>
        </is>
      </c>
      <c r="BF214" s="158" t="inlineStr">
        <is>
          <t>No</t>
        </is>
      </c>
      <c r="BG214" s="158" t="inlineStr">
        <is>
          <t>—</t>
        </is>
      </c>
      <c r="BH214" s="158" t="inlineStr">
        <is>
          <t>—</t>
        </is>
      </c>
      <c r="BI214" s="158" t="inlineStr">
        <is>
          <t>—</t>
        </is>
      </c>
      <c r="BJ214" s="158" t="inlineStr">
        <is>
          <t>Not a manager</t>
        </is>
      </c>
      <c r="BK214" s="158" t="inlineStr">
        <is>
          <t>—</t>
        </is>
      </c>
      <c r="BL214" s="158" t="inlineStr">
        <is>
          <t>—</t>
        </is>
      </c>
      <c r="BM214" s="158" t="inlineStr">
        <is>
          <t>—</t>
        </is>
      </c>
      <c r="BN214" s="158" t="inlineStr">
        <is>
          <t>Not a manager</t>
        </is>
      </c>
      <c r="BO214" s="158" t="inlineStr">
        <is>
          <t>—</t>
        </is>
      </c>
      <c r="BP214" s="158" t="inlineStr">
        <is>
          <t>L4 – Senior</t>
        </is>
      </c>
      <c r="BQ214" s="158" t="inlineStr">
        <is>
          <t>L4 – Senior</t>
        </is>
      </c>
      <c r="BR214" s="158" t="inlineStr">
        <is>
          <t>No designation change — current record value carried forward</t>
        </is>
      </c>
      <c r="BS214" s="158"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T214" s="158" t="n"/>
      <c r="BU214" s="158" t="inlineStr">
        <is>
          <t>All.</t>
        </is>
      </c>
      <c r="BV214" s="158" t="n"/>
      <c r="BW214" s="158" t="n"/>
      <c r="BX214" s="158" t="n"/>
      <c r="BY214" s="158" t="n"/>
      <c r="BZ214" s="158" t="n"/>
      <c r="CA214" s="158" t="n"/>
      <c r="CB214" s="158" t="n"/>
      <c r="CC214" s="158" t="n"/>
      <c r="CD214" s="158" t="n"/>
      <c r="CE214" s="158" t="n"/>
      <c r="CF214" s="158" t="n"/>
      <c r="CG214" s="158" t="n"/>
      <c r="CH214" s="158" t="n"/>
      <c r="CI214" s="158" t="n"/>
      <c r="CJ214" s="158" t="n"/>
      <c r="CK214" s="158" t="n"/>
      <c r="CL214" s="158" t="n"/>
      <c r="CM214" s="158" t="n"/>
      <c r="CN214" s="158" t="n"/>
      <c r="CO214" s="158" t="n"/>
      <c r="CP214" s="158" t="n"/>
      <c r="CQ214" s="158" t="n"/>
      <c r="CR214" s="158" t="n"/>
      <c r="CS214" s="158" t="n"/>
      <c r="CT214" s="158" t="n"/>
      <c r="CU214" s="158" t="n"/>
      <c r="CV214" s="158" t="n"/>
      <c r="CW214" s="158" t="n"/>
      <c r="CX214" s="158" t="n"/>
      <c r="CY214" s="158" t="n"/>
    </row>
    <row r="215" ht="64" customHeight="1">
      <c r="A215" s="109" t="inlineStr">
        <is>
          <t>IRIS2284</t>
        </is>
      </c>
      <c r="B215" s="111" t="inlineStr">
        <is>
          <t>Saniya Baxi</t>
        </is>
      </c>
      <c r="C215" s="111" t="inlineStr">
        <is>
          <t>Technology</t>
        </is>
      </c>
      <c r="D215" s="115" t="inlineStr">
        <is>
          <t>Trainee Business Analyst</t>
        </is>
      </c>
      <c r="E215" s="115" t="inlineStr">
        <is>
          <t>Business Analyst</t>
        </is>
      </c>
      <c r="F215" s="115" t="inlineStr">
        <is>
          <t>L2 – Trainee</t>
        </is>
      </c>
      <c r="G215" s="115" t="inlineStr">
        <is>
          <t>A2</t>
        </is>
      </c>
      <c r="H215" s="146" t="inlineStr">
        <is>
          <t>▲ Up</t>
        </is>
      </c>
      <c r="I215" s="111" t="inlineStr">
        <is>
          <t>Business Analysis</t>
        </is>
      </c>
      <c r="J215" s="111" t="inlineStr">
        <is>
          <t>Business Analysis</t>
        </is>
      </c>
      <c r="K215" s="111" t="inlineStr"/>
      <c r="L215" s="111" t="n">
        <v>20</v>
      </c>
      <c r="M215" s="113" t="inlineStr">
        <is>
          <t>P1–P2</t>
        </is>
      </c>
      <c r="N215" s="114" t="inlineStr">
        <is>
          <t>Entry / Developing</t>
        </is>
      </c>
      <c r="O215" s="114" t="inlineStr">
        <is>
          <t>2 Assist</t>
        </is>
      </c>
      <c r="P215" s="114" t="inlineStr">
        <is>
          <t>0–2 yrs</t>
        </is>
      </c>
      <c r="Q215" s="114" t="inlineStr">
        <is>
          <t>1–3 · 0–3</t>
        </is>
      </c>
      <c r="R215" s="114" t="inlineStr">
        <is>
          <t>Associate Business Analyst / Business Analyst</t>
        </is>
      </c>
      <c r="S215" s="114" t="inlineStr">
        <is>
          <r>
            <rPr>
              <rFont val="Calibri"/>
              <b val="1"/>
              <sz val="10"/>
            </rPr>
            <t>Big Four consulting:</t>
          </r>
          <r>
            <rPr>
              <rFont val="Calibri"/>
              <sz val="10"/>
            </rPr>
            <t xml:space="preserve"> Analyst · IRIS Vs Market Benchmark — IIBA certification pathway: ECBA · Infosys / Accenture: JL3B · L11 Analyst</t>
          </r>
        </is>
      </c>
      <c r="T215" s="114" t="inlineStr">
        <is>
          <t>IIBA BABOK v3; certifications ECBA · entry → CCBA → CBAP · senior</t>
        </is>
      </c>
      <c r="U215" s="114" t="inlineStr">
        <is>
          <t>Core 2 · Future 2 · Functional 2 · Leadership not scored</t>
        </is>
      </c>
      <c r="V215" s="157" t="n">
        <v>329</v>
      </c>
      <c r="W215" s="158" t="inlineStr">
        <is>
          <t>IRIS2284</t>
        </is>
      </c>
      <c r="X215" s="158" t="inlineStr">
        <is>
          <t>Employee</t>
        </is>
      </c>
      <c r="Y215" s="158" t="inlineStr">
        <is>
          <t>Active</t>
        </is>
      </c>
      <c r="Z215" s="158" t="inlineStr">
        <is>
          <t>Saniya Baxi</t>
        </is>
      </c>
      <c r="AA215" s="246" t="n">
        <v>45474</v>
      </c>
      <c r="AB215" s="158" t="inlineStr">
        <is>
          <t>Trainee Business Analyst</t>
        </is>
      </c>
      <c r="AC215" s="158" t="inlineStr">
        <is>
          <t>Bachelor of Science</t>
        </is>
      </c>
      <c r="AD215" s="158" t="inlineStr">
        <is>
          <t>Prasad Shirke</t>
        </is>
      </c>
      <c r="AE215" s="158" t="inlineStr">
        <is>
          <t>N-3</t>
        </is>
      </c>
      <c r="AF215" s="158" t="inlineStr">
        <is>
          <t>Individual Contributor</t>
        </is>
      </c>
      <c r="AG215" s="158" t="inlineStr">
        <is>
          <t>0 years, 0 months, 0 days</t>
        </is>
      </c>
      <c r="AH215" s="158" t="inlineStr">
        <is>
          <t>2 years, 1 months, 24 days</t>
        </is>
      </c>
      <c r="AI215" s="158" t="inlineStr">
        <is>
          <t>Regtech</t>
        </is>
      </c>
      <c r="AJ215" s="158" t="inlineStr">
        <is>
          <t>CARBON</t>
        </is>
      </c>
      <c r="AK215" s="158" t="inlineStr">
        <is>
          <t>Technology</t>
        </is>
      </c>
      <c r="AL215" s="158" t="inlineStr">
        <is>
          <t>Business Analysis</t>
        </is>
      </c>
      <c r="AM215" s="158" t="inlineStr">
        <is>
          <t>No</t>
        </is>
      </c>
      <c r="AN215" s="158" t="inlineStr">
        <is>
          <t>Product/Project</t>
        </is>
      </c>
      <c r="AO215" s="158" t="inlineStr">
        <is>
          <t>Business Analysis</t>
        </is>
      </c>
      <c r="AP215" s="158" t="inlineStr">
        <is>
          <t>Technical · BA, PM and QA</t>
        </is>
      </c>
      <c r="AQ215" s="158" t="n">
        <v>20</v>
      </c>
      <c r="AR215" s="158" t="inlineStr">
        <is>
          <t>Covered</t>
        </is>
      </c>
      <c r="AS215" s="158" t="inlineStr">
        <is>
          <t>IRIS2284</t>
        </is>
      </c>
      <c r="AT215" s="158" t="inlineStr">
        <is>
          <t>Saniya Baxi</t>
        </is>
      </c>
      <c r="AU215" s="158" t="inlineStr">
        <is>
          <t>Technology</t>
        </is>
      </c>
      <c r="AV215" s="158" t="inlineStr">
        <is>
          <t>Business Analysis</t>
        </is>
      </c>
      <c r="AW215" s="158" t="inlineStr">
        <is>
          <t>Product / Technology Business Analysis</t>
        </is>
      </c>
      <c r="AX215" s="158" t="n"/>
      <c r="AY215" s="158" t="n"/>
      <c r="AZ215" s="158" t="inlineStr">
        <is>
          <t>Employee</t>
        </is>
      </c>
      <c r="BA215" s="158" t="inlineStr">
        <is>
          <t>Prasad Shirke</t>
        </is>
      </c>
      <c r="BB215" s="158" t="inlineStr">
        <is>
          <t>Prasad Shirke</t>
        </is>
      </c>
      <c r="BC215" s="158" t="inlineStr">
        <is>
          <t>No</t>
        </is>
      </c>
      <c r="BD215" s="158" t="inlineStr">
        <is>
          <t>Trainee Business Analyst</t>
        </is>
      </c>
      <c r="BE215" s="158" t="inlineStr">
        <is>
          <t>Trainee Business Analyst</t>
        </is>
      </c>
      <c r="BF215" s="158" t="inlineStr">
        <is>
          <t>No</t>
        </is>
      </c>
      <c r="BG215" s="158" t="inlineStr">
        <is>
          <t>—</t>
        </is>
      </c>
      <c r="BH215" s="158" t="inlineStr">
        <is>
          <t>—</t>
        </is>
      </c>
      <c r="BI215" s="158" t="inlineStr">
        <is>
          <t>—</t>
        </is>
      </c>
      <c r="BJ215" s="158" t="inlineStr">
        <is>
          <t>Not a manager</t>
        </is>
      </c>
      <c r="BK215" s="158" t="inlineStr">
        <is>
          <t>—</t>
        </is>
      </c>
      <c r="BL215" s="158" t="inlineStr">
        <is>
          <t>—</t>
        </is>
      </c>
      <c r="BM215" s="158" t="inlineStr">
        <is>
          <t>—</t>
        </is>
      </c>
      <c r="BN215" s="158" t="inlineStr">
        <is>
          <t>Not a manager</t>
        </is>
      </c>
      <c r="BO215" s="158" t="inlineStr">
        <is>
          <t>—</t>
        </is>
      </c>
      <c r="BP215" s="158" t="inlineStr">
        <is>
          <t>L2 – Trainee</t>
        </is>
      </c>
      <c r="BQ215" s="158" t="inlineStr">
        <is>
          <t>L2 – Trainee</t>
        </is>
      </c>
      <c r="BR215" s="158" t="inlineStr">
        <is>
          <t>No designation change — current record value carried forward</t>
        </is>
      </c>
      <c r="BS215" s="158"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T215" s="158" t="n"/>
      <c r="BU215" s="158" t="inlineStr">
        <is>
          <t>Global; US EU BR.</t>
        </is>
      </c>
      <c r="BV215" s="158" t="n"/>
      <c r="BW215" s="158" t="n"/>
      <c r="BX215" s="158" t="n"/>
      <c r="BY215" s="158" t="n"/>
      <c r="BZ215" s="158" t="n"/>
      <c r="CA215" s="158" t="n"/>
      <c r="CB215" s="158" t="n"/>
      <c r="CC215" s="158" t="n"/>
      <c r="CD215" s="158" t="n"/>
      <c r="CE215" s="158" t="n"/>
      <c r="CF215" s="158" t="n"/>
      <c r="CG215" s="158" t="n"/>
      <c r="CH215" s="158" t="n"/>
      <c r="CI215" s="158" t="n"/>
      <c r="CJ215" s="158" t="n"/>
      <c r="CK215" s="158" t="n"/>
      <c r="CL215" s="158" t="n"/>
      <c r="CM215" s="158" t="n"/>
      <c r="CN215" s="158" t="n"/>
      <c r="CO215" s="158" t="n"/>
      <c r="CP215" s="158" t="n"/>
      <c r="CQ215" s="158" t="n"/>
      <c r="CR215" s="158" t="n"/>
      <c r="CS215" s="158" t="n"/>
      <c r="CT215" s="158" t="n"/>
      <c r="CU215" s="158" t="n"/>
      <c r="CV215" s="158" t="n"/>
      <c r="CW215" s="158" t="n"/>
      <c r="CX215" s="158" t="n"/>
      <c r="CY215" s="158" t="n"/>
    </row>
    <row r="216" ht="64" customHeight="1">
      <c r="A216" s="109" t="inlineStr">
        <is>
          <t>IRIS2407</t>
        </is>
      </c>
      <c r="B216" s="111" t="inlineStr">
        <is>
          <t>Ayush Dattatraya Tikone</t>
        </is>
      </c>
      <c r="C216" s="111" t="inlineStr">
        <is>
          <t>Technology</t>
        </is>
      </c>
      <c r="D216" s="115" t="inlineStr">
        <is>
          <t>Software Engineer - AI/ML</t>
        </is>
      </c>
      <c r="E216" s="115" t="inlineStr">
        <is>
          <t>AI/ML Engineer</t>
        </is>
      </c>
      <c r="F216" s="111" t="inlineStr">
        <is>
          <t>L3 – Professional / Associate</t>
        </is>
      </c>
      <c r="G216" s="24" t="inlineStr">
        <is>
          <t>A2</t>
        </is>
      </c>
      <c r="H216" s="149" t="inlineStr">
        <is>
          <t>• Same level</t>
        </is>
      </c>
      <c r="I216" s="111" t="inlineStr">
        <is>
          <t>Engineering &amp; Development</t>
        </is>
      </c>
      <c r="J216" s="111" t="inlineStr">
        <is>
          <t>AI / ML &amp; GenAI Engineering</t>
        </is>
      </c>
      <c r="K216" s="111" t="inlineStr"/>
      <c r="L216" s="111" t="n">
        <v>20</v>
      </c>
      <c r="M216" s="113" t="inlineStr">
        <is>
          <t>P1–P2</t>
        </is>
      </c>
      <c r="N216" s="114" t="inlineStr">
        <is>
          <t>Entry / Developing</t>
        </is>
      </c>
      <c r="O216" s="114" t="inlineStr">
        <is>
          <t>2 Assist</t>
        </is>
      </c>
      <c r="P216" s="114" t="inlineStr">
        <is>
          <t>0–2 yrs</t>
        </is>
      </c>
      <c r="Q216" s="114" t="inlineStr">
        <is>
          <t>1–3 · 0–3</t>
        </is>
      </c>
      <c r="R216" s="114" t="inlineStr">
        <is>
          <t>Associate Software Engineer / Software Engineer</t>
        </is>
      </c>
      <c r="S216" s="114" t="inlineStr">
        <is>
          <r>
            <rPr>
              <rFont val="Calibri"/>
              <b val="1"/>
              <sz val="10"/>
            </rPr>
            <t>Workiva:</t>
          </r>
          <r>
            <rPr>
              <rFont val="Calibri"/>
              <sz val="10"/>
            </rPr>
            <t xml:space="preserve"> Associate SE · Broadridge India: SE · Nasdaq / AxiomSL: SE · Salesforce: AMTS · Atlassian: P30 Junior · 0–2 yrs · Freshworks: SE</t>
          </r>
        </is>
      </c>
      <c r="T216" s="114" t="inlineStr">
        <is>
          <t>SFIA 9 · software development, programming; OWASP secure coding; cloud vendor certifications</t>
        </is>
      </c>
      <c r="U216" s="114" t="inlineStr">
        <is>
          <t>Core 2 · Future 2 · Functional 2 · Leadership not scored</t>
        </is>
      </c>
      <c r="V216" s="157" t="n">
        <v>387</v>
      </c>
      <c r="W216" s="158" t="inlineStr">
        <is>
          <t>IRIS2407</t>
        </is>
      </c>
      <c r="X216" s="158" t="inlineStr">
        <is>
          <t>Employee</t>
        </is>
      </c>
      <c r="Y216" s="158" t="inlineStr">
        <is>
          <t>Active</t>
        </is>
      </c>
      <c r="Z216" s="158" t="inlineStr">
        <is>
          <t>Ayush Dattatraya Tikone</t>
        </is>
      </c>
      <c r="AA216" s="246" t="n">
        <v>45859</v>
      </c>
      <c r="AB216" s="158" t="inlineStr">
        <is>
          <t>Software Engineer - AI/ML</t>
        </is>
      </c>
      <c r="AC216" s="158" t="inlineStr">
        <is>
          <t>B.Tech</t>
        </is>
      </c>
      <c r="AD216" s="158" t="inlineStr">
        <is>
          <t>Manasvi Sharma</t>
        </is>
      </c>
      <c r="AE216" s="158" t="inlineStr">
        <is>
          <t>N-3</t>
        </is>
      </c>
      <c r="AF216" s="158" t="inlineStr">
        <is>
          <t>Individual Contributor</t>
        </is>
      </c>
      <c r="AG216" s="158" t="inlineStr">
        <is>
          <t>0 years, 0 months, 0 days</t>
        </is>
      </c>
      <c r="AH216" s="158" t="inlineStr">
        <is>
          <t>1 years, 1 months, 4 days</t>
        </is>
      </c>
      <c r="AI216" s="158" t="inlineStr">
        <is>
          <t>Regtech</t>
        </is>
      </c>
      <c r="AJ216" s="158" t="inlineStr">
        <is>
          <t>CARBON</t>
        </is>
      </c>
      <c r="AK216" s="158" t="inlineStr">
        <is>
          <t>Technology</t>
        </is>
      </c>
      <c r="AL216" s="158" t="inlineStr">
        <is>
          <t>Development</t>
        </is>
      </c>
      <c r="AM216" s="158" t="inlineStr">
        <is>
          <t>Yes</t>
        </is>
      </c>
      <c r="AN216" s="158" t="inlineStr">
        <is>
          <t>Product/Project</t>
        </is>
      </c>
      <c r="AO216" s="158" t="inlineStr">
        <is>
          <t>AI/ML</t>
        </is>
      </c>
      <c r="AP216" s="158" t="inlineStr">
        <is>
          <t>Technical - Developer</t>
        </is>
      </c>
      <c r="AQ216" s="158" t="n">
        <v>20</v>
      </c>
      <c r="AR216" s="158" t="inlineStr">
        <is>
          <t>Covered</t>
        </is>
      </c>
      <c r="AS216" s="158" t="inlineStr">
        <is>
          <t>IRIS2407</t>
        </is>
      </c>
      <c r="AT216" s="158" t="inlineStr">
        <is>
          <t>Ayush Dattatraya Tikone</t>
        </is>
      </c>
      <c r="AU216" s="158" t="inlineStr">
        <is>
          <t>Technology</t>
        </is>
      </c>
      <c r="AV216" s="158" t="inlineStr">
        <is>
          <t>Engineering &amp; Development</t>
        </is>
      </c>
      <c r="AW216" s="158" t="inlineStr">
        <is>
          <t>AI / ML Engineering</t>
        </is>
      </c>
      <c r="AX216" s="158" t="n"/>
      <c r="AY216" s="158" t="n"/>
      <c r="AZ216" s="158" t="inlineStr">
        <is>
          <t>Employee</t>
        </is>
      </c>
      <c r="BA216" s="158" t="inlineStr">
        <is>
          <t>Manasvi Sharma</t>
        </is>
      </c>
      <c r="BB216" s="158" t="inlineStr">
        <is>
          <t>Manasvi Sharma</t>
        </is>
      </c>
      <c r="BC216" s="158" t="inlineStr">
        <is>
          <t>No</t>
        </is>
      </c>
      <c r="BD216" s="158" t="inlineStr">
        <is>
          <t>Software Engineer - AI/ML</t>
        </is>
      </c>
      <c r="BE216" s="158" t="inlineStr">
        <is>
          <t>Software Engineer - AI/ML</t>
        </is>
      </c>
      <c r="BF216" s="158" t="inlineStr">
        <is>
          <t>No</t>
        </is>
      </c>
      <c r="BG216" s="158" t="inlineStr">
        <is>
          <t>—</t>
        </is>
      </c>
      <c r="BH216" s="158" t="inlineStr">
        <is>
          <t>—</t>
        </is>
      </c>
      <c r="BI216" s="158" t="inlineStr">
        <is>
          <t>—</t>
        </is>
      </c>
      <c r="BJ216" s="158" t="inlineStr">
        <is>
          <t>Not a manager</t>
        </is>
      </c>
      <c r="BK216" s="158" t="inlineStr">
        <is>
          <t>—</t>
        </is>
      </c>
      <c r="BL216" s="158" t="inlineStr">
        <is>
          <t>—</t>
        </is>
      </c>
      <c r="BM216" s="158" t="inlineStr">
        <is>
          <t>—</t>
        </is>
      </c>
      <c r="BN216" s="158" t="inlineStr">
        <is>
          <t>Not a manager</t>
        </is>
      </c>
      <c r="BO216" s="158" t="inlineStr">
        <is>
          <t>—</t>
        </is>
      </c>
      <c r="BP216" s="158" t="inlineStr">
        <is>
          <t>L3 – Professional / Associate</t>
        </is>
      </c>
      <c r="BQ216" s="158" t="inlineStr">
        <is>
          <t>L3 – Professional / Associate</t>
        </is>
      </c>
      <c r="BR216" s="158" t="inlineStr">
        <is>
          <t>No designation change — current record value carried forward</t>
        </is>
      </c>
      <c r="BS216" s="158"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T216" s="158" t="n"/>
      <c r="BU216" s="158" t="n"/>
      <c r="BV216" s="158" t="n"/>
      <c r="BW216" s="158" t="n"/>
      <c r="BX216" s="158" t="n"/>
      <c r="BY216" s="158" t="n"/>
      <c r="BZ216" s="158" t="n"/>
      <c r="CA216" s="158" t="n"/>
      <c r="CB216" s="158" t="n"/>
      <c r="CC216" s="158" t="n"/>
      <c r="CD216" s="158" t="n"/>
      <c r="CE216" s="158" t="n"/>
      <c r="CF216" s="158" t="n"/>
      <c r="CG216" s="158" t="n"/>
      <c r="CH216" s="158" t="n"/>
      <c r="CI216" s="158" t="n"/>
      <c r="CJ216" s="158" t="n"/>
      <c r="CK216" s="158" t="n"/>
      <c r="CL216" s="158" t="n"/>
      <c r="CM216" s="158" t="n"/>
      <c r="CN216" s="158" t="n"/>
      <c r="CO216" s="158" t="n"/>
      <c r="CP216" s="158" t="n"/>
      <c r="CQ216" s="158" t="n"/>
      <c r="CR216" s="158" t="n"/>
      <c r="CS216" s="158" t="n"/>
      <c r="CT216" s="158" t="n"/>
      <c r="CU216" s="158" t="n"/>
      <c r="CV216" s="158" t="n"/>
      <c r="CW216" s="158" t="n"/>
      <c r="CX216" s="158" t="n"/>
      <c r="CY216" s="158" t="n"/>
    </row>
    <row r="217" ht="64" customHeight="1">
      <c r="A217" s="109" t="inlineStr">
        <is>
          <t>IRIS2395</t>
        </is>
      </c>
      <c r="B217" s="111" t="inlineStr">
        <is>
          <t>Ayushi Prajapati</t>
        </is>
      </c>
      <c r="C217" s="111" t="inlineStr">
        <is>
          <t>Technology</t>
        </is>
      </c>
      <c r="D217" s="115" t="inlineStr">
        <is>
          <t>Trainee Software Engineer</t>
        </is>
      </c>
      <c r="E217" s="115" t="inlineStr">
        <is>
          <t>UI Developer</t>
        </is>
      </c>
      <c r="F217" s="115" t="inlineStr">
        <is>
          <t>L2 – Trainee</t>
        </is>
      </c>
      <c r="G217" s="115" t="inlineStr">
        <is>
          <t>A2</t>
        </is>
      </c>
      <c r="H217" s="146" t="inlineStr">
        <is>
          <t>▲ Up</t>
        </is>
      </c>
      <c r="I217" s="111" t="inlineStr">
        <is>
          <t>Engineering &amp; Development</t>
        </is>
      </c>
      <c r="J217" s="111" t="inlineStr">
        <is>
          <t>Front-End / UI Development</t>
        </is>
      </c>
      <c r="K217" s="111" t="inlineStr"/>
      <c r="L217" s="111" t="n">
        <v>20</v>
      </c>
      <c r="M217" s="113" t="inlineStr">
        <is>
          <t>P1–P2</t>
        </is>
      </c>
      <c r="N217" s="114" t="inlineStr">
        <is>
          <t>Entry / Developing</t>
        </is>
      </c>
      <c r="O217" s="114" t="inlineStr">
        <is>
          <t>2 Assist</t>
        </is>
      </c>
      <c r="P217" s="114" t="inlineStr">
        <is>
          <t>0–2 yrs</t>
        </is>
      </c>
      <c r="Q217" s="114" t="inlineStr">
        <is>
          <t>1–3 · 0–3</t>
        </is>
      </c>
      <c r="R217" s="114" t="inlineStr">
        <is>
          <t>Associate Software Engineer / Software Engineer</t>
        </is>
      </c>
      <c r="S217" s="114" t="inlineStr">
        <is>
          <r>
            <rPr>
              <rFont val="Calibri"/>
              <b val="1"/>
              <sz val="10"/>
            </rPr>
            <t>Workiva:</t>
          </r>
          <r>
            <rPr>
              <rFont val="Calibri"/>
              <sz val="10"/>
            </rPr>
            <t xml:space="preserve"> Associate SE · Broadridge India: SE · Nasdaq / AxiomSL: SE · Salesforce: AMTS · Atlassian: P30 Junior · 0–2 yrs · Freshworks: SE</t>
          </r>
        </is>
      </c>
      <c r="T217" s="114" t="inlineStr">
        <is>
          <t>SFIA 9 · software development, programming; OWASP secure coding; cloud vendor certifications</t>
        </is>
      </c>
      <c r="U217" s="114" t="inlineStr">
        <is>
          <t>Core 2 · Future 2 · Functional 2 · Leadership not scored</t>
        </is>
      </c>
      <c r="V217" s="157" t="n">
        <v>381</v>
      </c>
      <c r="W217" s="158" t="inlineStr">
        <is>
          <t>IRIS2395</t>
        </is>
      </c>
      <c r="X217" s="158" t="inlineStr">
        <is>
          <t>Employee</t>
        </is>
      </c>
      <c r="Y217" s="158" t="inlineStr">
        <is>
          <t>Active</t>
        </is>
      </c>
      <c r="Z217" s="158" t="inlineStr">
        <is>
          <t>Ayushi Prajapati</t>
        </is>
      </c>
      <c r="AA217" s="246" t="n">
        <v>45839</v>
      </c>
      <c r="AB217" s="158" t="inlineStr">
        <is>
          <t>Trainee Software Engineer</t>
        </is>
      </c>
      <c r="AC217" s="158" t="inlineStr">
        <is>
          <t>B.Sc</t>
        </is>
      </c>
      <c r="AD217" s="158" t="inlineStr">
        <is>
          <t>Kunal Jadhav</t>
        </is>
      </c>
      <c r="AE217" s="158" t="inlineStr">
        <is>
          <t>N-5</t>
        </is>
      </c>
      <c r="AF217" s="158" t="inlineStr">
        <is>
          <t>Individual Contributor</t>
        </is>
      </c>
      <c r="AG217" s="158" t="inlineStr">
        <is>
          <t>0 years, 0 months, 0 days</t>
        </is>
      </c>
      <c r="AH217" s="158" t="inlineStr">
        <is>
          <t>1 years, 1 months, 24 days</t>
        </is>
      </c>
      <c r="AI217" s="158" t="inlineStr">
        <is>
          <t>Regtech</t>
        </is>
      </c>
      <c r="AJ217" s="158" t="inlineStr">
        <is>
          <t>CARBON</t>
        </is>
      </c>
      <c r="AK217" s="158" t="inlineStr">
        <is>
          <t>Technology</t>
        </is>
      </c>
      <c r="AL217" s="158" t="inlineStr">
        <is>
          <t>Development</t>
        </is>
      </c>
      <c r="AM217" s="158" t="inlineStr">
        <is>
          <t>Yes</t>
        </is>
      </c>
      <c r="AN217" s="158" t="inlineStr">
        <is>
          <t>Product/Project</t>
        </is>
      </c>
      <c r="AO217" s="158" t="inlineStr">
        <is>
          <t>React</t>
        </is>
      </c>
      <c r="AP217" s="158" t="inlineStr">
        <is>
          <t>Technical - Developer</t>
        </is>
      </c>
      <c r="AQ217" s="158" t="n">
        <v>20</v>
      </c>
      <c r="AR217" s="158" t="inlineStr">
        <is>
          <t>Covered</t>
        </is>
      </c>
      <c r="AS217" s="158" t="inlineStr">
        <is>
          <t>IRIS2395</t>
        </is>
      </c>
      <c r="AT217" s="158" t="inlineStr">
        <is>
          <t>Ayushi Prajapati</t>
        </is>
      </c>
      <c r="AU217" s="158" t="inlineStr">
        <is>
          <t>Technology</t>
        </is>
      </c>
      <c r="AV217" s="158" t="inlineStr">
        <is>
          <t>Engineering &amp; Development</t>
        </is>
      </c>
      <c r="AW217" s="158" t="inlineStr">
        <is>
          <t>Software Engineering</t>
        </is>
      </c>
      <c r="AX217" s="158" t="n"/>
      <c r="AY217" s="158" t="n"/>
      <c r="AZ217" s="158" t="inlineStr">
        <is>
          <t>Employee</t>
        </is>
      </c>
      <c r="BA217" s="158" t="inlineStr">
        <is>
          <t>Kunal Jadhav</t>
        </is>
      </c>
      <c r="BB217" s="158" t="inlineStr">
        <is>
          <t>Kunal Jadhav</t>
        </is>
      </c>
      <c r="BC217" s="158" t="inlineStr">
        <is>
          <t>No</t>
        </is>
      </c>
      <c r="BD217" s="158" t="inlineStr">
        <is>
          <t>Trainee Software Engineer</t>
        </is>
      </c>
      <c r="BE217" s="158" t="inlineStr">
        <is>
          <t>Trainee Software Engineer</t>
        </is>
      </c>
      <c r="BF217" s="158" t="inlineStr">
        <is>
          <t>No</t>
        </is>
      </c>
      <c r="BG217" s="158" t="inlineStr">
        <is>
          <t>—</t>
        </is>
      </c>
      <c r="BH217" s="158" t="inlineStr">
        <is>
          <t>—</t>
        </is>
      </c>
      <c r="BI217" s="158" t="inlineStr">
        <is>
          <t>—</t>
        </is>
      </c>
      <c r="BJ217" s="158" t="inlineStr">
        <is>
          <t>Not a manager</t>
        </is>
      </c>
      <c r="BK217" s="158" t="inlineStr">
        <is>
          <t>—</t>
        </is>
      </c>
      <c r="BL217" s="158" t="inlineStr">
        <is>
          <t>—</t>
        </is>
      </c>
      <c r="BM217" s="158" t="inlineStr">
        <is>
          <t>—</t>
        </is>
      </c>
      <c r="BN217" s="158" t="inlineStr">
        <is>
          <t>Not a manager</t>
        </is>
      </c>
      <c r="BO217" s="158" t="inlineStr">
        <is>
          <t>—</t>
        </is>
      </c>
      <c r="BP217" s="158" t="inlineStr">
        <is>
          <t>L2 – Trainee</t>
        </is>
      </c>
      <c r="BQ217" s="158" t="inlineStr">
        <is>
          <t>L2 – Trainee</t>
        </is>
      </c>
      <c r="BR217" s="158" t="inlineStr">
        <is>
          <t>No designation change — current record value carried forward</t>
        </is>
      </c>
      <c r="BS217" s="158"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T217" s="158" t="n"/>
      <c r="BU217" s="158" t="inlineStr">
        <is>
          <t>All.</t>
        </is>
      </c>
      <c r="BV217" s="158" t="n"/>
      <c r="BW217" s="158" t="n"/>
      <c r="BX217" s="158" t="n"/>
      <c r="BY217" s="158" t="n"/>
      <c r="BZ217" s="158" t="n"/>
      <c r="CA217" s="158" t="n"/>
      <c r="CB217" s="158" t="n"/>
      <c r="CC217" s="158" t="n"/>
      <c r="CD217" s="158" t="n"/>
      <c r="CE217" s="158" t="n"/>
      <c r="CF217" s="158" t="n"/>
      <c r="CG217" s="158" t="n"/>
      <c r="CH217" s="158" t="n"/>
      <c r="CI217" s="158" t="n"/>
      <c r="CJ217" s="158" t="n"/>
      <c r="CK217" s="158" t="n"/>
      <c r="CL217" s="158" t="n"/>
      <c r="CM217" s="158" t="n"/>
      <c r="CN217" s="158" t="n"/>
      <c r="CO217" s="158" t="n"/>
      <c r="CP217" s="158" t="n"/>
      <c r="CQ217" s="158" t="n"/>
      <c r="CR217" s="158" t="n"/>
      <c r="CS217" s="158" t="n"/>
      <c r="CT217" s="158" t="n"/>
      <c r="CU217" s="158" t="n"/>
      <c r="CV217" s="158" t="n"/>
      <c r="CW217" s="158" t="n"/>
      <c r="CX217" s="158" t="n"/>
      <c r="CY217" s="158" t="n"/>
    </row>
    <row r="218" ht="64" customHeight="1">
      <c r="A218" s="109" t="inlineStr">
        <is>
          <t>IRIS2444</t>
        </is>
      </c>
      <c r="B218" s="111" t="inlineStr">
        <is>
          <t>Dev Hinged</t>
        </is>
      </c>
      <c r="C218" s="111" t="inlineStr">
        <is>
          <t>Technology</t>
        </is>
      </c>
      <c r="D218" s="115" t="inlineStr">
        <is>
          <t>Trainee AI Engineer</t>
        </is>
      </c>
      <c r="E218" s="115" t="inlineStr">
        <is>
          <t>AI/ML Engineer</t>
        </is>
      </c>
      <c r="F218" s="115" t="inlineStr">
        <is>
          <t>L2 – Trainee</t>
        </is>
      </c>
      <c r="G218" s="115" t="inlineStr">
        <is>
          <t>A2</t>
        </is>
      </c>
      <c r="H218" s="146" t="inlineStr">
        <is>
          <t>▲ Up</t>
        </is>
      </c>
      <c r="I218" s="111" t="inlineStr">
        <is>
          <t>Engineering &amp; Development</t>
        </is>
      </c>
      <c r="J218" s="111" t="inlineStr">
        <is>
          <t>AI / ML &amp; GenAI Engineering</t>
        </is>
      </c>
      <c r="K218" s="111" t="inlineStr"/>
      <c r="L218" s="111" t="n">
        <v>20</v>
      </c>
      <c r="M218" s="113" t="inlineStr">
        <is>
          <t>P1–P2</t>
        </is>
      </c>
      <c r="N218" s="114" t="inlineStr">
        <is>
          <t>Entry / Developing</t>
        </is>
      </c>
      <c r="O218" s="114" t="inlineStr">
        <is>
          <t>2 Assist</t>
        </is>
      </c>
      <c r="P218" s="114" t="inlineStr">
        <is>
          <t>0–2 yrs</t>
        </is>
      </c>
      <c r="Q218" s="114" t="inlineStr">
        <is>
          <t>1–3 · 0–3</t>
        </is>
      </c>
      <c r="R218" s="114" t="inlineStr">
        <is>
          <t>Associate Software Engineer / Software Engineer</t>
        </is>
      </c>
      <c r="S218" s="114" t="inlineStr">
        <is>
          <r>
            <rPr>
              <rFont val="Calibri"/>
              <b val="1"/>
              <sz val="10"/>
            </rPr>
            <t>Workiva:</t>
          </r>
          <r>
            <rPr>
              <rFont val="Calibri"/>
              <sz val="10"/>
            </rPr>
            <t xml:space="preserve"> Associate SE · Broadridge India: SE · Nasdaq / AxiomSL: SE · Salesforce: AMTS · Atlassian: P30 Junior · 0–2 yrs · Freshworks: SE</t>
          </r>
        </is>
      </c>
      <c r="T218" s="114" t="inlineStr">
        <is>
          <t>SFIA 9 · software development, programming; OWASP secure coding; cloud vendor certifications</t>
        </is>
      </c>
      <c r="U218" s="114" t="inlineStr">
        <is>
          <t>Core 2 · Future 2 · Functional 2 · Leadership not scored</t>
        </is>
      </c>
      <c r="V218" s="157" t="n">
        <v>411</v>
      </c>
      <c r="W218" s="158" t="inlineStr">
        <is>
          <t>IRIS2444</t>
        </is>
      </c>
      <c r="X218" s="158" t="inlineStr">
        <is>
          <t>Employee</t>
        </is>
      </c>
      <c r="Y218" s="158" t="inlineStr">
        <is>
          <t>Active</t>
        </is>
      </c>
      <c r="Z218" s="158" t="inlineStr">
        <is>
          <t>Dev Hinged</t>
        </is>
      </c>
      <c r="AA218" s="246" t="n">
        <v>45972</v>
      </c>
      <c r="AB218" s="158" t="inlineStr">
        <is>
          <t>Trainee AI Engineer</t>
        </is>
      </c>
      <c r="AC218" s="158" t="inlineStr">
        <is>
          <t>B.Tech</t>
        </is>
      </c>
      <c r="AD218" s="158" t="inlineStr">
        <is>
          <t>Alpesh Chaudhari</t>
        </is>
      </c>
      <c r="AE218" s="158" t="inlineStr">
        <is>
          <t>N-4</t>
        </is>
      </c>
      <c r="AF218" s="158" t="inlineStr">
        <is>
          <t>Individual Contributor</t>
        </is>
      </c>
      <c r="AG218" s="158" t="inlineStr">
        <is>
          <t>0 years, 7 months, 0 days</t>
        </is>
      </c>
      <c r="AH218" s="158" t="inlineStr">
        <is>
          <t>0 years, 9 months, 14 days</t>
        </is>
      </c>
      <c r="AI218" s="158" t="inlineStr">
        <is>
          <t>Regtech</t>
        </is>
      </c>
      <c r="AJ218" s="158" t="inlineStr">
        <is>
          <t>CARBON</t>
        </is>
      </c>
      <c r="AK218" s="158" t="inlineStr">
        <is>
          <t>Technology</t>
        </is>
      </c>
      <c r="AL218" s="158" t="inlineStr">
        <is>
          <t>Development</t>
        </is>
      </c>
      <c r="AM218" s="158" t="inlineStr">
        <is>
          <t>Yes</t>
        </is>
      </c>
      <c r="AN218" s="158" t="inlineStr">
        <is>
          <t>Product/Project</t>
        </is>
      </c>
      <c r="AO218" s="158" t="inlineStr">
        <is>
          <t>AI/ML</t>
        </is>
      </c>
      <c r="AP218" s="158" t="inlineStr">
        <is>
          <t>Technical - Developer</t>
        </is>
      </c>
      <c r="AQ218" s="158" t="n">
        <v>20</v>
      </c>
      <c r="AR218" s="158" t="inlineStr">
        <is>
          <t>Covered</t>
        </is>
      </c>
      <c r="AS218" s="158" t="inlineStr">
        <is>
          <t>IRIS2444</t>
        </is>
      </c>
      <c r="AT218" s="158" t="inlineStr">
        <is>
          <t>Dev Hinged</t>
        </is>
      </c>
      <c r="AU218" s="158" t="inlineStr">
        <is>
          <t>Technology</t>
        </is>
      </c>
      <c r="AV218" s="158" t="inlineStr">
        <is>
          <t>Engineering &amp; Development</t>
        </is>
      </c>
      <c r="AW218" s="158" t="inlineStr">
        <is>
          <t>AI / ML Engineering</t>
        </is>
      </c>
      <c r="AX218" s="158" t="n"/>
      <c r="AY218" s="158" t="n"/>
      <c r="AZ218" s="158" t="inlineStr">
        <is>
          <t>Employee</t>
        </is>
      </c>
      <c r="BA218" s="158" t="inlineStr">
        <is>
          <t>Alpesh Chaudhari</t>
        </is>
      </c>
      <c r="BB218" s="158" t="inlineStr">
        <is>
          <t>Alpesh Chaudhari</t>
        </is>
      </c>
      <c r="BC218" s="158" t="inlineStr">
        <is>
          <t>No</t>
        </is>
      </c>
      <c r="BD218" s="158" t="inlineStr">
        <is>
          <t>Trainee AI Engineer</t>
        </is>
      </c>
      <c r="BE218" s="158" t="inlineStr">
        <is>
          <t>Trainee AI Engineer</t>
        </is>
      </c>
      <c r="BF218" s="158" t="inlineStr">
        <is>
          <t>No</t>
        </is>
      </c>
      <c r="BG218" s="158" t="inlineStr">
        <is>
          <t>—</t>
        </is>
      </c>
      <c r="BH218" s="158" t="inlineStr">
        <is>
          <t>—</t>
        </is>
      </c>
      <c r="BI218" s="158" t="inlineStr">
        <is>
          <t>—</t>
        </is>
      </c>
      <c r="BJ218" s="158" t="inlineStr">
        <is>
          <t>Not a manager</t>
        </is>
      </c>
      <c r="BK218" s="158" t="inlineStr">
        <is>
          <t>—</t>
        </is>
      </c>
      <c r="BL218" s="158" t="inlineStr">
        <is>
          <t>—</t>
        </is>
      </c>
      <c r="BM218" s="158" t="inlineStr">
        <is>
          <t>—</t>
        </is>
      </c>
      <c r="BN218" s="158" t="inlineStr">
        <is>
          <t>Not a manager</t>
        </is>
      </c>
      <c r="BO218" s="158" t="inlineStr">
        <is>
          <t>—</t>
        </is>
      </c>
      <c r="BP218" s="158" t="inlineStr">
        <is>
          <t>L2 – Trainee</t>
        </is>
      </c>
      <c r="BQ218" s="158" t="inlineStr">
        <is>
          <t>L2 – Trainee</t>
        </is>
      </c>
      <c r="BR218" s="158" t="inlineStr">
        <is>
          <t>No designation change — current record value carried forward</t>
        </is>
      </c>
      <c r="BS218" s="158"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T218" s="158" t="n"/>
      <c r="BU218" s="158" t="inlineStr">
        <is>
          <t>Global.</t>
        </is>
      </c>
      <c r="BV218" s="158" t="n"/>
      <c r="BW218" s="158" t="n"/>
      <c r="BX218" s="158" t="n"/>
      <c r="BY218" s="158" t="n"/>
      <c r="BZ218" s="158" t="n"/>
      <c r="CA218" s="158" t="n"/>
      <c r="CB218" s="158" t="n"/>
      <c r="CC218" s="158" t="n"/>
      <c r="CD218" s="158" t="n"/>
      <c r="CE218" s="158" t="n"/>
      <c r="CF218" s="158" t="n"/>
      <c r="CG218" s="158" t="n"/>
      <c r="CH218" s="158" t="n"/>
      <c r="CI218" s="158" t="n"/>
      <c r="CJ218" s="158" t="n"/>
      <c r="CK218" s="158" t="n"/>
      <c r="CL218" s="158" t="n"/>
      <c r="CM218" s="158" t="n"/>
      <c r="CN218" s="158" t="n"/>
      <c r="CO218" s="158" t="n"/>
      <c r="CP218" s="158" t="n"/>
      <c r="CQ218" s="158" t="n"/>
      <c r="CR218" s="158" t="n"/>
      <c r="CS218" s="158" t="n"/>
      <c r="CT218" s="158" t="n"/>
      <c r="CU218" s="158" t="n"/>
      <c r="CV218" s="158" t="n"/>
      <c r="CW218" s="158" t="n"/>
      <c r="CX218" s="158" t="n"/>
      <c r="CY218" s="158" t="n"/>
    </row>
    <row r="219" ht="64" customHeight="1">
      <c r="A219" s="109" t="inlineStr">
        <is>
          <t>IRIS2394</t>
        </is>
      </c>
      <c r="B219" s="111" t="inlineStr">
        <is>
          <t>Meet Patel</t>
        </is>
      </c>
      <c r="C219" s="111" t="inlineStr">
        <is>
          <t>Technology</t>
        </is>
      </c>
      <c r="D219" s="115" t="inlineStr">
        <is>
          <t>Trainee Software Engineer</t>
        </is>
      </c>
      <c r="E219" s="115" t="inlineStr">
        <is>
          <t>Software Engineer</t>
        </is>
      </c>
      <c r="F219" s="115" t="inlineStr">
        <is>
          <t>L2 – Trainee</t>
        </is>
      </c>
      <c r="G219" s="115" t="inlineStr">
        <is>
          <t>A2</t>
        </is>
      </c>
      <c r="H219" s="146" t="inlineStr">
        <is>
          <t>▲ Up</t>
        </is>
      </c>
      <c r="I219" s="111" t="inlineStr">
        <is>
          <t>Engineering &amp; Development</t>
        </is>
      </c>
      <c r="J219" s="111" t="inlineStr">
        <is>
          <t>Backend Development</t>
        </is>
      </c>
      <c r="K219" s="111" t="inlineStr"/>
      <c r="L219" s="111" t="n">
        <v>20</v>
      </c>
      <c r="M219" s="113" t="inlineStr">
        <is>
          <t>P1–P2</t>
        </is>
      </c>
      <c r="N219" s="114" t="inlineStr">
        <is>
          <t>Entry / Developing</t>
        </is>
      </c>
      <c r="O219" s="114" t="inlineStr">
        <is>
          <t>2 Assist</t>
        </is>
      </c>
      <c r="P219" s="114" t="inlineStr">
        <is>
          <t>0–2 yrs</t>
        </is>
      </c>
      <c r="Q219" s="114" t="inlineStr">
        <is>
          <t>1–3 · 0–3</t>
        </is>
      </c>
      <c r="R219" s="114" t="inlineStr">
        <is>
          <t>Associate Software Engineer / Software Engineer</t>
        </is>
      </c>
      <c r="S219" s="114" t="inlineStr">
        <is>
          <r>
            <rPr>
              <rFont val="Calibri"/>
              <b val="1"/>
              <sz val="10"/>
            </rPr>
            <t>Workiva:</t>
          </r>
          <r>
            <rPr>
              <rFont val="Calibri"/>
              <sz val="10"/>
            </rPr>
            <t xml:space="preserve"> Associate SE · Broadridge India: SE · Nasdaq / AxiomSL: SE · Salesforce: AMTS · Atlassian: P30 Junior · 0–2 yrs · Freshworks: SE</t>
          </r>
        </is>
      </c>
      <c r="T219" s="114" t="inlineStr">
        <is>
          <t>SFIA 9 · software development, programming; OWASP secure coding; cloud vendor certifications</t>
        </is>
      </c>
      <c r="U219" s="114" t="inlineStr">
        <is>
          <t>Core 2 · Future 2 · Functional 2 · Leadership not scored</t>
        </is>
      </c>
      <c r="V219" s="157" t="n">
        <v>380</v>
      </c>
      <c r="W219" s="158" t="inlineStr">
        <is>
          <t>IRIS2394</t>
        </is>
      </c>
      <c r="X219" s="158" t="inlineStr">
        <is>
          <t>Employee</t>
        </is>
      </c>
      <c r="Y219" s="158" t="inlineStr">
        <is>
          <t>Active</t>
        </is>
      </c>
      <c r="Z219" s="158" t="inlineStr">
        <is>
          <t>Meet Patel</t>
        </is>
      </c>
      <c r="AA219" s="246" t="n">
        <v>45839</v>
      </c>
      <c r="AB219" s="158" t="inlineStr">
        <is>
          <t>Trainee Software Engineer</t>
        </is>
      </c>
      <c r="AC219" s="158" t="inlineStr">
        <is>
          <t>B.Sc</t>
        </is>
      </c>
      <c r="AD219" s="158" t="inlineStr">
        <is>
          <t>Alpesh Chaudhari</t>
        </is>
      </c>
      <c r="AE219" s="158" t="inlineStr">
        <is>
          <t>N-4</t>
        </is>
      </c>
      <c r="AF219" s="158" t="inlineStr">
        <is>
          <t>Individual Contributor</t>
        </is>
      </c>
      <c r="AG219" s="158" t="inlineStr">
        <is>
          <t>0 years, 0 months, 0 days</t>
        </is>
      </c>
      <c r="AH219" s="158" t="inlineStr">
        <is>
          <t>1 years, 1 months, 24 days</t>
        </is>
      </c>
      <c r="AI219" s="158" t="inlineStr">
        <is>
          <t>Regtech</t>
        </is>
      </c>
      <c r="AJ219" s="158" t="inlineStr">
        <is>
          <t>CARBON</t>
        </is>
      </c>
      <c r="AK219" s="158" t="inlineStr">
        <is>
          <t>Technology</t>
        </is>
      </c>
      <c r="AL219" s="158" t="inlineStr">
        <is>
          <t>Development</t>
        </is>
      </c>
      <c r="AM219" s="158" t="inlineStr">
        <is>
          <t>Yes</t>
        </is>
      </c>
      <c r="AN219" s="158" t="inlineStr">
        <is>
          <t>Product/Project</t>
        </is>
      </c>
      <c r="AO219" s="158" t="inlineStr">
        <is>
          <t>.NET MVC</t>
        </is>
      </c>
      <c r="AP219" s="158" t="inlineStr">
        <is>
          <t>Technical - Developer</t>
        </is>
      </c>
      <c r="AQ219" s="158" t="n">
        <v>20</v>
      </c>
      <c r="AR219" s="158" t="inlineStr">
        <is>
          <t>Covered</t>
        </is>
      </c>
      <c r="AS219" s="158" t="inlineStr">
        <is>
          <t>IRIS2394</t>
        </is>
      </c>
      <c r="AT219" s="158" t="inlineStr">
        <is>
          <t>Meet Patel</t>
        </is>
      </c>
      <c r="AU219" s="158" t="inlineStr">
        <is>
          <t>Technology</t>
        </is>
      </c>
      <c r="AV219" s="158" t="inlineStr">
        <is>
          <t>Engineering &amp; Development</t>
        </is>
      </c>
      <c r="AW219" s="158" t="inlineStr">
        <is>
          <t>Full-Stack Engineering</t>
        </is>
      </c>
      <c r="AX219" s="158" t="n"/>
      <c r="AY219" s="158" t="n"/>
      <c r="AZ219" s="158" t="inlineStr">
        <is>
          <t>Employee</t>
        </is>
      </c>
      <c r="BA219" s="158" t="inlineStr">
        <is>
          <t>Alpesh Chaudhari</t>
        </is>
      </c>
      <c r="BB219" s="158" t="inlineStr">
        <is>
          <t>Alpesh Chaudhari</t>
        </is>
      </c>
      <c r="BC219" s="158" t="inlineStr">
        <is>
          <t>No</t>
        </is>
      </c>
      <c r="BD219" s="158" t="inlineStr">
        <is>
          <t>Trainee Software Engineer</t>
        </is>
      </c>
      <c r="BE219" s="158" t="inlineStr">
        <is>
          <t>Trainee Software Engineer</t>
        </is>
      </c>
      <c r="BF219" s="158" t="inlineStr">
        <is>
          <t>No</t>
        </is>
      </c>
      <c r="BG219" s="158" t="inlineStr">
        <is>
          <t>—</t>
        </is>
      </c>
      <c r="BH219" s="158" t="inlineStr">
        <is>
          <t>—</t>
        </is>
      </c>
      <c r="BI219" s="158" t="inlineStr">
        <is>
          <t>—</t>
        </is>
      </c>
      <c r="BJ219" s="158" t="inlineStr">
        <is>
          <t>Not a manager</t>
        </is>
      </c>
      <c r="BK219" s="158" t="inlineStr">
        <is>
          <t>—</t>
        </is>
      </c>
      <c r="BL219" s="158" t="inlineStr">
        <is>
          <t>—</t>
        </is>
      </c>
      <c r="BM219" s="158" t="inlineStr">
        <is>
          <t>—</t>
        </is>
      </c>
      <c r="BN219" s="158" t="inlineStr">
        <is>
          <t>Not a manager</t>
        </is>
      </c>
      <c r="BO219" s="158" t="inlineStr">
        <is>
          <t>—</t>
        </is>
      </c>
      <c r="BP219" s="158" t="inlineStr">
        <is>
          <t>L2 – Trainee</t>
        </is>
      </c>
      <c r="BQ219" s="158" t="inlineStr">
        <is>
          <t>L2 – Trainee</t>
        </is>
      </c>
      <c r="BR219" s="158" t="inlineStr">
        <is>
          <t>No designation change — current record value carried forward</t>
        </is>
      </c>
      <c r="BS219" s="158"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T219" s="158" t="n"/>
      <c r="BU219" s="158" t="inlineStr">
        <is>
          <t>Global.</t>
        </is>
      </c>
      <c r="BV219" s="158" t="n"/>
      <c r="BW219" s="158" t="n"/>
      <c r="BX219" s="158" t="n"/>
      <c r="BY219" s="158" t="n"/>
      <c r="BZ219" s="158" t="n"/>
      <c r="CA219" s="158" t="n"/>
      <c r="CB219" s="158" t="n"/>
      <c r="CC219" s="158" t="n"/>
      <c r="CD219" s="158" t="n"/>
      <c r="CE219" s="158" t="n"/>
      <c r="CF219" s="158" t="n"/>
      <c r="CG219" s="158" t="n"/>
      <c r="CH219" s="158" t="n"/>
      <c r="CI219" s="158" t="n"/>
      <c r="CJ219" s="158" t="n"/>
      <c r="CK219" s="158" t="n"/>
      <c r="CL219" s="158" t="n"/>
      <c r="CM219" s="158" t="n"/>
      <c r="CN219" s="158" t="n"/>
      <c r="CO219" s="158" t="n"/>
      <c r="CP219" s="158" t="n"/>
      <c r="CQ219" s="158" t="n"/>
      <c r="CR219" s="158" t="n"/>
      <c r="CS219" s="158" t="n"/>
      <c r="CT219" s="158" t="n"/>
      <c r="CU219" s="158" t="n"/>
      <c r="CV219" s="158" t="n"/>
      <c r="CW219" s="158" t="n"/>
      <c r="CX219" s="158" t="n"/>
      <c r="CY219" s="158" t="n"/>
    </row>
    <row r="220" ht="64" customHeight="1">
      <c r="A220" s="109" t="inlineStr">
        <is>
          <t>IRIS2454</t>
        </is>
      </c>
      <c r="B220" s="111" t="inlineStr">
        <is>
          <t>Ayush Sharma</t>
        </is>
      </c>
      <c r="C220" s="111" t="inlineStr">
        <is>
          <t>Technology</t>
        </is>
      </c>
      <c r="D220" s="111" t="inlineStr">
        <is>
          <t>Trainee Software Engineer</t>
        </is>
      </c>
      <c r="E220" s="111" t="inlineStr">
        <is>
          <t>Trainee Software Engineer</t>
        </is>
      </c>
      <c r="F220" s="111" t="inlineStr">
        <is>
          <t>L2 – Trainee</t>
        </is>
      </c>
      <c r="G220" s="24" t="inlineStr">
        <is>
          <t>A1</t>
        </is>
      </c>
      <c r="H220" s="149" t="inlineStr">
        <is>
          <t>• Same level</t>
        </is>
      </c>
      <c r="I220" s="111" t="inlineStr">
        <is>
          <t>Engineering &amp; Development</t>
        </is>
      </c>
      <c r="J220" s="111" t="inlineStr">
        <is>
          <t>Backend Development</t>
        </is>
      </c>
      <c r="K220" s="111" t="inlineStr"/>
      <c r="L220" s="111" t="n">
        <v>20</v>
      </c>
      <c r="M220" s="113" t="inlineStr">
        <is>
          <t>Entry / P1 · intern</t>
        </is>
      </c>
      <c r="N220" s="114" t="inlineStr">
        <is>
          <t>Entry</t>
        </is>
      </c>
      <c r="O220" s="114" t="inlineStr">
        <is>
          <t>1 Follow</t>
        </is>
      </c>
      <c r="P220" s="114" t="inlineStr">
        <is>
          <t>0 yrs · fresher / intern</t>
        </is>
      </c>
      <c r="Q220" s="114" t="inlineStr">
        <is>
          <t>—</t>
        </is>
      </c>
      <c r="R220" s="114" t="inlineStr">
        <is>
          <t>Associate Software Engineer</t>
        </is>
      </c>
      <c r="S220" s="114" t="inlineStr">
        <is>
          <t>—</t>
        </is>
      </c>
      <c r="T220" s="114" t="inlineStr">
        <is>
          <t>SFIA 9 · software development, programming; OWASP secure coding; cloud vendor certifications</t>
        </is>
      </c>
      <c r="U220" s="114" t="inlineStr">
        <is>
          <t>Core 1 · Future 1 · Functional 1 · Leadership not scored</t>
        </is>
      </c>
      <c r="V220" s="157" t="n">
        <v>420</v>
      </c>
      <c r="W220" s="158" t="inlineStr">
        <is>
          <t>IRIS2454</t>
        </is>
      </c>
      <c r="X220" s="158" t="inlineStr">
        <is>
          <t>Employee</t>
        </is>
      </c>
      <c r="Y220" s="158" t="inlineStr">
        <is>
          <t>Active</t>
        </is>
      </c>
      <c r="Z220" s="158" t="inlineStr">
        <is>
          <t>Ayush Sharma</t>
        </is>
      </c>
      <c r="AA220" s="246" t="n">
        <v>45995</v>
      </c>
      <c r="AB220" s="158" t="inlineStr">
        <is>
          <t>Trainee Software Engineer</t>
        </is>
      </c>
      <c r="AC220" s="158" t="inlineStr">
        <is>
          <t>B.Tech</t>
        </is>
      </c>
      <c r="AD220" s="158" t="inlineStr">
        <is>
          <t>Alpesh Chaudhari</t>
        </is>
      </c>
      <c r="AE220" s="158" t="inlineStr">
        <is>
          <t>N-4</t>
        </is>
      </c>
      <c r="AF220" s="158" t="inlineStr">
        <is>
          <t>Individual Contributor</t>
        </is>
      </c>
      <c r="AG220" s="158" t="inlineStr">
        <is>
          <t>0 years, 0 months, 0 days</t>
        </is>
      </c>
      <c r="AH220" s="158" t="inlineStr">
        <is>
          <t>0 years, 8 months, 21 days</t>
        </is>
      </c>
      <c r="AI220" s="158" t="inlineStr">
        <is>
          <t>Regtech</t>
        </is>
      </c>
      <c r="AJ220" s="158" t="inlineStr">
        <is>
          <t>CARBON</t>
        </is>
      </c>
      <c r="AK220" s="158" t="inlineStr">
        <is>
          <t>Technology</t>
        </is>
      </c>
      <c r="AL220" s="158" t="inlineStr">
        <is>
          <t>Development</t>
        </is>
      </c>
      <c r="AM220" s="158" t="inlineStr">
        <is>
          <t>Yes</t>
        </is>
      </c>
      <c r="AN220" s="158" t="inlineStr">
        <is>
          <t>Product/Project</t>
        </is>
      </c>
      <c r="AO220" s="158" t="inlineStr">
        <is>
          <t>.NET MVC</t>
        </is>
      </c>
      <c r="AP220" s="158" t="inlineStr">
        <is>
          <t>Technical - Developer</t>
        </is>
      </c>
      <c r="AQ220" s="158" t="n">
        <v>20</v>
      </c>
      <c r="AR220" s="158" t="inlineStr">
        <is>
          <t>Covered</t>
        </is>
      </c>
      <c r="AS220" s="158" t="inlineStr">
        <is>
          <t>IRIS2454</t>
        </is>
      </c>
      <c r="AT220" s="158" t="inlineStr">
        <is>
          <t>Ayush Sharma</t>
        </is>
      </c>
      <c r="AU220" s="158" t="inlineStr">
        <is>
          <t>Technology</t>
        </is>
      </c>
      <c r="AV220" s="158" t="inlineStr">
        <is>
          <t>Engineering &amp; Development</t>
        </is>
      </c>
      <c r="AW220" s="158" t="inlineStr">
        <is>
          <t>Full-Stack Engineering</t>
        </is>
      </c>
      <c r="AX220" s="158" t="n"/>
      <c r="AY220" s="158" t="n"/>
      <c r="AZ220" s="158" t="inlineStr">
        <is>
          <t>Employee</t>
        </is>
      </c>
      <c r="BA220" s="158" t="inlineStr">
        <is>
          <t>Alpesh Chaudhari</t>
        </is>
      </c>
      <c r="BB220" s="158" t="inlineStr">
        <is>
          <t>Alpesh Chaudhari</t>
        </is>
      </c>
      <c r="BC220" s="158" t="inlineStr">
        <is>
          <t>No</t>
        </is>
      </c>
      <c r="BD220" s="158" t="inlineStr">
        <is>
          <t>Trainee Software Engineer</t>
        </is>
      </c>
      <c r="BE220" s="158" t="inlineStr">
        <is>
          <t>Trainee Software Engineer</t>
        </is>
      </c>
      <c r="BF220" s="158" t="inlineStr">
        <is>
          <t>No</t>
        </is>
      </c>
      <c r="BG220" s="158" t="inlineStr">
        <is>
          <t>—</t>
        </is>
      </c>
      <c r="BH220" s="158" t="inlineStr">
        <is>
          <t>—</t>
        </is>
      </c>
      <c r="BI220" s="158" t="inlineStr">
        <is>
          <t>—</t>
        </is>
      </c>
      <c r="BJ220" s="158" t="inlineStr">
        <is>
          <t>Not a manager</t>
        </is>
      </c>
      <c r="BK220" s="158" t="inlineStr">
        <is>
          <t>—</t>
        </is>
      </c>
      <c r="BL220" s="158" t="inlineStr">
        <is>
          <t>—</t>
        </is>
      </c>
      <c r="BM220" s="158" t="inlineStr">
        <is>
          <t>—</t>
        </is>
      </c>
      <c r="BN220" s="158" t="inlineStr">
        <is>
          <t>Not a manager</t>
        </is>
      </c>
      <c r="BO220" s="158" t="inlineStr">
        <is>
          <t>—</t>
        </is>
      </c>
      <c r="BP220" s="158" t="inlineStr">
        <is>
          <t>L2 – Trainee</t>
        </is>
      </c>
      <c r="BQ220" s="158" t="inlineStr">
        <is>
          <t>L2 – Trainee</t>
        </is>
      </c>
      <c r="BR220" s="158" t="inlineStr">
        <is>
          <t>No designation change — current record value carried forward</t>
        </is>
      </c>
      <c r="BS220" s="158"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T220" s="158" t="n"/>
      <c r="BU220" s="158" t="inlineStr">
        <is>
          <t>Global</t>
        </is>
      </c>
      <c r="BV220" s="158" t="n"/>
      <c r="BW220" s="158" t="n"/>
      <c r="BX220" s="158" t="n"/>
      <c r="BY220" s="158" t="n"/>
      <c r="BZ220" s="158" t="n"/>
      <c r="CA220" s="158" t="n"/>
      <c r="CB220" s="158" t="n"/>
      <c r="CC220" s="158" t="n"/>
      <c r="CD220" s="158" t="n"/>
      <c r="CE220" s="158" t="n"/>
      <c r="CF220" s="158" t="n"/>
      <c r="CG220" s="158" t="n"/>
      <c r="CH220" s="158" t="n"/>
      <c r="CI220" s="158" t="n"/>
      <c r="CJ220" s="158" t="n"/>
      <c r="CK220" s="158" t="n"/>
      <c r="CL220" s="158" t="n"/>
      <c r="CM220" s="158" t="n"/>
      <c r="CN220" s="158" t="n"/>
      <c r="CO220" s="158" t="n"/>
      <c r="CP220" s="158" t="n"/>
      <c r="CQ220" s="158" t="n"/>
      <c r="CR220" s="158" t="n"/>
      <c r="CS220" s="158" t="n"/>
      <c r="CT220" s="158" t="n"/>
      <c r="CU220" s="158" t="n"/>
      <c r="CV220" s="158" t="n"/>
      <c r="CW220" s="158" t="n"/>
      <c r="CX220" s="158" t="n"/>
      <c r="CY220" s="158" t="n"/>
    </row>
    <row r="221" ht="64" customHeight="1">
      <c r="A221" s="109" t="inlineStr">
        <is>
          <t>IRIS2455</t>
        </is>
      </c>
      <c r="B221" s="111" t="inlineStr">
        <is>
          <t>Soniya Paliwal</t>
        </is>
      </c>
      <c r="C221" s="111" t="inlineStr">
        <is>
          <t>Technology</t>
        </is>
      </c>
      <c r="D221" s="111" t="inlineStr">
        <is>
          <t>Trainee Software Engineer</t>
        </is>
      </c>
      <c r="E221" s="111" t="inlineStr">
        <is>
          <t>Trainee Software Engineer</t>
        </is>
      </c>
      <c r="F221" s="111" t="inlineStr">
        <is>
          <t>L2 – Trainee</t>
        </is>
      </c>
      <c r="G221" s="24" t="inlineStr">
        <is>
          <t>A1</t>
        </is>
      </c>
      <c r="H221" s="149" t="inlineStr">
        <is>
          <t>• Same level</t>
        </is>
      </c>
      <c r="I221" s="111" t="inlineStr">
        <is>
          <t>Engineering &amp; Development</t>
        </is>
      </c>
      <c r="J221" s="111" t="inlineStr">
        <is>
          <t>Full-Stack Development</t>
        </is>
      </c>
      <c r="K221" s="111" t="inlineStr"/>
      <c r="L221" s="111" t="n">
        <v>20</v>
      </c>
      <c r="M221" s="113" t="inlineStr">
        <is>
          <t>Entry / P1 · intern</t>
        </is>
      </c>
      <c r="N221" s="114" t="inlineStr">
        <is>
          <t>Entry</t>
        </is>
      </c>
      <c r="O221" s="114" t="inlineStr">
        <is>
          <t>1 Follow</t>
        </is>
      </c>
      <c r="P221" s="114" t="inlineStr">
        <is>
          <t>0 yrs · fresher / intern</t>
        </is>
      </c>
      <c r="Q221" s="114" t="inlineStr">
        <is>
          <t>—</t>
        </is>
      </c>
      <c r="R221" s="114" t="inlineStr">
        <is>
          <t>Associate Software Engineer</t>
        </is>
      </c>
      <c r="S221" s="114" t="inlineStr">
        <is>
          <t>—</t>
        </is>
      </c>
      <c r="T221" s="114" t="inlineStr">
        <is>
          <t>SFIA 9 · software development, programming; OWASP secure coding; cloud vendor certifications</t>
        </is>
      </c>
      <c r="U221" s="114" t="inlineStr">
        <is>
          <t>Core 1 · Future 1 · Functional 1 · Leadership not scored</t>
        </is>
      </c>
      <c r="V221" s="157" t="n">
        <v>421</v>
      </c>
      <c r="W221" s="158" t="inlineStr">
        <is>
          <t>IRIS2455</t>
        </is>
      </c>
      <c r="X221" s="158" t="inlineStr">
        <is>
          <t>Employee</t>
        </is>
      </c>
      <c r="Y221" s="158" t="inlineStr">
        <is>
          <t>Active</t>
        </is>
      </c>
      <c r="Z221" s="158" t="inlineStr">
        <is>
          <t>Soniya Paliwal</t>
        </is>
      </c>
      <c r="AA221" s="246" t="n">
        <v>45995</v>
      </c>
      <c r="AB221" s="158" t="inlineStr">
        <is>
          <t>Trainee Software Engineer</t>
        </is>
      </c>
      <c r="AC221" s="158" t="inlineStr">
        <is>
          <t>B.Com</t>
        </is>
      </c>
      <c r="AD221" s="158" t="inlineStr">
        <is>
          <t>Raj Chauhan</t>
        </is>
      </c>
      <c r="AE221" s="158" t="inlineStr">
        <is>
          <t>N-4</t>
        </is>
      </c>
      <c r="AF221" s="158" t="inlineStr">
        <is>
          <t>Individual Contributor</t>
        </is>
      </c>
      <c r="AG221" s="158" t="inlineStr">
        <is>
          <t>0 years, 0 months, 0 days</t>
        </is>
      </c>
      <c r="AH221" s="158" t="inlineStr">
        <is>
          <t>0 years, 8 months, 21 days</t>
        </is>
      </c>
      <c r="AI221" s="158" t="inlineStr">
        <is>
          <t>Regtech</t>
        </is>
      </c>
      <c r="AJ221" s="158" t="inlineStr">
        <is>
          <t>CARBON</t>
        </is>
      </c>
      <c r="AK221" s="158" t="inlineStr">
        <is>
          <t>Technology</t>
        </is>
      </c>
      <c r="AL221" s="158" t="inlineStr">
        <is>
          <t>Development</t>
        </is>
      </c>
      <c r="AM221" s="158" t="inlineStr">
        <is>
          <t>Yes</t>
        </is>
      </c>
      <c r="AN221" s="158" t="inlineStr">
        <is>
          <t>Product/Project</t>
        </is>
      </c>
      <c r="AO221" s="158" t="inlineStr">
        <is>
          <t>.NET MVC</t>
        </is>
      </c>
      <c r="AP221" s="158" t="inlineStr">
        <is>
          <t>Technical - Developer</t>
        </is>
      </c>
      <c r="AQ221" s="158" t="n">
        <v>20</v>
      </c>
      <c r="AR221" s="158" t="inlineStr">
        <is>
          <t>Covered</t>
        </is>
      </c>
      <c r="AS221" s="158" t="inlineStr">
        <is>
          <t>IRIS2455</t>
        </is>
      </c>
      <c r="AT221" s="158" t="inlineStr">
        <is>
          <t>Soniya Paliwal</t>
        </is>
      </c>
      <c r="AU221" s="158" t="inlineStr">
        <is>
          <t>Technology</t>
        </is>
      </c>
      <c r="AV221" s="158" t="inlineStr">
        <is>
          <t>Engineering &amp; Development</t>
        </is>
      </c>
      <c r="AW221" s="158" t="inlineStr">
        <is>
          <t>Backend Engineering ·.NET</t>
        </is>
      </c>
      <c r="AX221" s="158" t="n"/>
      <c r="AY221" s="158" t="n"/>
      <c r="AZ221" s="158" t="inlineStr">
        <is>
          <t>Employee</t>
        </is>
      </c>
      <c r="BA221" s="158" t="inlineStr">
        <is>
          <t>Raj Chauhan</t>
        </is>
      </c>
      <c r="BB221" s="158" t="inlineStr">
        <is>
          <t>Raj Chauhan</t>
        </is>
      </c>
      <c r="BC221" s="158" t="inlineStr">
        <is>
          <t>No</t>
        </is>
      </c>
      <c r="BD221" s="158" t="inlineStr">
        <is>
          <t>Trainee Software Engineer</t>
        </is>
      </c>
      <c r="BE221" s="158" t="inlineStr">
        <is>
          <t>Trainee Software Engineer</t>
        </is>
      </c>
      <c r="BF221" s="158" t="inlineStr">
        <is>
          <t>No</t>
        </is>
      </c>
      <c r="BG221" s="158" t="inlineStr">
        <is>
          <t>—</t>
        </is>
      </c>
      <c r="BH221" s="158" t="inlineStr">
        <is>
          <t>—</t>
        </is>
      </c>
      <c r="BI221" s="158" t="inlineStr">
        <is>
          <t>—</t>
        </is>
      </c>
      <c r="BJ221" s="158" t="inlineStr">
        <is>
          <t>Not a manager</t>
        </is>
      </c>
      <c r="BK221" s="158" t="inlineStr">
        <is>
          <t>—</t>
        </is>
      </c>
      <c r="BL221" s="158" t="inlineStr">
        <is>
          <t>—</t>
        </is>
      </c>
      <c r="BM221" s="158" t="inlineStr">
        <is>
          <t>—</t>
        </is>
      </c>
      <c r="BN221" s="158" t="inlineStr">
        <is>
          <t>Not a manager</t>
        </is>
      </c>
      <c r="BO221" s="158" t="inlineStr">
        <is>
          <t>—</t>
        </is>
      </c>
      <c r="BP221" s="158" t="inlineStr">
        <is>
          <t>L2 – Trainee</t>
        </is>
      </c>
      <c r="BQ221" s="158" t="inlineStr">
        <is>
          <t>L2 – Trainee</t>
        </is>
      </c>
      <c r="BR221" s="158" t="inlineStr">
        <is>
          <t>No designation change — current record value carried forward</t>
        </is>
      </c>
      <c r="BS221" s="158"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T221" s="158" t="n"/>
      <c r="BU221" s="158" t="inlineStr">
        <is>
          <t>All.</t>
        </is>
      </c>
      <c r="BV221" s="158" t="n"/>
      <c r="BW221" s="158" t="n"/>
      <c r="BX221" s="158" t="n"/>
      <c r="BY221" s="158" t="n"/>
      <c r="BZ221" s="158" t="n"/>
      <c r="CA221" s="158" t="n"/>
      <c r="CB221" s="158" t="n"/>
      <c r="CC221" s="158" t="n"/>
      <c r="CD221" s="158" t="n"/>
      <c r="CE221" s="158" t="n"/>
      <c r="CF221" s="158" t="n"/>
      <c r="CG221" s="158" t="n"/>
      <c r="CH221" s="158" t="n"/>
      <c r="CI221" s="158" t="n"/>
      <c r="CJ221" s="158" t="n"/>
      <c r="CK221" s="158" t="n"/>
      <c r="CL221" s="158" t="n"/>
      <c r="CM221" s="158" t="n"/>
      <c r="CN221" s="158" t="n"/>
      <c r="CO221" s="158" t="n"/>
      <c r="CP221" s="158" t="n"/>
      <c r="CQ221" s="158" t="n"/>
      <c r="CR221" s="158" t="n"/>
      <c r="CS221" s="158" t="n"/>
      <c r="CT221" s="158" t="n"/>
      <c r="CU221" s="158" t="n"/>
      <c r="CV221" s="158" t="n"/>
      <c r="CW221" s="158" t="n"/>
      <c r="CX221" s="158" t="n"/>
      <c r="CY221" s="158" t="n"/>
    </row>
  </sheetData>
  <mergeCells count="13">
    <mergeCell ref="A3:R3"/>
    <mergeCell ref="E4:F4"/>
    <mergeCell ref="G4:H4"/>
    <mergeCell ref="I4:J4"/>
    <mergeCell ref="L4:M4"/>
    <mergeCell ref="A2:R2"/>
    <mergeCell ref="A4:D4"/>
    <mergeCell ref="A5:L5"/>
    <mergeCell ref="M5:U5"/>
    <mergeCell ref="N4:Q4"/>
    <mergeCell ref="V5:CY5"/>
    <mergeCell ref="A1:R1"/>
    <mergeCell ref="R4:S4"/>
  </mergeCells>
  <hyperlinks>
    <hyperlink xmlns:r="http://schemas.openxmlformats.org/officeDocument/2006/relationships" ref="S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0.xml><?xml version="1.0" encoding="utf-8"?>
<worksheet xmlns="http://schemas.openxmlformats.org/spreadsheetml/2006/main">
  <sheetPr>
    <tabColor rgb="007030A0"/>
    <outlinePr summaryBelow="1" summaryRight="1"/>
    <pageSetUpPr fitToPage="1"/>
  </sheetPr>
  <dimension ref="A1:Z106"/>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4" customWidth="1" min="3" max="3"/>
    <col width="24" customWidth="1" min="4" max="4"/>
    <col width="22" customWidth="1" min="5" max="5"/>
    <col width="17" customWidth="1" min="6" max="6"/>
    <col width="16" customWidth="1" min="7" max="7"/>
    <col width="10" customWidth="1" min="8" max="8"/>
    <col width="6" customWidth="1" min="9" max="9"/>
    <col width="6" customWidth="1" min="10" max="10"/>
    <col width="7" customWidth="1" min="11" max="11"/>
    <col width="7" customWidth="1" min="12" max="12"/>
    <col width="7" customWidth="1" min="13" max="13"/>
    <col width="10" customWidth="1" min="14" max="14"/>
    <col width="46" customWidth="1" min="15" max="15"/>
    <col width="40" customWidth="1" min="16" max="16"/>
    <col width="40" customWidth="1" min="17" max="17"/>
    <col width="46" customWidth="1" min="18" max="18"/>
    <col width="44" customWidth="1" min="19" max="19"/>
    <col width="40" customWidth="1" min="20" max="20"/>
    <col width="26" customWidth="1" min="21" max="21"/>
    <col width="24" customWidth="1" min="22" max="22"/>
    <col width="24" customWidth="1" min="23" max="23"/>
    <col width="12" customWidth="1" min="24" max="24"/>
    <col width="22" customWidth="1" min="25" max="25"/>
    <col width="26" customWidth="1" min="26" max="26"/>
  </cols>
  <sheetData>
    <row r="1" ht="34" customHeight="1">
      <c r="A1" s="1" t="inlineStr">
        <is>
          <t>Role Competency Framework — by band, role and sub-family · bottom to top</t>
        </is>
      </c>
      <c r="U1" s="243" t="inlineStr">
        <is>
          <t>◂ Contents</t>
        </is>
      </c>
    </row>
    <row r="2" ht="30" customHeight="1">
      <c r="A2" s="3" t="inlineStr">
        <is>
          <t>Sheet 4 · For every role · designation × level × track and the sub-family it sits in: the proficiency required in each cluster and exactly what that proficiency looks like — the six core and four future-ready competencies, the leadership expected, the family's must-have and other functional competencies, the department's technical competencies, how to assess them, the credentials, and where today's role-holders stand.</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F4" s="68" t="inlineStr">
        <is>
          <t>Player-Coach · B+ · C+</t>
        </is>
      </c>
      <c r="H4" s="69" t="inlineStr">
        <is>
          <t>RED = critical input needed · could change or confirm the level</t>
        </is>
      </c>
    </row>
    <row r="5" ht="32" customHeight="1">
      <c r="A5" s="73" t="inlineStr">
        <is>
          <t>ROLE — band → level → role → sub-family</t>
        </is>
      </c>
      <c r="J5" s="74" t="inlineStr">
        <is>
          <t>REQUIRED PROFICIENCY · 1–5, SFIA-aligned</t>
        </is>
      </c>
      <c r="O5" s="76" t="inlineStr">
        <is>
          <t>WHAT IT LOOKS LIKE AT THIS LEVEL — behavioural indicators</t>
        </is>
      </c>
      <c r="R5" s="77" t="inlineStr">
        <is>
          <t>FUNCTIONAL &amp; TECHNICAL — for this role's family and department</t>
        </is>
      </c>
      <c r="U5" s="79" t="inlineStr">
        <is>
          <t>ASSESS, CERTIFY &amp; DEVELOP</t>
        </is>
      </c>
    </row>
    <row r="6" ht="58" customHeight="1">
      <c r="A6" s="91" t="inlineStr">
        <is>
          <t>Band</t>
        </is>
      </c>
      <c r="B6" s="92" t="inlineStr">
        <is>
          <t>Level</t>
        </is>
      </c>
      <c r="C6" s="92" t="inlineStr">
        <is>
          <t>Level title</t>
        </is>
      </c>
      <c r="D6" s="92" t="inlineStr">
        <is>
          <t>Role · designation</t>
        </is>
      </c>
      <c r="E6" s="92" t="inlineStr">
        <is>
          <t>Sub-family</t>
        </is>
      </c>
      <c r="F6" s="92" t="inlineStr">
        <is>
          <t>Job family</t>
        </is>
      </c>
      <c r="G6" s="92" t="inlineStr">
        <is>
          <t>Department · s</t>
        </is>
      </c>
      <c r="H6" s="92" t="inlineStr">
        <is>
          <t>Track</t>
        </is>
      </c>
      <c r="I6" s="92" t="inlineStr">
        <is>
          <t>People</t>
        </is>
      </c>
      <c r="J6" s="93" t="inlineStr">
        <is>
          <t>Core</t>
        </is>
      </c>
      <c r="K6" s="12" t="inlineStr">
        <is>
          <t>Future-ready</t>
        </is>
      </c>
      <c r="L6" s="12" t="inlineStr">
        <is>
          <t>Functional</t>
        </is>
      </c>
      <c r="M6" s="12" t="inlineStr">
        <is>
          <t>Leadership</t>
        </is>
      </c>
      <c r="N6" s="12" t="inlineStr">
        <is>
          <t>Fit needed</t>
        </is>
      </c>
      <c r="O6" s="94" t="inlineStr">
        <is>
          <t>Core</t>
        </is>
      </c>
      <c r="P6" s="156" t="inlineStr">
        <is>
          <t>Future-ready</t>
        </is>
      </c>
      <c r="Q6" s="156" t="inlineStr">
        <is>
          <t>Leadership</t>
        </is>
      </c>
      <c r="R6" s="95" t="inlineStr">
        <is>
          <t>★ Must-have functional competencies</t>
        </is>
      </c>
      <c r="S6" s="96" t="inlineStr">
        <is>
          <t>Other functional competencies</t>
        </is>
      </c>
      <c r="T6" s="96" t="inlineStr">
        <is>
          <t>Department technical competencies · new</t>
        </is>
      </c>
      <c r="U6" s="97" t="inlineStr">
        <is>
          <t>How to assess</t>
        </is>
      </c>
      <c r="V6" s="98" t="inlineStr">
        <is>
          <t>Credentials / certifications</t>
        </is>
      </c>
      <c r="W6" s="98" t="inlineStr">
        <is>
          <t>Mandatory &amp; gate requirements</t>
        </is>
      </c>
      <c r="X6" s="98" t="inlineStr">
        <is>
          <t>Role-holders today · avg index · meet level</t>
        </is>
      </c>
      <c r="Y6" s="98" t="inlineStr">
        <is>
          <t>Most common gaps</t>
        </is>
      </c>
      <c r="Z6" s="98" t="inlineStr">
        <is>
          <t>Learning priorities for this role</t>
        </is>
      </c>
    </row>
    <row r="7" ht="20" customHeight="1">
      <c r="A7" s="160" t="inlineStr">
        <is>
          <t>Band A — Practitioner</t>
        </is>
      </c>
    </row>
    <row r="8" ht="158" customHeight="1">
      <c r="A8" s="161" t="inlineStr">
        <is>
          <t>A</t>
        </is>
      </c>
      <c r="B8" s="26" t="inlineStr">
        <is>
          <t>A1</t>
        </is>
      </c>
      <c r="C8" s="147" t="inlineStr">
        <is>
          <t>Intern / Trainee</t>
        </is>
      </c>
      <c r="D8" s="110" t="inlineStr">
        <is>
          <t>Trainee Software Engineer</t>
        </is>
      </c>
      <c r="E8" s="111" t="inlineStr">
        <is>
          <t>Backend Development</t>
        </is>
      </c>
      <c r="F8" s="111" t="inlineStr">
        <is>
          <t>Engineering &amp; Development</t>
        </is>
      </c>
      <c r="G8" s="111" t="inlineStr">
        <is>
          <t>Technology</t>
        </is>
      </c>
      <c r="H8" s="111" t="inlineStr">
        <is>
          <t>IC</t>
        </is>
      </c>
      <c r="I8" s="112" t="n">
        <v>1</v>
      </c>
      <c r="J8" s="162" t="n">
        <v>1</v>
      </c>
      <c r="K8" s="163" t="n">
        <v>1</v>
      </c>
      <c r="L8" s="163" t="n">
        <v>1</v>
      </c>
      <c r="M8" s="163" t="inlineStr">
        <is>
          <t>—</t>
        </is>
      </c>
      <c r="N8" s="114" t="inlineStr">
        <is>
          <t>Index ≥ 90% · meets; must-haves at required level</t>
        </is>
      </c>
      <c r="O8"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8" s="164"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8" s="164" t="inlineStr">
        <is>
          <t>Not required at this level · Band A has one common path; leadership is not scored.</t>
        </is>
      </c>
      <c r="R8" s="120" t="inlineStr">
        <is>
          <t>• ★ Programming &amp; Tech-Stack Depth: Knows the concepts; does defined tasks with close guidance; all work reviewed.
• ★ System Design &amp; Architecture: Knows the concepts; does defined tasks with close guidance; all work reviewed.</t>
        </is>
      </c>
      <c r="S8" s="165"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8" s="165" t="inlineStr">
        <is>
          <t>—</t>
        </is>
      </c>
      <c r="U8" s="122" t="inlineStr">
        <is>
          <t>Coding test + code review; System-design interview / design review; SQL test / case; Practical task; Work sample / portfolio; Scenario interview</t>
        </is>
      </c>
      <c r="V8" s="123" t="inlineStr">
        <is>
          <t>Cloud / language certifications · optional; AWS / Azure architect · optional; Database certifications · optional; AWS / Azure / Kubernetes certifications; Vendor AI certifications · optional; Internal product certification</t>
        </is>
      </c>
      <c r="W8" s="123" t="inlineStr">
        <is>
          <t>Secure coding · OWASP, code review, unit testing; mandatory: POSH, Code of Conduct, InfoSec &amp; Privacy</t>
        </is>
      </c>
      <c r="X8" s="123" t="inlineStr">
        <is>
          <t>102% · 1 of 1</t>
        </is>
      </c>
      <c r="Y8" s="123" t="inlineStr">
        <is>
          <t>—</t>
        </is>
      </c>
      <c r="Z8" s="123" t="inlineStr">
        <is>
          <t>AI, GenAI &amp; Prompt Engineering · Programming &amp; Tech-Stack Depth</t>
        </is>
      </c>
    </row>
    <row r="9" ht="158" customHeight="1">
      <c r="A9" s="161" t="inlineStr">
        <is>
          <t>A</t>
        </is>
      </c>
      <c r="B9" s="26" t="inlineStr">
        <is>
          <t>A1</t>
        </is>
      </c>
      <c r="C9" s="147" t="inlineStr">
        <is>
          <t>Intern / Trainee</t>
        </is>
      </c>
      <c r="D9" s="110" t="inlineStr">
        <is>
          <t>Trainee Software Engineer</t>
        </is>
      </c>
      <c r="E9" s="111" t="inlineStr">
        <is>
          <t>Full-Stack Development</t>
        </is>
      </c>
      <c r="F9" s="111" t="inlineStr">
        <is>
          <t>Engineering &amp; Development</t>
        </is>
      </c>
      <c r="G9" s="111" t="inlineStr">
        <is>
          <t>Technology</t>
        </is>
      </c>
      <c r="H9" s="111" t="inlineStr">
        <is>
          <t>IC</t>
        </is>
      </c>
      <c r="I9" s="112" t="n">
        <v>1</v>
      </c>
      <c r="J9" s="162" t="n">
        <v>1</v>
      </c>
      <c r="K9" s="163" t="n">
        <v>1</v>
      </c>
      <c r="L9" s="163" t="n">
        <v>1</v>
      </c>
      <c r="M9" s="163" t="inlineStr">
        <is>
          <t>—</t>
        </is>
      </c>
      <c r="N9" s="114" t="inlineStr">
        <is>
          <t>Index ≥ 90% · meets; must-haves at required level</t>
        </is>
      </c>
      <c r="O9"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9" s="164"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9" s="164" t="inlineStr">
        <is>
          <t>Not required at this level · Band A has one common path; leadership is not scored.</t>
        </is>
      </c>
      <c r="R9" s="120" t="inlineStr">
        <is>
          <t>• ★ Programming &amp; Tech-Stack Depth: Knows the concepts; does defined tasks with close guidance; all work reviewed.
• ★ System Design &amp; Architecture: Knows the concepts; does defined tasks with close guidance; all work reviewed.</t>
        </is>
      </c>
      <c r="S9" s="165" t="inlineStr">
        <is>
          <r>
            <rPr>
              <rFont val="Calibri"/>
              <sz val="10"/>
            </rPr>
            <t xml:space="preserve">• </t>
          </r>
          <r>
            <rPr>
              <rFont val="Calibri"/>
              <b val="1"/>
              <sz val="10"/>
            </rPr>
            <t>Database, SQL &amp; Data Engineering:</t>
          </r>
          <r>
            <rPr>
              <rFont val="Calibri"/>
              <sz val="10"/>
            </rPr>
            <t xml:space="preserve"> Knows the concepts; does defined tasks with close guidance; all work reviewed.
• </t>
          </r>
          <r>
            <rPr>
              <rFont val="Calibri"/>
              <b val="1"/>
              <sz val="10"/>
            </rPr>
            <t>Cloud, DevOps &amp; CI/CD:</t>
          </r>
          <r>
            <rPr>
              <rFont val="Calibri"/>
              <sz val="10"/>
            </rPr>
            <t xml:space="preserve"> Knows the concepts; does defined tasks with close guidance; all work reviewed.
• </t>
          </r>
          <r>
            <rPr>
              <rFont val="Calibri"/>
              <b val="1"/>
              <sz val="10"/>
            </rPr>
            <t>AI, GenAI &amp; Prompt Engineering:</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t>
          </r>
        </is>
      </c>
      <c r="T9" s="165" t="inlineStr">
        <is>
          <t>—</t>
        </is>
      </c>
      <c r="U9" s="122" t="inlineStr">
        <is>
          <t>Coding test + code review; System-design interview / design review; SQL test / case; Practical task; Work sample / portfolio; Scenario interview</t>
        </is>
      </c>
      <c r="V9" s="123" t="inlineStr">
        <is>
          <t>Cloud / language certifications · optional; AWS / Azure architect · optional; Database certifications · optional; AWS / Azure / Kubernetes certifications; Vendor AI certifications · optional; Internal product certification</t>
        </is>
      </c>
      <c r="W9" s="123" t="inlineStr">
        <is>
          <t>Secure coding · OWASP, code review, unit testing; mandatory: POSH, Code of Conduct, InfoSec &amp; Privacy</t>
        </is>
      </c>
      <c r="X9" s="123" t="inlineStr">
        <is>
          <t>102% · 1 of 1</t>
        </is>
      </c>
      <c r="Y9" s="123" t="inlineStr">
        <is>
          <t>—</t>
        </is>
      </c>
      <c r="Z9" s="123" t="inlineStr">
        <is>
          <t>Programming &amp; Tech-Stack Depth · Advanced Excel &amp; Productivity Tools · People Leadership &amp; Mentoring</t>
        </is>
      </c>
    </row>
    <row r="10" ht="158" customHeight="1">
      <c r="A10" s="161" t="inlineStr">
        <is>
          <t>A</t>
        </is>
      </c>
      <c r="B10" s="26" t="inlineStr">
        <is>
          <t>A1</t>
        </is>
      </c>
      <c r="C10" s="147" t="inlineStr">
        <is>
          <t>Intern / Trainee</t>
        </is>
      </c>
      <c r="D10" s="110" t="inlineStr">
        <is>
          <t>Intern – Sales Development &amp; Prospecting</t>
        </is>
      </c>
      <c r="E10" s="111" t="inlineStr">
        <is>
          <t>Sales Development &amp; Prospecting</t>
        </is>
      </c>
      <c r="F10" s="111" t="inlineStr">
        <is>
          <t>Sales &amp; Business Development</t>
        </is>
      </c>
      <c r="G10" s="111" t="inlineStr">
        <is>
          <t>Marketing</t>
        </is>
      </c>
      <c r="H10" s="111" t="inlineStr">
        <is>
          <t>IC</t>
        </is>
      </c>
      <c r="I10" s="112" t="n">
        <v>3</v>
      </c>
      <c r="J10" s="162" t="n">
        <v>1</v>
      </c>
      <c r="K10" s="163" t="n">
        <v>1</v>
      </c>
      <c r="L10" s="163" t="n">
        <v>1</v>
      </c>
      <c r="M10" s="163" t="inlineStr">
        <is>
          <t>—</t>
        </is>
      </c>
      <c r="N10" s="114" t="inlineStr">
        <is>
          <t>Index ≥ 90% · meets; must-haves at required level</t>
        </is>
      </c>
      <c r="O10" s="119" t="inlineStr">
        <is>
          <r>
            <rPr>
              <rFont val="Calibri"/>
              <sz val="10"/>
            </rPr>
            <t xml:space="preserve">• </t>
          </r>
          <r>
            <rPr>
              <rFont val="Calibri"/>
              <b val="1"/>
              <sz val="10"/>
            </rPr>
            <t>Ownership &amp; Accountability:</t>
          </r>
          <r>
            <rPr>
              <rFont val="Calibri"/>
              <sz val="10"/>
            </rPr>
            <t xml:space="preserve"> Completes assigned tasks on time with help
• </t>
          </r>
          <r>
            <rPr>
              <rFont val="Calibri"/>
              <b val="1"/>
              <sz val="10"/>
            </rPr>
            <t>Problem Solving &amp; Critical Thinking:</t>
          </r>
          <r>
            <rPr>
              <rFont val="Calibri"/>
              <sz val="10"/>
            </rPr>
            <t xml:space="preserve"> Solves simple, familiar problems with guidance
• </t>
          </r>
          <r>
            <rPr>
              <rFont val="Calibri"/>
              <b val="1"/>
              <sz val="10"/>
            </rPr>
            <t>Communication &amp; Collaboration:</t>
          </r>
          <r>
            <rPr>
              <rFont val="Calibri"/>
              <sz val="10"/>
            </rPr>
            <t xml:space="preserve"> Communicates clearly within the team
• </t>
          </r>
          <r>
            <rPr>
              <rFont val="Calibri"/>
              <b val="1"/>
              <sz val="10"/>
            </rPr>
            <t>Client &amp; Quality Focus:</t>
          </r>
          <r>
            <rPr>
              <rFont val="Calibri"/>
              <sz val="10"/>
            </rPr>
            <t xml:space="preserve"> Follows quality checklists
• </t>
          </r>
          <r>
            <rPr>
              <rFont val="Calibri"/>
              <b val="1"/>
              <sz val="10"/>
            </rPr>
            <t>Learning Agility &amp; Adaptability:</t>
          </r>
          <r>
            <rPr>
              <rFont val="Calibri"/>
              <sz val="10"/>
            </rPr>
            <t xml:space="preserve"> Learns new tasks with structured support
• </t>
          </r>
          <r>
            <rPr>
              <rFont val="Calibri"/>
              <b val="1"/>
              <sz val="10"/>
            </rPr>
            <t>Integrity, Compliance &amp; Information Security:</t>
          </r>
          <r>
            <rPr>
              <rFont val="Calibri"/>
              <sz val="10"/>
            </rPr>
            <t xml:space="preserve"> Knows and follows the policies</t>
          </r>
        </is>
      </c>
      <c r="P10" s="164" t="inlineStr">
        <is>
          <r>
            <rPr>
              <rFont val="Calibri"/>
              <sz val="10"/>
            </rPr>
            <t xml:space="preserve">• </t>
          </r>
          <r>
            <rPr>
              <rFont val="Calibri"/>
              <b val="1"/>
              <sz val="10"/>
            </rPr>
            <t>AI Literacy &amp; Augmentation:</t>
          </r>
          <r>
            <rPr>
              <rFont val="Calibri"/>
              <sz val="10"/>
            </rPr>
            <t xml:space="preserve"> Aware of AI tools, their uses and risks
• </t>
          </r>
          <r>
            <rPr>
              <rFont val="Calibri"/>
              <b val="1"/>
              <sz val="10"/>
            </rPr>
            <t>Data Literacy &amp; Analytics:</t>
          </r>
          <r>
            <rPr>
              <rFont val="Calibri"/>
              <sz val="10"/>
            </rPr>
            <t xml:space="preserve"> Reads basic reports and numbers
• </t>
          </r>
          <r>
            <rPr>
              <rFont val="Calibri"/>
              <b val="1"/>
              <sz val="10"/>
            </rPr>
            <t>Digital Fluency &amp; Automation:</t>
          </r>
          <r>
            <rPr>
              <rFont val="Calibri"/>
              <sz val="10"/>
            </rPr>
            <t xml:space="preserve"> Uses standard office and role tools
• </t>
          </r>
          <r>
            <rPr>
              <rFont val="Calibri"/>
              <b val="1"/>
              <sz val="10"/>
            </rPr>
            <t>Innovation &amp; Continuous Improvement:</t>
          </r>
          <r>
            <rPr>
              <rFont val="Calibri"/>
              <sz val="10"/>
            </rPr>
            <t xml:space="preserve"> Suggests small improvements</t>
          </r>
        </is>
      </c>
      <c r="Q10" s="164" t="inlineStr">
        <is>
          <t>Not required at this level · Band A has one common path; leadership is not scored.</t>
        </is>
      </c>
      <c r="R10" s="120" t="inlineStr">
        <is>
          <t>• ★ Sales, Negotiation &amp; Account Growth: Knows the concepts; does defined tasks with close guidance; all work reviewed.
• ★ Marketing Tech &amp; Digital Marketing: Knows the concepts; does defined tasks with close guidance; all work reviewed.</t>
        </is>
      </c>
      <c r="S10" s="165" t="inlineStr">
        <is>
          <r>
            <rPr>
              <rFont val="Calibri"/>
              <sz val="10"/>
            </rPr>
            <t xml:space="preserve">• </t>
          </r>
          <r>
            <rPr>
              <rFont val="Calibri"/>
              <b val="1"/>
              <sz val="10"/>
            </rPr>
            <t>Stakeholder &amp; Client Management:</t>
          </r>
          <r>
            <rPr>
              <rFont val="Calibri"/>
              <sz val="10"/>
            </rPr>
            <t xml:space="preserve"> Knows the concepts; does defined tasks with close guidance; all work reviewed.
• </t>
          </r>
          <r>
            <rPr>
              <rFont val="Calibri"/>
              <b val="1"/>
              <sz val="10"/>
            </rPr>
            <t>Communication &amp; Presentation:</t>
          </r>
          <r>
            <rPr>
              <rFont val="Calibri"/>
              <sz val="10"/>
            </rPr>
            <t xml:space="preserve"> Knows the concepts; does defined tasks with close guidance; all work reviewed.
• </t>
          </r>
          <r>
            <rPr>
              <rFont val="Calibri"/>
              <b val="1"/>
              <sz val="10"/>
            </rPr>
            <t>Product, Platform &amp; Domain Knowledge:</t>
          </r>
          <r>
            <rPr>
              <rFont val="Calibri"/>
              <sz val="10"/>
            </rPr>
            <t xml:space="preserve"> Knows the concepts; does defined tasks with close guidance; all work reviewed.
• </t>
          </r>
          <r>
            <rPr>
              <rFont val="Calibri"/>
              <b val="1"/>
              <sz val="10"/>
            </rPr>
            <t>Strategic Thinking &amp; Business Acumen:</t>
          </r>
          <r>
            <rPr>
              <rFont val="Calibri"/>
              <sz val="10"/>
            </rPr>
            <t xml:space="preserve"> Knows the concepts; does defined tasks with close guidance; all work reviewed.</t>
          </r>
        </is>
      </c>
      <c r="T10" s="165" t="inlineStr">
        <is>
          <t>—</t>
        </is>
      </c>
      <c r="U10" s="122" t="inlineStr">
        <is>
          <t>Sales role play; Portfolio / case; Role play / behavioural interview; Presentation / writing test; Scenario interview; Case interview</t>
        </is>
      </c>
      <c r="V10" s="123" t="inlineStr">
        <is>
          <t>Google / HubSpot certifications; Internal product certification; MBA / PGDM · preferred at C+</t>
        </is>
      </c>
      <c r="W10" s="123" t="inlineStr">
        <is>
          <t>CRM hygiene; contract basics; mandatory: POSH, Code of Conduct, InfoSec &amp; Privacy</t>
        </is>
      </c>
      <c r="X10" s="123" t="inlineStr">
        <is>
          <t>103% · 3 of 3</t>
        </is>
      </c>
      <c r="Y10" s="123" t="inlineStr">
        <is>
          <t>—</t>
        </is>
      </c>
      <c r="Z10" s="123" t="inlineStr">
        <is>
          <t>AI, GenAI &amp; Prompt Engineering · Advanced Excel &amp; Productivity Tools · Stakeholder &amp; Client Management · Sales, Negotiation &amp; Account Growth</t>
        </is>
      </c>
    </row>
    <row r="11" ht="158" customHeight="1">
      <c r="A11" s="161" t="inlineStr">
        <is>
          <t>A</t>
        </is>
      </c>
      <c r="B11" s="26" t="inlineStr">
        <is>
          <t>A2</t>
        </is>
      </c>
      <c r="C11" s="147" t="inlineStr">
        <is>
          <t>Associate</t>
        </is>
      </c>
      <c r="D11" s="110" t="inlineStr">
        <is>
          <t>Business Analyst</t>
        </is>
      </c>
      <c r="E11" s="111" t="inlineStr">
        <is>
          <t>Business Analysis</t>
        </is>
      </c>
      <c r="F11" s="111" t="inlineStr">
        <is>
          <t>Business Analysis</t>
        </is>
      </c>
      <c r="G11" s="111" t="inlineStr">
        <is>
          <t>Technology</t>
        </is>
      </c>
      <c r="H11" s="111" t="inlineStr">
        <is>
          <t>IC</t>
        </is>
      </c>
      <c r="I11" s="112" t="n">
        <v>1</v>
      </c>
      <c r="J11" s="162" t="n">
        <v>2</v>
      </c>
      <c r="K11" s="163" t="n">
        <v>2</v>
      </c>
      <c r="L11" s="163" t="n">
        <v>2</v>
      </c>
      <c r="M11" s="163" t="inlineStr">
        <is>
          <t>—</t>
        </is>
      </c>
      <c r="N11" s="114" t="inlineStr">
        <is>
          <t>Index ≥ 90% · meets; must-haves at required level</t>
        </is>
      </c>
      <c r="O1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1" s="164" t="inlineStr">
        <is>
          <t>Not required at this level · Band A has one common path; leadership is not scored.</t>
        </is>
      </c>
      <c r="R11" s="120" t="inlineStr">
        <is>
          <t>• ★ Business Analysis &amp; Requirements Engineering: Applies the skill to standard work with routine guidance; work spot-checked.
• ★ Regulatory &amp; BFSI Domain: Applies the skill to standard work with routine guidance; work spot-checked.</t>
        </is>
      </c>
      <c r="S11" s="165" t="inlineStr">
        <is>
          <r>
            <rPr>
              <rFont val="Calibri"/>
              <sz val="10"/>
            </rPr>
            <t xml:space="preserve">• </t>
          </r>
          <r>
            <rPr>
              <rFont val="Calibri"/>
              <b val="1"/>
              <sz val="10"/>
            </rPr>
            <t>Product, Platform &amp; Domain Knowledge:</t>
          </r>
          <r>
            <rPr>
              <rFont val="Calibri"/>
              <sz val="10"/>
            </rPr>
            <t xml:space="preserve"> Applies the skill to standard work with routine guidance; work spot-checked.
• </t>
          </r>
          <r>
            <rPr>
              <rFont val="Calibri"/>
              <b val="1"/>
              <sz val="10"/>
            </rPr>
            <t>Database, SQL &amp; Data Engineering:</t>
          </r>
          <r>
            <rPr>
              <rFont val="Calibri"/>
              <sz val="10"/>
            </rPr>
            <t xml:space="preserve"> Applies the skill to standard work with routine guidance; work spot-checked.
• </t>
          </r>
          <r>
            <rPr>
              <rFont val="Calibri"/>
              <b val="1"/>
              <sz val="10"/>
            </rPr>
            <t>Stakeholder &amp; Client Management:</t>
          </r>
          <r>
            <rPr>
              <rFont val="Calibri"/>
              <sz val="10"/>
            </rPr>
            <t xml:space="preserve"> Applies the skill to standard work with routine guidance; work spot-checked.
• </t>
          </r>
          <r>
            <rPr>
              <rFont val="Calibri"/>
              <b val="1"/>
              <sz val="10"/>
            </rPr>
            <t>Communication &amp; Presentation:</t>
          </r>
          <r>
            <rPr>
              <rFont val="Calibri"/>
              <sz val="10"/>
            </rPr>
            <t xml:space="preserve"> Applies the skill to standard work with routine guidance; work spot-checked.</t>
          </r>
        </is>
      </c>
      <c r="T11" s="165" t="inlineStr">
        <is>
          <t>—</t>
        </is>
      </c>
      <c r="U11" s="122" t="inlineStr">
        <is>
          <t>Case study; Domain interview; Scenario interview; SQL test / case; Role play / behavioural interview; Presentation / writing test</t>
        </is>
      </c>
      <c r="V11" s="123" t="inlineStr">
        <is>
          <t>CBAP / CCBA · optional; Domain certifications · optional; Internal product certification; Database certifications · optional</t>
        </is>
      </c>
      <c r="W11" s="123" t="inlineStr">
        <is>
          <t>Regulatory reporting domain · RBI / SEBI / IRDAI / SEC; mandatory: POSH, Code of Conduct, InfoSec &amp; Privacy</t>
        </is>
      </c>
      <c r="X11" s="123" t="inlineStr">
        <is>
          <t>98% · 1 of 1</t>
        </is>
      </c>
      <c r="Y11" s="123" t="inlineStr">
        <is>
          <t>Regulatory domain · SQL &amp; data · Learning agility</t>
        </is>
      </c>
      <c r="Z11" s="123" t="inlineStr">
        <is>
          <t>Project, Program &amp; Agile Management · AI, GenAI &amp; Prompt Engineering · Stakeholder &amp; Client Management</t>
        </is>
      </c>
    </row>
    <row r="12" ht="158" customHeight="1">
      <c r="A12" s="161" t="inlineStr">
        <is>
          <t>A</t>
        </is>
      </c>
      <c r="B12" s="26" t="inlineStr">
        <is>
          <t>A2</t>
        </is>
      </c>
      <c r="C12" s="147" t="inlineStr">
        <is>
          <t>Associate</t>
        </is>
      </c>
      <c r="D12" s="110" t="inlineStr">
        <is>
          <t>Financial Analyst</t>
        </is>
      </c>
      <c r="E12" s="111" t="inlineStr">
        <is>
          <t>XBRL Tagging, Conversion &amp; Filing</t>
        </is>
      </c>
      <c r="F12" s="111" t="inlineStr">
        <is>
          <t>Consulting &amp; Professional Services</t>
        </is>
      </c>
      <c r="G12" s="111" t="inlineStr">
        <is>
          <t>Services</t>
        </is>
      </c>
      <c r="H12" s="111" t="inlineStr">
        <is>
          <t>IC</t>
        </is>
      </c>
      <c r="I12" s="112" t="n">
        <v>1</v>
      </c>
      <c r="J12" s="162" t="n">
        <v>2</v>
      </c>
      <c r="K12" s="163" t="n">
        <v>2</v>
      </c>
      <c r="L12" s="163" t="n">
        <v>2</v>
      </c>
      <c r="M12" s="163" t="inlineStr">
        <is>
          <t>—</t>
        </is>
      </c>
      <c r="N12" s="114" t="inlineStr">
        <is>
          <t>Index ≥ 90% · meets; must-haves at required level</t>
        </is>
      </c>
      <c r="O1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2" s="164" t="inlineStr">
        <is>
          <t>Not required at this level · Band A has one common path; leadership is not scored.</t>
        </is>
      </c>
      <c r="R12" s="120" t="inlineStr">
        <is>
          <t>• ★ XBRL, iXBRL &amp; Taxonomy: Applies the skill to standard work with routine guidance; work spot-checked.
• ★ Accounting &amp; Reporting Standards · IFRS/US GAAP: Applies the skill to standard work with routine guidance; work spot-checked.</t>
        </is>
      </c>
      <c r="S12" s="165" t="inlineStr">
        <is>
          <r>
            <rPr>
              <rFont val="Calibri"/>
              <sz val="10"/>
            </rPr>
            <t xml:space="preserve">• </t>
          </r>
          <r>
            <rPr>
              <rFont val="Calibri"/>
              <b val="1"/>
              <sz val="10"/>
            </rPr>
            <t>Regulatory &amp; BFSI Domain:</t>
          </r>
          <r>
            <rPr>
              <rFont val="Calibri"/>
              <sz val="10"/>
            </rPr>
            <t xml:space="preserve"> Applies the skill to standard work with routine guidance; work spot-checked.
• </t>
          </r>
          <r>
            <rPr>
              <rFont val="Calibri"/>
              <b val="1"/>
              <sz val="10"/>
            </rPr>
            <t>Process Improvement &amp; Quality Mindset:</t>
          </r>
          <r>
            <rPr>
              <rFont val="Calibri"/>
              <sz val="10"/>
            </rPr>
            <t xml:space="preserve"> Applies the skill to standard work with routine guidance; work spot-checked.
• </t>
          </r>
          <r>
            <rPr>
              <rFont val="Calibri"/>
              <b val="1"/>
              <sz val="10"/>
            </rPr>
            <t>Advanced Excel &amp; Productivity Tools:</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t>
          </r>
        </is>
      </c>
      <c r="T12" s="165" t="inlineStr">
        <is>
          <t>—</t>
        </is>
      </c>
      <c r="U12" s="122" t="inlineStr">
        <is>
          <t>Tagging test on a real filing; Accounting test; Domain interview; Work sample / case; Practical test; Work sample / portfolio</t>
        </is>
      </c>
      <c r="V12" s="123" t="inlineStr">
        <is>
          <t>XBRL US GAAP Certificate · AICPA &amp; XBRL US or equivalent; CA / CMA / ACCA / CFA / IFRS certificate; Domain certifications · optional; Lean / Six Sigma · optional; MOS Excel · optional; Vendor AI certifications · optional</t>
        </is>
      </c>
      <c r="W12" s="123" t="inlineStr">
        <is>
          <t>XBRL certificate preferred from A3; filing deadlines and confidentiality; mandatory: POSH, Code of Conduct, InfoSec &amp; Privacy</t>
        </is>
      </c>
      <c r="X12" s="123" t="inlineStr">
        <is>
          <t>87% · 0 of 1</t>
        </is>
      </c>
      <c r="Y12" s="123" t="inlineStr">
        <is>
          <t>AI / GenAI · Ownership · Problem solving</t>
        </is>
      </c>
      <c r="Z12" s="123" t="inlineStr">
        <is>
          <t>XBRL, iXBRL &amp; Taxonomy · AI, GenAI &amp; Prompt Engineering · Advanced Excel &amp; Productivity Tools</t>
        </is>
      </c>
    </row>
    <row r="13" ht="158" customHeight="1">
      <c r="A13" s="161" t="inlineStr">
        <is>
          <t>A</t>
        </is>
      </c>
      <c r="B13" s="26" t="inlineStr">
        <is>
          <t>A2</t>
        </is>
      </c>
      <c r="C13" s="147" t="inlineStr">
        <is>
          <t>Associate</t>
        </is>
      </c>
      <c r="D13" s="110" t="inlineStr">
        <is>
          <t>Digitization Associate</t>
        </is>
      </c>
      <c r="E13" s="111" t="inlineStr">
        <is>
          <t>Document Conversion, Formatting &amp; Web Publishing</t>
        </is>
      </c>
      <c r="F13" s="111" t="inlineStr">
        <is>
          <t>Data Operations &amp; Digitization</t>
        </is>
      </c>
      <c r="G13" s="111" t="inlineStr">
        <is>
          <t>Digitizing</t>
        </is>
      </c>
      <c r="H13" s="111" t="inlineStr">
        <is>
          <t>IC</t>
        </is>
      </c>
      <c r="I13" s="112" t="n">
        <v>3</v>
      </c>
      <c r="J13" s="162" t="n">
        <v>2</v>
      </c>
      <c r="K13" s="163" t="n">
        <v>2</v>
      </c>
      <c r="L13" s="163" t="n">
        <v>2</v>
      </c>
      <c r="M13" s="163" t="inlineStr">
        <is>
          <t>—</t>
        </is>
      </c>
      <c r="N13" s="114" t="inlineStr">
        <is>
          <t>Index ≥ 90% · meets; must-haves at required level</t>
        </is>
      </c>
      <c r="O1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3" s="164" t="inlineStr">
        <is>
          <t>Not required at this level · Band A has one common path; leadership is not scored.</t>
        </is>
      </c>
      <c r="R13" s="120" t="inlineStr">
        <is>
          <t>• ★ Advanced Excel &amp; Productivity Tools: Applies the skill to standard work with routine guidance; work spot-checked.
• ★ Process Improvement &amp; Quality Mindset: Applies the skill to standard work with routine guidance; work spot-checked.</t>
        </is>
      </c>
      <c r="S13" s="165" t="inlineStr">
        <is>
          <r>
            <rPr>
              <rFont val="Calibri"/>
              <sz val="10"/>
            </rPr>
            <t xml:space="preserve">• </t>
          </r>
          <r>
            <rPr>
              <rFont val="Calibri"/>
              <b val="1"/>
              <sz val="10"/>
            </rPr>
            <t>Regulatory &amp; BFSI Domain:</t>
          </r>
          <r>
            <rPr>
              <rFont val="Calibri"/>
              <sz val="10"/>
            </rPr>
            <t xml:space="preserve"> Applies the skill to standard work with routine guidance; work spot-checked.
• </t>
          </r>
          <r>
            <rPr>
              <rFont val="Calibri"/>
              <b val="1"/>
              <sz val="10"/>
            </rPr>
            <t>XBRL, iXBRL &amp; Taxonomy:</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Time, Priority &amp; Self-Management:</t>
          </r>
          <r>
            <rPr>
              <rFont val="Calibri"/>
              <sz val="10"/>
            </rPr>
            <t xml:space="preserve"> Applies the skill to standard work with routine guidance; work spot-checked.</t>
          </r>
        </is>
      </c>
      <c r="T13" s="165" t="inlineStr">
        <is>
          <t>—</t>
        </is>
      </c>
      <c r="U13" s="122" t="inlineStr">
        <is>
          <t>Practical test; Work sample / case; Domain interview; Tagging test on a real filing; Work sample / portfolio; Behavioural interview</t>
        </is>
      </c>
      <c r="V13" s="123" t="inlineStr">
        <is>
          <t>MOS Excel · optional; Lean / Six Sigma · optional; Domain certifications · optional; XBRL US GAAP Certificate · AICPA &amp; XBRL US or equivalent; Vendor AI certifications · optional</t>
        </is>
      </c>
      <c r="W13" s="123" t="inlineStr">
        <is>
          <t>Accuracy and SLA discipline; data confidentiality; mandatory: POSH, Code of Conduct, InfoSec &amp; Privacy</t>
        </is>
      </c>
      <c r="X13" s="123" t="inlineStr">
        <is>
          <t>95% · 2 of 3</t>
        </is>
      </c>
      <c r="Y13" s="123" t="inlineStr">
        <is>
          <t>AI / GenAI · Prioritisation · Innovation · Learning agility</t>
        </is>
      </c>
      <c r="Z13" s="123" t="inlineStr">
        <is>
          <t>Stakeholder &amp; Client Management · Advanced Excel &amp; Productivity Tools · Process Improvement &amp; Quality Mindset · AI, GenAI &amp; Prompt Engineering</t>
        </is>
      </c>
    </row>
    <row r="14" ht="158" customHeight="1">
      <c r="A14" s="161" t="inlineStr">
        <is>
          <t>A</t>
        </is>
      </c>
      <c r="B14" s="26" t="inlineStr">
        <is>
          <t>A2</t>
        </is>
      </c>
      <c r="C14" s="147" t="inlineStr">
        <is>
          <t>Associate</t>
        </is>
      </c>
      <c r="D14" s="110" t="inlineStr">
        <is>
          <t>AI/ML Engineer</t>
        </is>
      </c>
      <c r="E14" s="111" t="inlineStr">
        <is>
          <t>AI / ML &amp; GenAI Engineering</t>
        </is>
      </c>
      <c r="F14" s="111" t="inlineStr">
        <is>
          <t>Engineering &amp; Development</t>
        </is>
      </c>
      <c r="G14" s="111" t="inlineStr">
        <is>
          <t>Technology</t>
        </is>
      </c>
      <c r="H14" s="111" t="inlineStr">
        <is>
          <t>IC</t>
        </is>
      </c>
      <c r="I14" s="112" t="n">
        <v>2</v>
      </c>
      <c r="J14" s="162" t="n">
        <v>2</v>
      </c>
      <c r="K14" s="163" t="n">
        <v>2</v>
      </c>
      <c r="L14" s="163" t="n">
        <v>2</v>
      </c>
      <c r="M14" s="163" t="inlineStr">
        <is>
          <t>—</t>
        </is>
      </c>
      <c r="N14" s="114" t="inlineStr">
        <is>
          <t>Index ≥ 90% · meets; must-haves at required level</t>
        </is>
      </c>
      <c r="O14"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4"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4" s="164" t="inlineStr">
        <is>
          <t>Not required at this level · Band A has one common path; leadership is not scored.</t>
        </is>
      </c>
      <c r="R14" s="120" t="inlineStr">
        <is>
          <t>• ★ Programming &amp; Tech-Stack Depth: Applies the skill to standard work with routine guidance; work spot-checked.
• ★ System Design &amp; Architecture: Applies the skill to standard work with routine guidance; work spot-checked.</t>
        </is>
      </c>
      <c r="S14" s="165"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14" s="165" t="inlineStr">
        <is>
          <t>—</t>
        </is>
      </c>
      <c r="U14" s="122" t="inlineStr">
        <is>
          <t>Coding test + code review; System-design interview / design review; SQL test / case; Practical task; Work sample / portfolio; Scenario interview</t>
        </is>
      </c>
      <c r="V14" s="123" t="inlineStr">
        <is>
          <t>Cloud / language certifications · optional; AWS / Azure architect · optional; Database certifications · optional; AWS / Azure / Kubernetes certifications; Vendor AI certifications · optional; Internal product certification</t>
        </is>
      </c>
      <c r="W14" s="123" t="inlineStr">
        <is>
          <t>Secure coding · OWASP, code review, unit testing; mandatory: POSH, Code of Conduct, InfoSec &amp; Privacy</t>
        </is>
      </c>
      <c r="X14" s="123" t="inlineStr">
        <is>
          <t>96% · 2 of 2</t>
        </is>
      </c>
      <c r="Y14" s="123" t="inlineStr">
        <is>
          <t>Product &amp; domain · Innovation · System design · SQL &amp; data</t>
        </is>
      </c>
      <c r="Z14" s="123" t="inlineStr">
        <is>
          <t>AI, GenAI &amp; Prompt Engineering · Cloud, DevOps &amp; CI/CD · Programming &amp; Tech-Stack Depth</t>
        </is>
      </c>
    </row>
    <row r="15" ht="158" customHeight="1">
      <c r="A15" s="161" t="inlineStr">
        <is>
          <t>A</t>
        </is>
      </c>
      <c r="B15" s="26" t="inlineStr">
        <is>
          <t>A2</t>
        </is>
      </c>
      <c r="C15" s="147" t="inlineStr">
        <is>
          <t>Associate</t>
        </is>
      </c>
      <c r="D15" s="110" t="inlineStr">
        <is>
          <t>Software Engineer</t>
        </is>
      </c>
      <c r="E15" s="111" t="inlineStr">
        <is>
          <t>Backend Development</t>
        </is>
      </c>
      <c r="F15" s="111" t="inlineStr">
        <is>
          <t>Engineering &amp; Development</t>
        </is>
      </c>
      <c r="G15" s="111" t="inlineStr">
        <is>
          <t>Technology</t>
        </is>
      </c>
      <c r="H15" s="111" t="inlineStr">
        <is>
          <t>IC</t>
        </is>
      </c>
      <c r="I15" s="112" t="n">
        <v>1</v>
      </c>
      <c r="J15" s="162" t="n">
        <v>2</v>
      </c>
      <c r="K15" s="163" t="n">
        <v>2</v>
      </c>
      <c r="L15" s="163" t="n">
        <v>2</v>
      </c>
      <c r="M15" s="163" t="inlineStr">
        <is>
          <t>—</t>
        </is>
      </c>
      <c r="N15" s="114" t="inlineStr">
        <is>
          <t>Index ≥ 90% · meets; must-haves at required level</t>
        </is>
      </c>
      <c r="O15"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5"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5" s="164" t="inlineStr">
        <is>
          <t>Not required at this level · Band A has one common path; leadership is not scored.</t>
        </is>
      </c>
      <c r="R15" s="120" t="inlineStr">
        <is>
          <t>• ★ Programming &amp; Tech-Stack Depth: Applies the skill to standard work with routine guidance; work spot-checked.
• ★ System Design &amp; Architecture: Applies the skill to standard work with routine guidance; work spot-checked.</t>
        </is>
      </c>
      <c r="S15" s="165"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15" s="165" t="inlineStr">
        <is>
          <t>—</t>
        </is>
      </c>
      <c r="U15" s="122" t="inlineStr">
        <is>
          <t>Coding test + code review; System-design interview / design review; SQL test / case; Practical task; Work sample / portfolio; Scenario interview</t>
        </is>
      </c>
      <c r="V15" s="123" t="inlineStr">
        <is>
          <t>Cloud / language certifications · optional; AWS / Azure architect · optional; Database certifications · optional; AWS / Azure / Kubernetes certifications; Vendor AI certifications · optional; Internal product certification</t>
        </is>
      </c>
      <c r="W15" s="123" t="inlineStr">
        <is>
          <t>Secure coding · OWASP, code review, unit testing; mandatory: POSH, Code of Conduct, InfoSec &amp; Privacy</t>
        </is>
      </c>
      <c r="X15" s="123" t="inlineStr">
        <is>
          <t>74% · 0 of 1</t>
        </is>
      </c>
      <c r="Y15" s="123" t="inlineStr">
        <is>
          <t>Programming &amp; stack · System design · SQL &amp; data</t>
        </is>
      </c>
      <c r="Z15" s="123" t="inlineStr">
        <is>
          <t>AI, GenAI &amp; Prompt Engineering</t>
        </is>
      </c>
    </row>
    <row r="16" ht="158" customHeight="1">
      <c r="A16" s="161" t="inlineStr">
        <is>
          <t>A</t>
        </is>
      </c>
      <c r="B16" s="26" t="inlineStr">
        <is>
          <t>A2</t>
        </is>
      </c>
      <c r="C16" s="147" t="inlineStr">
        <is>
          <t>Associate</t>
        </is>
      </c>
      <c r="D16" s="110" t="inlineStr">
        <is>
          <t>UI Developer</t>
        </is>
      </c>
      <c r="E16" s="111" t="inlineStr">
        <is>
          <t>Front-End / UI Development</t>
        </is>
      </c>
      <c r="F16" s="111" t="inlineStr">
        <is>
          <t>Engineering &amp; Development</t>
        </is>
      </c>
      <c r="G16" s="111" t="inlineStr">
        <is>
          <t>Technology</t>
        </is>
      </c>
      <c r="H16" s="111" t="inlineStr">
        <is>
          <t>IC</t>
        </is>
      </c>
      <c r="I16" s="112" t="n">
        <v>1</v>
      </c>
      <c r="J16" s="162" t="n">
        <v>2</v>
      </c>
      <c r="K16" s="163" t="n">
        <v>2</v>
      </c>
      <c r="L16" s="163" t="n">
        <v>2</v>
      </c>
      <c r="M16" s="163" t="inlineStr">
        <is>
          <t>—</t>
        </is>
      </c>
      <c r="N16" s="114" t="inlineStr">
        <is>
          <t>Index ≥ 90% · meets; must-haves at required level</t>
        </is>
      </c>
      <c r="O16"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6"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6" s="164" t="inlineStr">
        <is>
          <t>Not required at this level · Band A has one common path; leadership is not scored.</t>
        </is>
      </c>
      <c r="R16" s="120" t="inlineStr">
        <is>
          <t>• ★ Programming &amp; Tech-Stack Depth: Applies the skill to standard work with routine guidance; work spot-checked.
• ★ System Design &amp; Architecture: Applies the skill to standard work with routine guidance; work spot-checked.</t>
        </is>
      </c>
      <c r="S16" s="165" t="inlineStr">
        <is>
          <r>
            <rPr>
              <rFont val="Calibri"/>
              <sz val="10"/>
            </rPr>
            <t xml:space="preserve">• </t>
          </r>
          <r>
            <rPr>
              <rFont val="Calibri"/>
              <b val="1"/>
              <sz val="10"/>
            </rPr>
            <t>Database, SQL &amp; Data Engineering:</t>
          </r>
          <r>
            <rPr>
              <rFont val="Calibri"/>
              <sz val="10"/>
            </rPr>
            <t xml:space="preserve"> Applies the skill to standard work with routine guidance; work spot-checked.
• </t>
          </r>
          <r>
            <rPr>
              <rFont val="Calibri"/>
              <b val="1"/>
              <sz val="10"/>
            </rPr>
            <t>Cloud, DevOps &amp; CI/CD:</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t>
          </r>
        </is>
      </c>
      <c r="T16" s="165" t="inlineStr">
        <is>
          <t>—</t>
        </is>
      </c>
      <c r="U16" s="122" t="inlineStr">
        <is>
          <t>Coding test + code review; System-design interview / design review; SQL test / case; Practical task; Work sample / portfolio; Scenario interview</t>
        </is>
      </c>
      <c r="V16" s="123" t="inlineStr">
        <is>
          <t>Cloud / language certifications · optional; AWS / Azure architect · optional; Database certifications · optional; AWS / Azure / Kubernetes certifications; Vendor AI certifications · optional; Internal product certification</t>
        </is>
      </c>
      <c r="W16" s="123" t="inlineStr">
        <is>
          <t>Secure coding · OWASP, code review, unit testing; mandatory: POSH, Code of Conduct, InfoSec &amp; Privacy</t>
        </is>
      </c>
      <c r="X16" s="123" t="inlineStr">
        <is>
          <t>88% · 0 of 1</t>
        </is>
      </c>
      <c r="Y16" s="123" t="inlineStr">
        <is>
          <t>SQL &amp; data · Cloud &amp; DevOps · Problem solving</t>
        </is>
      </c>
      <c r="Z16" s="123" t="inlineStr">
        <is>
          <t>AI, GenAI &amp; Prompt Engineering · Stakeholder &amp; Client Management</t>
        </is>
      </c>
    </row>
    <row r="17" ht="158" customHeight="1">
      <c r="A17" s="161" t="inlineStr">
        <is>
          <t>A</t>
        </is>
      </c>
      <c r="B17" s="26" t="inlineStr">
        <is>
          <t>A2</t>
        </is>
      </c>
      <c r="C17" s="147" t="inlineStr">
        <is>
          <t>Associate</t>
        </is>
      </c>
      <c r="D17" s="110" t="inlineStr">
        <is>
          <t>Content Marketing Associate</t>
        </is>
      </c>
      <c r="E17" s="111" t="inlineStr">
        <is>
          <t>Content Marketing</t>
        </is>
      </c>
      <c r="F17" s="111" t="inlineStr">
        <is>
          <t>Marketing &amp; Communications</t>
        </is>
      </c>
      <c r="G17" s="111" t="inlineStr">
        <is>
          <t>Marketing</t>
        </is>
      </c>
      <c r="H17" s="111" t="inlineStr">
        <is>
          <t>IC</t>
        </is>
      </c>
      <c r="I17" s="112" t="n">
        <v>4</v>
      </c>
      <c r="J17" s="162" t="n">
        <v>2</v>
      </c>
      <c r="K17" s="163" t="n">
        <v>2</v>
      </c>
      <c r="L17" s="163" t="n">
        <v>2</v>
      </c>
      <c r="M17" s="163" t="inlineStr">
        <is>
          <t>—</t>
        </is>
      </c>
      <c r="N17" s="114" t="inlineStr">
        <is>
          <t>Index ≥ 90% · meets; must-haves at required level</t>
        </is>
      </c>
      <c r="O17"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7"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7" s="164" t="inlineStr">
        <is>
          <t>Not required at this level · Band A has one common path; leadership is not scored.</t>
        </is>
      </c>
      <c r="R17" s="120" t="inlineStr">
        <is>
          <t>• ★ Marketing Tech &amp; Digital Marketing: Applies the skill to standard work with routine guidance; work spot-checked.
• ★ Communication &amp; Presentation: Applies the skill to standard work with routine guidance; work spot-checked.</t>
        </is>
      </c>
      <c r="S17" s="165" t="inlineStr">
        <is>
          <r>
            <rPr>
              <rFont val="Calibri"/>
              <sz val="10"/>
            </rPr>
            <t xml:space="preserve">• </t>
          </r>
          <r>
            <rPr>
              <rFont val="Calibri"/>
              <b val="1"/>
              <sz val="10"/>
            </rPr>
            <t>Data Analytics, BI &amp; Visualisation:</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17" s="165" t="inlineStr">
        <is>
          <t>—</t>
        </is>
      </c>
      <c r="U17" s="122" t="inlineStr">
        <is>
          <t>Portfolio / case; Presentation / writing test; Data case / practical; Work sample / portfolio; Scenario interview; Case interview</t>
        </is>
      </c>
      <c r="V17" s="123" t="inlineStr">
        <is>
          <t>Google / HubSpot certifications; Power BI / Tableau · optional; Vendor AI certifications · optional; Internal product certification; MBA / PGDM · preferred at C+</t>
        </is>
      </c>
      <c r="W17" s="123" t="inlineStr">
        <is>
          <t>Brand and data-privacy rules for campaigns; mandatory: POSH, Code of Conduct, InfoSec &amp; Privacy</t>
        </is>
      </c>
      <c r="X17" s="123" t="inlineStr">
        <is>
          <t>81% · 0 of 4</t>
        </is>
      </c>
      <c r="Y17" s="123" t="inlineStr">
        <is>
          <t>AI / GenAI · Product &amp; domain · Analytics &amp; BI · Communication</t>
        </is>
      </c>
      <c r="Z17" s="123" t="inlineStr">
        <is>
          <t>Marketing Tech &amp; Digital Marketing · Data Analytics, BI &amp; Visualisation · Process Improvement &amp; Quality Mindset · Project, Program &amp; Agile Management</t>
        </is>
      </c>
    </row>
    <row r="18" ht="158" customHeight="1">
      <c r="A18" s="161" t="inlineStr">
        <is>
          <t>A</t>
        </is>
      </c>
      <c r="B18" s="26" t="inlineStr">
        <is>
          <t>A2</t>
        </is>
      </c>
      <c r="C18" s="147" t="inlineStr">
        <is>
          <t>Associate</t>
        </is>
      </c>
      <c r="D18" s="110" t="inlineStr">
        <is>
          <t>Marketing Associate</t>
        </is>
      </c>
      <c r="E18" s="111" t="inlineStr">
        <is>
          <t>Demand Generation, Brand &amp; Events</t>
        </is>
      </c>
      <c r="F18" s="111" t="inlineStr">
        <is>
          <t>Marketing &amp; Communications</t>
        </is>
      </c>
      <c r="G18" s="111" t="inlineStr">
        <is>
          <t>Marketing</t>
        </is>
      </c>
      <c r="H18" s="111" t="inlineStr">
        <is>
          <t>IC</t>
        </is>
      </c>
      <c r="I18" s="112" t="n">
        <v>1</v>
      </c>
      <c r="J18" s="162" t="n">
        <v>2</v>
      </c>
      <c r="K18" s="163" t="n">
        <v>2</v>
      </c>
      <c r="L18" s="163" t="n">
        <v>2</v>
      </c>
      <c r="M18" s="163" t="inlineStr">
        <is>
          <t>—</t>
        </is>
      </c>
      <c r="N18" s="114" t="inlineStr">
        <is>
          <t>Index ≥ 90% · meets; must-haves at required level</t>
        </is>
      </c>
      <c r="O18"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8"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8" s="164" t="inlineStr">
        <is>
          <t>Not required at this level · Band A has one common path; leadership is not scored.</t>
        </is>
      </c>
      <c r="R18" s="120" t="inlineStr">
        <is>
          <t>• ★ Marketing Tech &amp; Digital Marketing: Applies the skill to standard work with routine guidance; work spot-checked.
• ★ Communication &amp; Presentation: Applies the skill to standard work with routine guidance; work spot-checked.</t>
        </is>
      </c>
      <c r="S18" s="165" t="inlineStr">
        <is>
          <r>
            <rPr>
              <rFont val="Calibri"/>
              <sz val="10"/>
            </rPr>
            <t xml:space="preserve">• </t>
          </r>
          <r>
            <rPr>
              <rFont val="Calibri"/>
              <b val="1"/>
              <sz val="10"/>
            </rPr>
            <t>Data Analytics, BI &amp; Visualisation:</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18" s="165" t="inlineStr">
        <is>
          <t>—</t>
        </is>
      </c>
      <c r="U18" s="122" t="inlineStr">
        <is>
          <t>Portfolio / case; Presentation / writing test; Data case / practical; Work sample / portfolio; Scenario interview; Case interview</t>
        </is>
      </c>
      <c r="V18" s="123" t="inlineStr">
        <is>
          <t>Google / HubSpot certifications; Power BI / Tableau · optional; Vendor AI certifications · optional; Internal product certification; MBA / PGDM · preferred at C+</t>
        </is>
      </c>
      <c r="W18" s="123" t="inlineStr">
        <is>
          <t>Brand and data-privacy rules for campaigns; mandatory: POSH, Code of Conduct, InfoSec &amp; Privacy</t>
        </is>
      </c>
      <c r="X18" s="123" t="inlineStr">
        <is>
          <t>86% · 0 of 1</t>
        </is>
      </c>
      <c r="Y18" s="123" t="inlineStr">
        <is>
          <t>Communication · Analytics &amp; BI · Client &amp; quality focus</t>
        </is>
      </c>
      <c r="Z18" s="123" t="inlineStr">
        <is>
          <t>Product, Platform &amp; Domain Knowledge · AI, GenAI &amp; Prompt Engineering · Advanced Excel &amp; Productivity Tools</t>
        </is>
      </c>
    </row>
    <row r="19" ht="158" customHeight="1">
      <c r="A19" s="161" t="inlineStr">
        <is>
          <t>A</t>
        </is>
      </c>
      <c r="B19" s="26" t="inlineStr">
        <is>
          <t>A2</t>
        </is>
      </c>
      <c r="C19" s="147" t="inlineStr">
        <is>
          <t>Associate</t>
        </is>
      </c>
      <c r="D19" s="110" t="inlineStr">
        <is>
          <t>Marketing Operations Associate</t>
        </is>
      </c>
      <c r="E19" s="111" t="inlineStr">
        <is>
          <t>Marketing Operations &amp; Automation</t>
        </is>
      </c>
      <c r="F19" s="111" t="inlineStr">
        <is>
          <t>Marketing &amp; Communications</t>
        </is>
      </c>
      <c r="G19" s="111" t="inlineStr">
        <is>
          <t>Marketing</t>
        </is>
      </c>
      <c r="H19" s="111" t="inlineStr">
        <is>
          <t>IC</t>
        </is>
      </c>
      <c r="I19" s="112" t="n">
        <v>3</v>
      </c>
      <c r="J19" s="162" t="n">
        <v>2</v>
      </c>
      <c r="K19" s="163" t="n">
        <v>2</v>
      </c>
      <c r="L19" s="163" t="n">
        <v>2</v>
      </c>
      <c r="M19" s="163" t="inlineStr">
        <is>
          <t>—</t>
        </is>
      </c>
      <c r="N19" s="114" t="inlineStr">
        <is>
          <t>Index ≥ 90% · meets; must-haves at required level</t>
        </is>
      </c>
      <c r="O19"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1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19" s="164" t="inlineStr">
        <is>
          <t>Not required at this level · Band A has one common path; leadership is not scored.</t>
        </is>
      </c>
      <c r="R19" s="120" t="inlineStr">
        <is>
          <t>• ★ Marketing Tech &amp; Digital Marketing: Applies the skill to standard work with routine guidance; work spot-checked.
• ★ Communication &amp; Presentation: Applies the skill to standard work with routine guidance; work spot-checked.</t>
        </is>
      </c>
      <c r="S19" s="165" t="inlineStr">
        <is>
          <r>
            <rPr>
              <rFont val="Calibri"/>
              <sz val="10"/>
            </rPr>
            <t xml:space="preserve">• </t>
          </r>
          <r>
            <rPr>
              <rFont val="Calibri"/>
              <b val="1"/>
              <sz val="10"/>
            </rPr>
            <t>Data Analytics, BI &amp; Visualisation:</t>
          </r>
          <r>
            <rPr>
              <rFont val="Calibri"/>
              <sz val="10"/>
            </rPr>
            <t xml:space="preserve"> Applies the skill to standard work with routine guidance; work spot-checked.
• </t>
          </r>
          <r>
            <rPr>
              <rFont val="Calibri"/>
              <b val="1"/>
              <sz val="10"/>
            </rPr>
            <t>AI, GenAI &amp; Prompt Engineering:</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19" s="165" t="inlineStr">
        <is>
          <t>—</t>
        </is>
      </c>
      <c r="U19" s="122" t="inlineStr">
        <is>
          <t>Portfolio / case; Presentation / writing test; Data case / practical; Work sample / portfolio; Scenario interview; Case interview</t>
        </is>
      </c>
      <c r="V19" s="123" t="inlineStr">
        <is>
          <t>Google / HubSpot certifications; Power BI / Tableau · optional; Vendor AI certifications · optional; Internal product certification; MBA / PGDM · preferred at C+</t>
        </is>
      </c>
      <c r="W19" s="123" t="inlineStr">
        <is>
          <t>Brand and data-privacy rules for campaigns; mandatory: POSH, Code of Conduct, InfoSec &amp; Privacy</t>
        </is>
      </c>
      <c r="X19" s="123" t="inlineStr">
        <is>
          <t>85% · 1 of 3</t>
        </is>
      </c>
      <c r="Y19" s="123" t="inlineStr">
        <is>
          <t>Product &amp; domain · Communication · Analytics &amp; BI · AI / GenAI</t>
        </is>
      </c>
      <c r="Z19" s="123" t="inlineStr">
        <is>
          <t>AI, GenAI &amp; Prompt Engineering · Advanced Excel &amp; Productivity Tools · Marketing Tech &amp; Digital Marketing · Strategic Thinking &amp; Business Acumen</t>
        </is>
      </c>
    </row>
    <row r="20" ht="158" customHeight="1">
      <c r="A20" s="161" t="inlineStr">
        <is>
          <t>A</t>
        </is>
      </c>
      <c r="B20" s="26" t="inlineStr">
        <is>
          <t>A2</t>
        </is>
      </c>
      <c r="C20" s="147" t="inlineStr">
        <is>
          <t>Associate</t>
        </is>
      </c>
      <c r="D20" s="110" t="inlineStr">
        <is>
          <t>Sales Development Representative</t>
        </is>
      </c>
      <c r="E20" s="111" t="inlineStr">
        <is>
          <t>Sales Development &amp; Prospecting</t>
        </is>
      </c>
      <c r="F20" s="111" t="inlineStr">
        <is>
          <t>Sales &amp; Business Development</t>
        </is>
      </c>
      <c r="G20" s="111" t="inlineStr">
        <is>
          <t>Marketing</t>
        </is>
      </c>
      <c r="H20" s="111" t="inlineStr">
        <is>
          <t>IC</t>
        </is>
      </c>
      <c r="I20" s="112" t="n">
        <v>5</v>
      </c>
      <c r="J20" s="162" t="n">
        <v>2</v>
      </c>
      <c r="K20" s="163" t="n">
        <v>2</v>
      </c>
      <c r="L20" s="163" t="n">
        <v>2</v>
      </c>
      <c r="M20" s="163" t="inlineStr">
        <is>
          <t>—</t>
        </is>
      </c>
      <c r="N20" s="114" t="inlineStr">
        <is>
          <t>Index ≥ 90% · meets; must-haves at required level</t>
        </is>
      </c>
      <c r="O20"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0"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0" s="164" t="inlineStr">
        <is>
          <t>Not required at this level · Band A has one common path; leadership is not scored.</t>
        </is>
      </c>
      <c r="R20" s="120" t="inlineStr">
        <is>
          <t>• ★ Sales, Negotiation &amp; Account Growth: Applies the skill to standard work with routine guidance; work spot-checked.
• ★ Marketing Tech &amp; Digital Marketing: Applies the skill to standard work with routine guidance; work spot-checked.</t>
        </is>
      </c>
      <c r="S20" s="165" t="inlineStr">
        <is>
          <r>
            <rPr>
              <rFont val="Calibri"/>
              <sz val="10"/>
            </rPr>
            <t xml:space="preserve">• </t>
          </r>
          <r>
            <rPr>
              <rFont val="Calibri"/>
              <b val="1"/>
              <sz val="10"/>
            </rPr>
            <t>Stakeholder &amp; Client Management:</t>
          </r>
          <r>
            <rPr>
              <rFont val="Calibri"/>
              <sz val="10"/>
            </rPr>
            <t xml:space="preserve"> Applies the skill to standard work with routine guidance; work spot-checked.
• </t>
          </r>
          <r>
            <rPr>
              <rFont val="Calibri"/>
              <b val="1"/>
              <sz val="10"/>
            </rPr>
            <t>Communication &amp; Presentation:</t>
          </r>
          <r>
            <rPr>
              <rFont val="Calibri"/>
              <sz val="10"/>
            </rPr>
            <t xml:space="preserve"> Applies the skill to standard work with routine guidance; work spot-checked.
• </t>
          </r>
          <r>
            <rPr>
              <rFont val="Calibri"/>
              <b val="1"/>
              <sz val="10"/>
            </rPr>
            <t>Product, Platform &amp; Domain Knowledge:</t>
          </r>
          <r>
            <rPr>
              <rFont val="Calibri"/>
              <sz val="10"/>
            </rPr>
            <t xml:space="preserve"> Applies the skill to standard work with routine guidance; work spot-checked.
• </t>
          </r>
          <r>
            <rPr>
              <rFont val="Calibri"/>
              <b val="1"/>
              <sz val="10"/>
            </rPr>
            <t>Strategic Thinking &amp; Business Acumen:</t>
          </r>
          <r>
            <rPr>
              <rFont val="Calibri"/>
              <sz val="10"/>
            </rPr>
            <t xml:space="preserve"> Applies the skill to standard work with routine guidance; work spot-checked.</t>
          </r>
        </is>
      </c>
      <c r="T20" s="165" t="inlineStr">
        <is>
          <t>—</t>
        </is>
      </c>
      <c r="U20" s="122" t="inlineStr">
        <is>
          <t>Sales role play; Portfolio / case; Role play / behavioural interview; Presentation / writing test; Scenario interview; Case interview</t>
        </is>
      </c>
      <c r="V20" s="123" t="inlineStr">
        <is>
          <t>Google / HubSpot certifications; Internal product certification; MBA / PGDM · preferred at C+</t>
        </is>
      </c>
      <c r="W20" s="123" t="inlineStr">
        <is>
          <t>CRM hygiene; contract basics; mandatory: POSH, Code of Conduct, InfoSec &amp; Privacy</t>
        </is>
      </c>
      <c r="X20" s="123" t="inlineStr">
        <is>
          <t>86% · 2 of 5</t>
        </is>
      </c>
      <c r="Y20" s="123" t="inlineStr">
        <is>
          <t>Problem solving · Product &amp; domain · Business acumen · Ownership</t>
        </is>
      </c>
      <c r="Z20" s="123" t="inlineStr">
        <is>
          <t>AI, GenAI &amp; Prompt Engineering · Sales, Negotiation &amp; Account Growth · Marketing Tech &amp; Digital Marketing · ESG &amp; Sustainability</t>
        </is>
      </c>
    </row>
    <row r="21" ht="158" customHeight="1">
      <c r="A21" s="161" t="inlineStr">
        <is>
          <t>A</t>
        </is>
      </c>
      <c r="B21" s="26" t="inlineStr">
        <is>
          <t>A3</t>
        </is>
      </c>
      <c r="C21" s="147" t="inlineStr">
        <is>
          <t>Senior Associate</t>
        </is>
      </c>
      <c r="D21" s="110" t="inlineStr">
        <is>
          <t>Senior Service Delivery Analyst</t>
        </is>
      </c>
      <c r="E21" s="111" t="inlineStr">
        <is>
          <t>Service Delivery Operations</t>
        </is>
      </c>
      <c r="F21" s="111" t="inlineStr">
        <is>
          <t>Consulting &amp; Professional Services</t>
        </is>
      </c>
      <c r="G21" s="111" t="inlineStr">
        <is>
          <t>Services</t>
        </is>
      </c>
      <c r="H21" s="111" t="inlineStr">
        <is>
          <t>IC</t>
        </is>
      </c>
      <c r="I21" s="112" t="n">
        <v>1</v>
      </c>
      <c r="J21" s="162" t="n">
        <v>2</v>
      </c>
      <c r="K21" s="163" t="n">
        <v>2</v>
      </c>
      <c r="L21" s="163" t="n">
        <v>3</v>
      </c>
      <c r="M21" s="163" t="inlineStr">
        <is>
          <t>—</t>
        </is>
      </c>
      <c r="N21" s="114" t="inlineStr">
        <is>
          <t>Index ≥ 90% · meets; must-haves at required level</t>
        </is>
      </c>
      <c r="O2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1" s="164" t="inlineStr">
        <is>
          <t>Not required at this level · Band A has one common path; leadership is not scored.</t>
        </is>
      </c>
      <c r="R21" s="120" t="inlineStr">
        <is>
          <t>• ★ XBRL, iXBRL &amp; Taxonomy: Tags and validates filings accurately for a market
• ★ Accounting &amp; Reporting Standards · IFRS/US GAAP: Applies IFRS / US GAAP / Ind AS correctly</t>
        </is>
      </c>
      <c r="S21"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21" s="165" t="inlineStr">
        <is>
          <t>—</t>
        </is>
      </c>
      <c r="U21" s="122" t="inlineStr">
        <is>
          <t>Tagging test on a real filing; Accounting test; Domain interview; Work sample / case; Practical test; Work sample / portfolio</t>
        </is>
      </c>
      <c r="V21" s="123" t="inlineStr">
        <is>
          <t>XBRL US GAAP Certificate · AICPA &amp; XBRL US or equivalent; CA / CMA / ACCA / CFA / IFRS certificate; Domain certifications · optional; Lean / Six Sigma · optional; MOS Excel · optional; Vendor AI certifications · optional</t>
        </is>
      </c>
      <c r="W21" s="123" t="inlineStr">
        <is>
          <t>XBRL certificate preferred from A3; filing deadlines and confidentiality; mandatory: POSH, Code of Conduct, InfoSec &amp; Privacy</t>
        </is>
      </c>
      <c r="X21" s="123" t="inlineStr">
        <is>
          <t>90% · 0 of 1</t>
        </is>
      </c>
      <c r="Y21" s="123" t="inlineStr">
        <is>
          <t>Accounting standards · Regulatory domain · AI / GenAI</t>
        </is>
      </c>
      <c r="Z21" s="123" t="inlineStr">
        <is>
          <t>DM.PROC-F: process mapping · root-cause analysis · controls · change adoption</t>
        </is>
      </c>
    </row>
    <row r="22" ht="158" customHeight="1">
      <c r="A22" s="161" t="inlineStr">
        <is>
          <t>A</t>
        </is>
      </c>
      <c r="B22" s="26" t="inlineStr">
        <is>
          <t>A3</t>
        </is>
      </c>
      <c r="C22" s="147" t="inlineStr">
        <is>
          <t>Senior Associate</t>
        </is>
      </c>
      <c r="D22" s="110" t="inlineStr">
        <is>
          <t>Senior Financial Analyst</t>
        </is>
      </c>
      <c r="E22" s="111" t="inlineStr">
        <is>
          <t>XBRL Tagging, Conversion &amp; Filing</t>
        </is>
      </c>
      <c r="F22" s="111" t="inlineStr">
        <is>
          <t>Consulting &amp; Professional Services</t>
        </is>
      </c>
      <c r="G22" s="111" t="inlineStr">
        <is>
          <t>Services</t>
        </is>
      </c>
      <c r="H22" s="111" t="inlineStr">
        <is>
          <t>IC</t>
        </is>
      </c>
      <c r="I22" s="112" t="n">
        <v>33</v>
      </c>
      <c r="J22" s="162" t="n">
        <v>2</v>
      </c>
      <c r="K22" s="163" t="n">
        <v>2</v>
      </c>
      <c r="L22" s="163" t="n">
        <v>3</v>
      </c>
      <c r="M22" s="163" t="inlineStr">
        <is>
          <t>—</t>
        </is>
      </c>
      <c r="N22" s="114" t="inlineStr">
        <is>
          <t>Index ≥ 90% · meets; must-haves at required level</t>
        </is>
      </c>
      <c r="O2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2" s="164" t="inlineStr">
        <is>
          <t>Not required at this level · Band A has one common path; leadership is not scored.</t>
        </is>
      </c>
      <c r="R22" s="120" t="inlineStr">
        <is>
          <t>• ★ XBRL, iXBRL &amp; Taxonomy: Tags and validates filings accurately for a market
• ★ Accounting &amp; Reporting Standards · IFRS/US GAAP: Applies IFRS / US GAAP / Ind AS correctly</t>
        </is>
      </c>
      <c r="S22"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22" s="165" t="inlineStr">
        <is>
          <t>—</t>
        </is>
      </c>
      <c r="U22" s="122" t="inlineStr">
        <is>
          <t>Tagging test on a real filing; Accounting test; Domain interview; Work sample / case; Practical test; Work sample / portfolio</t>
        </is>
      </c>
      <c r="V22" s="123" t="inlineStr">
        <is>
          <t>XBRL US GAAP Certificate · AICPA &amp; XBRL US or equivalent; CA / CMA / ACCA / CFA / IFRS certificate; Domain certifications · optional; Lean / Six Sigma · optional; MOS Excel · optional; Vendor AI certifications · optional</t>
        </is>
      </c>
      <c r="W22" s="123" t="inlineStr">
        <is>
          <t>XBRL certificate preferred from A3; filing deadlines and confidentiality; mandatory: POSH, Code of Conduct, InfoSec &amp; Privacy</t>
        </is>
      </c>
      <c r="X22" s="123" t="inlineStr">
        <is>
          <t>97% · 28 of 33</t>
        </is>
      </c>
      <c r="Y22" s="123" t="inlineStr">
        <is>
          <t>AI / GenAI · Learning agility · Innovation · Accounting standards</t>
        </is>
      </c>
      <c r="Z22" s="123" t="inlineStr">
        <is>
          <t>XBRL, iXBRL &amp; Taxonomy · Process Improvement &amp; Quality Mindset · AI, GenAI &amp; Prompt Engineering · Project, Program &amp; Agile Management</t>
        </is>
      </c>
    </row>
    <row r="23" ht="158" customHeight="1">
      <c r="A23" s="161" t="inlineStr">
        <is>
          <t>A</t>
        </is>
      </c>
      <c r="B23" s="26" t="inlineStr">
        <is>
          <t>A3</t>
        </is>
      </c>
      <c r="C23" s="147" t="inlineStr">
        <is>
          <t>Senior Associate</t>
        </is>
      </c>
      <c r="D23" s="110" t="inlineStr">
        <is>
          <t>XBRL Specialist</t>
        </is>
      </c>
      <c r="E23" s="111" t="inlineStr">
        <is>
          <t>XBRL Tagging, Conversion &amp; Filing</t>
        </is>
      </c>
      <c r="F23" s="111" t="inlineStr">
        <is>
          <t>Consulting &amp; Professional Services</t>
        </is>
      </c>
      <c r="G23" s="111" t="inlineStr">
        <is>
          <t>Services</t>
        </is>
      </c>
      <c r="H23" s="111" t="inlineStr">
        <is>
          <t>IC</t>
        </is>
      </c>
      <c r="I23" s="112" t="n">
        <v>2</v>
      </c>
      <c r="J23" s="162" t="n">
        <v>2</v>
      </c>
      <c r="K23" s="163" t="n">
        <v>2</v>
      </c>
      <c r="L23" s="163" t="n">
        <v>3</v>
      </c>
      <c r="M23" s="163" t="inlineStr">
        <is>
          <t>—</t>
        </is>
      </c>
      <c r="N23" s="114" t="inlineStr">
        <is>
          <t>Index ≥ 90% · meets; must-haves at required level</t>
        </is>
      </c>
      <c r="O2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3" s="164" t="inlineStr">
        <is>
          <t>Not required at this level · Band A has one common path; leadership is not scored.</t>
        </is>
      </c>
      <c r="R23" s="120" t="inlineStr">
        <is>
          <t>• ★ XBRL, iXBRL &amp; Taxonomy: Tags and validates filings accurately for a market
• ★ Accounting &amp; Reporting Standards · IFRS/US GAAP: Applies IFRS / US GAAP / Ind AS correctly</t>
        </is>
      </c>
      <c r="S23"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23" s="165" t="inlineStr">
        <is>
          <t>—</t>
        </is>
      </c>
      <c r="U23" s="122" t="inlineStr">
        <is>
          <t>Tagging test on a real filing; Accounting test; Domain interview; Work sample / case; Practical test; Work sample / portfolio</t>
        </is>
      </c>
      <c r="V23" s="123" t="inlineStr">
        <is>
          <t>XBRL US GAAP Certificate · AICPA &amp; XBRL US or equivalent; CA / CMA / ACCA / CFA / IFRS certificate; Domain certifications · optional; Lean / Six Sigma · optional; MOS Excel · optional; Vendor AI certifications · optional</t>
        </is>
      </c>
      <c r="W23" s="123" t="inlineStr">
        <is>
          <t>XBRL certificate preferred from A3; filing deadlines and confidentiality; mandatory: POSH, Code of Conduct, InfoSec &amp; Privacy</t>
        </is>
      </c>
      <c r="X23" s="123" t="inlineStr">
        <is>
          <t>103% · 2 of 2</t>
        </is>
      </c>
      <c r="Y23" s="123" t="inlineStr">
        <is>
          <t>AI / GenAI · Innovation</t>
        </is>
      </c>
      <c r="Z23" s="123" t="inlineStr">
        <is>
          <t>Process Improvement &amp; Quality Mindset · XBRL, iXBRL &amp; Taxonomy · Regulatory &amp; BFSI Domain · Project, Program &amp; Agile Management</t>
        </is>
      </c>
    </row>
    <row r="24" ht="158" customHeight="1">
      <c r="A24" s="161" t="inlineStr">
        <is>
          <t>A</t>
        </is>
      </c>
      <c r="B24" s="26" t="inlineStr">
        <is>
          <t>A3</t>
        </is>
      </c>
      <c r="C24" s="147" t="inlineStr">
        <is>
          <t>Senior Associate</t>
        </is>
      </c>
      <c r="D24" s="110" t="inlineStr">
        <is>
          <t>Senior Support Executive</t>
        </is>
      </c>
      <c r="E24" s="111" t="inlineStr">
        <is>
          <t>Application &amp; Product Support</t>
        </is>
      </c>
      <c r="F24" s="111" t="inlineStr">
        <is>
          <t>Customer Success &amp; Support</t>
        </is>
      </c>
      <c r="G24" s="111" t="inlineStr">
        <is>
          <t>Support</t>
        </is>
      </c>
      <c r="H24" s="111" t="inlineStr">
        <is>
          <t>IC</t>
        </is>
      </c>
      <c r="I24" s="112" t="n">
        <v>7</v>
      </c>
      <c r="J24" s="162" t="n">
        <v>2</v>
      </c>
      <c r="K24" s="163" t="n">
        <v>2</v>
      </c>
      <c r="L24" s="163" t="n">
        <v>3</v>
      </c>
      <c r="M24" s="163" t="inlineStr">
        <is>
          <t>—</t>
        </is>
      </c>
      <c r="N24" s="114" t="inlineStr">
        <is>
          <t>Index ≥ 90% · meets; must-haves at required level</t>
        </is>
      </c>
      <c r="O24"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4"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4" s="164" t="inlineStr">
        <is>
          <t>Not required at this level · Band A has one common path; leadership is not scored.</t>
        </is>
      </c>
      <c r="R24" s="120" t="inlineStr">
        <is>
          <t>• ★ Product, Platform &amp; Domain Knowledge: Handles most product and domain scenarios
• ★ Stakeholder &amp; Client Management: Manages client communication and expectations for own work</t>
        </is>
      </c>
      <c r="S24"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24" s="165" t="inlineStr">
        <is>
          <t>—</t>
        </is>
      </c>
      <c r="U24" s="122" t="inlineStr">
        <is>
          <t>Scenario interview; Role play / behavioural interview; Presentation / writing test; SQL test / case; Domain interview; Work sample / case</t>
        </is>
      </c>
      <c r="V24" s="123" t="inlineStr">
        <is>
          <t>Internal product certification; Database certifications · optional; Domain certifications · optional; Lean / Six Sigma · optional</t>
        </is>
      </c>
      <c r="W24" s="123" t="inlineStr">
        <is>
          <t>ITIL / service-desk practice; SLA management; mandatory: POSH, Code of Conduct, InfoSec &amp; Privacy</t>
        </is>
      </c>
      <c r="X24" s="123" t="inlineStr">
        <is>
          <t>93% · 5 of 7</t>
        </is>
      </c>
      <c r="Y24" s="123" t="inlineStr">
        <is>
          <t>Regulatory domain · Learning agility · SQL &amp; data · Quality &amp; process</t>
        </is>
      </c>
      <c r="Z24" s="123" t="inlineStr">
        <is>
          <t>Project, Program &amp; Agile Management · Product, Platform &amp; Domain Knowledge · AI, GenAI &amp; Prompt Engineering · Process Improvement &amp; Quality Mindset</t>
        </is>
      </c>
    </row>
    <row r="25" ht="158" customHeight="1">
      <c r="A25" s="161" t="inlineStr">
        <is>
          <t>A</t>
        </is>
      </c>
      <c r="B25" s="26" t="inlineStr">
        <is>
          <t>A3</t>
        </is>
      </c>
      <c r="C25" s="147" t="inlineStr">
        <is>
          <t>Senior Associate</t>
        </is>
      </c>
      <c r="D25" s="110" t="inlineStr">
        <is>
          <t>Senior Customer Success Executive</t>
        </is>
      </c>
      <c r="E25" s="111" t="inlineStr">
        <is>
          <t>Customer Success &amp; Account Management</t>
        </is>
      </c>
      <c r="F25" s="111" t="inlineStr">
        <is>
          <t>Customer Success &amp; Support</t>
        </is>
      </c>
      <c r="G25" s="111" t="inlineStr">
        <is>
          <t>Support</t>
        </is>
      </c>
      <c r="H25" s="111" t="inlineStr">
        <is>
          <t>IC</t>
        </is>
      </c>
      <c r="I25" s="112" t="n">
        <v>2</v>
      </c>
      <c r="J25" s="162" t="n">
        <v>2</v>
      </c>
      <c r="K25" s="163" t="n">
        <v>2</v>
      </c>
      <c r="L25" s="163" t="n">
        <v>3</v>
      </c>
      <c r="M25" s="163" t="inlineStr">
        <is>
          <t>—</t>
        </is>
      </c>
      <c r="N25" s="114" t="inlineStr">
        <is>
          <t>Index ≥ 90% · meets; must-haves at required level</t>
        </is>
      </c>
      <c r="O25"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5"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5" s="164" t="inlineStr">
        <is>
          <t>Not required at this level · Band A has one common path; leadership is not scored.</t>
        </is>
      </c>
      <c r="R25" s="120" t="inlineStr">
        <is>
          <t>• ★ Product, Platform &amp; Domain Knowledge: Handles most product and domain scenarios
• ★ Stakeholder &amp; Client Management: Manages client communication and expectations for own work</t>
        </is>
      </c>
      <c r="S25"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25" s="165" t="inlineStr">
        <is>
          <t>—</t>
        </is>
      </c>
      <c r="U25" s="122" t="inlineStr">
        <is>
          <t>Scenario interview; Role play / behavioural interview; Presentation / writing test; SQL test / case; Domain interview; Work sample / case</t>
        </is>
      </c>
      <c r="V25" s="123" t="inlineStr">
        <is>
          <t>Internal product certification; Database certifications · optional; Domain certifications · optional; Lean / Six Sigma · optional</t>
        </is>
      </c>
      <c r="W25" s="123" t="inlineStr">
        <is>
          <t>ITIL / service-desk practice; SLA management; mandatory: POSH, Code of Conduct, InfoSec &amp; Privacy</t>
        </is>
      </c>
      <c r="X25" s="123" t="inlineStr">
        <is>
          <t>90% · 1 of 2</t>
        </is>
      </c>
      <c r="Y25" s="123" t="inlineStr">
        <is>
          <t>SQL &amp; data · Regulatory domain · Product &amp; domain · Quality &amp; process</t>
        </is>
      </c>
      <c r="Z25" s="123" t="inlineStr">
        <is>
          <t>Project, Program &amp; Agile Management · Sales, Negotiation &amp; Account Growth · Broader Ownership &amp; Cross-functional Exposure · AI, GenAI &amp; Prompt Engineering</t>
        </is>
      </c>
    </row>
    <row r="26" ht="158" customHeight="1">
      <c r="A26" s="161" t="inlineStr">
        <is>
          <t>A</t>
        </is>
      </c>
      <c r="B26" s="26" t="inlineStr">
        <is>
          <t>A3</t>
        </is>
      </c>
      <c r="C26" s="147" t="inlineStr">
        <is>
          <t>Senior Associate</t>
        </is>
      </c>
      <c r="D26" s="110" t="inlineStr">
        <is>
          <t>MIS Specialist</t>
        </is>
      </c>
      <c r="E26" s="111" t="inlineStr">
        <is>
          <t>MIS &amp; Business Reporting</t>
        </is>
      </c>
      <c r="F26" s="111" t="inlineStr">
        <is>
          <t>Data &amp; Analytics</t>
        </is>
      </c>
      <c r="G26" s="111" t="inlineStr">
        <is>
          <t>Support</t>
        </is>
      </c>
      <c r="H26" s="111" t="inlineStr">
        <is>
          <t>IC</t>
        </is>
      </c>
      <c r="I26" s="112" t="n">
        <v>1</v>
      </c>
      <c r="J26" s="162" t="n">
        <v>2</v>
      </c>
      <c r="K26" s="163" t="n">
        <v>2</v>
      </c>
      <c r="L26" s="163" t="n">
        <v>3</v>
      </c>
      <c r="M26" s="163" t="inlineStr">
        <is>
          <t>—</t>
        </is>
      </c>
      <c r="N26" s="114" t="inlineStr">
        <is>
          <t>Index ≥ 90% · meets; must-haves at required level</t>
        </is>
      </c>
      <c r="O26"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6"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6" s="164" t="inlineStr">
        <is>
          <t>Not required at this level · Band A has one common path; leadership is not scored.</t>
        </is>
      </c>
      <c r="R26" s="120" t="inlineStr">
        <is>
          <t>• ★ Data Analytics, BI &amp; Visualisation: Builds MIS, dashboards and analysis
• ★ Database, SQL &amp; Data Engineering: Writes and tunes queries, procedures and ETL</t>
        </is>
      </c>
      <c r="S26" s="165" t="inlineStr">
        <is>
          <r>
            <rPr>
              <rFont val="Calibri"/>
              <sz val="10"/>
            </rPr>
            <t xml:space="preserve">• </t>
          </r>
          <r>
            <rPr>
              <rFont val="Calibri"/>
              <b val="1"/>
              <sz val="10"/>
            </rPr>
            <t>Advanced Excel &amp; Productivity Tools:</t>
          </r>
          <r>
            <rPr>
              <rFont val="Calibri"/>
              <sz val="10"/>
            </rPr>
            <t xml:space="preserve"> Uses advanced Excel, Word, HTML and conversion tools fluently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Accounting &amp; Reporting Standards · IFRS/US GAAP:</t>
          </r>
          <r>
            <rPr>
              <rFont val="Calibri"/>
              <sz val="10"/>
            </rPr>
            <t xml:space="preserve"> Applies IFRS / US GAAP / Ind AS correctly</t>
          </r>
        </is>
      </c>
      <c r="T26" s="165" t="inlineStr">
        <is>
          <t>—</t>
        </is>
      </c>
      <c r="U26" s="122" t="inlineStr">
        <is>
          <t>Data case / practical; SQL test / case; Practical test; Domain interview; Work sample / case; Accounting test</t>
        </is>
      </c>
      <c r="V26" s="123" t="inlineStr">
        <is>
          <t>Power BI / Tableau · optional; Database certifications · optional; MOS Excel · optional; Domain certifications · optional; Lean / Six Sigma · optional; CA / CMA / ACCA / CFA / IFRS certificate</t>
        </is>
      </c>
      <c r="W26" s="123" t="inlineStr">
        <is>
          <t>Data quality and confidentiality; mandatory: POSH, Code of Conduct, InfoSec &amp; Privacy</t>
        </is>
      </c>
      <c r="X26" s="123" t="inlineStr">
        <is>
          <t>85% · 0 of 1</t>
        </is>
      </c>
      <c r="Y26" s="123" t="inlineStr">
        <is>
          <t>Analytics &amp; BI · SQL &amp; data · Regulatory domain</t>
        </is>
      </c>
      <c r="Z26" s="123" t="inlineStr">
        <is>
          <t>DA.BI-F: metric definition · SQL/Excel · visualisation · reconciliation</t>
        </is>
      </c>
    </row>
    <row r="27" ht="158" customHeight="1">
      <c r="A27" s="161" t="inlineStr">
        <is>
          <t>A</t>
        </is>
      </c>
      <c r="B27" s="26" t="inlineStr">
        <is>
          <t>A3</t>
        </is>
      </c>
      <c r="C27" s="147" t="inlineStr">
        <is>
          <t>Senior Associate</t>
        </is>
      </c>
      <c r="D27" s="110" t="inlineStr">
        <is>
          <t>Senior Digitization Associate</t>
        </is>
      </c>
      <c r="E27" s="111" t="inlineStr">
        <is>
          <t>Document Conversion, Formatting &amp; Web Publishing</t>
        </is>
      </c>
      <c r="F27" s="111" t="inlineStr">
        <is>
          <t>Data Operations &amp; Digitization</t>
        </is>
      </c>
      <c r="G27" s="111" t="inlineStr">
        <is>
          <t>Digitizing</t>
        </is>
      </c>
      <c r="H27" s="111" t="inlineStr">
        <is>
          <t>IC</t>
        </is>
      </c>
      <c r="I27" s="112" t="n">
        <v>14</v>
      </c>
      <c r="J27" s="162" t="n">
        <v>2</v>
      </c>
      <c r="K27" s="163" t="n">
        <v>2</v>
      </c>
      <c r="L27" s="163" t="n">
        <v>3</v>
      </c>
      <c r="M27" s="163" t="inlineStr">
        <is>
          <t>—</t>
        </is>
      </c>
      <c r="N27" s="114" t="inlineStr">
        <is>
          <t>Index ≥ 90% · meets; must-haves at required level</t>
        </is>
      </c>
      <c r="O27"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7"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7" s="164" t="inlineStr">
        <is>
          <t>Not required at this level · Band A has one common path; leadership is not scored.</t>
        </is>
      </c>
      <c r="R27" s="120" t="inlineStr">
        <is>
          <t>• ★ Advanced Excel &amp; Productivity Tools: Uses advanced Excel, Word, HTML and conversion tools fluently
• ★ Process Improvement &amp; Quality Mindset: Delivers right-first-time; improves own checklists</t>
        </is>
      </c>
      <c r="S27"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t>
          </r>
        </is>
      </c>
      <c r="T27" s="165" t="inlineStr">
        <is>
          <t>—</t>
        </is>
      </c>
      <c r="U27" s="122" t="inlineStr">
        <is>
          <t>Practical test; Work sample / case; Domain interview; Tagging test on a real filing; Work sample / portfolio; Behavioural interview</t>
        </is>
      </c>
      <c r="V27" s="123" t="inlineStr">
        <is>
          <t>MOS Excel · optional; Lean / Six Sigma · optional; Domain certifications · optional; XBRL US GAAP Certificate · AICPA &amp; XBRL US or equivalent; Vendor AI certifications · optional</t>
        </is>
      </c>
      <c r="W27" s="123" t="inlineStr">
        <is>
          <t>Accuracy and SLA discipline; data confidentiality; mandatory: POSH, Code of Conduct, InfoSec &amp; Privacy</t>
        </is>
      </c>
      <c r="X27" s="123" t="inlineStr">
        <is>
          <t>100% · 13 of 14</t>
        </is>
      </c>
      <c r="Y27" s="123" t="inlineStr">
        <is>
          <t>AI / GenAI · Prioritisation · XBRL &amp; taxonomy · Problem solving</t>
        </is>
      </c>
      <c r="Z27" s="123" t="inlineStr">
        <is>
          <t>AI, GenAI &amp; Prompt Engineering · Stakeholder &amp; Client Management · Process Improvement &amp; Quality Mindset · Advanced Excel &amp; Productivity Tools</t>
        </is>
      </c>
    </row>
    <row r="28" ht="158" customHeight="1">
      <c r="A28" s="161" t="inlineStr">
        <is>
          <t>A</t>
        </is>
      </c>
      <c r="B28" s="26" t="inlineStr">
        <is>
          <t>A3</t>
        </is>
      </c>
      <c r="C28" s="147" t="inlineStr">
        <is>
          <t>Senior Associate</t>
        </is>
      </c>
      <c r="D28" s="110" t="inlineStr">
        <is>
          <t>Senior Designer</t>
        </is>
      </c>
      <c r="E28" s="111" t="inlineStr">
        <is>
          <t>Brand, Graphic &amp; Video Design</t>
        </is>
      </c>
      <c r="F28" s="111" t="inlineStr">
        <is>
          <t>Design &amp; Creative</t>
        </is>
      </c>
      <c r="G28" s="111" t="inlineStr">
        <is>
          <t>Marketing</t>
        </is>
      </c>
      <c r="H28" s="111" t="inlineStr">
        <is>
          <t>IC</t>
        </is>
      </c>
      <c r="I28" s="112" t="n">
        <v>1</v>
      </c>
      <c r="J28" s="162" t="n">
        <v>2</v>
      </c>
      <c r="K28" s="163" t="n">
        <v>2</v>
      </c>
      <c r="L28" s="163" t="n">
        <v>3</v>
      </c>
      <c r="M28" s="163" t="inlineStr">
        <is>
          <t>—</t>
        </is>
      </c>
      <c r="N28" s="114" t="inlineStr">
        <is>
          <t>Index ≥ 90% · meets; must-haves at required level</t>
        </is>
      </c>
      <c r="O28"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8"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8" s="164" t="inlineStr">
        <is>
          <t>Not required at this level · Band A has one common path; leadership is not scored.</t>
        </is>
      </c>
      <c r="R28" s="120" t="inlineStr">
        <is>
          <t>• ★ Product, Platform &amp; Domain Knowledge: Handles most product and domain scenarios
• ★ Communication &amp; Presentation: Writes and presents clearly to clients and teams</t>
        </is>
      </c>
      <c r="S28" s="165" t="inlineStr">
        <is>
          <r>
            <rPr>
              <rFont val="Calibri"/>
              <sz val="10"/>
            </rPr>
            <t xml:space="preserve">•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t>
          </r>
        </is>
      </c>
      <c r="T28" s="165" t="inlineStr">
        <is>
          <t>—</t>
        </is>
      </c>
      <c r="U28" s="122" t="inlineStr">
        <is>
          <t>Scenario interview; Presentation / writing test; Portfolio / case; Work sample / case; Work sample / portfolio; Role play / behavioural interview</t>
        </is>
      </c>
      <c r="V28" s="123" t="inlineStr">
        <is>
          <t>Internal product certification; Google / HubSpot certifications; Lean / Six Sigma · optional; Vendor AI certifications · optional</t>
        </is>
      </c>
      <c r="W28" s="123" t="inlineStr">
        <is>
          <t>Brand and accessibility standards · WCAG; mandatory: POSH, Code of Conduct, InfoSec &amp; Privacy</t>
        </is>
      </c>
      <c r="X28" s="123" t="inlineStr">
        <is>
          <t>97% · 1 of 1</t>
        </is>
      </c>
      <c r="Y28" s="123" t="inlineStr">
        <is>
          <t>Product &amp; domain · Learning agility · Innovation</t>
        </is>
      </c>
      <c r="Z28" s="123" t="inlineStr">
        <is>
          <t>AI, GenAI &amp; Prompt Engineering · Process Improvement &amp; Quality Mindset</t>
        </is>
      </c>
    </row>
    <row r="29" ht="158" customHeight="1">
      <c r="A29" s="161" t="inlineStr">
        <is>
          <t>A</t>
        </is>
      </c>
      <c r="B29" s="26" t="inlineStr">
        <is>
          <t>A3</t>
        </is>
      </c>
      <c r="C29" s="147" t="inlineStr">
        <is>
          <t>Senior Associate</t>
        </is>
      </c>
      <c r="D29" s="110" t="inlineStr">
        <is>
          <t>Senior Product Designer</t>
        </is>
      </c>
      <c r="E29" s="111" t="inlineStr">
        <is>
          <t>UX / UI Design</t>
        </is>
      </c>
      <c r="F29" s="111" t="inlineStr">
        <is>
          <t>Design &amp; Creative</t>
        </is>
      </c>
      <c r="G29" s="111" t="inlineStr">
        <is>
          <t>Technology</t>
        </is>
      </c>
      <c r="H29" s="111" t="inlineStr">
        <is>
          <t>IC</t>
        </is>
      </c>
      <c r="I29" s="112" t="n">
        <v>1</v>
      </c>
      <c r="J29" s="162" t="n">
        <v>2</v>
      </c>
      <c r="K29" s="163" t="n">
        <v>2</v>
      </c>
      <c r="L29" s="163" t="n">
        <v>3</v>
      </c>
      <c r="M29" s="163" t="inlineStr">
        <is>
          <t>—</t>
        </is>
      </c>
      <c r="N29" s="114" t="inlineStr">
        <is>
          <t>Index ≥ 90% · meets; must-haves at required level</t>
        </is>
      </c>
      <c r="O29"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2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29" s="164" t="inlineStr">
        <is>
          <t>Not required at this level · Band A has one common path; leadership is not scored.</t>
        </is>
      </c>
      <c r="R29" s="120" t="inlineStr">
        <is>
          <t>• ★ Product, Platform &amp; Domain Knowledge: Handles most product and domain scenarios
• ★ Communication &amp; Presentation: Writes and presents clearly to clients and teams</t>
        </is>
      </c>
      <c r="S29" s="165" t="inlineStr">
        <is>
          <r>
            <rPr>
              <rFont val="Calibri"/>
              <sz val="10"/>
            </rPr>
            <t xml:space="preserve">•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t>
          </r>
        </is>
      </c>
      <c r="T29" s="165" t="inlineStr">
        <is>
          <t>—</t>
        </is>
      </c>
      <c r="U29" s="122" t="inlineStr">
        <is>
          <t>Scenario interview; Presentation / writing test; Portfolio / case; Work sample / case; Work sample / portfolio; Role play / behavioural interview</t>
        </is>
      </c>
      <c r="V29" s="123" t="inlineStr">
        <is>
          <t>Internal product certification; Google / HubSpot certifications; Lean / Six Sigma · optional; Vendor AI certifications · optional</t>
        </is>
      </c>
      <c r="W29" s="123" t="inlineStr">
        <is>
          <t>Brand and accessibility standards · WCAG; mandatory: POSH, Code of Conduct, InfoSec &amp; Privacy</t>
        </is>
      </c>
      <c r="X29" s="123" t="inlineStr">
        <is>
          <t>95% · 1 of 1</t>
        </is>
      </c>
      <c r="Y29" s="123" t="inlineStr">
        <is>
          <t>Communication · Digital marketing · Stakeholder mgmt</t>
        </is>
      </c>
      <c r="Z29" s="123" t="inlineStr">
        <is>
          <t>System Design &amp; Architecture · AI, GenAI &amp; Prompt Engineering · Product, Platform &amp; Domain Knowledge</t>
        </is>
      </c>
    </row>
    <row r="30" ht="158" customHeight="1">
      <c r="A30" s="161" t="inlineStr">
        <is>
          <t>A</t>
        </is>
      </c>
      <c r="B30" s="26" t="inlineStr">
        <is>
          <t>A3</t>
        </is>
      </c>
      <c r="C30" s="147" t="inlineStr">
        <is>
          <t>Senior Associate</t>
        </is>
      </c>
      <c r="D30" s="110" t="inlineStr">
        <is>
          <t>Senior AI/ML Engineer</t>
        </is>
      </c>
      <c r="E30" s="111" t="inlineStr">
        <is>
          <t>AI / ML &amp; GenAI Engineering</t>
        </is>
      </c>
      <c r="F30" s="111" t="inlineStr">
        <is>
          <t>Engineering &amp; Development</t>
        </is>
      </c>
      <c r="G30" s="111" t="inlineStr">
        <is>
          <t>Technology</t>
        </is>
      </c>
      <c r="H30" s="111" t="inlineStr">
        <is>
          <t>IC</t>
        </is>
      </c>
      <c r="I30" s="112" t="n">
        <v>4</v>
      </c>
      <c r="J30" s="162" t="n">
        <v>2</v>
      </c>
      <c r="K30" s="163" t="n">
        <v>2</v>
      </c>
      <c r="L30" s="163" t="n">
        <v>3</v>
      </c>
      <c r="M30" s="163" t="inlineStr">
        <is>
          <t>—</t>
        </is>
      </c>
      <c r="N30" s="114" t="inlineStr">
        <is>
          <t>Index ≥ 90% · meets; must-haves at required level</t>
        </is>
      </c>
      <c r="O30"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0"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0" s="164" t="inlineStr">
        <is>
          <t>Not required at this level · Band A has one common path; leadership is not scored.</t>
        </is>
      </c>
      <c r="R30" s="120" t="inlineStr">
        <is>
          <t>• ★ Programming &amp; Tech-Stack Depth: Builds features with clean, tested code
• ★ System Design &amp; Architecture: Designs components and integrations for a module</t>
        </is>
      </c>
      <c r="S30"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0" s="165" t="inlineStr">
        <is>
          <t>—</t>
        </is>
      </c>
      <c r="U30" s="122" t="inlineStr">
        <is>
          <t>Coding test + code review; System-design interview / design review; SQL test / case; Practical task; Work sample / portfolio; Scenario interview</t>
        </is>
      </c>
      <c r="V30" s="123" t="inlineStr">
        <is>
          <t>Cloud / language certifications · optional; AWS / Azure architect · optional; Database certifications · optional; AWS / Azure / Kubernetes certifications; Vendor AI certifications · optional; Internal product certification</t>
        </is>
      </c>
      <c r="W30" s="123" t="inlineStr">
        <is>
          <t>Secure coding · OWASP, code review, unit testing; mandatory: POSH, Code of Conduct, InfoSec &amp; Privacy</t>
        </is>
      </c>
      <c r="X30" s="123" t="inlineStr">
        <is>
          <t>90% · 2 of 4</t>
        </is>
      </c>
      <c r="Y30" s="123" t="inlineStr">
        <is>
          <t>Cloud &amp; DevOps · Learning agility · System design · SQL &amp; data</t>
        </is>
      </c>
      <c r="Z30" s="123" t="inlineStr">
        <is>
          <t>AI, GenAI &amp; Prompt Engineering · Programming &amp; Tech-Stack Depth · SE.AI-P: model evaluation · retrieval</t>
        </is>
      </c>
    </row>
    <row r="31" ht="158" customHeight="1">
      <c r="A31" s="161" t="inlineStr">
        <is>
          <t>A</t>
        </is>
      </c>
      <c r="B31" s="26" t="inlineStr">
        <is>
          <t>A3</t>
        </is>
      </c>
      <c r="C31" s="147" t="inlineStr">
        <is>
          <t>Senior Associate</t>
        </is>
      </c>
      <c r="D31" s="110" t="inlineStr">
        <is>
          <t>Senior Software Engineer</t>
        </is>
      </c>
      <c r="E31" s="111" t="inlineStr">
        <is>
          <t>Application Maintenance &amp; Production Support</t>
        </is>
      </c>
      <c r="F31" s="111" t="inlineStr">
        <is>
          <t>Engineering &amp; Development</t>
        </is>
      </c>
      <c r="G31" s="111" t="inlineStr">
        <is>
          <t>Support</t>
        </is>
      </c>
      <c r="H31" s="111" t="inlineStr">
        <is>
          <t>IC</t>
        </is>
      </c>
      <c r="I31" s="112" t="n">
        <v>2</v>
      </c>
      <c r="J31" s="162" t="n">
        <v>2</v>
      </c>
      <c r="K31" s="163" t="n">
        <v>2</v>
      </c>
      <c r="L31" s="163" t="n">
        <v>3</v>
      </c>
      <c r="M31" s="163" t="inlineStr">
        <is>
          <t>—</t>
        </is>
      </c>
      <c r="N31" s="114" t="inlineStr">
        <is>
          <t>Index ≥ 90% · meets; must-haves at required level</t>
        </is>
      </c>
      <c r="O3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1" s="164" t="inlineStr">
        <is>
          <t>Not required at this level · Band A has one common path; leadership is not scored.</t>
        </is>
      </c>
      <c r="R31" s="120" t="inlineStr">
        <is>
          <t>• ★ Programming &amp; Tech-Stack Depth: Builds features with clean, tested code
• ★ System Design &amp; Architecture: Designs components and integrations for a module</t>
        </is>
      </c>
      <c r="S31"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1" s="165" t="inlineStr">
        <is>
          <t>—</t>
        </is>
      </c>
      <c r="U31" s="122" t="inlineStr">
        <is>
          <t>Coding test + code review; System-design interview / design review; SQL test / case; Practical task; Work sample / portfolio; Scenario interview</t>
        </is>
      </c>
      <c r="V31" s="123" t="inlineStr">
        <is>
          <t>Cloud / language certifications · optional; AWS / Azure architect · optional; Database certifications · optional; AWS / Azure / Kubernetes certifications; Vendor AI certifications · optional; Internal product certification</t>
        </is>
      </c>
      <c r="W31" s="123" t="inlineStr">
        <is>
          <t>Secure coding · OWASP, code review, unit testing; mandatory: POSH, Code of Conduct, InfoSec &amp; Privacy</t>
        </is>
      </c>
      <c r="X31" s="123" t="inlineStr">
        <is>
          <t>94% · 2 of 2</t>
        </is>
      </c>
      <c r="Y31" s="123" t="inlineStr">
        <is>
          <t>Cloud &amp; DevOps · AI / GenAI · System design · SQL &amp; data</t>
        </is>
      </c>
      <c r="Z31" s="123" t="inlineStr">
        <is>
          <t>AI, GenAI &amp; Prompt Engineering · System Design &amp; Architecture · Programming &amp; Tech-Stack Depth · Product, Platform &amp; Domain Knowledge</t>
        </is>
      </c>
    </row>
    <row r="32" ht="158" customHeight="1">
      <c r="A32" s="161" t="inlineStr">
        <is>
          <t>A</t>
        </is>
      </c>
      <c r="B32" s="26" t="inlineStr">
        <is>
          <t>A3</t>
        </is>
      </c>
      <c r="C32" s="147" t="inlineStr">
        <is>
          <t>Senior Associate</t>
        </is>
      </c>
      <c r="D32" s="110" t="inlineStr">
        <is>
          <t>Senior Software Engineer</t>
        </is>
      </c>
      <c r="E32" s="111" t="inlineStr">
        <is>
          <t>Backend Development</t>
        </is>
      </c>
      <c r="F32" s="111" t="inlineStr">
        <is>
          <t>Engineering &amp; Development</t>
        </is>
      </c>
      <c r="G32" s="111" t="inlineStr">
        <is>
          <t>Technology</t>
        </is>
      </c>
      <c r="H32" s="111" t="inlineStr">
        <is>
          <t>IC</t>
        </is>
      </c>
      <c r="I32" s="112" t="n">
        <v>9</v>
      </c>
      <c r="J32" s="162" t="n">
        <v>2</v>
      </c>
      <c r="K32" s="163" t="n">
        <v>2</v>
      </c>
      <c r="L32" s="163" t="n">
        <v>3</v>
      </c>
      <c r="M32" s="163" t="inlineStr">
        <is>
          <t>—</t>
        </is>
      </c>
      <c r="N32" s="114" t="inlineStr">
        <is>
          <t>Index ≥ 90% · meets; must-haves at required level</t>
        </is>
      </c>
      <c r="O3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2" s="164" t="inlineStr">
        <is>
          <t>Not required at this level · Band A has one common path; leadership is not scored.</t>
        </is>
      </c>
      <c r="R32" s="120" t="inlineStr">
        <is>
          <t>• ★ Programming &amp; Tech-Stack Depth: Builds features with clean, tested code
• ★ System Design &amp; Architecture: Designs components and integrations for a module</t>
        </is>
      </c>
      <c r="S32"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2" s="165" t="inlineStr">
        <is>
          <t>—</t>
        </is>
      </c>
      <c r="U32" s="122" t="inlineStr">
        <is>
          <t>Coding test + code review; System-design interview / design review; SQL test / case; Practical task; Work sample / portfolio; Scenario interview</t>
        </is>
      </c>
      <c r="V32" s="123" t="inlineStr">
        <is>
          <t>Cloud / language certifications · optional; AWS / Azure architect · optional; Database certifications · optional; AWS / Azure / Kubernetes certifications; Vendor AI certifications · optional; Internal product certification</t>
        </is>
      </c>
      <c r="W32" s="123" t="inlineStr">
        <is>
          <t>Secure coding · OWASP, code review, unit testing; mandatory: POSH, Code of Conduct, InfoSec &amp; Privacy</t>
        </is>
      </c>
      <c r="X32" s="123" t="inlineStr">
        <is>
          <t>89% · 3 of 9</t>
        </is>
      </c>
      <c r="Y32" s="123" t="inlineStr">
        <is>
          <t>Programming &amp; stack · SQL &amp; data · Cloud &amp; DevOps · System design</t>
        </is>
      </c>
      <c r="Z32" s="123" t="inlineStr">
        <is>
          <t>AI, GenAI &amp; Prompt Engineering · Process Improvement &amp; Quality Mindset · Stakeholder &amp; Client Management · Broader Ownership &amp; Cross-functional Exposure</t>
        </is>
      </c>
    </row>
    <row r="33" ht="158" customHeight="1">
      <c r="A33" s="161" t="inlineStr">
        <is>
          <t>A</t>
        </is>
      </c>
      <c r="B33" s="26" t="inlineStr">
        <is>
          <t>A3</t>
        </is>
      </c>
      <c r="C33" s="147" t="inlineStr">
        <is>
          <t>Senior Associate</t>
        </is>
      </c>
      <c r="D33" s="110" t="inlineStr">
        <is>
          <t>Senior UI Developer</t>
        </is>
      </c>
      <c r="E33" s="111" t="inlineStr">
        <is>
          <t>Front-End / UI Development</t>
        </is>
      </c>
      <c r="F33" s="111" t="inlineStr">
        <is>
          <t>Engineering &amp; Development</t>
        </is>
      </c>
      <c r="G33" s="111" t="inlineStr">
        <is>
          <t>Technology</t>
        </is>
      </c>
      <c r="H33" s="111" t="inlineStr">
        <is>
          <t>IC</t>
        </is>
      </c>
      <c r="I33" s="112" t="n">
        <v>5</v>
      </c>
      <c r="J33" s="162" t="n">
        <v>2</v>
      </c>
      <c r="K33" s="163" t="n">
        <v>2</v>
      </c>
      <c r="L33" s="163" t="n">
        <v>3</v>
      </c>
      <c r="M33" s="163" t="inlineStr">
        <is>
          <t>—</t>
        </is>
      </c>
      <c r="N33" s="114" t="inlineStr">
        <is>
          <t>Index ≥ 90% · meets; must-haves at required level</t>
        </is>
      </c>
      <c r="O3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3" s="164" t="inlineStr">
        <is>
          <t>Not required at this level · Band A has one common path; leadership is not scored.</t>
        </is>
      </c>
      <c r="R33" s="120" t="inlineStr">
        <is>
          <t>• ★ Programming &amp; Tech-Stack Depth: Builds features with clean, tested code
• ★ System Design &amp; Architecture: Designs components and integrations for a module</t>
        </is>
      </c>
      <c r="S33"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3" s="165" t="inlineStr">
        <is>
          <t>—</t>
        </is>
      </c>
      <c r="U33" s="122" t="inlineStr">
        <is>
          <t>Coding test + code review; System-design interview / design review; SQL test / case; Practical task; Work sample / portfolio; Scenario interview</t>
        </is>
      </c>
      <c r="V33" s="123" t="inlineStr">
        <is>
          <t>Cloud / language certifications · optional; AWS / Azure architect · optional; Database certifications · optional; AWS / Azure / Kubernetes certifications; Vendor AI certifications · optional; Internal product certification</t>
        </is>
      </c>
      <c r="W33" s="123" t="inlineStr">
        <is>
          <t>Secure coding · OWASP, code review, unit testing; mandatory: POSH, Code of Conduct, InfoSec &amp; Privacy</t>
        </is>
      </c>
      <c r="X33" s="123" t="inlineStr">
        <is>
          <t>82% · 0 of 5</t>
        </is>
      </c>
      <c r="Y33" s="123" t="inlineStr">
        <is>
          <t>SQL &amp; data · Cloud &amp; DevOps · AI / GenAI · System design</t>
        </is>
      </c>
      <c r="Z33" s="123" t="inlineStr">
        <is>
          <t>AI, GenAI &amp; Prompt Engineering · Stakeholder &amp; Client Management · System Design &amp; Architecture · Process Improvement &amp; Quality Mindset</t>
        </is>
      </c>
    </row>
    <row r="34" ht="158" customHeight="1">
      <c r="A34" s="161" t="inlineStr">
        <is>
          <t>A</t>
        </is>
      </c>
      <c r="B34" s="26" t="inlineStr">
        <is>
          <t>A3</t>
        </is>
      </c>
      <c r="C34" s="147" t="inlineStr">
        <is>
          <t>Senior Associate</t>
        </is>
      </c>
      <c r="D34" s="110" t="inlineStr">
        <is>
          <t>Senior Software Engineer</t>
        </is>
      </c>
      <c r="E34" s="111" t="inlineStr">
        <is>
          <t>Full-Stack Development</t>
        </is>
      </c>
      <c r="F34" s="111" t="inlineStr">
        <is>
          <t>Engineering &amp; Development</t>
        </is>
      </c>
      <c r="G34" s="111" t="inlineStr">
        <is>
          <t>Technology</t>
        </is>
      </c>
      <c r="H34" s="111" t="inlineStr">
        <is>
          <t>IC</t>
        </is>
      </c>
      <c r="I34" s="112" t="n">
        <v>10</v>
      </c>
      <c r="J34" s="162" t="n">
        <v>2</v>
      </c>
      <c r="K34" s="163" t="n">
        <v>2</v>
      </c>
      <c r="L34" s="163" t="n">
        <v>3</v>
      </c>
      <c r="M34" s="163" t="inlineStr">
        <is>
          <t>—</t>
        </is>
      </c>
      <c r="N34" s="114" t="inlineStr">
        <is>
          <t>Index ≥ 90% · meets; must-haves at required level</t>
        </is>
      </c>
      <c r="O34"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4"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4" s="164" t="inlineStr">
        <is>
          <t>Not required at this level · Band A has one common path; leadership is not scored.</t>
        </is>
      </c>
      <c r="R34" s="120" t="inlineStr">
        <is>
          <t>• ★ Programming &amp; Tech-Stack Depth: Builds features with clean, tested code
• ★ System Design &amp; Architecture: Designs components and integrations for a module</t>
        </is>
      </c>
      <c r="S34"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34" s="165" t="inlineStr">
        <is>
          <t>—</t>
        </is>
      </c>
      <c r="U34" s="122" t="inlineStr">
        <is>
          <t>Coding test + code review; System-design interview / design review; SQL test / case; Practical task; Work sample / portfolio; Scenario interview</t>
        </is>
      </c>
      <c r="V34" s="123" t="inlineStr">
        <is>
          <t>Cloud / language certifications · optional; AWS / Azure architect · optional; Database certifications · optional; AWS / Azure / Kubernetes certifications; Vendor AI certifications · optional; Internal product certification</t>
        </is>
      </c>
      <c r="W34" s="123" t="inlineStr">
        <is>
          <t>Secure coding · OWASP, code review, unit testing; mandatory: POSH, Code of Conduct, InfoSec &amp; Privacy</t>
        </is>
      </c>
      <c r="X34" s="123" t="inlineStr">
        <is>
          <t>93% · 9 of 10</t>
        </is>
      </c>
      <c r="Y34" s="123" t="inlineStr">
        <is>
          <t>SQL &amp; data · Cloud &amp; DevOps · Programming &amp; stack · Product &amp; domain</t>
        </is>
      </c>
      <c r="Z34" s="123" t="inlineStr">
        <is>
          <t>AI, GenAI &amp; Prompt Engineering · Stakeholder &amp; Client Management · Programming &amp; Tech-Stack Depth · Project, Program &amp; Agile Management</t>
        </is>
      </c>
    </row>
    <row r="35" ht="158" customHeight="1">
      <c r="A35" s="161" t="inlineStr">
        <is>
          <t>A</t>
        </is>
      </c>
      <c r="B35" s="26" t="inlineStr">
        <is>
          <t>A3</t>
        </is>
      </c>
      <c r="C35" s="147" t="inlineStr">
        <is>
          <t>Senior Associate</t>
        </is>
      </c>
      <c r="D35" s="110" t="inlineStr">
        <is>
          <t>Senior Content Marketing Associate</t>
        </is>
      </c>
      <c r="E35" s="111" t="inlineStr">
        <is>
          <t>Content Marketing</t>
        </is>
      </c>
      <c r="F35" s="111" t="inlineStr">
        <is>
          <t>Marketing &amp; Communications</t>
        </is>
      </c>
      <c r="G35" s="111" t="inlineStr">
        <is>
          <t>Marketing</t>
        </is>
      </c>
      <c r="H35" s="111" t="inlineStr">
        <is>
          <t>IC</t>
        </is>
      </c>
      <c r="I35" s="112" t="n">
        <v>1</v>
      </c>
      <c r="J35" s="162" t="n">
        <v>2</v>
      </c>
      <c r="K35" s="163" t="n">
        <v>2</v>
      </c>
      <c r="L35" s="163" t="n">
        <v>3</v>
      </c>
      <c r="M35" s="163" t="inlineStr">
        <is>
          <t>—</t>
        </is>
      </c>
      <c r="N35" s="114" t="inlineStr">
        <is>
          <t>Index ≥ 90% · meets; must-haves at required level</t>
        </is>
      </c>
      <c r="O35"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5"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5" s="164" t="inlineStr">
        <is>
          <t>Not required at this level · Band A has one common path; leadership is not scored.</t>
        </is>
      </c>
      <c r="R35" s="120" t="inlineStr">
        <is>
          <t>• ★ Marketing Tech &amp; Digital Marketing: Runs campaigns, CRM, SEO and social channels
• ★ Communication &amp; Presentation: Writes and presents clearly to clients and teams</t>
        </is>
      </c>
      <c r="S35"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35" s="165" t="inlineStr">
        <is>
          <t>—</t>
        </is>
      </c>
      <c r="U35" s="122" t="inlineStr">
        <is>
          <t>Portfolio / case; Presentation / writing test; Data case / practical; Work sample / portfolio; Scenario interview; Case interview</t>
        </is>
      </c>
      <c r="V35" s="123" t="inlineStr">
        <is>
          <t>Google / HubSpot certifications; Power BI / Tableau · optional; Vendor AI certifications · optional; Internal product certification; MBA / PGDM · preferred at C+</t>
        </is>
      </c>
      <c r="W35" s="123" t="inlineStr">
        <is>
          <t>Brand and data-privacy rules for campaigns; mandatory: POSH, Code of Conduct, InfoSec &amp; Privacy</t>
        </is>
      </c>
      <c r="X35" s="123" t="inlineStr">
        <is>
          <t>89% · 0 of 1</t>
        </is>
      </c>
      <c r="Y35" s="123" t="inlineStr">
        <is>
          <t>Analytics &amp; BI · Product &amp; domain · Problem solving</t>
        </is>
      </c>
      <c r="Z35" s="123" t="inlineStr">
        <is>
          <t>Project, Program &amp; Agile Management</t>
        </is>
      </c>
    </row>
    <row r="36" ht="158" customHeight="1">
      <c r="A36" s="161" t="inlineStr">
        <is>
          <t>A</t>
        </is>
      </c>
      <c r="B36" s="26" t="inlineStr">
        <is>
          <t>A3</t>
        </is>
      </c>
      <c r="C36" s="147" t="inlineStr">
        <is>
          <t>Senior Associate</t>
        </is>
      </c>
      <c r="D36" s="110" t="inlineStr">
        <is>
          <t>Senior Digital Marketing Associate</t>
        </is>
      </c>
      <c r="E36" s="111" t="inlineStr">
        <is>
          <t>Digital Marketing, Web &amp; Social</t>
        </is>
      </c>
      <c r="F36" s="111" t="inlineStr">
        <is>
          <t>Marketing &amp; Communications</t>
        </is>
      </c>
      <c r="G36" s="111" t="inlineStr">
        <is>
          <t>Marketing</t>
        </is>
      </c>
      <c r="H36" s="111" t="inlineStr">
        <is>
          <t>IC</t>
        </is>
      </c>
      <c r="I36" s="112" t="n">
        <v>1</v>
      </c>
      <c r="J36" s="162" t="n">
        <v>2</v>
      </c>
      <c r="K36" s="163" t="n">
        <v>2</v>
      </c>
      <c r="L36" s="163" t="n">
        <v>3</v>
      </c>
      <c r="M36" s="163" t="inlineStr">
        <is>
          <t>—</t>
        </is>
      </c>
      <c r="N36" s="114" t="inlineStr">
        <is>
          <t>Index ≥ 90% · meets; must-haves at required level</t>
        </is>
      </c>
      <c r="O36"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6"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6" s="164" t="inlineStr">
        <is>
          <t>Not required at this level · Band A has one common path; leadership is not scored.</t>
        </is>
      </c>
      <c r="R36" s="120" t="inlineStr">
        <is>
          <t>• ★ Marketing Tech &amp; Digital Marketing: Runs campaigns, CRM, SEO and social channels
• ★ Communication &amp; Presentation: Writes and presents clearly to clients and teams</t>
        </is>
      </c>
      <c r="S36"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36" s="165" t="inlineStr">
        <is>
          <t>—</t>
        </is>
      </c>
      <c r="U36" s="122" t="inlineStr">
        <is>
          <t>Portfolio / case; Presentation / writing test; Data case / practical; Work sample / portfolio; Scenario interview; Case interview</t>
        </is>
      </c>
      <c r="V36" s="123" t="inlineStr">
        <is>
          <t>Google / HubSpot certifications; Power BI / Tableau · optional; Vendor AI certifications · optional; Internal product certification; MBA / PGDM · preferred at C+</t>
        </is>
      </c>
      <c r="W36" s="123" t="inlineStr">
        <is>
          <t>Brand and data-privacy rules for campaigns; mandatory: POSH, Code of Conduct, InfoSec &amp; Privacy</t>
        </is>
      </c>
      <c r="X36" s="123" t="inlineStr">
        <is>
          <t>97% · 1 of 1</t>
        </is>
      </c>
      <c r="Y36" s="123" t="inlineStr">
        <is>
          <t>Analytics &amp; BI · Product &amp; domain · Problem solving</t>
        </is>
      </c>
      <c r="Z36" s="123" t="inlineStr">
        <is>
          <t>Project, Program &amp; Agile Management</t>
        </is>
      </c>
    </row>
    <row r="37" ht="158" customHeight="1">
      <c r="A37" s="161" t="inlineStr">
        <is>
          <t>A</t>
        </is>
      </c>
      <c r="B37" s="26" t="inlineStr">
        <is>
          <t>A3</t>
        </is>
      </c>
      <c r="C37" s="147" t="inlineStr">
        <is>
          <t>Senior Associate</t>
        </is>
      </c>
      <c r="D37" s="110" t="inlineStr">
        <is>
          <t>Senior Marketing Operations Associate</t>
        </is>
      </c>
      <c r="E37" s="111" t="inlineStr">
        <is>
          <t>Marketing Operations &amp; Automation</t>
        </is>
      </c>
      <c r="F37" s="111" t="inlineStr">
        <is>
          <t>Marketing &amp; Communications</t>
        </is>
      </c>
      <c r="G37" s="111" t="inlineStr">
        <is>
          <t>Marketing</t>
        </is>
      </c>
      <c r="H37" s="111" t="inlineStr">
        <is>
          <t>IC</t>
        </is>
      </c>
      <c r="I37" s="112" t="n">
        <v>1</v>
      </c>
      <c r="J37" s="162" t="n">
        <v>2</v>
      </c>
      <c r="K37" s="163" t="n">
        <v>2</v>
      </c>
      <c r="L37" s="163" t="n">
        <v>3</v>
      </c>
      <c r="M37" s="163" t="inlineStr">
        <is>
          <t>—</t>
        </is>
      </c>
      <c r="N37" s="114" t="inlineStr">
        <is>
          <t>Index ≥ 90% · meets; must-haves at required level</t>
        </is>
      </c>
      <c r="O37"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7"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7" s="164" t="inlineStr">
        <is>
          <t>Not required at this level · Band A has one common path; leadership is not scored.</t>
        </is>
      </c>
      <c r="R37" s="120" t="inlineStr">
        <is>
          <t>• ★ Marketing Tech &amp; Digital Marketing: Runs campaigns, CRM, SEO and social channels
• ★ Communication &amp; Presentation: Writes and presents clearly to clients and teams</t>
        </is>
      </c>
      <c r="S37"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37" s="165" t="inlineStr">
        <is>
          <t>—</t>
        </is>
      </c>
      <c r="U37" s="122" t="inlineStr">
        <is>
          <t>Portfolio / case; Presentation / writing test; Data case / practical; Work sample / portfolio; Scenario interview; Case interview</t>
        </is>
      </c>
      <c r="V37" s="123" t="inlineStr">
        <is>
          <t>Google / HubSpot certifications; Power BI / Tableau · optional; Vendor AI certifications · optional; Internal product certification; MBA / PGDM · preferred at C+</t>
        </is>
      </c>
      <c r="W37" s="123" t="inlineStr">
        <is>
          <t>Brand and data-privacy rules for campaigns; mandatory: POSH, Code of Conduct, InfoSec &amp; Privacy</t>
        </is>
      </c>
      <c r="X37" s="123" t="inlineStr">
        <is>
          <t>92% · 1 of 1</t>
        </is>
      </c>
      <c r="Y37" s="123" t="inlineStr">
        <is>
          <t>AI / GenAI · Product &amp; domain · Problem solving</t>
        </is>
      </c>
      <c r="Z37" s="123" t="inlineStr">
        <is>
          <t>AI, GenAI &amp; Prompt Engineering · Stakeholder &amp; Client Management · Sales, Negotiation &amp; Account Growth</t>
        </is>
      </c>
    </row>
    <row r="38" ht="158" customHeight="1">
      <c r="A38" s="161" t="inlineStr">
        <is>
          <t>A</t>
        </is>
      </c>
      <c r="B38" s="26" t="inlineStr">
        <is>
          <t>A3</t>
        </is>
      </c>
      <c r="C38" s="147" t="inlineStr">
        <is>
          <t>Senior Associate</t>
        </is>
      </c>
      <c r="D38" s="110" t="inlineStr">
        <is>
          <t>Senior Product Associate</t>
        </is>
      </c>
      <c r="E38" s="111" t="inlineStr">
        <is>
          <t>Product Management</t>
        </is>
      </c>
      <c r="F38" s="111" t="inlineStr">
        <is>
          <t>Product Management</t>
        </is>
      </c>
      <c r="G38" s="111" t="inlineStr">
        <is>
          <t>Functional</t>
        </is>
      </c>
      <c r="H38" s="111" t="inlineStr">
        <is>
          <t>IC</t>
        </is>
      </c>
      <c r="I38" s="112" t="n">
        <v>1</v>
      </c>
      <c r="J38" s="162" t="n">
        <v>2</v>
      </c>
      <c r="K38" s="163" t="n">
        <v>2</v>
      </c>
      <c r="L38" s="163" t="n">
        <v>3</v>
      </c>
      <c r="M38" s="163" t="inlineStr">
        <is>
          <t>—</t>
        </is>
      </c>
      <c r="N38" s="114" t="inlineStr">
        <is>
          <t>Index ≥ 90% · meets; must-haves at required level</t>
        </is>
      </c>
      <c r="O38"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8"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8" s="164" t="inlineStr">
        <is>
          <t>Not required at this level · Band A has one common path; leadership is not scored.</t>
        </is>
      </c>
      <c r="R38" s="120" t="inlineStr">
        <is>
          <t>• ★ Product, Platform &amp; Domain Knowledge: Handles most product and domain scenarios
• ★ Business Analysis &amp; Requirements Engineering: Writes BRD / FSD / user stories and validates them</t>
        </is>
      </c>
      <c r="S38"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t>
          </r>
        </is>
      </c>
      <c r="T38" s="165" t="inlineStr">
        <is>
          <t>—</t>
        </is>
      </c>
      <c r="U38" s="122" t="inlineStr">
        <is>
          <t>Scenario interview; Case study; Data case / practical; Case interview; Role play / behavioural interview; Work sample / portfolio</t>
        </is>
      </c>
      <c r="V38" s="123" t="inlineStr">
        <is>
          <t>Internal product certification; CBAP / CCBA · optional; Power BI / Tableau · optional; MBA / PGDM · preferred at C+; Vendor AI certifications · optional</t>
        </is>
      </c>
      <c r="W38" s="123" t="inlineStr">
        <is>
          <t>Product discovery, roadmap and P&amp;L basics; mandatory: POSH, Code of Conduct, InfoSec &amp; Privacy</t>
        </is>
      </c>
      <c r="X38" s="123" t="inlineStr">
        <is>
          <t>91% · 1 of 1</t>
        </is>
      </c>
      <c r="Y38" s="123" t="inlineStr">
        <is>
          <t>Analytics &amp; BI · Business acumen · Problem solving</t>
        </is>
      </c>
      <c r="Z38" s="123" t="inlineStr">
        <is>
          <t>AI, GenAI &amp; Prompt Engineering · Programming &amp; Tech-Stack Depth · Advanced Excel &amp; Productivity Tools</t>
        </is>
      </c>
    </row>
    <row r="39" ht="158" customHeight="1">
      <c r="A39" s="161" t="inlineStr">
        <is>
          <t>A</t>
        </is>
      </c>
      <c r="B39" s="26" t="inlineStr">
        <is>
          <t>A3</t>
        </is>
      </c>
      <c r="C39" s="147" t="inlineStr">
        <is>
          <t>Senior Associate</t>
        </is>
      </c>
      <c r="D39" s="110" t="inlineStr">
        <is>
          <t>Senior QA Engineer</t>
        </is>
      </c>
      <c r="E39" s="111" t="inlineStr">
        <is>
          <t>Functional &amp; Domain Testing</t>
        </is>
      </c>
      <c r="F39" s="111" t="inlineStr">
        <is>
          <t>Quality Assurance</t>
        </is>
      </c>
      <c r="G39" s="111" t="inlineStr">
        <is>
          <t>Quality Assurance, Services</t>
        </is>
      </c>
      <c r="H39" s="111" t="inlineStr">
        <is>
          <t>IC</t>
        </is>
      </c>
      <c r="I39" s="112" t="n">
        <v>7</v>
      </c>
      <c r="J39" s="162" t="n">
        <v>2</v>
      </c>
      <c r="K39" s="163" t="n">
        <v>2</v>
      </c>
      <c r="L39" s="163" t="n">
        <v>3</v>
      </c>
      <c r="M39" s="163" t="inlineStr">
        <is>
          <t>—</t>
        </is>
      </c>
      <c r="N39" s="114" t="inlineStr">
        <is>
          <t>Index ≥ 90% · meets; must-haves at required level</t>
        </is>
      </c>
      <c r="O39"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39"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39" s="164" t="inlineStr">
        <is>
          <t>Not required at this level · Band A has one common path; leadership is not scored.</t>
        </is>
      </c>
      <c r="R39" s="120" t="inlineStr">
        <is>
          <t>• ★ Test Automation &amp; QA Engineering: Designs test cases; automates regression / API tests
• ★ Product, Platform &amp; Domain Knowledge: Handles most product and domain scenarios</t>
        </is>
      </c>
      <c r="S39"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39" s="165" t="inlineStr">
        <is>
          <t>—</t>
        </is>
      </c>
      <c r="U39" s="122" t="inlineStr">
        <is>
          <t>Testing practical; Scenario interview; SQL test / case; Work sample / portfolio; Work sample / case; Presentation / writing test</t>
        </is>
      </c>
      <c r="V39" s="123" t="inlineStr">
        <is>
          <t>ISTQB Foundation / Advanced; Internal product certification; Database certifications · optional; Vendor AI certifications · optional; Lean / Six Sigma · optional</t>
        </is>
      </c>
      <c r="W39" s="123" t="inlineStr">
        <is>
          <t>ISTQB or equivalent preferred from B1; mandatory: POSH, Code of Conduct, InfoSec &amp; Privacy</t>
        </is>
      </c>
      <c r="X39" s="123" t="inlineStr">
        <is>
          <t>93% · 5 of 7</t>
        </is>
      </c>
      <c r="Y39" s="123" t="inlineStr">
        <is>
          <t>SQL &amp; data · AI / GenAI · Quality &amp; process · Communication</t>
        </is>
      </c>
      <c r="Z39" s="123" t="inlineStr">
        <is>
          <t>AI, GenAI &amp; Prompt Engineering · Project, Program &amp; Agile Management · Stakeholder &amp; Client Management · Product, Platform &amp; Domain Knowledge</t>
        </is>
      </c>
    </row>
    <row r="40" ht="158" customHeight="1">
      <c r="A40" s="161" t="inlineStr">
        <is>
          <t>A</t>
        </is>
      </c>
      <c r="B40" s="26" t="inlineStr">
        <is>
          <t>A3</t>
        </is>
      </c>
      <c r="C40" s="147" t="inlineStr">
        <is>
          <t>Senior Associate</t>
        </is>
      </c>
      <c r="D40" s="110" t="inlineStr">
        <is>
          <t>Senior QA Automation Engineer</t>
        </is>
      </c>
      <c r="E40" s="111" t="inlineStr">
        <is>
          <t>Test Automation</t>
        </is>
      </c>
      <c r="F40" s="111" t="inlineStr">
        <is>
          <t>Quality Assurance</t>
        </is>
      </c>
      <c r="G40" s="111" t="inlineStr">
        <is>
          <t>Quality Assurance</t>
        </is>
      </c>
      <c r="H40" s="111" t="inlineStr">
        <is>
          <t>IC</t>
        </is>
      </c>
      <c r="I40" s="112" t="n">
        <v>1</v>
      </c>
      <c r="J40" s="162" t="n">
        <v>2</v>
      </c>
      <c r="K40" s="163" t="n">
        <v>2</v>
      </c>
      <c r="L40" s="163" t="n">
        <v>3</v>
      </c>
      <c r="M40" s="163" t="inlineStr">
        <is>
          <t>—</t>
        </is>
      </c>
      <c r="N40" s="114" t="inlineStr">
        <is>
          <t>Index ≥ 90% · meets; must-haves at required level</t>
        </is>
      </c>
      <c r="O40"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0"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0" s="164" t="inlineStr">
        <is>
          <t>Not required at this level · Band A has one common path; leadership is not scored.</t>
        </is>
      </c>
      <c r="R40" s="120" t="inlineStr">
        <is>
          <t>• ★ Test Automation &amp; QA Engineering: Designs test cases; automates regression / API tests
• ★ Product, Platform &amp; Domain Knowledge: Handles most product and domain scenarios</t>
        </is>
      </c>
      <c r="S40"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AI, GenAI &amp; Prompt Engineering:</t>
          </r>
          <r>
            <rPr>
              <rFont val="Calibri"/>
              <sz val="10"/>
            </rPr>
            <t xml:space="preserve"> Uses AI / LLM tools in own work and validates output
• </t>
          </r>
          <r>
            <rPr>
              <rFont val="Calibri"/>
              <b val="1"/>
              <sz val="10"/>
            </rPr>
            <t>Process Improvement &amp; Quality Mindset:</t>
          </r>
          <r>
            <rPr>
              <rFont val="Calibri"/>
              <sz val="10"/>
            </rPr>
            <t xml:space="preserve"> Delivers right-first-time; improves own checklists
• </t>
          </r>
          <r>
            <rPr>
              <rFont val="Calibri"/>
              <b val="1"/>
              <sz val="10"/>
            </rPr>
            <t>Communication &amp; Presentation:</t>
          </r>
          <r>
            <rPr>
              <rFont val="Calibri"/>
              <sz val="10"/>
            </rPr>
            <t xml:space="preserve"> Writes and presents clearly to clients and teams</t>
          </r>
        </is>
      </c>
      <c r="T40" s="165" t="inlineStr">
        <is>
          <t>—</t>
        </is>
      </c>
      <c r="U40" s="122" t="inlineStr">
        <is>
          <t>Testing practical; Scenario interview; SQL test / case; Work sample / portfolio; Work sample / case; Presentation / writing test</t>
        </is>
      </c>
      <c r="V40" s="123" t="inlineStr">
        <is>
          <t>ISTQB Foundation / Advanced; Internal product certification; Database certifications · optional; Vendor AI certifications · optional; Lean / Six Sigma · optional</t>
        </is>
      </c>
      <c r="W40" s="123" t="inlineStr">
        <is>
          <t>ISTQB or equivalent preferred from B1; mandatory: POSH, Code of Conduct, InfoSec &amp; Privacy</t>
        </is>
      </c>
      <c r="X40" s="123" t="inlineStr">
        <is>
          <t>96% · 1 of 1</t>
        </is>
      </c>
      <c r="Y40" s="123" t="inlineStr">
        <is>
          <t>SQL &amp; data · AI / GenAI</t>
        </is>
      </c>
      <c r="Z40" s="123" t="inlineStr">
        <is>
          <t>AI, GenAI &amp; Prompt Engineering · Stakeholder &amp; Client Management</t>
        </is>
      </c>
    </row>
    <row r="41" ht="158" customHeight="1">
      <c r="A41" s="161" t="inlineStr">
        <is>
          <t>A</t>
        </is>
      </c>
      <c r="B41" s="26" t="inlineStr">
        <is>
          <t>A3</t>
        </is>
      </c>
      <c r="C41" s="147" t="inlineStr">
        <is>
          <t>Senior Associate</t>
        </is>
      </c>
      <c r="D41" s="110" t="inlineStr">
        <is>
          <t>Senior Sales Operations Analyst</t>
        </is>
      </c>
      <c r="E41" s="111" t="inlineStr">
        <is>
          <t>Bids, RFP &amp; Sales Operations</t>
        </is>
      </c>
      <c r="F41" s="111" t="inlineStr">
        <is>
          <t>Sales &amp; Business Development</t>
        </is>
      </c>
      <c r="G41" s="111" t="inlineStr">
        <is>
          <t>Sales</t>
        </is>
      </c>
      <c r="H41" s="111" t="inlineStr">
        <is>
          <t>IC</t>
        </is>
      </c>
      <c r="I41" s="112" t="n">
        <v>1</v>
      </c>
      <c r="J41" s="162" t="n">
        <v>2</v>
      </c>
      <c r="K41" s="163" t="n">
        <v>2</v>
      </c>
      <c r="L41" s="163" t="n">
        <v>3</v>
      </c>
      <c r="M41" s="163" t="inlineStr">
        <is>
          <t>—</t>
        </is>
      </c>
      <c r="N41" s="114" t="inlineStr">
        <is>
          <t>Index ≥ 90% · meets; must-haves at required level</t>
        </is>
      </c>
      <c r="O41"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1"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1" s="164" t="inlineStr">
        <is>
          <t>Not required at this level · Band A has one common path; leadership is not scored.</t>
        </is>
      </c>
      <c r="R41" s="120" t="inlineStr">
        <is>
          <t>• ★ Sales, Negotiation &amp; Account Growth: Builds pipeline and closes deals
• ★ Marketing Tech &amp; Digital Marketing: Runs campaigns, CRM, SEO and social channels</t>
        </is>
      </c>
      <c r="S41"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41" s="165" t="inlineStr">
        <is>
          <t>—</t>
        </is>
      </c>
      <c r="U41" s="122" t="inlineStr">
        <is>
          <t>Sales role play; Portfolio / case; Role play / behavioural interview; Presentation / writing test; Scenario interview; Case interview</t>
        </is>
      </c>
      <c r="V41" s="123" t="inlineStr">
        <is>
          <t>Google / HubSpot certifications; Internal product certification; MBA / PGDM · preferred at C+</t>
        </is>
      </c>
      <c r="W41" s="123" t="inlineStr">
        <is>
          <t>CRM hygiene; contract basics; mandatory: POSH, Code of Conduct, InfoSec &amp; Privacy</t>
        </is>
      </c>
      <c r="X41" s="123" t="inlineStr">
        <is>
          <t>94% · 1 of 1</t>
        </is>
      </c>
      <c r="Y41" s="123" t="inlineStr">
        <is>
          <t>Business acumen · Problem solving · Data literacy</t>
        </is>
      </c>
      <c r="Z41" s="123" t="inlineStr">
        <is>
          <t>Stakeholder &amp; Client Management · Strategic Thinking &amp; Business Acumen · Broader Ownership &amp; Cross-functional Exposure</t>
        </is>
      </c>
    </row>
    <row r="42" ht="158" customHeight="1">
      <c r="A42" s="161" t="inlineStr">
        <is>
          <t>A</t>
        </is>
      </c>
      <c r="B42" s="26" t="inlineStr">
        <is>
          <t>A3</t>
        </is>
      </c>
      <c r="C42" s="147" t="inlineStr">
        <is>
          <t>Senior Associate</t>
        </is>
      </c>
      <c r="D42" s="110" t="inlineStr">
        <is>
          <t>Senior Sales Development Representative</t>
        </is>
      </c>
      <c r="E42" s="111" t="inlineStr">
        <is>
          <t>Sales Development &amp; Prospecting</t>
        </is>
      </c>
      <c r="F42" s="111" t="inlineStr">
        <is>
          <t>Sales &amp; Business Development</t>
        </is>
      </c>
      <c r="G42" s="111" t="inlineStr">
        <is>
          <t>Marketing</t>
        </is>
      </c>
      <c r="H42" s="111" t="inlineStr">
        <is>
          <t>IC</t>
        </is>
      </c>
      <c r="I42" s="112" t="n">
        <v>3</v>
      </c>
      <c r="J42" s="162" t="n">
        <v>2</v>
      </c>
      <c r="K42" s="163" t="n">
        <v>2</v>
      </c>
      <c r="L42" s="163" t="n">
        <v>3</v>
      </c>
      <c r="M42" s="163" t="inlineStr">
        <is>
          <t>—</t>
        </is>
      </c>
      <c r="N42" s="114" t="inlineStr">
        <is>
          <t>Index ≥ 90% · meets; must-haves at required level</t>
        </is>
      </c>
      <c r="O42"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2"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2" s="164" t="inlineStr">
        <is>
          <t>Not required at this level · Band A has one common path; leadership is not scored.</t>
        </is>
      </c>
      <c r="R42" s="120" t="inlineStr">
        <is>
          <t>• ★ Sales, Negotiation &amp; Account Growth: Builds pipeline and closes deals
• ★ Marketing Tech &amp; Digital Marketing: Runs campaigns, CRM, SEO and social channels</t>
        </is>
      </c>
      <c r="S42"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42" s="165" t="inlineStr">
        <is>
          <t>—</t>
        </is>
      </c>
      <c r="U42" s="122" t="inlineStr">
        <is>
          <t>Sales role play; Portfolio / case; Role play / behavioural interview; Presentation / writing test; Scenario interview; Case interview</t>
        </is>
      </c>
      <c r="V42" s="123" t="inlineStr">
        <is>
          <t>Google / HubSpot certifications; Internal product certification; MBA / PGDM · preferred at C+</t>
        </is>
      </c>
      <c r="W42" s="123" t="inlineStr">
        <is>
          <t>CRM hygiene; contract basics; mandatory: POSH, Code of Conduct, InfoSec &amp; Privacy</t>
        </is>
      </c>
      <c r="X42" s="123" t="inlineStr">
        <is>
          <t>84% · 0 of 3</t>
        </is>
      </c>
      <c r="Y42" s="123" t="inlineStr">
        <is>
          <t>Product &amp; domain · Problem solving · Stakeholder mgmt · AI literacy</t>
        </is>
      </c>
      <c r="Z42" s="123" t="inlineStr">
        <is>
          <t>Process Improvement &amp; Quality Mindset · Sales, Negotiation &amp; Account Growth · Marketing Tech &amp; Digital Marketing · AI, GenAI &amp; Prompt Engineering</t>
        </is>
      </c>
    </row>
    <row r="43" ht="158" customHeight="1">
      <c r="A43" s="161" t="inlineStr">
        <is>
          <t>A</t>
        </is>
      </c>
      <c r="B43" s="26" t="inlineStr">
        <is>
          <t>A3</t>
        </is>
      </c>
      <c r="C43" s="147" t="inlineStr">
        <is>
          <t>Senior Associate</t>
        </is>
      </c>
      <c r="D43" s="110" t="inlineStr">
        <is>
          <t>Senior Functional Analyst</t>
        </is>
      </c>
      <c r="E43" s="111" t="inlineStr">
        <is>
          <t>Solution Consulting &amp; Implementation</t>
        </is>
      </c>
      <c r="F43" s="111" t="inlineStr">
        <is>
          <t>Solution Consulting &amp; Implementation</t>
        </is>
      </c>
      <c r="G43" s="111" t="inlineStr">
        <is>
          <t>Functional</t>
        </is>
      </c>
      <c r="H43" s="111" t="inlineStr">
        <is>
          <t>IC</t>
        </is>
      </c>
      <c r="I43" s="112" t="n">
        <v>1</v>
      </c>
      <c r="J43" s="162" t="n">
        <v>2</v>
      </c>
      <c r="K43" s="163" t="n">
        <v>2</v>
      </c>
      <c r="L43" s="163" t="n">
        <v>3</v>
      </c>
      <c r="M43" s="163" t="inlineStr">
        <is>
          <t>—</t>
        </is>
      </c>
      <c r="N43" s="114" t="inlineStr">
        <is>
          <t>Index ≥ 90% · meets; must-haves at required level</t>
        </is>
      </c>
      <c r="O43" s="119" t="inlineStr">
        <is>
          <r>
            <rPr>
              <rFont val="Calibri"/>
              <sz val="10"/>
            </rPr>
            <t xml:space="preserve">• </t>
          </r>
          <r>
            <rPr>
              <rFont val="Calibri"/>
              <b val="1"/>
              <sz val="10"/>
            </rPr>
            <t>Ownership &amp; Accountability:</t>
          </r>
          <r>
            <rPr>
              <rFont val="Calibri"/>
              <sz val="10"/>
            </rPr>
            <t xml:space="preserve"> Owns own deliverables; flags issues early
• </t>
          </r>
          <r>
            <rPr>
              <rFont val="Calibri"/>
              <b val="1"/>
              <sz val="10"/>
            </rPr>
            <t>Problem Solving &amp; Critical Thinking:</t>
          </r>
          <r>
            <rPr>
              <rFont val="Calibri"/>
              <sz val="10"/>
            </rPr>
            <t xml:space="preserve"> Solves routine problems with known methods
• </t>
          </r>
          <r>
            <rPr>
              <rFont val="Calibri"/>
              <b val="1"/>
              <sz val="10"/>
            </rPr>
            <t>Communication &amp; Collaboration:</t>
          </r>
          <r>
            <rPr>
              <rFont val="Calibri"/>
              <sz val="10"/>
            </rPr>
            <t xml:space="preserve"> Explains own work clearly; cooperates across the team
• </t>
          </r>
          <r>
            <rPr>
              <rFont val="Calibri"/>
              <b val="1"/>
              <sz val="10"/>
            </rPr>
            <t>Client &amp; Quality Focus:</t>
          </r>
          <r>
            <rPr>
              <rFont val="Calibri"/>
              <sz val="10"/>
            </rPr>
            <t xml:space="preserve"> Delivers accurate work to standard and SLA
• </t>
          </r>
          <r>
            <rPr>
              <rFont val="Calibri"/>
              <b val="1"/>
              <sz val="10"/>
            </rPr>
            <t>Learning Agility &amp; Adaptability:</t>
          </r>
          <r>
            <rPr>
              <rFont val="Calibri"/>
              <sz val="10"/>
            </rPr>
            <t xml:space="preserve"> Picks up new tools and processes quickly
• </t>
          </r>
          <r>
            <rPr>
              <rFont val="Calibri"/>
              <b val="1"/>
              <sz val="10"/>
            </rPr>
            <t>Integrity, Compliance &amp; Information Security:</t>
          </r>
          <r>
            <rPr>
              <rFont val="Calibri"/>
              <sz val="10"/>
            </rPr>
            <t xml:space="preserve"> Applies policies consistently in own work</t>
          </r>
        </is>
      </c>
      <c r="P43" s="164" t="inlineStr">
        <is>
          <r>
            <rPr>
              <rFont val="Calibri"/>
              <sz val="10"/>
            </rPr>
            <t xml:space="preserve">• </t>
          </r>
          <r>
            <rPr>
              <rFont val="Calibri"/>
              <b val="1"/>
              <sz val="10"/>
            </rPr>
            <t>AI Literacy &amp; Augmentation:</t>
          </r>
          <r>
            <rPr>
              <rFont val="Calibri"/>
              <sz val="10"/>
            </rPr>
            <t xml:space="preserve"> Uses approved AI tools for routine tasks and checks the output
• </t>
          </r>
          <r>
            <rPr>
              <rFont val="Calibri"/>
              <b val="1"/>
              <sz val="10"/>
            </rPr>
            <t>Data Literacy &amp; Analytics:</t>
          </r>
          <r>
            <rPr>
              <rFont val="Calibri"/>
              <sz val="10"/>
            </rPr>
            <t xml:space="preserve"> Uses Excel / reports to check and present data
• </t>
          </r>
          <r>
            <rPr>
              <rFont val="Calibri"/>
              <b val="1"/>
              <sz val="10"/>
            </rPr>
            <t>Digital Fluency &amp; Automation:</t>
          </r>
          <r>
            <rPr>
              <rFont val="Calibri"/>
              <sz val="10"/>
            </rPr>
            <t xml:space="preserve"> Uses role tools efficiently; follows digital workflows
• </t>
          </r>
          <r>
            <rPr>
              <rFont val="Calibri"/>
              <b val="1"/>
              <sz val="10"/>
            </rPr>
            <t>Innovation &amp; Continuous Improvement:</t>
          </r>
          <r>
            <rPr>
              <rFont val="Calibri"/>
              <sz val="10"/>
            </rPr>
            <t xml:space="preserve"> Improves own work methods</t>
          </r>
        </is>
      </c>
      <c r="Q43" s="164" t="inlineStr">
        <is>
          <t>Not required at this level · Band A has one common path; leadership is not scored.</t>
        </is>
      </c>
      <c r="R43" s="120" t="inlineStr">
        <is>
          <t>• ★ Product, Platform &amp; Domain Knowledge: Handles most product and domain scenarios
• ★ ESG &amp; Sustainability: Applies ESG frameworks for clients</t>
        </is>
      </c>
      <c r="S43"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t>
          </r>
        </is>
      </c>
      <c r="T43" s="165" t="inlineStr">
        <is>
          <t>—</t>
        </is>
      </c>
      <c r="U43" s="122" t="inlineStr">
        <is>
          <t>Scenario interview; Case study; Role play / behavioural interview; Presentation / writing test; Case interview</t>
        </is>
      </c>
      <c r="V43" s="123" t="inlineStr">
        <is>
          <t>Internal product certification; GRI / SASB / ESG certificates; CBAP / CCBA · optional; PMP / PRINCE2 / CSM / SAFe</t>
        </is>
      </c>
      <c r="W43" s="123" t="inlineStr">
        <is>
          <t>Implementation methodology; client training; mandatory: POSH, Code of Conduct, InfoSec &amp; Privacy</t>
        </is>
      </c>
      <c r="X43" s="123" t="inlineStr">
        <is>
          <t>92% · 1 of 1</t>
        </is>
      </c>
      <c r="Y43" s="123" t="inlineStr">
        <is>
          <t>ESG · Project &amp; agile · Learning agility</t>
        </is>
      </c>
      <c r="Z43" s="123" t="inlineStr">
        <is>
          <t>CN.IMP-F: configuration · discovery · migration · training</t>
        </is>
      </c>
    </row>
    <row r="44" ht="20" customHeight="1">
      <c r="A44" s="160" t="inlineStr">
        <is>
          <t>Band B — Specialist / Manager</t>
        </is>
      </c>
    </row>
    <row r="45" ht="184" customHeight="1">
      <c r="A45" s="166" t="inlineStr">
        <is>
          <t>B</t>
        </is>
      </c>
      <c r="B45" s="23" t="inlineStr">
        <is>
          <t>B1</t>
        </is>
      </c>
      <c r="C45" s="21" t="inlineStr">
        <is>
          <t>Specialist</t>
        </is>
      </c>
      <c r="D45" s="110" t="inlineStr">
        <is>
          <t>Business Analysis Specialist</t>
        </is>
      </c>
      <c r="E45" s="111" t="inlineStr">
        <is>
          <t>Business Analysis</t>
        </is>
      </c>
      <c r="F45" s="111" t="inlineStr">
        <is>
          <t>Business Analysis</t>
        </is>
      </c>
      <c r="G45" s="111" t="inlineStr">
        <is>
          <t>Technology</t>
        </is>
      </c>
      <c r="H45" s="111" t="inlineStr">
        <is>
          <t>IC</t>
        </is>
      </c>
      <c r="I45" s="112" t="n">
        <v>1</v>
      </c>
      <c r="J45" s="162" t="n">
        <v>3</v>
      </c>
      <c r="K45" s="163" t="n">
        <v>3</v>
      </c>
      <c r="L45" s="163" t="n">
        <v>3</v>
      </c>
      <c r="M45" s="163" t="n">
        <v>1</v>
      </c>
      <c r="N45" s="114" t="inlineStr">
        <is>
          <t>Index ≥ 90% · meets; must-haves at required level</t>
        </is>
      </c>
      <c r="O4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5"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5" s="120" t="inlineStr">
        <is>
          <t>• ★ Business Analysis &amp; Requirements Engineering: Writes BRD / FSD / user stories and validates them
• ★ Regulatory &amp; BFSI Domain: Knows the relevant regulators, returns and rules</t>
        </is>
      </c>
      <c r="S45" s="165" t="inlineStr">
        <is>
          <r>
            <rPr>
              <rFont val="Calibri"/>
              <sz val="10"/>
            </rPr>
            <t xml:space="preserve">• </t>
          </r>
          <r>
            <rPr>
              <rFont val="Calibri"/>
              <b val="1"/>
              <sz val="10"/>
            </rPr>
            <t>Product, Platform &amp; Domain Knowledge:</t>
          </r>
          <r>
            <rPr>
              <rFont val="Calibri"/>
              <sz val="10"/>
            </rPr>
            <t xml:space="preserve"> Handles most product and domain scenarios
• </t>
          </r>
          <r>
            <rPr>
              <rFont val="Calibri"/>
              <b val="1"/>
              <sz val="10"/>
            </rPr>
            <t>Database, SQL &amp; Data Engineering:</t>
          </r>
          <r>
            <rPr>
              <rFont val="Calibri"/>
              <sz val="10"/>
            </rPr>
            <t xml:space="preserve"> Writes and tunes queries, procedures and ETL
•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t>
          </r>
        </is>
      </c>
      <c r="T45" s="165" t="inlineStr">
        <is>
          <t>—</t>
        </is>
      </c>
      <c r="U45" s="122" t="inlineStr">
        <is>
          <t>Case study; Domain interview; Scenario interview; SQL test / case; Role play / behavioural interview; Presentation / writing test</t>
        </is>
      </c>
      <c r="V45" s="123" t="inlineStr">
        <is>
          <t>CBAP / CCBA · optional; Domain certifications · optional; Internal product certification; Database certifications · optional</t>
        </is>
      </c>
      <c r="W45" s="123" t="inlineStr">
        <is>
          <t>Regulatory reporting domain · RBI / SEBI / IRDAI / SEC; mandatory: POSH, Code of Conduct, InfoSec &amp; Privacy</t>
        </is>
      </c>
      <c r="X45" s="123" t="inlineStr">
        <is>
          <t>96% · 1 of 1</t>
        </is>
      </c>
      <c r="Y45" s="123" t="inlineStr">
        <is>
          <t>Regulatory domain · SQL &amp; data · Learning agility</t>
        </is>
      </c>
      <c r="Z45" s="123" t="inlineStr">
        <is>
          <t>AI, GenAI &amp; Prompt Engineering</t>
        </is>
      </c>
    </row>
    <row r="46" ht="184" customHeight="1">
      <c r="A46" s="166" t="inlineStr">
        <is>
          <t>B</t>
        </is>
      </c>
      <c r="B46" s="23" t="inlineStr">
        <is>
          <t>B1</t>
        </is>
      </c>
      <c r="C46" s="21" t="inlineStr">
        <is>
          <t>Specialist</t>
        </is>
      </c>
      <c r="D46" s="110" t="inlineStr">
        <is>
          <t>Service Delivery Specialist</t>
        </is>
      </c>
      <c r="E46" s="111" t="inlineStr">
        <is>
          <t>Service Delivery Operations</t>
        </is>
      </c>
      <c r="F46" s="111" t="inlineStr">
        <is>
          <t>Consulting &amp; Professional Services</t>
        </is>
      </c>
      <c r="G46" s="111" t="inlineStr">
        <is>
          <t>Services</t>
        </is>
      </c>
      <c r="H46" s="111" t="inlineStr">
        <is>
          <t>IC</t>
        </is>
      </c>
      <c r="I46" s="112" t="n">
        <v>1</v>
      </c>
      <c r="J46" s="162" t="n">
        <v>3</v>
      </c>
      <c r="K46" s="163" t="n">
        <v>3</v>
      </c>
      <c r="L46" s="163" t="n">
        <v>3</v>
      </c>
      <c r="M46" s="163" t="n">
        <v>1</v>
      </c>
      <c r="N46" s="114" t="inlineStr">
        <is>
          <t>Index ≥ 90% · meets; must-haves at required level</t>
        </is>
      </c>
      <c r="O4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6"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6" s="120" t="inlineStr">
        <is>
          <t>• ★ XBRL, iXBRL &amp; Taxonomy: Tags and validates filings accurately for a market
• ★ Accounting &amp; Reporting Standards · IFRS/US GAAP: Applies IFRS / US GAAP / Ind AS correctly</t>
        </is>
      </c>
      <c r="S46"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46" s="165" t="inlineStr">
        <is>
          <t>—</t>
        </is>
      </c>
      <c r="U46" s="122" t="inlineStr">
        <is>
          <t>Tagging test on a real filing; Accounting test; Domain interview; Work sample / case; Practical test; Work sample / portfolio</t>
        </is>
      </c>
      <c r="V46" s="123" t="inlineStr">
        <is>
          <t>XBRL US GAAP Certificate · AICPA &amp; XBRL US or equivalent; CA / CMA / ACCA / CFA / IFRS certificate; Domain certifications · optional; Lean / Six Sigma · optional; MOS Excel · optional; Vendor AI certifications · optional</t>
        </is>
      </c>
      <c r="W46" s="123" t="inlineStr">
        <is>
          <t>XBRL certificate preferred from A3; filing deadlines and confidentiality; mandatory: POSH, Code of Conduct, InfoSec &amp; Privacy</t>
        </is>
      </c>
      <c r="X46" s="123" t="inlineStr">
        <is>
          <t>100% · 1 of 1</t>
        </is>
      </c>
      <c r="Y46" s="123" t="inlineStr">
        <is>
          <t>Accounting standards · Excel &amp; tools · Learning agility</t>
        </is>
      </c>
      <c r="Z46" s="123" t="inlineStr">
        <is>
          <t>Project, Program &amp; Agile Management · AI, GenAI &amp; Prompt Engineering · XBRL, iXBRL &amp; Taxonomy</t>
        </is>
      </c>
    </row>
    <row r="47" ht="184" customHeight="1">
      <c r="A47" s="166" t="inlineStr">
        <is>
          <t>B</t>
        </is>
      </c>
      <c r="B47" s="23" t="inlineStr">
        <is>
          <t>B1</t>
        </is>
      </c>
      <c r="C47" s="21" t="inlineStr">
        <is>
          <t>Specialist</t>
        </is>
      </c>
      <c r="D47" s="110" t="inlineStr">
        <is>
          <t>XBRL Specialist</t>
        </is>
      </c>
      <c r="E47" s="111" t="inlineStr">
        <is>
          <t>XBRL Tagging, Conversion &amp; Filing</t>
        </is>
      </c>
      <c r="F47" s="111" t="inlineStr">
        <is>
          <t>Consulting &amp; Professional Services</t>
        </is>
      </c>
      <c r="G47" s="111" t="inlineStr">
        <is>
          <t>Services</t>
        </is>
      </c>
      <c r="H47" s="111" t="inlineStr">
        <is>
          <t>IC</t>
        </is>
      </c>
      <c r="I47" s="112" t="n">
        <v>8</v>
      </c>
      <c r="J47" s="162" t="n">
        <v>3</v>
      </c>
      <c r="K47" s="163" t="n">
        <v>3</v>
      </c>
      <c r="L47" s="163" t="n">
        <v>3</v>
      </c>
      <c r="M47" s="163" t="n">
        <v>1</v>
      </c>
      <c r="N47" s="114" t="inlineStr">
        <is>
          <t>Index ≥ 90% · meets; must-haves at required level</t>
        </is>
      </c>
      <c r="O4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7"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7" s="120" t="inlineStr">
        <is>
          <t>• ★ XBRL, iXBRL &amp; Taxonomy: Tags and validates filings accurately for a market
• ★ Accounting &amp; Reporting Standards · IFRS/US GAAP: Applies IFRS / US GAAP / Ind AS correctly</t>
        </is>
      </c>
      <c r="S47"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47" s="165" t="inlineStr">
        <is>
          <t>—</t>
        </is>
      </c>
      <c r="U47" s="122" t="inlineStr">
        <is>
          <t>Tagging test on a real filing; Accounting test; Domain interview; Work sample / case; Practical test; Work sample / portfolio</t>
        </is>
      </c>
      <c r="V47" s="123" t="inlineStr">
        <is>
          <t>XBRL US GAAP Certificate · AICPA &amp; XBRL US or equivalent; CA / CMA / ACCA / CFA / IFRS certificate; Domain certifications · optional; Lean / Six Sigma · optional; MOS Excel · optional; Vendor AI certifications · optional</t>
        </is>
      </c>
      <c r="W47" s="123" t="inlineStr">
        <is>
          <t>XBRL certificate preferred from A3; filing deadlines and confidentiality; mandatory: POSH, Code of Conduct, InfoSec &amp; Privacy</t>
        </is>
      </c>
      <c r="X47" s="123" t="inlineStr">
        <is>
          <t>105% · 8 of 8</t>
        </is>
      </c>
      <c r="Y47" s="123" t="inlineStr">
        <is>
          <t>AI / GenAI · Innovation · Accounting standards · Learning agility</t>
        </is>
      </c>
      <c r="Z47" s="123" t="inlineStr">
        <is>
          <t>Process Improvement &amp; Quality Mindset · AI, GenAI &amp; Prompt Engineering · Stakeholder &amp; Client Management · Product, Platform &amp; Domain Knowledge</t>
        </is>
      </c>
    </row>
    <row r="48" ht="184" customHeight="1">
      <c r="A48" s="166" t="inlineStr">
        <is>
          <t>B</t>
        </is>
      </c>
      <c r="B48" s="23" t="inlineStr">
        <is>
          <t>B1</t>
        </is>
      </c>
      <c r="C48" s="21" t="inlineStr">
        <is>
          <t>Specialist</t>
        </is>
      </c>
      <c r="D48" s="110" t="inlineStr">
        <is>
          <t>Functional Specialist</t>
        </is>
      </c>
      <c r="E48" s="111" t="inlineStr">
        <is>
          <t>Application &amp; Product Support</t>
        </is>
      </c>
      <c r="F48" s="111" t="inlineStr">
        <is>
          <t>Customer Success &amp; Support</t>
        </is>
      </c>
      <c r="G48" s="111" t="inlineStr">
        <is>
          <t>Functional</t>
        </is>
      </c>
      <c r="H48" s="111" t="inlineStr">
        <is>
          <t>IC</t>
        </is>
      </c>
      <c r="I48" s="112" t="n">
        <v>1</v>
      </c>
      <c r="J48" s="162" t="n">
        <v>3</v>
      </c>
      <c r="K48" s="163" t="n">
        <v>3</v>
      </c>
      <c r="L48" s="163" t="n">
        <v>3</v>
      </c>
      <c r="M48" s="163" t="n">
        <v>1</v>
      </c>
      <c r="N48" s="114" t="inlineStr">
        <is>
          <t>Index ≥ 90% · meets; must-haves at required level</t>
        </is>
      </c>
      <c r="O4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8"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8" s="120" t="inlineStr">
        <is>
          <t>• ★ Product, Platform &amp; Domain Knowledge: Handles most product and domain scenarios
• ★ Stakeholder &amp; Client Management: Manages client communication and expectations for own work</t>
        </is>
      </c>
      <c r="S48"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48" s="165" t="inlineStr">
        <is>
          <t>—</t>
        </is>
      </c>
      <c r="U48" s="122" t="inlineStr">
        <is>
          <t>Scenario interview; Role play / behavioural interview; Presentation / writing test; SQL test / case; Domain interview; Work sample / case</t>
        </is>
      </c>
      <c r="V48" s="123" t="inlineStr">
        <is>
          <t>Internal product certification; Database certifications · optional; Domain certifications · optional; Lean / Six Sigma · optional</t>
        </is>
      </c>
      <c r="W48" s="123" t="inlineStr">
        <is>
          <t>ITIL / service-desk practice; SLA management; mandatory: POSH, Code of Conduct, InfoSec &amp; Privacy</t>
        </is>
      </c>
      <c r="X48" s="123" t="inlineStr">
        <is>
          <t>97% · 1 of 1</t>
        </is>
      </c>
      <c r="Y48" s="123" t="inlineStr">
        <is>
          <t>SQL &amp; data · Regulatory domain · Learning agility</t>
        </is>
      </c>
      <c r="Z48" s="123" t="inlineStr">
        <is>
          <t>AI, GenAI &amp; Prompt Engineering · ESG &amp; Sustainability · Communication &amp; Presentation</t>
        </is>
      </c>
    </row>
    <row r="49" ht="184" customHeight="1">
      <c r="A49" s="166" t="inlineStr">
        <is>
          <t>B</t>
        </is>
      </c>
      <c r="B49" s="23" t="inlineStr">
        <is>
          <t>B1</t>
        </is>
      </c>
      <c r="C49" s="21" t="inlineStr">
        <is>
          <t>Specialist</t>
        </is>
      </c>
      <c r="D49" s="110" t="inlineStr">
        <is>
          <t>Senior Customer Success Specialist</t>
        </is>
      </c>
      <c r="E49" s="111" t="inlineStr">
        <is>
          <t>Customer Success &amp; Account Management</t>
        </is>
      </c>
      <c r="F49" s="111" t="inlineStr">
        <is>
          <t>Customer Success &amp; Support</t>
        </is>
      </c>
      <c r="G49" s="111" t="inlineStr">
        <is>
          <t>Support</t>
        </is>
      </c>
      <c r="H49" s="111" t="inlineStr">
        <is>
          <t>IC</t>
        </is>
      </c>
      <c r="I49" s="112" t="n">
        <v>1</v>
      </c>
      <c r="J49" s="162" t="n">
        <v>3</v>
      </c>
      <c r="K49" s="163" t="n">
        <v>3</v>
      </c>
      <c r="L49" s="163" t="n">
        <v>3</v>
      </c>
      <c r="M49" s="163" t="n">
        <v>1</v>
      </c>
      <c r="N49" s="114" t="inlineStr">
        <is>
          <t>Index ≥ 90% · meets; must-haves at required level</t>
        </is>
      </c>
      <c r="O49"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4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49"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49" s="120" t="inlineStr">
        <is>
          <t>• ★ Product, Platform &amp; Domain Knowledge: Handles most product and domain scenarios
• ★ Stakeholder &amp; Client Management: Manages client communication and expectations for own work</t>
        </is>
      </c>
      <c r="S49"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49" s="165" t="inlineStr">
        <is>
          <t>—</t>
        </is>
      </c>
      <c r="U49" s="122" t="inlineStr">
        <is>
          <t>Scenario interview; Role play / behavioural interview; Presentation / writing test; SQL test / case; Domain interview; Work sample / case</t>
        </is>
      </c>
      <c r="V49" s="123" t="inlineStr">
        <is>
          <t>Internal product certification; Database certifications · optional; Domain certifications · optional; Lean / Six Sigma · optional</t>
        </is>
      </c>
      <c r="W49" s="123" t="inlineStr">
        <is>
          <t>ITIL / service-desk practice; SLA management; mandatory: POSH, Code of Conduct, InfoSec &amp; Privacy</t>
        </is>
      </c>
      <c r="X49" s="123" t="inlineStr">
        <is>
          <t>88% · 0 of 1</t>
        </is>
      </c>
      <c r="Y49" s="123" t="inlineStr">
        <is>
          <t>SQL &amp; data · Quality &amp; process · Problem solving</t>
        </is>
      </c>
      <c r="Z49" s="123" t="inlineStr">
        <is>
          <t>People Leadership &amp; Mentoring · Project, Program &amp; Agile Management · Stakeholder &amp; Client Management</t>
        </is>
      </c>
    </row>
    <row r="50" ht="184" customHeight="1">
      <c r="A50" s="166" t="inlineStr">
        <is>
          <t>B</t>
        </is>
      </c>
      <c r="B50" s="23" t="inlineStr">
        <is>
          <t>B1</t>
        </is>
      </c>
      <c r="C50" s="21" t="inlineStr">
        <is>
          <t>Specialist</t>
        </is>
      </c>
      <c r="D50" s="110" t="inlineStr">
        <is>
          <t>Technical Specialist</t>
        </is>
      </c>
      <c r="E50" s="111" t="inlineStr">
        <is>
          <t>Backend Development</t>
        </is>
      </c>
      <c r="F50" s="111" t="inlineStr">
        <is>
          <t>Engineering &amp; Development</t>
        </is>
      </c>
      <c r="G50" s="111" t="inlineStr">
        <is>
          <t>Technology</t>
        </is>
      </c>
      <c r="H50" s="111" t="inlineStr">
        <is>
          <t>IC</t>
        </is>
      </c>
      <c r="I50" s="112" t="n">
        <v>1</v>
      </c>
      <c r="J50" s="162" t="n">
        <v>3</v>
      </c>
      <c r="K50" s="163" t="n">
        <v>3</v>
      </c>
      <c r="L50" s="163" t="n">
        <v>3</v>
      </c>
      <c r="M50" s="163" t="n">
        <v>1</v>
      </c>
      <c r="N50" s="114" t="inlineStr">
        <is>
          <t>Index ≥ 90% · meets; must-haves at required level</t>
        </is>
      </c>
      <c r="O50"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0"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0" s="120" t="inlineStr">
        <is>
          <t>• ★ Programming &amp; Tech-Stack Depth: Builds features with clean, tested code
• ★ System Design &amp; Architecture: Designs components and integrations for a module</t>
        </is>
      </c>
      <c r="S50"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0" s="165" t="inlineStr">
        <is>
          <t>—</t>
        </is>
      </c>
      <c r="U50" s="122" t="inlineStr">
        <is>
          <t>Coding test + code review; System-design interview / design review; SQL test / case; Practical task; Work sample / portfolio; Scenario interview</t>
        </is>
      </c>
      <c r="V50" s="123" t="inlineStr">
        <is>
          <t>Cloud / language certifications · optional; AWS / Azure architect · optional; Database certifications · optional; AWS / Azure / Kubernetes certifications; Vendor AI certifications · optional; Internal product certification</t>
        </is>
      </c>
      <c r="W50" s="123" t="inlineStr">
        <is>
          <t>Secure coding · OWASP, code review, unit testing; mandatory: POSH, Code of Conduct, InfoSec &amp; Privacy</t>
        </is>
      </c>
      <c r="X50" s="123" t="inlineStr">
        <is>
          <t>91% · 1 of 1</t>
        </is>
      </c>
      <c r="Y50" s="123" t="inlineStr">
        <is>
          <t>Programming &amp; stack · System design · SQL &amp; data</t>
        </is>
      </c>
      <c r="Z50" s="123" t="inlineStr">
        <is>
          <t>AI, GenAI &amp; Prompt Engineering · People Leadership &amp; Mentoring · Project, Program &amp; Agile Management</t>
        </is>
      </c>
    </row>
    <row r="51" ht="184" customHeight="1">
      <c r="A51" s="166" t="inlineStr">
        <is>
          <t>B</t>
        </is>
      </c>
      <c r="B51" s="23" t="inlineStr">
        <is>
          <t>B1</t>
        </is>
      </c>
      <c r="C51" s="21" t="inlineStr">
        <is>
          <t>Specialist</t>
        </is>
      </c>
      <c r="D51" s="110" t="inlineStr">
        <is>
          <t>Account Executive</t>
        </is>
      </c>
      <c r="E51" s="111" t="inlineStr">
        <is>
          <t>Sales Development &amp; Prospecting</t>
        </is>
      </c>
      <c r="F51" s="111" t="inlineStr">
        <is>
          <t>Sales &amp; Business Development</t>
        </is>
      </c>
      <c r="G51" s="111" t="inlineStr">
        <is>
          <t>Marketing</t>
        </is>
      </c>
      <c r="H51" s="111" t="inlineStr">
        <is>
          <t>IC</t>
        </is>
      </c>
      <c r="I51" s="112" t="n">
        <v>1</v>
      </c>
      <c r="J51" s="162" t="n">
        <v>3</v>
      </c>
      <c r="K51" s="163" t="n">
        <v>3</v>
      </c>
      <c r="L51" s="163" t="n">
        <v>3</v>
      </c>
      <c r="M51" s="163" t="n">
        <v>1</v>
      </c>
      <c r="N51" s="114" t="inlineStr">
        <is>
          <t>Index ≥ 90% · meets; must-haves at required level</t>
        </is>
      </c>
      <c r="O51"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1"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1" s="120" t="inlineStr">
        <is>
          <t>• ★ Sales, Negotiation &amp; Account Growth: Builds pipeline and closes deals
• ★ Marketing Tech &amp; Digital Marketing: Runs campaigns, CRM, SEO and social channels</t>
        </is>
      </c>
      <c r="S51"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51" s="165" t="inlineStr">
        <is>
          <t>—</t>
        </is>
      </c>
      <c r="U51" s="122" t="inlineStr">
        <is>
          <t>Sales role play; Portfolio / case; Role play / behavioural interview; Presentation / writing test; Scenario interview; Case interview</t>
        </is>
      </c>
      <c r="V51" s="123" t="inlineStr">
        <is>
          <t>Google / HubSpot certifications; Internal product certification; MBA / PGDM · preferred at C+</t>
        </is>
      </c>
      <c r="W51" s="123" t="inlineStr">
        <is>
          <t>CRM hygiene; contract basics; mandatory: POSH, Code of Conduct, InfoSec &amp; Privacy</t>
        </is>
      </c>
      <c r="X51" s="123" t="inlineStr">
        <is>
          <t>90% · 1 of 1</t>
        </is>
      </c>
      <c r="Y51" s="123" t="inlineStr">
        <is>
          <t>Stakeholder mgmt · Product &amp; domain · Problem solving</t>
        </is>
      </c>
      <c r="Z51" s="123" t="inlineStr">
        <is>
          <t>People Leadership &amp; Mentoring · Project, Program &amp; Agile Management</t>
        </is>
      </c>
    </row>
    <row r="52" ht="184" customHeight="1">
      <c r="A52" s="166" t="inlineStr">
        <is>
          <t>B</t>
        </is>
      </c>
      <c r="B52" s="23" t="inlineStr">
        <is>
          <t>B1</t>
        </is>
      </c>
      <c r="C52" s="21" t="inlineStr">
        <is>
          <t>Specialist</t>
        </is>
      </c>
      <c r="D52" s="110" t="inlineStr">
        <is>
          <t>Functional Specialist</t>
        </is>
      </c>
      <c r="E52" s="111" t="inlineStr">
        <is>
          <t>Solution Consulting &amp; Implementation</t>
        </is>
      </c>
      <c r="F52" s="111" t="inlineStr">
        <is>
          <t>Solution Consulting &amp; Implementation</t>
        </is>
      </c>
      <c r="G52" s="111" t="inlineStr">
        <is>
          <t>Functional</t>
        </is>
      </c>
      <c r="H52" s="111" t="inlineStr">
        <is>
          <t>IC</t>
        </is>
      </c>
      <c r="I52" s="112" t="n">
        <v>4</v>
      </c>
      <c r="J52" s="162" t="n">
        <v>3</v>
      </c>
      <c r="K52" s="163" t="n">
        <v>3</v>
      </c>
      <c r="L52" s="163" t="n">
        <v>3</v>
      </c>
      <c r="M52" s="163" t="n">
        <v>1</v>
      </c>
      <c r="N52" s="114" t="inlineStr">
        <is>
          <t>Index ≥ 90% · meets; must-haves at required level</t>
        </is>
      </c>
      <c r="O52"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2" s="164" t="inlineStr">
        <is>
          <r>
            <rPr>
              <rFont val="Calibri"/>
              <sz val="10"/>
            </rPr>
            <t xml:space="preserve">• </t>
          </r>
          <r>
            <rPr>
              <rFont val="Calibri"/>
              <b val="1"/>
              <sz val="10"/>
            </rPr>
            <t>Leading &amp; Developing People:</t>
          </r>
          <r>
            <rPr>
              <rFont val="Calibri"/>
              <sz val="10"/>
            </rPr>
            <t xml:space="preserve"> Not required
• </t>
          </r>
          <r>
            <rPr>
              <rFont val="Calibri"/>
              <b val="1"/>
              <sz val="10"/>
            </rPr>
            <t>Decision Making &amp; Delegation:</t>
          </r>
          <r>
            <rPr>
              <rFont val="Calibri"/>
              <sz val="10"/>
            </rPr>
            <t xml:space="preserve"> Not required
• </t>
          </r>
          <r>
            <rPr>
              <rFont val="Calibri"/>
              <b val="1"/>
              <sz val="10"/>
            </rPr>
            <t>Strategic &amp; Business Acumen:</t>
          </r>
          <r>
            <rPr>
              <rFont val="Calibri"/>
              <sz val="10"/>
            </rPr>
            <t xml:space="preserve"> Not required
• </t>
          </r>
          <r>
            <rPr>
              <rFont val="Calibri"/>
              <b val="1"/>
              <sz val="10"/>
            </rPr>
            <t>Influence &amp; Change Leadership:</t>
          </r>
          <r>
            <rPr>
              <rFont val="Calibri"/>
              <sz val="10"/>
            </rPr>
            <t xml:space="preserve"> Not required</t>
          </r>
        </is>
      </c>
      <c r="R52" s="120" t="inlineStr">
        <is>
          <t>• ★ Product, Platform &amp; Domain Knowledge: Handles most product and domain scenarios
• ★ ESG &amp; Sustainability: Applies ESG frameworks for clients</t>
        </is>
      </c>
      <c r="S52"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t>
          </r>
        </is>
      </c>
      <c r="T52" s="165" t="inlineStr">
        <is>
          <t>—</t>
        </is>
      </c>
      <c r="U52" s="122" t="inlineStr">
        <is>
          <t>Scenario interview; Case study; Role play / behavioural interview; Presentation / writing test; Case interview</t>
        </is>
      </c>
      <c r="V52" s="123" t="inlineStr">
        <is>
          <t>Internal product certification; GRI / SASB / ESG certificates; CBAP / CCBA · optional; PMP / PRINCE2 / CSM / SAFe</t>
        </is>
      </c>
      <c r="W52" s="123" t="inlineStr">
        <is>
          <t>Implementation methodology; client training; mandatory: POSH, Code of Conduct, InfoSec &amp; Privacy</t>
        </is>
      </c>
      <c r="X52" s="123" t="inlineStr">
        <is>
          <t>96% · 4 of 4</t>
        </is>
      </c>
      <c r="Y52" s="123" t="inlineStr">
        <is>
          <t>ESG · Project &amp; agile · Learning agility · Communication</t>
        </is>
      </c>
      <c r="Z52" s="123" t="inlineStr">
        <is>
          <t>Product, Platform &amp; Domain Knowledge · AI, GenAI &amp; Prompt Engineering · Project, Program &amp; Agile Management · Process Improvement &amp; Quality Mindset</t>
        </is>
      </c>
    </row>
    <row r="53" ht="184" customHeight="1">
      <c r="A53" s="166" t="inlineStr">
        <is>
          <t>B</t>
        </is>
      </c>
      <c r="B53" s="23" t="inlineStr">
        <is>
          <t>B1</t>
        </is>
      </c>
      <c r="C53" s="21" t="inlineStr">
        <is>
          <t>Specialist</t>
        </is>
      </c>
      <c r="D53" s="110" t="inlineStr">
        <is>
          <t>XBRL Specialist – POD Lead</t>
        </is>
      </c>
      <c r="E53" s="111" t="inlineStr">
        <is>
          <t>XBRL Tagging, Conversion &amp; Filing</t>
        </is>
      </c>
      <c r="F53" s="111" t="inlineStr">
        <is>
          <t>Consulting &amp; Professional Services</t>
        </is>
      </c>
      <c r="G53" s="111" t="inlineStr">
        <is>
          <t>Services</t>
        </is>
      </c>
      <c r="H53" s="111" t="inlineStr">
        <is>
          <t>POD Lead</t>
        </is>
      </c>
      <c r="I53" s="112" t="n">
        <v>2</v>
      </c>
      <c r="J53" s="162" t="n">
        <v>3</v>
      </c>
      <c r="K53" s="163" t="n">
        <v>3</v>
      </c>
      <c r="L53" s="163" t="n">
        <v>3</v>
      </c>
      <c r="M53" s="163" t="n">
        <v>2</v>
      </c>
      <c r="N53" s="114" t="inlineStr">
        <is>
          <t>Index ≥ 90% · meets; must-haves at required level</t>
        </is>
      </c>
      <c r="O53"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3"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3" s="120" t="inlineStr">
        <is>
          <t>• ★ XBRL, iXBRL &amp; Taxonomy: Tags and validates filings accurately for a market
• ★ Accounting &amp; Reporting Standards · IFRS/US GAAP: Applies IFRS / US GAAP / Ind AS correctly</t>
        </is>
      </c>
      <c r="S53"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53" s="165" t="inlineStr">
        <is>
          <t>—</t>
        </is>
      </c>
      <c r="U53" s="122" t="inlineStr">
        <is>
          <t>Tagging test on a real filing; Accounting test; Domain interview; Work sample / case; Practical test; Work sample / portfolio</t>
        </is>
      </c>
      <c r="V53" s="123" t="inlineStr">
        <is>
          <t>XBRL US GAAP Certificate · AICPA &amp; XBRL US or equivalent; CA / CMA / ACCA / CFA / IFRS certificate; Domain certifications · optional; Lean / Six Sigma · optional; MOS Excel · optional; Vendor AI certifications · optional</t>
        </is>
      </c>
      <c r="W53" s="123" t="inlineStr">
        <is>
          <t>XBRL certificate preferred from A3; filing deadlines and confidentiality; mandatory: POSH, Code of Conduct, InfoSec &amp; Privacy</t>
        </is>
      </c>
      <c r="X53" s="123" t="inlineStr">
        <is>
          <t>102% · 2 of 2</t>
        </is>
      </c>
      <c r="Y53" s="123" t="inlineStr">
        <is>
          <t>AI / GenAI · Innovation · Learning agility · Strategic acumen</t>
        </is>
      </c>
      <c r="Z53" s="123" t="inlineStr">
        <is>
          <t>XBRL, iXBRL &amp; Taxonomy · AI, GenAI &amp; Prompt Engineering · Accounting &amp; Reporting Standards · IFRS/US GAAP · Regulatory &amp; BFSI Domain</t>
        </is>
      </c>
    </row>
    <row r="54" ht="184" customHeight="1">
      <c r="A54" s="166" t="inlineStr">
        <is>
          <t>B</t>
        </is>
      </c>
      <c r="B54" s="23" t="inlineStr">
        <is>
          <t>B1</t>
        </is>
      </c>
      <c r="C54" s="21" t="inlineStr">
        <is>
          <t>Specialist</t>
        </is>
      </c>
      <c r="D54" s="110" t="inlineStr">
        <is>
          <t>Senior Customer Success Specialist – POD Lead</t>
        </is>
      </c>
      <c r="E54" s="111" t="inlineStr">
        <is>
          <t>Customer Success &amp; Account Management</t>
        </is>
      </c>
      <c r="F54" s="111" t="inlineStr">
        <is>
          <t>Customer Success &amp; Support</t>
        </is>
      </c>
      <c r="G54" s="111" t="inlineStr">
        <is>
          <t>Functional</t>
        </is>
      </c>
      <c r="H54" s="111" t="inlineStr">
        <is>
          <t>POD Lead</t>
        </is>
      </c>
      <c r="I54" s="112" t="n">
        <v>1</v>
      </c>
      <c r="J54" s="162" t="n">
        <v>3</v>
      </c>
      <c r="K54" s="163" t="n">
        <v>3</v>
      </c>
      <c r="L54" s="163" t="n">
        <v>3</v>
      </c>
      <c r="M54" s="163" t="n">
        <v>2</v>
      </c>
      <c r="N54" s="114" t="inlineStr">
        <is>
          <t>Index ≥ 90% · meets; must-haves at required level</t>
        </is>
      </c>
      <c r="O54"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4"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4" s="120" t="inlineStr">
        <is>
          <t>• ★ Product, Platform &amp; Domain Knowledge: Handles most product and domain scenarios
• ★ Stakeholder &amp; Client Management: Manages client communication and expectations for own work</t>
        </is>
      </c>
      <c r="S54"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54" s="165" t="inlineStr">
        <is>
          <t>—</t>
        </is>
      </c>
      <c r="U54" s="122" t="inlineStr">
        <is>
          <t>Scenario interview; Role play / behavioural interview; Presentation / writing test; SQL test / case; Domain interview; Work sample / case</t>
        </is>
      </c>
      <c r="V54" s="123" t="inlineStr">
        <is>
          <t>Internal product certification; Database certifications · optional; Domain certifications · optional; Lean / Six Sigma · optional</t>
        </is>
      </c>
      <c r="W54" s="123" t="inlineStr">
        <is>
          <t>ITIL / service-desk practice; SLA management; mandatory: POSH, Code of Conduct, InfoSec &amp; Privacy</t>
        </is>
      </c>
      <c r="X54" s="123" t="inlineStr">
        <is>
          <t>91% · 1 of 1</t>
        </is>
      </c>
      <c r="Y54" s="123" t="inlineStr">
        <is>
          <t>Communication · SQL &amp; data · Regulatory domain</t>
        </is>
      </c>
      <c r="Z54" s="123" t="inlineStr">
        <is>
          <t>CS.CSM-P: adoption planning · renewals · stakeholder management · escalation</t>
        </is>
      </c>
    </row>
    <row r="55" ht="184" customHeight="1">
      <c r="A55" s="166" t="inlineStr">
        <is>
          <t>B</t>
        </is>
      </c>
      <c r="B55" s="23" t="inlineStr">
        <is>
          <t>B1</t>
        </is>
      </c>
      <c r="C55" s="21" t="inlineStr">
        <is>
          <t>Specialist</t>
        </is>
      </c>
      <c r="D55" s="110" t="inlineStr">
        <is>
          <t>Customer Enablement Specialist – POD Lead</t>
        </is>
      </c>
      <c r="E55" s="111" t="inlineStr">
        <is>
          <t>Customer Training &amp; Enablement</t>
        </is>
      </c>
      <c r="F55" s="111" t="inlineStr">
        <is>
          <t>Customer Success &amp; Support</t>
        </is>
      </c>
      <c r="G55" s="111" t="inlineStr">
        <is>
          <t>Digitizing</t>
        </is>
      </c>
      <c r="H55" s="111" t="inlineStr">
        <is>
          <t>POD Lead</t>
        </is>
      </c>
      <c r="I55" s="112" t="n">
        <v>1</v>
      </c>
      <c r="J55" s="162" t="n">
        <v>3</v>
      </c>
      <c r="K55" s="163" t="n">
        <v>3</v>
      </c>
      <c r="L55" s="163" t="n">
        <v>3</v>
      </c>
      <c r="M55" s="163" t="n">
        <v>2</v>
      </c>
      <c r="N55" s="114" t="inlineStr">
        <is>
          <t>Index ≥ 90% · meets; must-haves at required level</t>
        </is>
      </c>
      <c r="O5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5"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5" s="120" t="inlineStr">
        <is>
          <t>• ★ Product, Platform &amp; Domain Knowledge: Handles most product and domain scenarios
• ★ Stakeholder &amp; Client Management: Manages client communication and expectations for own work</t>
        </is>
      </c>
      <c r="S55" s="165" t="inlineStr">
        <is>
          <r>
            <rPr>
              <rFont val="Calibri"/>
              <sz val="10"/>
            </rPr>
            <t xml:space="preserve">• </t>
          </r>
          <r>
            <rPr>
              <rFont val="Calibri"/>
              <b val="1"/>
              <sz val="10"/>
            </rPr>
            <t>Communication &amp; Presentation:</t>
          </r>
          <r>
            <rPr>
              <rFont val="Calibri"/>
              <sz val="10"/>
            </rPr>
            <t xml:space="preserve"> Writes and presents clearly to clients and teams
• </t>
          </r>
          <r>
            <rPr>
              <rFont val="Calibri"/>
              <b val="1"/>
              <sz val="10"/>
            </rPr>
            <t>Database, SQL &amp; Data Engineering:</t>
          </r>
          <r>
            <rPr>
              <rFont val="Calibri"/>
              <sz val="10"/>
            </rPr>
            <t xml:space="preserve"> Writes and tunes queries, procedures and ETL
•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t>
          </r>
        </is>
      </c>
      <c r="T55" s="165" t="inlineStr">
        <is>
          <t>—</t>
        </is>
      </c>
      <c r="U55" s="122" t="inlineStr">
        <is>
          <t>Scenario interview; Role play / behavioural interview; Presentation / writing test; SQL test / case; Domain interview; Work sample / case</t>
        </is>
      </c>
      <c r="V55" s="123" t="inlineStr">
        <is>
          <t>Internal product certification; Database certifications · optional; Domain certifications · optional; Lean / Six Sigma · optional</t>
        </is>
      </c>
      <c r="W55" s="123" t="inlineStr">
        <is>
          <t>ITIL / service-desk practice; SLA management; mandatory: POSH, Code of Conduct, InfoSec &amp; Privacy</t>
        </is>
      </c>
      <c r="X55" s="123" t="inlineStr">
        <is>
          <t>106% · 1 of 1</t>
        </is>
      </c>
      <c r="Y55" s="123" t="inlineStr">
        <is>
          <t>—</t>
        </is>
      </c>
      <c r="Z55" s="123" t="inlineStr">
        <is>
          <t>AI, GenAI &amp; Prompt Engineering · Stakeholder &amp; Client Management</t>
        </is>
      </c>
    </row>
    <row r="56" ht="184" customHeight="1">
      <c r="A56" s="166" t="inlineStr">
        <is>
          <t>B</t>
        </is>
      </c>
      <c r="B56" s="23" t="inlineStr">
        <is>
          <t>B1</t>
        </is>
      </c>
      <c r="C56" s="21" t="inlineStr">
        <is>
          <t>Specialist</t>
        </is>
      </c>
      <c r="D56" s="110" t="inlineStr">
        <is>
          <t>Digitization Specialist – POD Lead</t>
        </is>
      </c>
      <c r="E56" s="111" t="inlineStr">
        <is>
          <t>Document Conversion, Formatting &amp; Web Publishing</t>
        </is>
      </c>
      <c r="F56" s="111" t="inlineStr">
        <is>
          <t>Data Operations &amp; Digitization</t>
        </is>
      </c>
      <c r="G56" s="111" t="inlineStr">
        <is>
          <t>Digitizing</t>
        </is>
      </c>
      <c r="H56" s="111" t="inlineStr">
        <is>
          <t>POD Lead</t>
        </is>
      </c>
      <c r="I56" s="112" t="n">
        <v>3</v>
      </c>
      <c r="J56" s="162" t="n">
        <v>3</v>
      </c>
      <c r="K56" s="163" t="n">
        <v>3</v>
      </c>
      <c r="L56" s="163" t="n">
        <v>3</v>
      </c>
      <c r="M56" s="163" t="n">
        <v>2</v>
      </c>
      <c r="N56" s="114" t="inlineStr">
        <is>
          <t>Index ≥ 90% · meets; must-haves at required level</t>
        </is>
      </c>
      <c r="O5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6"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6" s="120" t="inlineStr">
        <is>
          <t>• ★ Advanced Excel &amp; Productivity Tools: Uses advanced Excel, Word, HTML and conversion tools fluently
• ★ Process Improvement &amp; Quality Mindset: Delivers right-first-time; improves own checklists</t>
        </is>
      </c>
      <c r="S56"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t>
          </r>
        </is>
      </c>
      <c r="T56" s="165" t="inlineStr">
        <is>
          <t>—</t>
        </is>
      </c>
      <c r="U56" s="122" t="inlineStr">
        <is>
          <t>Practical test; Work sample / case; Domain interview; Tagging test on a real filing; Work sample / portfolio; Behavioural interview</t>
        </is>
      </c>
      <c r="V56" s="123" t="inlineStr">
        <is>
          <t>MOS Excel · optional; Lean / Six Sigma · optional; Domain certifications · optional; XBRL US GAAP Certificate · AICPA &amp; XBRL US or equivalent; Vendor AI certifications · optional</t>
        </is>
      </c>
      <c r="W56" s="123" t="inlineStr">
        <is>
          <t>Accuracy and SLA discipline; data confidentiality; mandatory: POSH, Code of Conduct, InfoSec &amp; Privacy</t>
        </is>
      </c>
      <c r="X56" s="123" t="inlineStr">
        <is>
          <t>103% · 3 of 3</t>
        </is>
      </c>
      <c r="Y56" s="123" t="inlineStr">
        <is>
          <t>AI / GenAI · Strategic acumen · XBRL &amp; taxonomy</t>
        </is>
      </c>
      <c r="Z56" s="123" t="inlineStr">
        <is>
          <t>AI, GenAI &amp; Prompt Engineering · Stakeholder &amp; Client Management</t>
        </is>
      </c>
    </row>
    <row r="57" ht="184" customHeight="1">
      <c r="A57" s="166" t="inlineStr">
        <is>
          <t>B</t>
        </is>
      </c>
      <c r="B57" s="23" t="inlineStr">
        <is>
          <t>B1</t>
        </is>
      </c>
      <c r="C57" s="21" t="inlineStr">
        <is>
          <t>Specialist</t>
        </is>
      </c>
      <c r="D57" s="110" t="inlineStr">
        <is>
          <t>Design Specialist – POD Lead</t>
        </is>
      </c>
      <c r="E57" s="111" t="inlineStr">
        <is>
          <t>Brand, Graphic &amp; Video Design</t>
        </is>
      </c>
      <c r="F57" s="111" t="inlineStr">
        <is>
          <t>Design &amp; Creative</t>
        </is>
      </c>
      <c r="G57" s="111" t="inlineStr">
        <is>
          <t>Marketing</t>
        </is>
      </c>
      <c r="H57" s="111" t="inlineStr">
        <is>
          <t>POD Lead</t>
        </is>
      </c>
      <c r="I57" s="112" t="n">
        <v>1</v>
      </c>
      <c r="J57" s="162" t="n">
        <v>3</v>
      </c>
      <c r="K57" s="163" t="n">
        <v>3</v>
      </c>
      <c r="L57" s="163" t="n">
        <v>3</v>
      </c>
      <c r="M57" s="163" t="n">
        <v>2</v>
      </c>
      <c r="N57" s="114" t="inlineStr">
        <is>
          <t>Index ≥ 90% · meets; must-haves at required level</t>
        </is>
      </c>
      <c r="O5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7"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7" s="120" t="inlineStr">
        <is>
          <t>• ★ Product, Platform &amp; Domain Knowledge: Handles most product and domain scenarios
• ★ Communication &amp; Presentation: Writes and presents clearly to clients and teams</t>
        </is>
      </c>
      <c r="S57" s="165" t="inlineStr">
        <is>
          <r>
            <rPr>
              <rFont val="Calibri"/>
              <sz val="10"/>
            </rPr>
            <t xml:space="preserve">• </t>
          </r>
          <r>
            <rPr>
              <rFont val="Calibri"/>
              <b val="1"/>
              <sz val="10"/>
            </rPr>
            <t>Marketing Tech &amp; Digital Marketing:</t>
          </r>
          <r>
            <rPr>
              <rFont val="Calibri"/>
              <sz val="10"/>
            </rPr>
            <t xml:space="preserve"> Runs campaigns, CRM, SEO and social channels
• </t>
          </r>
          <r>
            <rPr>
              <rFont val="Calibri"/>
              <b val="1"/>
              <sz val="10"/>
            </rPr>
            <t>Process Improvement &amp; Quality Mindset:</t>
          </r>
          <r>
            <rPr>
              <rFont val="Calibri"/>
              <sz val="10"/>
            </rPr>
            <t xml:space="preserve"> Delivers right-first-time; improves own checklists
• </t>
          </r>
          <r>
            <rPr>
              <rFont val="Calibri"/>
              <b val="1"/>
              <sz val="10"/>
            </rPr>
            <t>AI, GenAI &amp; Prompt Engineering:</t>
          </r>
          <r>
            <rPr>
              <rFont val="Calibri"/>
              <sz val="10"/>
            </rPr>
            <t xml:space="preserve"> Uses AI / LLM tools in own work and validates output
• </t>
          </r>
          <r>
            <rPr>
              <rFont val="Calibri"/>
              <b val="1"/>
              <sz val="10"/>
            </rPr>
            <t>Stakeholder &amp; Client Management:</t>
          </r>
          <r>
            <rPr>
              <rFont val="Calibri"/>
              <sz val="10"/>
            </rPr>
            <t xml:space="preserve"> Manages client communication and expectations for own work</t>
          </r>
        </is>
      </c>
      <c r="T57" s="165" t="inlineStr">
        <is>
          <t>—</t>
        </is>
      </c>
      <c r="U57" s="122" t="inlineStr">
        <is>
          <t>Scenario interview; Presentation / writing test; Portfolio / case; Work sample / case; Work sample / portfolio; Role play / behavioural interview</t>
        </is>
      </c>
      <c r="V57" s="123" t="inlineStr">
        <is>
          <t>Internal product certification; Google / HubSpot certifications; Lean / Six Sigma · optional; Vendor AI certifications · optional</t>
        </is>
      </c>
      <c r="W57" s="123" t="inlineStr">
        <is>
          <t>Brand and accessibility standards · WCAG; mandatory: POSH, Code of Conduct, InfoSec &amp; Privacy</t>
        </is>
      </c>
      <c r="X57" s="123" t="inlineStr">
        <is>
          <t>90% · 1 of 1</t>
        </is>
      </c>
      <c r="Y57" s="123" t="inlineStr">
        <is>
          <t>Product &amp; domain · Quality &amp; process · AI / GenAI</t>
        </is>
      </c>
      <c r="Z57" s="123" t="inlineStr">
        <is>
          <t>AI, GenAI &amp; Prompt Engineering · People Leadership &amp; Mentoring · Project, Program &amp; Agile Management</t>
        </is>
      </c>
    </row>
    <row r="58" ht="184" customHeight="1">
      <c r="A58" s="166" t="inlineStr">
        <is>
          <t>B</t>
        </is>
      </c>
      <c r="B58" s="23" t="inlineStr">
        <is>
          <t>B1</t>
        </is>
      </c>
      <c r="C58" s="21" t="inlineStr">
        <is>
          <t>Specialist</t>
        </is>
      </c>
      <c r="D58" s="110" t="inlineStr">
        <is>
          <t>AI/ML Specialist – POD Lead</t>
        </is>
      </c>
      <c r="E58" s="111" t="inlineStr">
        <is>
          <t>AI / ML &amp; GenAI Engineering</t>
        </is>
      </c>
      <c r="F58" s="111" t="inlineStr">
        <is>
          <t>Engineering &amp; Development</t>
        </is>
      </c>
      <c r="G58" s="111" t="inlineStr">
        <is>
          <t>Technology</t>
        </is>
      </c>
      <c r="H58" s="111" t="inlineStr">
        <is>
          <t>POD Lead</t>
        </is>
      </c>
      <c r="I58" s="112" t="n">
        <v>1</v>
      </c>
      <c r="J58" s="162" t="n">
        <v>3</v>
      </c>
      <c r="K58" s="163" t="n">
        <v>3</v>
      </c>
      <c r="L58" s="163" t="n">
        <v>3</v>
      </c>
      <c r="M58" s="163" t="n">
        <v>2</v>
      </c>
      <c r="N58" s="114" t="inlineStr">
        <is>
          <t>Index ≥ 90% · meets; must-haves at required level</t>
        </is>
      </c>
      <c r="O5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8"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8" s="120" t="inlineStr">
        <is>
          <t>• ★ Programming &amp; Tech-Stack Depth: Builds features with clean, tested code
• ★ System Design &amp; Architecture: Designs components and integrations for a module</t>
        </is>
      </c>
      <c r="S58"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8" s="165" t="inlineStr">
        <is>
          <t>—</t>
        </is>
      </c>
      <c r="U58" s="122" t="inlineStr">
        <is>
          <t>Coding test + code review; System-design interview / design review; SQL test / case; Practical task; Work sample / portfolio; Scenario interview</t>
        </is>
      </c>
      <c r="V58" s="123" t="inlineStr">
        <is>
          <t>Cloud / language certifications · optional; AWS / Azure architect · optional; Database certifications · optional; AWS / Azure / Kubernetes certifications; Vendor AI certifications · optional; Internal product certification</t>
        </is>
      </c>
      <c r="W58" s="123" t="inlineStr">
        <is>
          <t>Secure coding · OWASP, code review, unit testing; mandatory: POSH, Code of Conduct, InfoSec &amp; Privacy</t>
        </is>
      </c>
      <c r="X58" s="123" t="inlineStr">
        <is>
          <t>99% · 1 of 1</t>
        </is>
      </c>
      <c r="Y58" s="123" t="inlineStr">
        <is>
          <t>SQL &amp; data · Learning agility · Data literacy</t>
        </is>
      </c>
      <c r="Z58" s="123" t="inlineStr">
        <is>
          <t>Product, Platform &amp; Domain Knowledge · System Design &amp; Architecture · AI, GenAI &amp; Prompt Engineering</t>
        </is>
      </c>
    </row>
    <row r="59" ht="184" customHeight="1">
      <c r="A59" s="166" t="inlineStr">
        <is>
          <t>B</t>
        </is>
      </c>
      <c r="B59" s="23" t="inlineStr">
        <is>
          <t>B1</t>
        </is>
      </c>
      <c r="C59" s="21" t="inlineStr">
        <is>
          <t>Specialist</t>
        </is>
      </c>
      <c r="D59" s="110" t="inlineStr">
        <is>
          <t>Technical Specialist – POD Lead</t>
        </is>
      </c>
      <c r="E59" s="111" t="inlineStr">
        <is>
          <t>Backend Development</t>
        </is>
      </c>
      <c r="F59" s="111" t="inlineStr">
        <is>
          <t>Engineering &amp; Development</t>
        </is>
      </c>
      <c r="G59" s="111" t="inlineStr">
        <is>
          <t>Technology</t>
        </is>
      </c>
      <c r="H59" s="111" t="inlineStr">
        <is>
          <t>POD Lead</t>
        </is>
      </c>
      <c r="I59" s="112" t="n">
        <v>1</v>
      </c>
      <c r="J59" s="162" t="n">
        <v>3</v>
      </c>
      <c r="K59" s="163" t="n">
        <v>3</v>
      </c>
      <c r="L59" s="163" t="n">
        <v>3</v>
      </c>
      <c r="M59" s="163" t="n">
        <v>2</v>
      </c>
      <c r="N59" s="114" t="inlineStr">
        <is>
          <t>Index ≥ 90% · meets; must-haves at required level</t>
        </is>
      </c>
      <c r="O59"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5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59"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59" s="120" t="inlineStr">
        <is>
          <t>• ★ Programming &amp; Tech-Stack Depth: Builds features with clean, tested code
• ★ System Design &amp; Architecture: Designs components and integrations for a module</t>
        </is>
      </c>
      <c r="S59"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59" s="165" t="inlineStr">
        <is>
          <t>—</t>
        </is>
      </c>
      <c r="U59" s="122" t="inlineStr">
        <is>
          <t>Coding test + code review; System-design interview / design review; SQL test / case; Practical task; Work sample / portfolio; Scenario interview</t>
        </is>
      </c>
      <c r="V59" s="123" t="inlineStr">
        <is>
          <t>Cloud / language certifications · optional; AWS / Azure architect · optional; Database certifications · optional; AWS / Azure / Kubernetes certifications; Vendor AI certifications · optional; Internal product certification</t>
        </is>
      </c>
      <c r="W59" s="123" t="inlineStr">
        <is>
          <t>Secure coding · OWASP, code review, unit testing; mandatory: POSH, Code of Conduct, InfoSec &amp; Privacy</t>
        </is>
      </c>
      <c r="X59" s="123" t="inlineStr">
        <is>
          <t>80% · 0 of 1</t>
        </is>
      </c>
      <c r="Y59" s="123" t="inlineStr">
        <is>
          <t>Programming &amp; stack · System design · SQL &amp; data</t>
        </is>
      </c>
      <c r="Z59" s="123" t="inlineStr">
        <is>
          <t>Stakeholder &amp; Client Management</t>
        </is>
      </c>
    </row>
    <row r="60" ht="184" customHeight="1">
      <c r="A60" s="166" t="inlineStr">
        <is>
          <t>B</t>
        </is>
      </c>
      <c r="B60" s="23" t="inlineStr">
        <is>
          <t>B1</t>
        </is>
      </c>
      <c r="C60" s="21" t="inlineStr">
        <is>
          <t>Specialist</t>
        </is>
      </c>
      <c r="D60" s="110" t="inlineStr">
        <is>
          <t>DevOps Specialist – POD Lead</t>
        </is>
      </c>
      <c r="E60" s="111" t="inlineStr">
        <is>
          <t>DevOps &amp; Release Engineering</t>
        </is>
      </c>
      <c r="F60" s="111" t="inlineStr">
        <is>
          <t>Engineering &amp; Development</t>
        </is>
      </c>
      <c r="G60" s="111" t="inlineStr">
        <is>
          <t>Support</t>
        </is>
      </c>
      <c r="H60" s="111" t="inlineStr">
        <is>
          <t>POD Lead</t>
        </is>
      </c>
      <c r="I60" s="112" t="n">
        <v>1</v>
      </c>
      <c r="J60" s="162" t="n">
        <v>3</v>
      </c>
      <c r="K60" s="163" t="n">
        <v>3</v>
      </c>
      <c r="L60" s="163" t="n">
        <v>3</v>
      </c>
      <c r="M60" s="163" t="n">
        <v>2</v>
      </c>
      <c r="N60" s="114" t="inlineStr">
        <is>
          <t>Index ≥ 90% · meets; must-haves at required level</t>
        </is>
      </c>
      <c r="O60"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0"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0" s="120" t="inlineStr">
        <is>
          <t>• ★ Programming &amp; Tech-Stack Depth: Builds features with clean, tested code
• ★ System Design &amp; Architecture: Designs components and integrations for a module</t>
        </is>
      </c>
      <c r="S60" s="165" t="inlineStr">
        <is>
          <r>
            <rPr>
              <rFont val="Calibri"/>
              <sz val="10"/>
            </rPr>
            <t xml:space="preserve">• </t>
          </r>
          <r>
            <rPr>
              <rFont val="Calibri"/>
              <b val="1"/>
              <sz val="10"/>
            </rPr>
            <t>Database, SQL &amp; Data Engineering:</t>
          </r>
          <r>
            <rPr>
              <rFont val="Calibri"/>
              <sz val="10"/>
            </rPr>
            <t xml:space="preserve"> Writes and tunes queries, procedures and ETL
• </t>
          </r>
          <r>
            <rPr>
              <rFont val="Calibri"/>
              <b val="1"/>
              <sz val="10"/>
            </rPr>
            <t>Cloud, DevOps &amp; CI/CD:</t>
          </r>
          <r>
            <rPr>
              <rFont val="Calibri"/>
              <sz val="10"/>
            </rPr>
            <t xml:space="preserve"> Builds and runs CI/CD pipelines and environments
• </t>
          </r>
          <r>
            <rPr>
              <rFont val="Calibri"/>
              <b val="1"/>
              <sz val="10"/>
            </rPr>
            <t>AI, GenAI &amp; Prompt Engineering:</t>
          </r>
          <r>
            <rPr>
              <rFont val="Calibri"/>
              <sz val="10"/>
            </rPr>
            <t xml:space="preserve"> Uses AI / LLM tools in own work and validates output
• </t>
          </r>
          <r>
            <rPr>
              <rFont val="Calibri"/>
              <b val="1"/>
              <sz val="10"/>
            </rPr>
            <t>Product, Platform &amp; Domain Knowledge:</t>
          </r>
          <r>
            <rPr>
              <rFont val="Calibri"/>
              <sz val="10"/>
            </rPr>
            <t xml:space="preserve"> Handles most product and domain scenarios</t>
          </r>
        </is>
      </c>
      <c r="T60" s="165" t="inlineStr">
        <is>
          <t>—</t>
        </is>
      </c>
      <c r="U60" s="122" t="inlineStr">
        <is>
          <t>Coding test + code review; System-design interview / design review; SQL test / case; Practical task; Work sample / portfolio; Scenario interview</t>
        </is>
      </c>
      <c r="V60" s="123" t="inlineStr">
        <is>
          <t>Cloud / language certifications · optional; AWS / Azure architect · optional; Database certifications · optional; AWS / Azure / Kubernetes certifications; Vendor AI certifications · optional; Internal product certification</t>
        </is>
      </c>
      <c r="W60" s="123" t="inlineStr">
        <is>
          <t>Secure coding · OWASP, code review, unit testing; mandatory: POSH, Code of Conduct, InfoSec &amp; Privacy</t>
        </is>
      </c>
      <c r="X60" s="123" t="inlineStr">
        <is>
          <t>89% · 0 of 1</t>
        </is>
      </c>
      <c r="Y60" s="123" t="inlineStr">
        <is>
          <t>Programming &amp; stack · System design · SQL &amp; data</t>
        </is>
      </c>
      <c r="Z60" s="123" t="inlineStr">
        <is>
          <t>Cloud, DevOps &amp; CI/CD · AI, GenAI &amp; Prompt Engineering · People Leadership &amp; Mentoring</t>
        </is>
      </c>
    </row>
    <row r="61" ht="184" customHeight="1">
      <c r="A61" s="166" t="inlineStr">
        <is>
          <t>B</t>
        </is>
      </c>
      <c r="B61" s="23" t="inlineStr">
        <is>
          <t>B1</t>
        </is>
      </c>
      <c r="C61" s="21" t="inlineStr">
        <is>
          <t>Specialist</t>
        </is>
      </c>
      <c r="D61" s="110" t="inlineStr">
        <is>
          <t>Associate Product Manager – POD Lead</t>
        </is>
      </c>
      <c r="E61" s="111" t="inlineStr">
        <is>
          <t>Product Management</t>
        </is>
      </c>
      <c r="F61" s="111" t="inlineStr">
        <is>
          <t>Product Management</t>
        </is>
      </c>
      <c r="G61" s="111" t="inlineStr">
        <is>
          <t>Functional</t>
        </is>
      </c>
      <c r="H61" s="111" t="inlineStr">
        <is>
          <t>POD Lead</t>
        </is>
      </c>
      <c r="I61" s="112" t="n">
        <v>3</v>
      </c>
      <c r="J61" s="162" t="n">
        <v>3</v>
      </c>
      <c r="K61" s="163" t="n">
        <v>3</v>
      </c>
      <c r="L61" s="163" t="n">
        <v>3</v>
      </c>
      <c r="M61" s="163" t="n">
        <v>2</v>
      </c>
      <c r="N61" s="114" t="inlineStr">
        <is>
          <t>Index ≥ 90% · meets; must-haves at required level</t>
        </is>
      </c>
      <c r="O61"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1"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1" s="120" t="inlineStr">
        <is>
          <t>• ★ Product, Platform &amp; Domain Knowledge: Handles most product and domain scenarios
• ★ Business Analysis &amp; Requirements Engineering: Writes BRD / FSD / user stories and validates them</t>
        </is>
      </c>
      <c r="S61" s="165" t="inlineStr">
        <is>
          <r>
            <rPr>
              <rFont val="Calibri"/>
              <sz val="10"/>
            </rPr>
            <t xml:space="preserve">• </t>
          </r>
          <r>
            <rPr>
              <rFont val="Calibri"/>
              <b val="1"/>
              <sz val="10"/>
            </rPr>
            <t>Data Analytics, BI &amp; Visualisation:</t>
          </r>
          <r>
            <rPr>
              <rFont val="Calibri"/>
              <sz val="10"/>
            </rPr>
            <t xml:space="preserve"> Builds MIS, dashboards and analysis
• </t>
          </r>
          <r>
            <rPr>
              <rFont val="Calibri"/>
              <b val="1"/>
              <sz val="10"/>
            </rPr>
            <t>Strategic Thinking &amp; Business Acumen:</t>
          </r>
          <r>
            <rPr>
              <rFont val="Calibri"/>
              <sz val="10"/>
            </rPr>
            <t xml:space="preserve"> Connects work to business goals and budgets
• </t>
          </r>
          <r>
            <rPr>
              <rFont val="Calibri"/>
              <b val="1"/>
              <sz val="10"/>
            </rPr>
            <t>Stakeholder &amp; Client Management:</t>
          </r>
          <r>
            <rPr>
              <rFont val="Calibri"/>
              <sz val="10"/>
            </rPr>
            <t xml:space="preserve"> Manages client communication and expectations for own work
• </t>
          </r>
          <r>
            <rPr>
              <rFont val="Calibri"/>
              <b val="1"/>
              <sz val="10"/>
            </rPr>
            <t>AI, GenAI &amp; Prompt Engineering:</t>
          </r>
          <r>
            <rPr>
              <rFont val="Calibri"/>
              <sz val="10"/>
            </rPr>
            <t xml:space="preserve"> Uses AI / LLM tools in own work and validates output</t>
          </r>
        </is>
      </c>
      <c r="T61" s="165" t="inlineStr">
        <is>
          <t>—</t>
        </is>
      </c>
      <c r="U61" s="122" t="inlineStr">
        <is>
          <t>Scenario interview; Case study; Data case / practical; Case interview; Role play / behavioural interview; Work sample / portfolio</t>
        </is>
      </c>
      <c r="V61" s="123" t="inlineStr">
        <is>
          <t>Internal product certification; CBAP / CCBA · optional; Power BI / Tableau · optional; MBA / PGDM · preferred at C+; Vendor AI certifications · optional</t>
        </is>
      </c>
      <c r="W61" s="123" t="inlineStr">
        <is>
          <t>Product discovery, roadmap and P&amp;L basics; mandatory: POSH, Code of Conduct, InfoSec &amp; Privacy</t>
        </is>
      </c>
      <c r="X61" s="123" t="inlineStr">
        <is>
          <t>97% · 3 of 3</t>
        </is>
      </c>
      <c r="Y61" s="123" t="inlineStr">
        <is>
          <t>Analytics &amp; BI · Learning agility · Requirements · AI / GenAI</t>
        </is>
      </c>
      <c r="Z61" s="123" t="inlineStr">
        <is>
          <t>AI, GenAI &amp; Prompt Engineering · Project, Program &amp; Agile Management · Stakeholder &amp; Client Management · Product, Platform &amp; Domain Knowledge</t>
        </is>
      </c>
    </row>
    <row r="62" ht="184" customHeight="1">
      <c r="A62" s="166" t="inlineStr">
        <is>
          <t>B</t>
        </is>
      </c>
      <c r="B62" s="23" t="inlineStr">
        <is>
          <t>B1</t>
        </is>
      </c>
      <c r="C62" s="21" t="inlineStr">
        <is>
          <t>Specialist</t>
        </is>
      </c>
      <c r="D62" s="110" t="inlineStr">
        <is>
          <t>Sales Operations Specialist – POD Lead</t>
        </is>
      </c>
      <c r="E62" s="111" t="inlineStr">
        <is>
          <t>Bids, RFP &amp; Sales Operations</t>
        </is>
      </c>
      <c r="F62" s="111" t="inlineStr">
        <is>
          <t>Sales &amp; Business Development</t>
        </is>
      </c>
      <c r="G62" s="111" t="inlineStr">
        <is>
          <t>Sales</t>
        </is>
      </c>
      <c r="H62" s="111" t="inlineStr">
        <is>
          <t>POD Lead</t>
        </is>
      </c>
      <c r="I62" s="112" t="n">
        <v>1</v>
      </c>
      <c r="J62" s="162" t="n">
        <v>3</v>
      </c>
      <c r="K62" s="163" t="n">
        <v>3</v>
      </c>
      <c r="L62" s="163" t="n">
        <v>3</v>
      </c>
      <c r="M62" s="163" t="n">
        <v>2</v>
      </c>
      <c r="N62" s="114" t="inlineStr">
        <is>
          <t>Index ≥ 90% · meets; must-haves at required level</t>
        </is>
      </c>
      <c r="O62"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2"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2" s="120" t="inlineStr">
        <is>
          <t>• ★ Sales, Negotiation &amp; Account Growth: Builds pipeline and closes deals
• ★ Marketing Tech &amp; Digital Marketing: Runs campaigns, CRM, SEO and social channels</t>
        </is>
      </c>
      <c r="S62"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62" s="165" t="inlineStr">
        <is>
          <t>—</t>
        </is>
      </c>
      <c r="U62" s="122" t="inlineStr">
        <is>
          <t>Sales role play; Portfolio / case; Role play / behavioural interview; Presentation / writing test; Scenario interview; Case interview</t>
        </is>
      </c>
      <c r="V62" s="123" t="inlineStr">
        <is>
          <t>Google / HubSpot certifications; Internal product certification; MBA / PGDM · preferred at C+</t>
        </is>
      </c>
      <c r="W62" s="123" t="inlineStr">
        <is>
          <t>CRM hygiene; contract basics; mandatory: POSH, Code of Conduct, InfoSec &amp; Privacy</t>
        </is>
      </c>
      <c r="X62" s="123" t="inlineStr">
        <is>
          <t>88% · 0 of 1</t>
        </is>
      </c>
      <c r="Y62" s="123" t="inlineStr">
        <is>
          <t>Stakeholder mgmt · Product &amp; domain · Ownership</t>
        </is>
      </c>
      <c r="Z62" s="123" t="inlineStr">
        <is>
          <t>Project, Program &amp; Agile Management</t>
        </is>
      </c>
    </row>
    <row r="63" ht="184" customHeight="1">
      <c r="A63" s="166" t="inlineStr">
        <is>
          <t>B</t>
        </is>
      </c>
      <c r="B63" s="23" t="inlineStr">
        <is>
          <t>B1</t>
        </is>
      </c>
      <c r="C63" s="21" t="inlineStr">
        <is>
          <t>Specialist</t>
        </is>
      </c>
      <c r="D63" s="110" t="inlineStr">
        <is>
          <t>Functional Specialist – POD Lead</t>
        </is>
      </c>
      <c r="E63" s="111" t="inlineStr">
        <is>
          <t>Solution Consulting &amp; Implementation</t>
        </is>
      </c>
      <c r="F63" s="111" t="inlineStr">
        <is>
          <t>Solution Consulting &amp; Implementation</t>
        </is>
      </c>
      <c r="G63" s="111" t="inlineStr">
        <is>
          <t>Functional</t>
        </is>
      </c>
      <c r="H63" s="111" t="inlineStr">
        <is>
          <t>POD Lead</t>
        </is>
      </c>
      <c r="I63" s="112" t="n">
        <v>1</v>
      </c>
      <c r="J63" s="162" t="n">
        <v>3</v>
      </c>
      <c r="K63" s="163" t="n">
        <v>3</v>
      </c>
      <c r="L63" s="163" t="n">
        <v>3</v>
      </c>
      <c r="M63" s="163" t="n">
        <v>2</v>
      </c>
      <c r="N63" s="114" t="inlineStr">
        <is>
          <t>Index ≥ 90% · meets; must-haves at required level</t>
        </is>
      </c>
      <c r="O63"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3"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3" s="120" t="inlineStr">
        <is>
          <t>• ★ Product, Platform &amp; Domain Knowledge: Handles most product and domain scenarios
• ★ ESG &amp; Sustainability: Applies ESG frameworks for clients</t>
        </is>
      </c>
      <c r="S63"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Business Analysis &amp; Requirements Engineering:</t>
          </r>
          <r>
            <rPr>
              <rFont val="Calibri"/>
              <sz val="10"/>
            </rPr>
            <t xml:space="preserve"> Writes BRD / FSD / user stories and validates them
• </t>
          </r>
          <r>
            <rPr>
              <rFont val="Calibri"/>
              <b val="1"/>
              <sz val="10"/>
            </rPr>
            <t>Project, Program &amp; Agile Management:</t>
          </r>
          <r>
            <rPr>
              <rFont val="Calibri"/>
              <sz val="10"/>
            </rPr>
            <t xml:space="preserve"> Plans and tracks delivery; manages risk and scope</t>
          </r>
        </is>
      </c>
      <c r="T63" s="165" t="inlineStr">
        <is>
          <t>—</t>
        </is>
      </c>
      <c r="U63" s="122" t="inlineStr">
        <is>
          <t>Scenario interview; Case study; Role play / behavioural interview; Presentation / writing test; Case interview</t>
        </is>
      </c>
      <c r="V63" s="123" t="inlineStr">
        <is>
          <t>Internal product certification; GRI / SASB / ESG certificates; CBAP / CCBA · optional; PMP / PRINCE2 / CSM / SAFe</t>
        </is>
      </c>
      <c r="W63" s="123" t="inlineStr">
        <is>
          <t>Implementation methodology; client training; mandatory: POSH, Code of Conduct, InfoSec &amp; Privacy</t>
        </is>
      </c>
      <c r="X63" s="123" t="inlineStr">
        <is>
          <t>83% · 0 of 1</t>
        </is>
      </c>
      <c r="Y63" s="123" t="inlineStr">
        <is>
          <t>ESG · Stakeholder mgmt · Requirements</t>
        </is>
      </c>
      <c r="Z63" s="123" t="inlineStr">
        <is>
          <t>Strategic Thinking &amp; Business Acumen</t>
        </is>
      </c>
    </row>
    <row r="64" ht="184" customHeight="1">
      <c r="A64" s="166" t="inlineStr">
        <is>
          <t>B</t>
        </is>
      </c>
      <c r="B64" s="23" t="inlineStr">
        <is>
          <t>B1</t>
        </is>
      </c>
      <c r="C64" s="21" t="inlineStr">
        <is>
          <t>Team Lead</t>
        </is>
      </c>
      <c r="D64" s="110" t="inlineStr">
        <is>
          <t>Team Lead – Assisted Services</t>
        </is>
      </c>
      <c r="E64" s="111" t="inlineStr">
        <is>
          <t>XBRL Tagging, Conversion &amp; Filing</t>
        </is>
      </c>
      <c r="F64" s="111" t="inlineStr">
        <is>
          <t>Consulting &amp; Professional Services</t>
        </is>
      </c>
      <c r="G64" s="111" t="inlineStr">
        <is>
          <t>Services</t>
        </is>
      </c>
      <c r="H64" s="111" t="inlineStr">
        <is>
          <t>People Manager</t>
        </is>
      </c>
      <c r="I64" s="112" t="n">
        <v>2</v>
      </c>
      <c r="J64" s="162" t="n">
        <v>3</v>
      </c>
      <c r="K64" s="163" t="n">
        <v>3</v>
      </c>
      <c r="L64" s="163" t="n">
        <v>3</v>
      </c>
      <c r="M64" s="163" t="n">
        <v>2</v>
      </c>
      <c r="N64" s="114" t="inlineStr">
        <is>
          <t>Index ≥ 90% · meets; must-haves at required level</t>
        </is>
      </c>
      <c r="O64"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4"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4" s="120" t="inlineStr">
        <is>
          <t>• ★ XBRL, iXBRL &amp; Taxonomy: Tags and validates filings accurately for a market
• ★ Accounting &amp; Reporting Standards · IFRS/US GAAP: Applies IFRS / US GAAP / Ind AS correctly</t>
        </is>
      </c>
      <c r="S64"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Process Improvement &amp; Quality Mindset:</t>
          </r>
          <r>
            <rPr>
              <rFont val="Calibri"/>
              <sz val="10"/>
            </rPr>
            <t xml:space="preserve"> Delivers right-first-time; improves own checklists
• </t>
          </r>
          <r>
            <rPr>
              <rFont val="Calibri"/>
              <b val="1"/>
              <sz val="10"/>
            </rPr>
            <t>Advanced Excel &amp; Productivity Tools:</t>
          </r>
          <r>
            <rPr>
              <rFont val="Calibri"/>
              <sz val="10"/>
            </rPr>
            <t xml:space="preserve"> Uses advanced Excel, Word, HTML and conversion tools fluently
• </t>
          </r>
          <r>
            <rPr>
              <rFont val="Calibri"/>
              <b val="1"/>
              <sz val="10"/>
            </rPr>
            <t>AI, GenAI &amp; Prompt Engineering:</t>
          </r>
          <r>
            <rPr>
              <rFont val="Calibri"/>
              <sz val="10"/>
            </rPr>
            <t xml:space="preserve"> Uses AI / LLM tools in own work and validates output</t>
          </r>
        </is>
      </c>
      <c r="T64" s="165" t="inlineStr">
        <is>
          <t>—</t>
        </is>
      </c>
      <c r="U64" s="122" t="inlineStr">
        <is>
          <t>Tagging test on a real filing; Accounting test; Domain interview; Work sample / case; Practical test; Work sample / portfolio</t>
        </is>
      </c>
      <c r="V64" s="123" t="inlineStr">
        <is>
          <t>XBRL US GAAP Certificate · AICPA &amp; XBRL US or equivalent; CA / CMA / ACCA / CFA / IFRS certificate; Domain certifications · optional; Lean / Six Sigma · optional; MOS Excel · optional; Vendor AI certifications · optional</t>
        </is>
      </c>
      <c r="W64" s="123" t="inlineStr">
        <is>
          <t>XBRL certificate preferred from A3; filing deadlines and confidentiality; mandatory: POSH, Code of Conduct, InfoSec &amp; Privacy</t>
        </is>
      </c>
      <c r="X64" s="123" t="inlineStr">
        <is>
          <t>92% · 2 of 2</t>
        </is>
      </c>
      <c r="Y64" s="123" t="inlineStr">
        <is>
          <t>Accounting standards · AI / GenAI · Innovation · Excel &amp; tools</t>
        </is>
      </c>
      <c r="Z64" s="123" t="inlineStr">
        <is>
          <t>RC.XBRL-P: reporting standards · tagging · validation · filing controls</t>
        </is>
      </c>
    </row>
    <row r="65" ht="184" customHeight="1">
      <c r="A65" s="166" t="inlineStr">
        <is>
          <t>B</t>
        </is>
      </c>
      <c r="B65" s="23" t="inlineStr">
        <is>
          <t>B1</t>
        </is>
      </c>
      <c r="C65" s="21" t="inlineStr">
        <is>
          <t>Team Lead</t>
        </is>
      </c>
      <c r="D65" s="110" t="inlineStr">
        <is>
          <t>Team Lead – Digitization</t>
        </is>
      </c>
      <c r="E65" s="111" t="inlineStr">
        <is>
          <t>Document Conversion, Formatting &amp; Web Publishing</t>
        </is>
      </c>
      <c r="F65" s="111" t="inlineStr">
        <is>
          <t>Data Operations &amp; Digitization</t>
        </is>
      </c>
      <c r="G65" s="111" t="inlineStr">
        <is>
          <t>Digitizing</t>
        </is>
      </c>
      <c r="H65" s="111" t="inlineStr">
        <is>
          <t>People Manager</t>
        </is>
      </c>
      <c r="I65" s="112" t="n">
        <v>1</v>
      </c>
      <c r="J65" s="162" t="n">
        <v>3</v>
      </c>
      <c r="K65" s="163" t="n">
        <v>3</v>
      </c>
      <c r="L65" s="163" t="n">
        <v>3</v>
      </c>
      <c r="M65" s="163" t="n">
        <v>2</v>
      </c>
      <c r="N65" s="114" t="inlineStr">
        <is>
          <t>Index ≥ 90% · meets; must-haves at required level</t>
        </is>
      </c>
      <c r="O6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5"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5" s="120" t="inlineStr">
        <is>
          <t>• ★ Advanced Excel &amp; Productivity Tools: Uses advanced Excel, Word, HTML and conversion tools fluently
• ★ Process Improvement &amp; Quality Mindset: Delivers right-first-time; improves own checklists</t>
        </is>
      </c>
      <c r="S65" s="165" t="inlineStr">
        <is>
          <r>
            <rPr>
              <rFont val="Calibri"/>
              <sz val="10"/>
            </rPr>
            <t xml:space="preserve">• </t>
          </r>
          <r>
            <rPr>
              <rFont val="Calibri"/>
              <b val="1"/>
              <sz val="10"/>
            </rPr>
            <t>Regulatory &amp; BFSI Domain:</t>
          </r>
          <r>
            <rPr>
              <rFont val="Calibri"/>
              <sz val="10"/>
            </rPr>
            <t xml:space="preserve"> Knows the relevant regulators, returns and rules
• </t>
          </r>
          <r>
            <rPr>
              <rFont val="Calibri"/>
              <b val="1"/>
              <sz val="10"/>
            </rPr>
            <t>XBRL, iXBRL &amp; Taxonomy:</t>
          </r>
          <r>
            <rPr>
              <rFont val="Calibri"/>
              <sz val="10"/>
            </rPr>
            <t xml:space="preserve"> Tags and validates filings accurately for a market
• </t>
          </r>
          <r>
            <rPr>
              <rFont val="Calibri"/>
              <b val="1"/>
              <sz val="10"/>
            </rPr>
            <t>AI, GenAI &amp; Prompt Engineering:</t>
          </r>
          <r>
            <rPr>
              <rFont val="Calibri"/>
              <sz val="10"/>
            </rPr>
            <t xml:space="preserve"> Uses AI / LLM tools in own work and validates output
• </t>
          </r>
          <r>
            <rPr>
              <rFont val="Calibri"/>
              <b val="1"/>
              <sz val="10"/>
            </rPr>
            <t>Time, Priority &amp; Self-Management:</t>
          </r>
          <r>
            <rPr>
              <rFont val="Calibri"/>
              <sz val="10"/>
            </rPr>
            <t xml:space="preserve"> Manages volume and deadlines without slippage</t>
          </r>
        </is>
      </c>
      <c r="T65" s="165" t="inlineStr">
        <is>
          <t>—</t>
        </is>
      </c>
      <c r="U65" s="122" t="inlineStr">
        <is>
          <t>Practical test; Work sample / case; Domain interview; Tagging test on a real filing; Work sample / portfolio; Behavioural interview</t>
        </is>
      </c>
      <c r="V65" s="123" t="inlineStr">
        <is>
          <t>MOS Excel · optional; Lean / Six Sigma · optional; Domain certifications · optional; XBRL US GAAP Certificate · AICPA &amp; XBRL US or equivalent; Vendor AI certifications · optional</t>
        </is>
      </c>
      <c r="W65" s="123" t="inlineStr">
        <is>
          <t>Accuracy and SLA discipline; data confidentiality; mandatory: POSH, Code of Conduct, InfoSec &amp; Privacy</t>
        </is>
      </c>
      <c r="X65" s="123" t="inlineStr">
        <is>
          <t>101% · 1 of 1</t>
        </is>
      </c>
      <c r="Y65" s="123" t="inlineStr">
        <is>
          <t>Prioritisation · Innovation · Strategic acumen</t>
        </is>
      </c>
      <c r="Z65" s="123" t="inlineStr">
        <is>
          <t>AI, GenAI &amp; Prompt Engineering · Stakeholder &amp; Client Management</t>
        </is>
      </c>
    </row>
    <row r="66" ht="184" customHeight="1">
      <c r="A66" s="166" t="inlineStr">
        <is>
          <t>B</t>
        </is>
      </c>
      <c r="B66" s="23" t="inlineStr">
        <is>
          <t>B1</t>
        </is>
      </c>
      <c r="C66" s="21" t="inlineStr">
        <is>
          <t>Team Lead</t>
        </is>
      </c>
      <c r="D66" s="110" t="inlineStr">
        <is>
          <t>Team Lead – Sales Development</t>
        </is>
      </c>
      <c r="E66" s="111" t="inlineStr">
        <is>
          <t>Sales Development &amp; Prospecting</t>
        </is>
      </c>
      <c r="F66" s="111" t="inlineStr">
        <is>
          <t>Sales &amp; Business Development</t>
        </is>
      </c>
      <c r="G66" s="111" t="inlineStr">
        <is>
          <t>Marketing</t>
        </is>
      </c>
      <c r="H66" s="111" t="inlineStr">
        <is>
          <t>People Manager</t>
        </is>
      </c>
      <c r="I66" s="112" t="n">
        <v>2</v>
      </c>
      <c r="J66" s="162" t="n">
        <v>3</v>
      </c>
      <c r="K66" s="163" t="n">
        <v>3</v>
      </c>
      <c r="L66" s="163" t="n">
        <v>3</v>
      </c>
      <c r="M66" s="163" t="n">
        <v>2</v>
      </c>
      <c r="N66" s="114" t="inlineStr">
        <is>
          <t>Index ≥ 90% · meets; must-haves at required level</t>
        </is>
      </c>
      <c r="O6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6"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6" s="120" t="inlineStr">
        <is>
          <t>• ★ Sales, Negotiation &amp; Account Growth: Builds pipeline and closes deals
• ★ Marketing Tech &amp; Digital Marketing: Runs campaigns, CRM, SEO and social channels</t>
        </is>
      </c>
      <c r="S66" s="165" t="inlineStr">
        <is>
          <r>
            <rPr>
              <rFont val="Calibri"/>
              <sz val="10"/>
            </rPr>
            <t xml:space="preserve">• </t>
          </r>
          <r>
            <rPr>
              <rFont val="Calibri"/>
              <b val="1"/>
              <sz val="10"/>
            </rPr>
            <t>Stakeholder &amp; Client Management:</t>
          </r>
          <r>
            <rPr>
              <rFont val="Calibri"/>
              <sz val="10"/>
            </rPr>
            <t xml:space="preserve"> Manages client communication and expectations for own work
• </t>
          </r>
          <r>
            <rPr>
              <rFont val="Calibri"/>
              <b val="1"/>
              <sz val="10"/>
            </rPr>
            <t>Communication &amp; Presentation:</t>
          </r>
          <r>
            <rPr>
              <rFont val="Calibri"/>
              <sz val="10"/>
            </rPr>
            <t xml:space="preserve"> Writes and presents clearly to clients and teams
• </t>
          </r>
          <r>
            <rPr>
              <rFont val="Calibri"/>
              <b val="1"/>
              <sz val="10"/>
            </rPr>
            <t>Product, Platform &amp; Domain Knowledge:</t>
          </r>
          <r>
            <rPr>
              <rFont val="Calibri"/>
              <sz val="10"/>
            </rPr>
            <t xml:space="preserve"> Handles most product and domain scenarios
• </t>
          </r>
          <r>
            <rPr>
              <rFont val="Calibri"/>
              <b val="1"/>
              <sz val="10"/>
            </rPr>
            <t>Strategic Thinking &amp; Business Acumen:</t>
          </r>
          <r>
            <rPr>
              <rFont val="Calibri"/>
              <sz val="10"/>
            </rPr>
            <t xml:space="preserve"> Connects work to business goals and budgets</t>
          </r>
        </is>
      </c>
      <c r="T66" s="165" t="inlineStr">
        <is>
          <t>—</t>
        </is>
      </c>
      <c r="U66" s="122" t="inlineStr">
        <is>
          <t>Sales role play; Portfolio / case; Role play / behavioural interview; Presentation / writing test; Scenario interview; Case interview</t>
        </is>
      </c>
      <c r="V66" s="123" t="inlineStr">
        <is>
          <t>Google / HubSpot certifications; Internal product certification; MBA / PGDM · preferred at C+</t>
        </is>
      </c>
      <c r="W66" s="123" t="inlineStr">
        <is>
          <t>CRM hygiene; contract basics; mandatory: POSH, Code of Conduct, InfoSec &amp; Privacy</t>
        </is>
      </c>
      <c r="X66" s="123" t="inlineStr">
        <is>
          <t>88% · 1 of 2</t>
        </is>
      </c>
      <c r="Y66" s="123" t="inlineStr">
        <is>
          <t>Product &amp; domain · Communication · AI literacy · Client &amp; quality focus</t>
        </is>
      </c>
      <c r="Z66" s="123" t="inlineStr">
        <is>
          <t>People Leadership &amp; Mentoring · Project, Program &amp; Agile Management · Database, SQL &amp; Data Engineering</t>
        </is>
      </c>
    </row>
    <row r="67" ht="184" customHeight="1">
      <c r="A67" s="166" t="inlineStr">
        <is>
          <t>B</t>
        </is>
      </c>
      <c r="B67" s="23" t="inlineStr">
        <is>
          <t>B2</t>
        </is>
      </c>
      <c r="C67" s="21" t="inlineStr">
        <is>
          <t>Senior Specialist</t>
        </is>
      </c>
      <c r="D67" s="110" t="inlineStr">
        <is>
          <t>Customer Success Specialist</t>
        </is>
      </c>
      <c r="E67" s="111" t="inlineStr">
        <is>
          <t>Customer Success &amp; Account Management</t>
        </is>
      </c>
      <c r="F67" s="111" t="inlineStr">
        <is>
          <t>Customer Success &amp; Support</t>
        </is>
      </c>
      <c r="G67" s="111" t="inlineStr">
        <is>
          <t>Support</t>
        </is>
      </c>
      <c r="H67" s="111" t="inlineStr">
        <is>
          <t>IC</t>
        </is>
      </c>
      <c r="I67" s="112" t="n">
        <v>1</v>
      </c>
      <c r="J67" s="162" t="n">
        <v>3</v>
      </c>
      <c r="K67" s="163" t="n">
        <v>3</v>
      </c>
      <c r="L67" s="163" t="n">
        <v>4</v>
      </c>
      <c r="M67" s="163" t="n">
        <v>2</v>
      </c>
      <c r="N67" s="114" t="inlineStr">
        <is>
          <t>Index ≥ 90% · meets; must-haves at required level</t>
        </is>
      </c>
      <c r="O6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7"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7" s="120" t="inlineStr">
        <is>
          <t>• ★ Product, Platform &amp; Domain Knowledge: Recognised product / domain expert; trains others
• ★ Stakeholder &amp; Client Management: Owns key relationships; resolves escalations</t>
        </is>
      </c>
      <c r="S67"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t>
          </r>
        </is>
      </c>
      <c r="T67" s="165" t="inlineStr">
        <is>
          <t>—</t>
        </is>
      </c>
      <c r="U67" s="122" t="inlineStr">
        <is>
          <t>Scenario interview; Role play / behavioural interview; Presentation / writing test; SQL test / case; Domain interview; Work sample / case</t>
        </is>
      </c>
      <c r="V67" s="123" t="inlineStr">
        <is>
          <t>Internal product certification; Database certifications · optional; Domain certifications · optional; Lean / Six Sigma · optional</t>
        </is>
      </c>
      <c r="W67" s="123" t="inlineStr">
        <is>
          <t>ITIL / service-desk practice; SLA management; mandatory: POSH, Code of Conduct, InfoSec &amp; Privacy</t>
        </is>
      </c>
      <c r="X67" s="123" t="inlineStr">
        <is>
          <t>94% · 1 of 1</t>
        </is>
      </c>
      <c r="Y67" s="123" t="inlineStr">
        <is>
          <t>SQL &amp; data · Problem solving · Learning agility</t>
        </is>
      </c>
      <c r="Z67" s="123" t="inlineStr">
        <is>
          <t>People Leadership &amp; Mentoring · Project, Program &amp; Agile Management · Stakeholder &amp; Client Management</t>
        </is>
      </c>
    </row>
    <row r="68" ht="184" customHeight="1">
      <c r="A68" s="166" t="inlineStr">
        <is>
          <t>B</t>
        </is>
      </c>
      <c r="B68" s="23" t="inlineStr">
        <is>
          <t>B2</t>
        </is>
      </c>
      <c r="C68" s="21" t="inlineStr">
        <is>
          <t>Senior Specialist</t>
        </is>
      </c>
      <c r="D68" s="110" t="inlineStr">
        <is>
          <t>Senior Customer Success Specialist</t>
        </is>
      </c>
      <c r="E68" s="111" t="inlineStr">
        <is>
          <t>Customer Success &amp; Account Management</t>
        </is>
      </c>
      <c r="F68" s="111" t="inlineStr">
        <is>
          <t>Customer Success &amp; Support</t>
        </is>
      </c>
      <c r="G68" s="111" t="inlineStr">
        <is>
          <t>Support</t>
        </is>
      </c>
      <c r="H68" s="111" t="inlineStr">
        <is>
          <t>IC</t>
        </is>
      </c>
      <c r="I68" s="112" t="n">
        <v>3</v>
      </c>
      <c r="J68" s="162" t="n">
        <v>3</v>
      </c>
      <c r="K68" s="163" t="n">
        <v>3</v>
      </c>
      <c r="L68" s="163" t="n">
        <v>4</v>
      </c>
      <c r="M68" s="163" t="n">
        <v>2</v>
      </c>
      <c r="N68" s="114" t="inlineStr">
        <is>
          <t>Index ≥ 90% · meets; must-haves at required level</t>
        </is>
      </c>
      <c r="O6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8"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8" s="120" t="inlineStr">
        <is>
          <t>• ★ Product, Platform &amp; Domain Knowledge: Recognised product / domain expert; trains others
• ★ Stakeholder &amp; Client Management: Owns key relationships; resolves escalations</t>
        </is>
      </c>
      <c r="S68"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t>
          </r>
        </is>
      </c>
      <c r="T68" s="165" t="inlineStr">
        <is>
          <t>—</t>
        </is>
      </c>
      <c r="U68" s="122" t="inlineStr">
        <is>
          <t>Scenario interview; Role play / behavioural interview; Presentation / writing test; SQL test / case; Domain interview; Work sample / case</t>
        </is>
      </c>
      <c r="V68" s="123" t="inlineStr">
        <is>
          <t>Internal product certification; Database certifications · optional; Domain certifications · optional; Lean / Six Sigma · optional</t>
        </is>
      </c>
      <c r="W68" s="123" t="inlineStr">
        <is>
          <t>ITIL / service-desk practice; SLA management; mandatory: POSH, Code of Conduct, InfoSec &amp; Privacy</t>
        </is>
      </c>
      <c r="X68" s="123" t="inlineStr">
        <is>
          <t>90% · 2 of 3</t>
        </is>
      </c>
      <c r="Y68" s="123" t="inlineStr">
        <is>
          <t>Quality &amp; process · Communication · SQL &amp; data · Problem solving</t>
        </is>
      </c>
      <c r="Z68" s="123" t="inlineStr">
        <is>
          <t>People Leadership &amp; Mentoring · Project, Program &amp; Agile Management · Strategic Thinking &amp; Business Acumen · Stakeholder &amp; Client Management</t>
        </is>
      </c>
    </row>
    <row r="69" ht="184" customHeight="1">
      <c r="A69" s="166" t="inlineStr">
        <is>
          <t>B</t>
        </is>
      </c>
      <c r="B69" s="23" t="inlineStr">
        <is>
          <t>B2</t>
        </is>
      </c>
      <c r="C69" s="21" t="inlineStr">
        <is>
          <t>Senior Specialist</t>
        </is>
      </c>
      <c r="D69" s="110" t="inlineStr">
        <is>
          <t>Project Manager</t>
        </is>
      </c>
      <c r="E69" s="111" t="inlineStr">
        <is>
          <t>Project &amp; Program Delivery</t>
        </is>
      </c>
      <c r="F69" s="111" t="inlineStr">
        <is>
          <t>Project &amp; Program Management</t>
        </is>
      </c>
      <c r="G69" s="111" t="inlineStr">
        <is>
          <t>Technology</t>
        </is>
      </c>
      <c r="H69" s="111" t="inlineStr">
        <is>
          <t>IC</t>
        </is>
      </c>
      <c r="I69" s="112" t="n">
        <v>1</v>
      </c>
      <c r="J69" s="162" t="n">
        <v>3</v>
      </c>
      <c r="K69" s="163" t="n">
        <v>3</v>
      </c>
      <c r="L69" s="163" t="n">
        <v>4</v>
      </c>
      <c r="M69" s="163" t="n">
        <v>2</v>
      </c>
      <c r="N69" s="114" t="inlineStr">
        <is>
          <t>Index ≥ 90% · meets; must-haves at required level</t>
        </is>
      </c>
      <c r="O69"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6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69"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69" s="120" t="inlineStr">
        <is>
          <t>• ★ Project, Program &amp; Agile Management: Runs programmes across teams; improves delivery methods
• ★ Stakeholder &amp; Client Management: Owns key relationships; resolves escalations</t>
        </is>
      </c>
      <c r="S69"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69" s="165" t="inlineStr">
        <is>
          <t>—</t>
        </is>
      </c>
      <c r="U69" s="122" t="inlineStr">
        <is>
          <t>Case interview; Role play / behavioural interview; Presentation / writing test; Work sample / case; Scenario interview</t>
        </is>
      </c>
      <c r="V69" s="123" t="inlineStr">
        <is>
          <t>PMP / PRINCE2 / CSM / SAFe; Lean / Six Sigma · optional; MBA / PGDM · preferred at C+; Internal product certification</t>
        </is>
      </c>
      <c r="W69" s="123" t="inlineStr">
        <is>
          <t>Hybrid delivery governance; mandatory: POSH, Code of Conduct, InfoSec &amp; Privacy</t>
        </is>
      </c>
      <c r="X69" s="123" t="inlineStr">
        <is>
          <t>95% · 1 of 1</t>
        </is>
      </c>
      <c r="Y69" s="123" t="inlineStr">
        <is>
          <t>Quality &amp; process · Business acumen · Problem solving</t>
        </is>
      </c>
      <c r="Z69" s="123" t="inlineStr">
        <is>
          <t>AI, GenAI &amp; Prompt Engineering · People Leadership &amp; Mentoring · Stakeholder &amp; Client Management</t>
        </is>
      </c>
    </row>
    <row r="70" ht="184" customHeight="1">
      <c r="A70" s="166" t="inlineStr">
        <is>
          <t>B</t>
        </is>
      </c>
      <c r="B70" s="23" t="inlineStr">
        <is>
          <t>B2</t>
        </is>
      </c>
      <c r="C70" s="21" t="inlineStr">
        <is>
          <t>Senior Specialist</t>
        </is>
      </c>
      <c r="D70" s="110" t="inlineStr">
        <is>
          <t>Lead Account Executive</t>
        </is>
      </c>
      <c r="E70" s="111" t="inlineStr">
        <is>
          <t>Sales Leadership</t>
        </is>
      </c>
      <c r="F70" s="111" t="inlineStr">
        <is>
          <t>Sales &amp; Business Development</t>
        </is>
      </c>
      <c r="G70" s="111" t="inlineStr">
        <is>
          <t>Sales</t>
        </is>
      </c>
      <c r="H70" s="111" t="inlineStr">
        <is>
          <t>IC</t>
        </is>
      </c>
      <c r="I70" s="112" t="n">
        <v>1</v>
      </c>
      <c r="J70" s="162" t="n">
        <v>3</v>
      </c>
      <c r="K70" s="163" t="n">
        <v>3</v>
      </c>
      <c r="L70" s="163" t="n">
        <v>4</v>
      </c>
      <c r="M70" s="163" t="n">
        <v>2</v>
      </c>
      <c r="N70" s="114" t="inlineStr">
        <is>
          <t>Index ≥ 90% · meets; must-haves at required level</t>
        </is>
      </c>
      <c r="O70"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0"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70" s="120" t="inlineStr">
        <is>
          <t>• ★ Sales, Negotiation &amp; Account Growth: Owns key accounts; negotiates complex deals; grows revenue
• ★ Marketing Tech &amp; Digital Marketing: Owns digital strategy, funnel and marketing analytics</t>
        </is>
      </c>
      <c r="S70"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70" s="165" t="inlineStr">
        <is>
          <t>—</t>
        </is>
      </c>
      <c r="U70" s="122" t="inlineStr">
        <is>
          <t>Sales role play; Portfolio / case; Role play / behavioural interview; Presentation / writing test; Scenario interview; Case interview</t>
        </is>
      </c>
      <c r="V70" s="123" t="inlineStr">
        <is>
          <t>Google / HubSpot certifications; Internal product certification; MBA / PGDM · preferred at C+</t>
        </is>
      </c>
      <c r="W70" s="123" t="inlineStr">
        <is>
          <t>CRM hygiene; contract basics; mandatory: POSH, Code of Conduct, InfoSec &amp; Privacy</t>
        </is>
      </c>
      <c r="X70" s="123" t="inlineStr">
        <is>
          <t>99% · 1 of 1</t>
        </is>
      </c>
      <c r="Y70" s="123" t="inlineStr">
        <is>
          <t>Communication · AI literacy · Data literacy</t>
        </is>
      </c>
      <c r="Z70" s="123" t="inlineStr">
        <is>
          <t>Sales, Negotiation &amp; Account Growth · AI, GenAI &amp; Prompt Engineering · People Leadership &amp; Mentoring</t>
        </is>
      </c>
    </row>
    <row r="71" ht="184" customHeight="1">
      <c r="A71" s="166" t="inlineStr">
        <is>
          <t>B</t>
        </is>
      </c>
      <c r="B71" s="23" t="inlineStr">
        <is>
          <t>B2</t>
        </is>
      </c>
      <c r="C71" s="21" t="inlineStr">
        <is>
          <t>Senior Specialist</t>
        </is>
      </c>
      <c r="D71" s="110" t="inlineStr">
        <is>
          <t>Senior Functional Specialist</t>
        </is>
      </c>
      <c r="E71" s="111" t="inlineStr">
        <is>
          <t>Solution Consulting &amp; Implementation</t>
        </is>
      </c>
      <c r="F71" s="111" t="inlineStr">
        <is>
          <t>Solution Consulting &amp; Implementation</t>
        </is>
      </c>
      <c r="G71" s="111" t="inlineStr">
        <is>
          <t>Functional</t>
        </is>
      </c>
      <c r="H71" s="111" t="inlineStr">
        <is>
          <t>IC</t>
        </is>
      </c>
      <c r="I71" s="112" t="n">
        <v>1</v>
      </c>
      <c r="J71" s="162" t="n">
        <v>3</v>
      </c>
      <c r="K71" s="163" t="n">
        <v>3</v>
      </c>
      <c r="L71" s="163" t="n">
        <v>4</v>
      </c>
      <c r="M71" s="163" t="n">
        <v>2</v>
      </c>
      <c r="N71" s="114" t="inlineStr">
        <is>
          <t>Index ≥ 90% · meets; must-haves at required level</t>
        </is>
      </c>
      <c r="O71"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1" s="164" t="inlineStr">
        <is>
          <r>
            <rPr>
              <rFont val="Calibri"/>
              <sz val="10"/>
            </rPr>
            <t xml:space="preserve">• </t>
          </r>
          <r>
            <rPr>
              <rFont val="Calibri"/>
              <b val="1"/>
              <sz val="10"/>
            </rPr>
            <t>Leading &amp; Developing People:</t>
          </r>
          <r>
            <rPr>
              <rFont val="Calibri"/>
              <sz val="10"/>
            </rPr>
            <t xml:space="preserve"> Guides and reviews 1–3 people · POD Lead
• </t>
          </r>
          <r>
            <rPr>
              <rFont val="Calibri"/>
              <b val="1"/>
              <sz val="10"/>
            </rPr>
            <t>Decision Making &amp; Delegation:</t>
          </r>
          <r>
            <rPr>
              <rFont val="Calibri"/>
              <sz val="10"/>
            </rPr>
            <t xml:space="preserve"> Decides allocation within a pod
• </t>
          </r>
          <r>
            <rPr>
              <rFont val="Calibri"/>
              <b val="1"/>
              <sz val="10"/>
            </rPr>
            <t>Strategic &amp; Business Acumen:</t>
          </r>
          <r>
            <rPr>
              <rFont val="Calibri"/>
              <sz val="10"/>
            </rPr>
            <t xml:space="preserve"> Understands how own work drives client and business results
• </t>
          </r>
          <r>
            <rPr>
              <rFont val="Calibri"/>
              <b val="1"/>
              <sz val="10"/>
            </rPr>
            <t>Influence &amp; Change Leadership:</t>
          </r>
          <r>
            <rPr>
              <rFont val="Calibri"/>
              <sz val="10"/>
            </rPr>
            <t xml:space="preserve"> Influences peers in own area</t>
          </r>
        </is>
      </c>
      <c r="R71" s="120" t="inlineStr">
        <is>
          <t>• ★ Product, Platform &amp; Domain Knowledge: Recognised product / domain expert; trains others
• ★ ESG &amp; Sustainability: Advises on ESG reporting strategy</t>
        </is>
      </c>
      <c r="S71"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Business Analysis &amp; Requirements Engineering:</t>
          </r>
          <r>
            <rPr>
              <rFont val="Calibri"/>
              <sz val="10"/>
            </rPr>
            <t xml:space="preserve"> Leads complex requirement programmes; sets BA standards
• </t>
          </r>
          <r>
            <rPr>
              <rFont val="Calibri"/>
              <b val="1"/>
              <sz val="10"/>
            </rPr>
            <t>Project, Program &amp; Agile Management:</t>
          </r>
          <r>
            <rPr>
              <rFont val="Calibri"/>
              <sz val="10"/>
            </rPr>
            <t xml:space="preserve"> Runs programmes across teams; improves delivery methods</t>
          </r>
        </is>
      </c>
      <c r="T71" s="165" t="inlineStr">
        <is>
          <t>—</t>
        </is>
      </c>
      <c r="U71" s="122" t="inlineStr">
        <is>
          <t>Scenario interview; Case study; Role play / behavioural interview; Presentation / writing test; Case interview</t>
        </is>
      </c>
      <c r="V71" s="123" t="inlineStr">
        <is>
          <t>Internal product certification; GRI / SASB / ESG certificates; CBAP / CCBA · optional; PMP / PRINCE2 / CSM / SAFe</t>
        </is>
      </c>
      <c r="W71" s="123" t="inlineStr">
        <is>
          <t>Implementation methodology; client training; mandatory: POSH, Code of Conduct, InfoSec &amp; Privacy</t>
        </is>
      </c>
      <c r="X71" s="123" t="inlineStr">
        <is>
          <t>97% · 1 of 1</t>
        </is>
      </c>
      <c r="Y71" s="123" t="inlineStr">
        <is>
          <t>Project &amp; agile · Learning agility · AI literacy</t>
        </is>
      </c>
      <c r="Z71" s="123" t="inlineStr">
        <is>
          <t>AI, GenAI &amp; Prompt Engineering · Regulatory &amp; BFSI Domain · ESG &amp; Sustainability</t>
        </is>
      </c>
    </row>
    <row r="72" ht="184" customHeight="1">
      <c r="A72" s="166" t="inlineStr">
        <is>
          <t>B</t>
        </is>
      </c>
      <c r="B72" s="23" t="inlineStr">
        <is>
          <t>B2</t>
        </is>
      </c>
      <c r="C72" s="21" t="inlineStr">
        <is>
          <t>Senior Specialist</t>
        </is>
      </c>
      <c r="D72" s="110" t="inlineStr">
        <is>
          <t>Senior Business Analysis Specialist – POD Lead</t>
        </is>
      </c>
      <c r="E72" s="111" t="inlineStr">
        <is>
          <t>Business Analysis</t>
        </is>
      </c>
      <c r="F72" s="111" t="inlineStr">
        <is>
          <t>Business Analysis</t>
        </is>
      </c>
      <c r="G72" s="111" t="inlineStr">
        <is>
          <t>Technology</t>
        </is>
      </c>
      <c r="H72" s="111" t="inlineStr">
        <is>
          <t>POD Lead</t>
        </is>
      </c>
      <c r="I72" s="112" t="n">
        <v>1</v>
      </c>
      <c r="J72" s="162" t="n">
        <v>3</v>
      </c>
      <c r="K72" s="163" t="n">
        <v>3</v>
      </c>
      <c r="L72" s="163" t="n">
        <v>4</v>
      </c>
      <c r="M72" s="163" t="n">
        <v>3</v>
      </c>
      <c r="N72" s="114" t="inlineStr">
        <is>
          <t>Index ≥ 90% · meets; must-haves at required level</t>
        </is>
      </c>
      <c r="O72"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2"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2" s="120" t="inlineStr">
        <is>
          <t>• ★ Business Analysis &amp; Requirements Engineering: Leads complex requirement programmes; sets BA standards
• ★ Regulatory &amp; BFSI Domain: Interprets new regulation; advises clients and product</t>
        </is>
      </c>
      <c r="S72" s="165" t="inlineStr">
        <is>
          <r>
            <rPr>
              <rFont val="Calibri"/>
              <sz val="10"/>
            </rPr>
            <t xml:space="preserve">• </t>
          </r>
          <r>
            <rPr>
              <rFont val="Calibri"/>
              <b val="1"/>
              <sz val="10"/>
            </rPr>
            <t>Product, Platform &amp; Domain Knowledge:</t>
          </r>
          <r>
            <rPr>
              <rFont val="Calibri"/>
              <sz val="10"/>
            </rPr>
            <t xml:space="preserve"> Recognised product / domain expert; trains others
• </t>
          </r>
          <r>
            <rPr>
              <rFont val="Calibri"/>
              <b val="1"/>
              <sz val="10"/>
            </rPr>
            <t>Database, SQL &amp; Data Engineering:</t>
          </r>
          <r>
            <rPr>
              <rFont val="Calibri"/>
              <sz val="10"/>
            </rPr>
            <t xml:space="preserve"> Designs data models and pipelines; optimises at scale
•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t>
          </r>
        </is>
      </c>
      <c r="T72" s="165" t="inlineStr">
        <is>
          <t>—</t>
        </is>
      </c>
      <c r="U72" s="122" t="inlineStr">
        <is>
          <t>Case study; Domain interview; Scenario interview; SQL test / case; Role play / behavioural interview; Presentation / writing test</t>
        </is>
      </c>
      <c r="V72" s="123" t="inlineStr">
        <is>
          <t>CBAP / CCBA · optional; Domain certifications · optional; Internal product certification; Database certifications · optional</t>
        </is>
      </c>
      <c r="W72" s="123" t="inlineStr">
        <is>
          <t>Regulatory reporting domain · RBI / SEBI / IRDAI / SEC; mandatory: POSH, Code of Conduct, InfoSec &amp; Privacy</t>
        </is>
      </c>
      <c r="X72" s="123" t="inlineStr">
        <is>
          <t>99% · 1 of 1</t>
        </is>
      </c>
      <c r="Y72" s="123" t="inlineStr">
        <is>
          <t>Regulatory domain · SQL &amp; data · AI literacy</t>
        </is>
      </c>
      <c r="Z72" s="123" t="inlineStr">
        <is>
          <t>AI, GenAI &amp; Prompt Engineering · Product, Platform &amp; Domain Knowledge · Stakeholder &amp; Client Management</t>
        </is>
      </c>
    </row>
    <row r="73" ht="184" customHeight="1">
      <c r="A73" s="166" t="inlineStr">
        <is>
          <t>B</t>
        </is>
      </c>
      <c r="B73" s="23" t="inlineStr">
        <is>
          <t>B2</t>
        </is>
      </c>
      <c r="C73" s="21" t="inlineStr">
        <is>
          <t>Senior Specialist</t>
        </is>
      </c>
      <c r="D73" s="110" t="inlineStr">
        <is>
          <t>Senior Customer Success Specialist – POD Lead</t>
        </is>
      </c>
      <c r="E73" s="111" t="inlineStr">
        <is>
          <t>Customer Success &amp; Account Management</t>
        </is>
      </c>
      <c r="F73" s="111" t="inlineStr">
        <is>
          <t>Customer Success &amp; Support</t>
        </is>
      </c>
      <c r="G73" s="111" t="inlineStr">
        <is>
          <t>Support</t>
        </is>
      </c>
      <c r="H73" s="111" t="inlineStr">
        <is>
          <t>POD Lead</t>
        </is>
      </c>
      <c r="I73" s="112" t="n">
        <v>1</v>
      </c>
      <c r="J73" s="162" t="n">
        <v>3</v>
      </c>
      <c r="K73" s="163" t="n">
        <v>3</v>
      </c>
      <c r="L73" s="163" t="n">
        <v>4</v>
      </c>
      <c r="M73" s="163" t="n">
        <v>3</v>
      </c>
      <c r="N73" s="114" t="inlineStr">
        <is>
          <t>Index ≥ 90% · meets; must-haves at required level</t>
        </is>
      </c>
      <c r="O73"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3"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3" s="120" t="inlineStr">
        <is>
          <t>• ★ Product, Platform &amp; Domain Knowledge: Recognised product / domain expert; trains others
• ★ Stakeholder &amp; Client Management: Owns key relationships; resolves escalations</t>
        </is>
      </c>
      <c r="S73"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t>
          </r>
        </is>
      </c>
      <c r="T73" s="165" t="inlineStr">
        <is>
          <t>—</t>
        </is>
      </c>
      <c r="U73" s="122" t="inlineStr">
        <is>
          <t>Scenario interview; Role play / behavioural interview; Presentation / writing test; SQL test / case; Domain interview; Work sample / case</t>
        </is>
      </c>
      <c r="V73" s="123" t="inlineStr">
        <is>
          <t>Internal product certification; Database certifications · optional; Domain certifications · optional; Lean / Six Sigma · optional</t>
        </is>
      </c>
      <c r="W73" s="123" t="inlineStr">
        <is>
          <t>ITIL / service-desk practice; SLA management; mandatory: POSH, Code of Conduct, InfoSec &amp; Privacy</t>
        </is>
      </c>
      <c r="X73" s="123" t="inlineStr">
        <is>
          <t>89% · 0 of 1</t>
        </is>
      </c>
      <c r="Y73" s="123" t="inlineStr">
        <is>
          <t>SQL &amp; data · Regulatory domain · Quality &amp; process</t>
        </is>
      </c>
      <c r="Z73" s="123" t="inlineStr">
        <is>
          <t>Project, Program &amp; Agile Management · People Leadership &amp; Mentoring · Stakeholder &amp; Client Management</t>
        </is>
      </c>
    </row>
    <row r="74" ht="184" customHeight="1">
      <c r="A74" s="166" t="inlineStr">
        <is>
          <t>B</t>
        </is>
      </c>
      <c r="B74" s="23" t="inlineStr">
        <is>
          <t>B2</t>
        </is>
      </c>
      <c r="C74" s="21" t="inlineStr">
        <is>
          <t>Senior Specialist</t>
        </is>
      </c>
      <c r="D74" s="110" t="inlineStr">
        <is>
          <t>Lead Software Engineer – POD Lead</t>
        </is>
      </c>
      <c r="E74" s="111" t="inlineStr">
        <is>
          <t>Backend Development</t>
        </is>
      </c>
      <c r="F74" s="111" t="inlineStr">
        <is>
          <t>Engineering &amp; Development</t>
        </is>
      </c>
      <c r="G74" s="111" t="inlineStr">
        <is>
          <t>Technology</t>
        </is>
      </c>
      <c r="H74" s="111" t="inlineStr">
        <is>
          <t>POD Lead</t>
        </is>
      </c>
      <c r="I74" s="112" t="n">
        <v>1</v>
      </c>
      <c r="J74" s="162" t="n">
        <v>3</v>
      </c>
      <c r="K74" s="163" t="n">
        <v>3</v>
      </c>
      <c r="L74" s="163" t="n">
        <v>4</v>
      </c>
      <c r="M74" s="163" t="n">
        <v>3</v>
      </c>
      <c r="N74" s="114" t="inlineStr">
        <is>
          <t>Index ≥ 90% · meets; must-haves at required level</t>
        </is>
      </c>
      <c r="O74"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4"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4" s="120" t="inlineStr">
        <is>
          <t>• ★ Programming &amp; Tech-Stack Depth: Sets coding standards; solves performance and design issues across modules
• ★ System Design &amp; Architecture: Designs scalable, secure solutions across products; reviews designs</t>
        </is>
      </c>
      <c r="S74"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4" s="165" t="inlineStr">
        <is>
          <t>—</t>
        </is>
      </c>
      <c r="U74" s="122" t="inlineStr">
        <is>
          <t>Coding test + code review; System-design interview / design review; SQL test / case; Practical task; Work sample / portfolio; Scenario interview</t>
        </is>
      </c>
      <c r="V74" s="123" t="inlineStr">
        <is>
          <t>Cloud / language certifications · optional; AWS / Azure architect · optional; Database certifications · optional; AWS / Azure / Kubernetes certifications; Vendor AI certifications · optional; Internal product certification</t>
        </is>
      </c>
      <c r="W74" s="123" t="inlineStr">
        <is>
          <t>Secure coding · OWASP, code review, unit testing; mandatory: POSH, Code of Conduct, InfoSec &amp; Privacy</t>
        </is>
      </c>
      <c r="X74" s="123" t="inlineStr">
        <is>
          <t>102% · 1 of 1</t>
        </is>
      </c>
      <c r="Y74" s="123" t="inlineStr">
        <is>
          <t>Programming &amp; stack · Cloud &amp; DevOps</t>
        </is>
      </c>
      <c r="Z74" s="123" t="inlineStr">
        <is>
          <t>System Design &amp; Architecture · AI, GenAI &amp; Prompt Engineering · People Leadership &amp; Mentoring</t>
        </is>
      </c>
    </row>
    <row r="75" ht="184" customHeight="1">
      <c r="A75" s="166" t="inlineStr">
        <is>
          <t>B</t>
        </is>
      </c>
      <c r="B75" s="23" t="inlineStr">
        <is>
          <t>B2</t>
        </is>
      </c>
      <c r="C75" s="21" t="inlineStr">
        <is>
          <t>Senior Specialist</t>
        </is>
      </c>
      <c r="D75" s="110" t="inlineStr">
        <is>
          <t>Senior Technical Specialist – POD Lead</t>
        </is>
      </c>
      <c r="E75" s="111" t="inlineStr">
        <is>
          <t>Backend Development</t>
        </is>
      </c>
      <c r="F75" s="111" t="inlineStr">
        <is>
          <t>Engineering &amp; Development</t>
        </is>
      </c>
      <c r="G75" s="111" t="inlineStr">
        <is>
          <t>Technology</t>
        </is>
      </c>
      <c r="H75" s="111" t="inlineStr">
        <is>
          <t>POD Lead</t>
        </is>
      </c>
      <c r="I75" s="112" t="n">
        <v>1</v>
      </c>
      <c r="J75" s="162" t="n">
        <v>3</v>
      </c>
      <c r="K75" s="163" t="n">
        <v>3</v>
      </c>
      <c r="L75" s="163" t="n">
        <v>4</v>
      </c>
      <c r="M75" s="163" t="n">
        <v>3</v>
      </c>
      <c r="N75" s="114" t="inlineStr">
        <is>
          <t>Index ≥ 90% · meets; must-haves at required level</t>
        </is>
      </c>
      <c r="O7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5"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5" s="120" t="inlineStr">
        <is>
          <t>• ★ Programming &amp; Tech-Stack Depth: Sets coding standards; solves performance and design issues across modules
• ★ System Design &amp; Architecture: Designs scalable, secure solutions across products; reviews designs</t>
        </is>
      </c>
      <c r="S75"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5" s="165" t="inlineStr">
        <is>
          <t>—</t>
        </is>
      </c>
      <c r="U75" s="122" t="inlineStr">
        <is>
          <t>Coding test + code review; System-design interview / design review; SQL test / case; Practical task; Work sample / portfolio; Scenario interview</t>
        </is>
      </c>
      <c r="V75" s="123" t="inlineStr">
        <is>
          <t>Cloud / language certifications · optional; AWS / Azure architect · optional; Database certifications · optional; AWS / Azure / Kubernetes certifications; Vendor AI certifications · optional; Internal product certification</t>
        </is>
      </c>
      <c r="W75" s="123" t="inlineStr">
        <is>
          <t>Secure coding · OWASP, code review, unit testing; mandatory: POSH, Code of Conduct, InfoSec &amp; Privacy</t>
        </is>
      </c>
      <c r="X75" s="123" t="inlineStr">
        <is>
          <t>91% · 1 of 1</t>
        </is>
      </c>
      <c r="Y75" s="123" t="inlineStr">
        <is>
          <t>Programming &amp; stack · System design · AI / GenAI</t>
        </is>
      </c>
      <c r="Z75" s="123" t="inlineStr">
        <is>
          <t>Product, Platform &amp; Domain Knowledge · Stakeholder &amp; Client Management · Broader Ownership &amp; Cross-functional Exposure</t>
        </is>
      </c>
    </row>
    <row r="76" ht="184" customHeight="1">
      <c r="A76" s="166" t="inlineStr">
        <is>
          <t>B</t>
        </is>
      </c>
      <c r="B76" s="23" t="inlineStr">
        <is>
          <t>B2</t>
        </is>
      </c>
      <c r="C76" s="21" t="inlineStr">
        <is>
          <t>Senior Specialist</t>
        </is>
      </c>
      <c r="D76" s="110" t="inlineStr">
        <is>
          <t>Lead Software Engineer – POD Lead</t>
        </is>
      </c>
      <c r="E76" s="111" t="inlineStr">
        <is>
          <t>Full-Stack Development</t>
        </is>
      </c>
      <c r="F76" s="111" t="inlineStr">
        <is>
          <t>Engineering &amp; Development</t>
        </is>
      </c>
      <c r="G76" s="111" t="inlineStr">
        <is>
          <t>Technology</t>
        </is>
      </c>
      <c r="H76" s="111" t="inlineStr">
        <is>
          <t>POD Lead</t>
        </is>
      </c>
      <c r="I76" s="112" t="n">
        <v>1</v>
      </c>
      <c r="J76" s="162" t="n">
        <v>3</v>
      </c>
      <c r="K76" s="163" t="n">
        <v>3</v>
      </c>
      <c r="L76" s="163" t="n">
        <v>4</v>
      </c>
      <c r="M76" s="163" t="n">
        <v>3</v>
      </c>
      <c r="N76" s="114" t="inlineStr">
        <is>
          <t>Index ≥ 90% · meets; must-haves at required level</t>
        </is>
      </c>
      <c r="O7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6"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6" s="120" t="inlineStr">
        <is>
          <t>• ★ Programming &amp; Tech-Stack Depth: Sets coding standards; solves performance and design issues across modules
• ★ System Design &amp; Architecture: Designs scalable, secure solutions across products; reviews designs</t>
        </is>
      </c>
      <c r="S76"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76" s="165" t="inlineStr">
        <is>
          <t>—</t>
        </is>
      </c>
      <c r="U76" s="122" t="inlineStr">
        <is>
          <t>Coding test + code review; System-design interview / design review; SQL test / case; Practical task; Work sample / portfolio; Scenario interview</t>
        </is>
      </c>
      <c r="V76" s="123" t="inlineStr">
        <is>
          <t>Cloud / language certifications · optional; AWS / Azure architect · optional; Database certifications · optional; AWS / Azure / Kubernetes certifications; Vendor AI certifications · optional; Internal product certification</t>
        </is>
      </c>
      <c r="W76" s="123" t="inlineStr">
        <is>
          <t>Secure coding · OWASP, code review, unit testing; mandatory: POSH, Code of Conduct, InfoSec &amp; Privacy</t>
        </is>
      </c>
      <c r="X76" s="123" t="inlineStr">
        <is>
          <t>103% · 1 of 1</t>
        </is>
      </c>
      <c r="Y76" s="123" t="inlineStr">
        <is>
          <t>SQL &amp; data · Learning agility · Data literacy</t>
        </is>
      </c>
      <c r="Z76" s="123" t="inlineStr">
        <is>
          <t>AI, GenAI &amp; Prompt Engineering · People Leadership &amp; Mentoring · Project, Program &amp; Agile Management</t>
        </is>
      </c>
    </row>
    <row r="77" ht="184" customHeight="1">
      <c r="A77" s="166" t="inlineStr">
        <is>
          <t>B</t>
        </is>
      </c>
      <c r="B77" s="23" t="inlineStr">
        <is>
          <t>B2</t>
        </is>
      </c>
      <c r="C77" s="21" t="inlineStr">
        <is>
          <t>Senior Specialist</t>
        </is>
      </c>
      <c r="D77" s="110" t="inlineStr">
        <is>
          <t>Senior Marketing Specialist – POD Lead</t>
        </is>
      </c>
      <c r="E77" s="111" t="inlineStr">
        <is>
          <t>Demand Generation, Brand &amp; Events</t>
        </is>
      </c>
      <c r="F77" s="111" t="inlineStr">
        <is>
          <t>Marketing &amp; Communications</t>
        </is>
      </c>
      <c r="G77" s="111" t="inlineStr">
        <is>
          <t>Marketing</t>
        </is>
      </c>
      <c r="H77" s="111" t="inlineStr">
        <is>
          <t>POD Lead</t>
        </is>
      </c>
      <c r="I77" s="112" t="n">
        <v>1</v>
      </c>
      <c r="J77" s="162" t="n">
        <v>3</v>
      </c>
      <c r="K77" s="163" t="n">
        <v>3</v>
      </c>
      <c r="L77" s="163" t="n">
        <v>4</v>
      </c>
      <c r="M77" s="163" t="n">
        <v>3</v>
      </c>
      <c r="N77" s="114" t="inlineStr">
        <is>
          <t>Index ≥ 90% · meets; must-haves at required level</t>
        </is>
      </c>
      <c r="O7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7"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7" s="120" t="inlineStr">
        <is>
          <t>• ★ Marketing Tech &amp; Digital Marketing: Owns digital strategy, funnel and marketing analytics
• ★ Communication &amp; Presentation: Presents to senior stakeholders; shapes messaging</t>
        </is>
      </c>
      <c r="S77"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77" s="165" t="inlineStr">
        <is>
          <t>—</t>
        </is>
      </c>
      <c r="U77" s="122" t="inlineStr">
        <is>
          <t>Portfolio / case; Presentation / writing test; Data case / practical; Work sample / portfolio; Scenario interview; Case interview</t>
        </is>
      </c>
      <c r="V77" s="123" t="inlineStr">
        <is>
          <t>Google / HubSpot certifications; Power BI / Tableau · optional; Vendor AI certifications · optional; Internal product certification; MBA / PGDM · preferred at C+</t>
        </is>
      </c>
      <c r="W77" s="123" t="inlineStr">
        <is>
          <t>Brand and data-privacy rules for campaigns; mandatory: POSH, Code of Conduct, InfoSec &amp; Privacy</t>
        </is>
      </c>
      <c r="X77" s="123" t="inlineStr">
        <is>
          <t>95% · 1 of 1</t>
        </is>
      </c>
      <c r="Y77" s="123" t="inlineStr">
        <is>
          <t>Analytics &amp; BI · AI / GenAI · Product &amp; domain</t>
        </is>
      </c>
      <c r="Z77" s="123" t="inlineStr">
        <is>
          <t>People Leadership &amp; Mentoring · Project, Program &amp; Agile Management · Strategic Thinking &amp; Business Acumen</t>
        </is>
      </c>
    </row>
    <row r="78" ht="184" customHeight="1">
      <c r="A78" s="166" t="inlineStr">
        <is>
          <t>B</t>
        </is>
      </c>
      <c r="B78" s="23" t="inlineStr">
        <is>
          <t>B2</t>
        </is>
      </c>
      <c r="C78" s="21" t="inlineStr">
        <is>
          <t>Senior Specialist</t>
        </is>
      </c>
      <c r="D78" s="110" t="inlineStr">
        <is>
          <t>Senior QA Specialist – POD Lead</t>
        </is>
      </c>
      <c r="E78" s="111" t="inlineStr">
        <is>
          <t>Functional &amp; Domain Testing</t>
        </is>
      </c>
      <c r="F78" s="111" t="inlineStr">
        <is>
          <t>Quality Assurance</t>
        </is>
      </c>
      <c r="G78" s="111" t="inlineStr">
        <is>
          <t>Services</t>
        </is>
      </c>
      <c r="H78" s="111" t="inlineStr">
        <is>
          <t>POD Lead</t>
        </is>
      </c>
      <c r="I78" s="112" t="n">
        <v>1</v>
      </c>
      <c r="J78" s="162" t="n">
        <v>3</v>
      </c>
      <c r="K78" s="163" t="n">
        <v>3</v>
      </c>
      <c r="L78" s="163" t="n">
        <v>4</v>
      </c>
      <c r="M78" s="163" t="n">
        <v>3</v>
      </c>
      <c r="N78" s="114" t="inlineStr">
        <is>
          <t>Index ≥ 90% · meets; must-haves at required level</t>
        </is>
      </c>
      <c r="O7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8"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8" s="120" t="inlineStr">
        <is>
          <t>• ★ Test Automation &amp; QA Engineering: Sets test strategy and automation frameworks
• ★ Product, Platform &amp; Domain Knowledge: Recognised product / domain expert; trains others</t>
        </is>
      </c>
      <c r="S78"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t>
          </r>
        </is>
      </c>
      <c r="T78" s="165" t="inlineStr">
        <is>
          <t>—</t>
        </is>
      </c>
      <c r="U78" s="122" t="inlineStr">
        <is>
          <t>Testing practical; Scenario interview; SQL test / case; Work sample / portfolio; Work sample / case; Presentation / writing test</t>
        </is>
      </c>
      <c r="V78" s="123" t="inlineStr">
        <is>
          <t>ISTQB Foundation / Advanced; Internal product certification; Database certifications · optional; Vendor AI certifications · optional; Lean / Six Sigma · optional</t>
        </is>
      </c>
      <c r="W78" s="123" t="inlineStr">
        <is>
          <t>ISTQB or equivalent preferred from B1; mandatory: POSH, Code of Conduct, InfoSec &amp; Privacy</t>
        </is>
      </c>
      <c r="X78" s="123" t="inlineStr">
        <is>
          <t>98% · 1 of 1</t>
        </is>
      </c>
      <c r="Y78" s="123" t="inlineStr">
        <is>
          <t>SQL &amp; data · Learning agility · Decision making</t>
        </is>
      </c>
      <c r="Z78" s="123" t="inlineStr">
        <is>
          <t>AI, GenAI &amp; Prompt Engineering · People Leadership &amp; Mentoring · Project, Program &amp; Agile Management</t>
        </is>
      </c>
    </row>
    <row r="79" ht="184" customHeight="1">
      <c r="A79" s="166" t="inlineStr">
        <is>
          <t>B</t>
        </is>
      </c>
      <c r="B79" s="23" t="inlineStr">
        <is>
          <t>B2</t>
        </is>
      </c>
      <c r="C79" s="21" t="inlineStr">
        <is>
          <t>Senior Specialist</t>
        </is>
      </c>
      <c r="D79" s="110" t="inlineStr">
        <is>
          <t>Senior Account Executive – POD Lead</t>
        </is>
      </c>
      <c r="E79" s="111" t="inlineStr">
        <is>
          <t>Sales Development &amp; Prospecting</t>
        </is>
      </c>
      <c r="F79" s="111" t="inlineStr">
        <is>
          <t>Sales &amp; Business Development</t>
        </is>
      </c>
      <c r="G79" s="111" t="inlineStr">
        <is>
          <t>Marketing</t>
        </is>
      </c>
      <c r="H79" s="111" t="inlineStr">
        <is>
          <t>POD Lead</t>
        </is>
      </c>
      <c r="I79" s="112" t="n">
        <v>1</v>
      </c>
      <c r="J79" s="162" t="n">
        <v>3</v>
      </c>
      <c r="K79" s="163" t="n">
        <v>3</v>
      </c>
      <c r="L79" s="163" t="n">
        <v>4</v>
      </c>
      <c r="M79" s="163" t="n">
        <v>3</v>
      </c>
      <c r="N79" s="114" t="inlineStr">
        <is>
          <t>Index ≥ 90% · meets; must-haves at required level</t>
        </is>
      </c>
      <c r="O79"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7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79"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79" s="120" t="inlineStr">
        <is>
          <t>• ★ Sales, Negotiation &amp; Account Growth: Owns key accounts; negotiates complex deals; grows revenue
• ★ Marketing Tech &amp; Digital Marketing: Owns digital strategy, funnel and marketing analytics</t>
        </is>
      </c>
      <c r="S79"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79" s="165" t="inlineStr">
        <is>
          <t>—</t>
        </is>
      </c>
      <c r="U79" s="122" t="inlineStr">
        <is>
          <t>Sales role play; Portfolio / case; Role play / behavioural interview; Presentation / writing test; Scenario interview; Case interview</t>
        </is>
      </c>
      <c r="V79" s="123" t="inlineStr">
        <is>
          <t>Google / HubSpot certifications; Internal product certification; MBA / PGDM · preferred at C+</t>
        </is>
      </c>
      <c r="W79" s="123" t="inlineStr">
        <is>
          <t>CRM hygiene; contract basics; mandatory: POSH, Code of Conduct, InfoSec &amp; Privacy</t>
        </is>
      </c>
      <c r="X79" s="123" t="inlineStr">
        <is>
          <t>102% · 1 of 1</t>
        </is>
      </c>
      <c r="Y79" s="123" t="inlineStr">
        <is>
          <t>Learning agility · AI literacy</t>
        </is>
      </c>
      <c r="Z79" s="123" t="inlineStr">
        <is>
          <t>Strategic Thinking &amp; Business Acumen · Sales, Negotiation &amp; Account Growth · AI, GenAI &amp; Prompt Engineering</t>
        </is>
      </c>
    </row>
    <row r="80" ht="184" customHeight="1">
      <c r="A80" s="166" t="inlineStr">
        <is>
          <t>B</t>
        </is>
      </c>
      <c r="B80" s="23" t="inlineStr">
        <is>
          <t>B2</t>
        </is>
      </c>
      <c r="C80" s="21" t="inlineStr">
        <is>
          <t>Manager</t>
        </is>
      </c>
      <c r="D80" s="110" t="inlineStr">
        <is>
          <t>Senior Manager – Service Delivery</t>
        </is>
      </c>
      <c r="E80" s="111" t="inlineStr">
        <is>
          <t>Service Delivery Operations</t>
        </is>
      </c>
      <c r="F80" s="111" t="inlineStr">
        <is>
          <t>Consulting &amp; Professional Services</t>
        </is>
      </c>
      <c r="G80" s="111" t="inlineStr">
        <is>
          <t>Services</t>
        </is>
      </c>
      <c r="H80" s="111" t="inlineStr">
        <is>
          <t>People Manager</t>
        </is>
      </c>
      <c r="I80" s="112" t="n">
        <v>1</v>
      </c>
      <c r="J80" s="162" t="n">
        <v>3</v>
      </c>
      <c r="K80" s="163" t="n">
        <v>3</v>
      </c>
      <c r="L80" s="163" t="n">
        <v>4</v>
      </c>
      <c r="M80" s="163" t="n">
        <v>3</v>
      </c>
      <c r="N80" s="114" t="inlineStr">
        <is>
          <t>Index ≥ 90% · meets; must-haves at required level</t>
        </is>
      </c>
      <c r="O80"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0"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0" s="120" t="inlineStr">
        <is>
          <t>• ★ XBRL, iXBRL &amp; Taxonomy: Resolves complex tagging and taxonomy issues; builds extensions; reviews others
• ★ Accounting &amp; Reporting Standards · IFRS/US GAAP: Advises on complex disclosures and standards changes</t>
        </is>
      </c>
      <c r="S80"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80" s="165" t="inlineStr">
        <is>
          <t>—</t>
        </is>
      </c>
      <c r="U80" s="122" t="inlineStr">
        <is>
          <t>Tagging test on a real filing; Accounting test; Domain interview; Work sample / case; Practical test; Work sample / portfolio</t>
        </is>
      </c>
      <c r="V80" s="123" t="inlineStr">
        <is>
          <t>XBRL US GAAP Certificate · AICPA &amp; XBRL US or equivalent; CA / CMA / ACCA / CFA / IFRS certificate; Domain certifications · optional; Lean / Six Sigma · optional; MOS Excel · optional; Vendor AI certifications · optional</t>
        </is>
      </c>
      <c r="W80" s="123" t="inlineStr">
        <is>
          <t>XBRL certificate preferred from A3; filing deadlines and confidentiality; mandatory: POSH, Code of Conduct, InfoSec &amp; Privacy</t>
        </is>
      </c>
      <c r="X80" s="123" t="inlineStr">
        <is>
          <t>97% · 1 of 1</t>
        </is>
      </c>
      <c r="Y80" s="123" t="inlineStr">
        <is>
          <t>Accounting standards · Regulatory domain · AI / GenAI</t>
        </is>
      </c>
      <c r="Z80" s="123" t="inlineStr">
        <is>
          <t>People Leadership &amp; Mentoring · Project, Program &amp; Agile Management · Stakeholder &amp; Client Management</t>
        </is>
      </c>
    </row>
    <row r="81" ht="184" customHeight="1">
      <c r="A81" s="166" t="inlineStr">
        <is>
          <t>B</t>
        </is>
      </c>
      <c r="B81" s="23" t="inlineStr">
        <is>
          <t>B2</t>
        </is>
      </c>
      <c r="C81" s="21" t="inlineStr">
        <is>
          <t>Manager</t>
        </is>
      </c>
      <c r="D81" s="110" t="inlineStr">
        <is>
          <t>Manager – Assisted Services</t>
        </is>
      </c>
      <c r="E81" s="111" t="inlineStr">
        <is>
          <t>XBRL Tagging, Conversion &amp; Filing</t>
        </is>
      </c>
      <c r="F81" s="111" t="inlineStr">
        <is>
          <t>Consulting &amp; Professional Services</t>
        </is>
      </c>
      <c r="G81" s="111" t="inlineStr">
        <is>
          <t>Services</t>
        </is>
      </c>
      <c r="H81" s="111" t="inlineStr">
        <is>
          <t>People Manager</t>
        </is>
      </c>
      <c r="I81" s="112" t="n">
        <v>3</v>
      </c>
      <c r="J81" s="162" t="n">
        <v>3</v>
      </c>
      <c r="K81" s="163" t="n">
        <v>3</v>
      </c>
      <c r="L81" s="163" t="n">
        <v>4</v>
      </c>
      <c r="M81" s="163" t="n">
        <v>3</v>
      </c>
      <c r="N81" s="114" t="inlineStr">
        <is>
          <t>Index ≥ 90% · meets; must-haves at required level</t>
        </is>
      </c>
      <c r="O81"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1"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1" s="120" t="inlineStr">
        <is>
          <t>• ★ XBRL, iXBRL &amp; Taxonomy: Resolves complex tagging and taxonomy issues; builds extensions; reviews others
• ★ Accounting &amp; Reporting Standards · IFRS/US GAAP: Advises on complex disclosures and standards changes</t>
        </is>
      </c>
      <c r="S81"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81" s="165" t="inlineStr">
        <is>
          <t>—</t>
        </is>
      </c>
      <c r="U81" s="122" t="inlineStr">
        <is>
          <t>Tagging test on a real filing; Accounting test; Domain interview; Work sample / case; Practical test; Work sample / portfolio</t>
        </is>
      </c>
      <c r="V81" s="123" t="inlineStr">
        <is>
          <t>XBRL US GAAP Certificate · AICPA &amp; XBRL US or equivalent; CA / CMA / ACCA / CFA / IFRS certificate; Domain certifications · optional; Lean / Six Sigma · optional; MOS Excel · optional; Vendor AI certifications · optional</t>
        </is>
      </c>
      <c r="W81" s="123" t="inlineStr">
        <is>
          <t>XBRL certificate preferred from A3; filing deadlines and confidentiality; mandatory: POSH, Code of Conduct, InfoSec &amp; Privacy</t>
        </is>
      </c>
      <c r="X81" s="123" t="inlineStr">
        <is>
          <t>106% · 3 of 3</t>
        </is>
      </c>
      <c r="Y81" s="123" t="inlineStr">
        <is>
          <t>AI / GenAI · Learning agility · Strategic acumen · Regulatory domain</t>
        </is>
      </c>
      <c r="Z81" s="123" t="inlineStr">
        <is>
          <t>People Leadership &amp; Mentoring · AI, GenAI &amp; Prompt Engineering · Programming &amp; Tech-Stack Depth · Stakeholder &amp; Client Management</t>
        </is>
      </c>
    </row>
    <row r="82" ht="184" customHeight="1">
      <c r="A82" s="166" t="inlineStr">
        <is>
          <t>B</t>
        </is>
      </c>
      <c r="B82" s="23" t="inlineStr">
        <is>
          <t>B2</t>
        </is>
      </c>
      <c r="C82" s="21" t="inlineStr">
        <is>
          <t>Manager</t>
        </is>
      </c>
      <c r="D82" s="110" t="inlineStr">
        <is>
          <t>Senior Manager – Assisted Services</t>
        </is>
      </c>
      <c r="E82" s="111" t="inlineStr">
        <is>
          <t>XBRL Tagging, Conversion &amp; Filing</t>
        </is>
      </c>
      <c r="F82" s="111" t="inlineStr">
        <is>
          <t>Consulting &amp; Professional Services</t>
        </is>
      </c>
      <c r="G82" s="111" t="inlineStr">
        <is>
          <t>Services</t>
        </is>
      </c>
      <c r="H82" s="111" t="inlineStr">
        <is>
          <t>People Manager</t>
        </is>
      </c>
      <c r="I82" s="112" t="n">
        <v>1</v>
      </c>
      <c r="J82" s="162" t="n">
        <v>3</v>
      </c>
      <c r="K82" s="163" t="n">
        <v>3</v>
      </c>
      <c r="L82" s="163" t="n">
        <v>4</v>
      </c>
      <c r="M82" s="163" t="n">
        <v>3</v>
      </c>
      <c r="N82" s="114" t="inlineStr">
        <is>
          <t>Index ≥ 90% · meets; must-haves at required level</t>
        </is>
      </c>
      <c r="O82"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2"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2"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2" s="120" t="inlineStr">
        <is>
          <t>• ★ XBRL, iXBRL &amp; Taxonomy: Resolves complex tagging and taxonomy issues; builds extensions; reviews others
• ★ Accounting &amp; Reporting Standards · IFRS/US GAAP: Advises on complex disclosures and standards changes</t>
        </is>
      </c>
      <c r="S82"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82" s="165" t="inlineStr">
        <is>
          <t>—</t>
        </is>
      </c>
      <c r="U82" s="122" t="inlineStr">
        <is>
          <t>Tagging test on a real filing; Accounting test; Domain interview; Work sample / case; Practical test; Work sample / portfolio</t>
        </is>
      </c>
      <c r="V82" s="123" t="inlineStr">
        <is>
          <t>XBRL US GAAP Certificate · AICPA &amp; XBRL US or equivalent; CA / CMA / ACCA / CFA / IFRS certificate; Domain certifications · optional; Lean / Six Sigma · optional; MOS Excel · optional; Vendor AI certifications · optional</t>
        </is>
      </c>
      <c r="W82" s="123" t="inlineStr">
        <is>
          <t>XBRL certificate preferred from A3; filing deadlines and confidentiality; mandatory: POSH, Code of Conduct, InfoSec &amp; Privacy</t>
        </is>
      </c>
      <c r="X82" s="123" t="inlineStr">
        <is>
          <t>106% · 1 of 1</t>
        </is>
      </c>
      <c r="Y82" s="123" t="inlineStr">
        <is>
          <t>Excel &amp; tools</t>
        </is>
      </c>
      <c r="Z82" s="123" t="inlineStr">
        <is>
          <t>Product, Platform &amp; Domain Knowledge · People Leadership &amp; Mentoring · Project, Program &amp; Agile Management</t>
        </is>
      </c>
    </row>
    <row r="83" ht="184" customHeight="1">
      <c r="A83" s="166" t="inlineStr">
        <is>
          <t>B</t>
        </is>
      </c>
      <c r="B83" s="23" t="inlineStr">
        <is>
          <t>B2</t>
        </is>
      </c>
      <c r="C83" s="21" t="inlineStr">
        <is>
          <t>Manager</t>
        </is>
      </c>
      <c r="D83" s="110" t="inlineStr">
        <is>
          <t>Support Manager</t>
        </is>
      </c>
      <c r="E83" s="111" t="inlineStr">
        <is>
          <t>Application &amp; Product Support</t>
        </is>
      </c>
      <c r="F83" s="111" t="inlineStr">
        <is>
          <t>Customer Success &amp; Support</t>
        </is>
      </c>
      <c r="G83" s="111" t="inlineStr">
        <is>
          <t>Support</t>
        </is>
      </c>
      <c r="H83" s="111" t="inlineStr">
        <is>
          <t>People Manager</t>
        </is>
      </c>
      <c r="I83" s="112" t="n">
        <v>1</v>
      </c>
      <c r="J83" s="162" t="n">
        <v>3</v>
      </c>
      <c r="K83" s="163" t="n">
        <v>3</v>
      </c>
      <c r="L83" s="163" t="n">
        <v>4</v>
      </c>
      <c r="M83" s="163" t="n">
        <v>3</v>
      </c>
      <c r="N83" s="114" t="inlineStr">
        <is>
          <t>Index ≥ 90% · meets; must-haves at required level</t>
        </is>
      </c>
      <c r="O83"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3"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3"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3" s="120" t="inlineStr">
        <is>
          <t>• ★ Product, Platform &amp; Domain Knowledge: Recognised product / domain expert; trains others
• ★ Stakeholder &amp; Client Management: Owns key relationships; resolves escalations</t>
        </is>
      </c>
      <c r="S83"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t>
          </r>
        </is>
      </c>
      <c r="T83" s="165" t="inlineStr">
        <is>
          <t>—</t>
        </is>
      </c>
      <c r="U83" s="122" t="inlineStr">
        <is>
          <t>Scenario interview; Role play / behavioural interview; Presentation / writing test; SQL test / case; Domain interview; Work sample / case</t>
        </is>
      </c>
      <c r="V83" s="123" t="inlineStr">
        <is>
          <t>Internal product certification; Database certifications · optional; Domain certifications · optional; Lean / Six Sigma · optional</t>
        </is>
      </c>
      <c r="W83" s="123" t="inlineStr">
        <is>
          <t>ITIL / service-desk practice; SLA management; mandatory: POSH, Code of Conduct, InfoSec &amp; Privacy</t>
        </is>
      </c>
      <c r="X83" s="123" t="inlineStr">
        <is>
          <t>100% · 1 of 1</t>
        </is>
      </c>
      <c r="Y83" s="123" t="inlineStr">
        <is>
          <t>Learning agility · AI literacy · Digital fluency</t>
        </is>
      </c>
      <c r="Z83" s="123" t="inlineStr">
        <is>
          <t>People Leadership &amp; Mentoring · Project, Program &amp; Agile Management · Process Improvement &amp; Quality Mindset</t>
        </is>
      </c>
    </row>
    <row r="84" ht="184" customHeight="1">
      <c r="A84" s="166" t="inlineStr">
        <is>
          <t>B</t>
        </is>
      </c>
      <c r="B84" s="23" t="inlineStr">
        <is>
          <t>B2</t>
        </is>
      </c>
      <c r="C84" s="21" t="inlineStr">
        <is>
          <t>Manager</t>
        </is>
      </c>
      <c r="D84" s="110" t="inlineStr">
        <is>
          <t>Digitization Manager</t>
        </is>
      </c>
      <c r="E84" s="111" t="inlineStr">
        <is>
          <t>Document Conversion, Formatting &amp; Web Publishing</t>
        </is>
      </c>
      <c r="F84" s="111" t="inlineStr">
        <is>
          <t>Data Operations &amp; Digitization</t>
        </is>
      </c>
      <c r="G84" s="111" t="inlineStr">
        <is>
          <t>Digitizing</t>
        </is>
      </c>
      <c r="H84" s="111" t="inlineStr">
        <is>
          <t>People Manager</t>
        </is>
      </c>
      <c r="I84" s="112" t="n">
        <v>1</v>
      </c>
      <c r="J84" s="162" t="n">
        <v>3</v>
      </c>
      <c r="K84" s="163" t="n">
        <v>3</v>
      </c>
      <c r="L84" s="163" t="n">
        <v>4</v>
      </c>
      <c r="M84" s="163" t="n">
        <v>3</v>
      </c>
      <c r="N84" s="114" t="inlineStr">
        <is>
          <t>Index ≥ 90% · meets; must-haves at required level</t>
        </is>
      </c>
      <c r="O84"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4"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4"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4" s="120" t="inlineStr">
        <is>
          <t>• ★ Advanced Excel &amp; Productivity Tools: Builds templates and automation used by the team
• ★ Process Improvement &amp; Quality Mindset: Redesigns team processes; reduces error rates measurably</t>
        </is>
      </c>
      <c r="S84"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t>
          </r>
        </is>
      </c>
      <c r="T84" s="165" t="inlineStr">
        <is>
          <t>—</t>
        </is>
      </c>
      <c r="U84" s="122" t="inlineStr">
        <is>
          <t>Practical test; Work sample / case; Domain interview; Tagging test on a real filing; Work sample / portfolio; Behavioural interview</t>
        </is>
      </c>
      <c r="V84" s="123" t="inlineStr">
        <is>
          <t>MOS Excel · optional; Lean / Six Sigma · optional; Domain certifications · optional; XBRL US GAAP Certificate · AICPA &amp; XBRL US or equivalent; Vendor AI certifications · optional</t>
        </is>
      </c>
      <c r="W84" s="123" t="inlineStr">
        <is>
          <t>Accuracy and SLA discipline; data confidentiality; mandatory: POSH, Code of Conduct, InfoSec &amp; Privacy</t>
        </is>
      </c>
      <c r="X84" s="123" t="inlineStr">
        <is>
          <t>104% · 1 of 1</t>
        </is>
      </c>
      <c r="Y84" s="123" t="inlineStr">
        <is>
          <t>AI / GenAI · Prioritisation · Strategic acumen</t>
        </is>
      </c>
      <c r="Z84" s="123" t="inlineStr">
        <is>
          <t>XBRL, iXBRL &amp; Taxonomy · Product, Platform &amp; Domain Knowledge</t>
        </is>
      </c>
    </row>
    <row r="85" ht="184" customHeight="1">
      <c r="A85" s="166" t="inlineStr">
        <is>
          <t>B</t>
        </is>
      </c>
      <c r="B85" s="23" t="inlineStr">
        <is>
          <t>B2</t>
        </is>
      </c>
      <c r="C85" s="21" t="inlineStr">
        <is>
          <t>Manager</t>
        </is>
      </c>
      <c r="D85" s="110" t="inlineStr">
        <is>
          <t>Marketing Manager</t>
        </is>
      </c>
      <c r="E85" s="111" t="inlineStr">
        <is>
          <t>Demand Generation, Brand &amp; Events</t>
        </is>
      </c>
      <c r="F85" s="111" t="inlineStr">
        <is>
          <t>Marketing &amp; Communications</t>
        </is>
      </c>
      <c r="G85" s="111" t="inlineStr">
        <is>
          <t>Marketing</t>
        </is>
      </c>
      <c r="H85" s="111" t="inlineStr">
        <is>
          <t>People Manager</t>
        </is>
      </c>
      <c r="I85" s="112" t="n">
        <v>1</v>
      </c>
      <c r="J85" s="162" t="n">
        <v>3</v>
      </c>
      <c r="K85" s="163" t="n">
        <v>3</v>
      </c>
      <c r="L85" s="163" t="n">
        <v>4</v>
      </c>
      <c r="M85" s="163" t="n">
        <v>3</v>
      </c>
      <c r="N85" s="114" t="inlineStr">
        <is>
          <t>Index ≥ 90% · meets; must-haves at required level</t>
        </is>
      </c>
      <c r="O85"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5"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5"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5" s="120" t="inlineStr">
        <is>
          <t>• ★ Marketing Tech &amp; Digital Marketing: Owns digital strategy, funnel and marketing analytics
• ★ Communication &amp; Presentation: Presents to senior stakeholders; shapes messaging</t>
        </is>
      </c>
      <c r="S85"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85" s="165" t="inlineStr">
        <is>
          <t>—</t>
        </is>
      </c>
      <c r="U85" s="122" t="inlineStr">
        <is>
          <t>Portfolio / case; Presentation / writing test; Data case / practical; Work sample / portfolio; Scenario interview; Case interview</t>
        </is>
      </c>
      <c r="V85" s="123" t="inlineStr">
        <is>
          <t>Google / HubSpot certifications; Power BI / Tableau · optional; Vendor AI certifications · optional; Internal product certification; MBA / PGDM · preferred at C+</t>
        </is>
      </c>
      <c r="W85" s="123" t="inlineStr">
        <is>
          <t>Brand and data-privacy rules for campaigns; mandatory: POSH, Code of Conduct, InfoSec &amp; Privacy</t>
        </is>
      </c>
      <c r="X85" s="123" t="inlineStr">
        <is>
          <t>93% · 1 of 1</t>
        </is>
      </c>
      <c r="Y85" s="123" t="inlineStr">
        <is>
          <t>Communication · Analytics &amp; BI · Learning agility</t>
        </is>
      </c>
      <c r="Z85" s="123" t="inlineStr">
        <is>
          <t>People Leadership &amp; Mentoring · Stakeholder &amp; Client Management · Strategic Thinking &amp; Business Acumen</t>
        </is>
      </c>
    </row>
    <row r="86" ht="184" customHeight="1">
      <c r="A86" s="166" t="inlineStr">
        <is>
          <t>B</t>
        </is>
      </c>
      <c r="B86" s="23" t="inlineStr">
        <is>
          <t>B2</t>
        </is>
      </c>
      <c r="C86" s="21" t="inlineStr">
        <is>
          <t>Manager</t>
        </is>
      </c>
      <c r="D86" s="110" t="inlineStr">
        <is>
          <t>Product Manager</t>
        </is>
      </c>
      <c r="E86" s="111" t="inlineStr">
        <is>
          <t>Product Management</t>
        </is>
      </c>
      <c r="F86" s="111" t="inlineStr">
        <is>
          <t>Product Management</t>
        </is>
      </c>
      <c r="G86" s="111" t="inlineStr">
        <is>
          <t>Functional</t>
        </is>
      </c>
      <c r="H86" s="111" t="inlineStr">
        <is>
          <t>People Manager</t>
        </is>
      </c>
      <c r="I86" s="112" t="n">
        <v>1</v>
      </c>
      <c r="J86" s="162" t="n">
        <v>3</v>
      </c>
      <c r="K86" s="163" t="n">
        <v>3</v>
      </c>
      <c r="L86" s="163" t="n">
        <v>4</v>
      </c>
      <c r="M86" s="163" t="n">
        <v>3</v>
      </c>
      <c r="N86" s="114" t="inlineStr">
        <is>
          <t>Index ≥ 90% · meets; must-haves at required level</t>
        </is>
      </c>
      <c r="O86"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6"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6"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6" s="120" t="inlineStr">
        <is>
          <t>• ★ Product, Platform &amp; Domain Knowledge: Recognised product / domain expert; trains others
• ★ Business Analysis &amp; Requirements Engineering: Leads complex requirement programmes; sets BA standards</t>
        </is>
      </c>
      <c r="S86"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Strategic Thinking &amp; Business Acumen:</t>
          </r>
          <r>
            <rPr>
              <rFont val="Calibri"/>
              <sz val="10"/>
            </rPr>
            <t xml:space="preserve"> Shapes strategy, pricing or investment choices
• </t>
          </r>
          <r>
            <rPr>
              <rFont val="Calibri"/>
              <b val="1"/>
              <sz val="10"/>
            </rPr>
            <t>Stakeholder &amp; Client Management:</t>
          </r>
          <r>
            <rPr>
              <rFont val="Calibri"/>
              <sz val="10"/>
            </rPr>
            <t xml:space="preserve"> Owns key relationships; resolves escalations
• </t>
          </r>
          <r>
            <rPr>
              <rFont val="Calibri"/>
              <b val="1"/>
              <sz val="10"/>
            </rPr>
            <t>AI, GenAI &amp; Prompt Engineering:</t>
          </r>
          <r>
            <rPr>
              <rFont val="Calibri"/>
              <sz val="10"/>
            </rPr>
            <t xml:space="preserve"> Builds AI features or AI-enabled processes; sets safe-use practice</t>
          </r>
        </is>
      </c>
      <c r="T86" s="165" t="inlineStr">
        <is>
          <t>—</t>
        </is>
      </c>
      <c r="U86" s="122" t="inlineStr">
        <is>
          <t>Scenario interview; Case study; Data case / practical; Case interview; Role play / behavioural interview; Work sample / portfolio</t>
        </is>
      </c>
      <c r="V86" s="123" t="inlineStr">
        <is>
          <t>Internal product certification; CBAP / CCBA · optional; Power BI / Tableau · optional; MBA / PGDM · preferred at C+; Vendor AI certifications · optional</t>
        </is>
      </c>
      <c r="W86" s="123" t="inlineStr">
        <is>
          <t>Product discovery, roadmap and P&amp;L basics; mandatory: POSH, Code of Conduct, InfoSec &amp; Privacy</t>
        </is>
      </c>
      <c r="X86" s="123" t="inlineStr">
        <is>
          <t>94% · 1 of 1</t>
        </is>
      </c>
      <c r="Y86" s="123" t="inlineStr">
        <is>
          <t>Requirements · Analytics &amp; BI · Problem solving</t>
        </is>
      </c>
      <c r="Z86" s="123" t="inlineStr">
        <is>
          <t>AI, GenAI &amp; Prompt Engineering · People Leadership &amp; Mentoring · Stakeholder &amp; Client Management</t>
        </is>
      </c>
    </row>
    <row r="87" ht="184" customHeight="1">
      <c r="A87" s="166" t="inlineStr">
        <is>
          <t>B</t>
        </is>
      </c>
      <c r="B87" s="23" t="inlineStr">
        <is>
          <t>B2</t>
        </is>
      </c>
      <c r="C87" s="21" t="inlineStr">
        <is>
          <t>Manager</t>
        </is>
      </c>
      <c r="D87" s="110" t="inlineStr">
        <is>
          <t>PMO Manager</t>
        </is>
      </c>
      <c r="E87" s="111" t="inlineStr">
        <is>
          <t>PMO &amp; Delivery Excellence</t>
        </is>
      </c>
      <c r="F87" s="111" t="inlineStr">
        <is>
          <t>Project &amp; Program Management</t>
        </is>
      </c>
      <c r="G87" s="111" t="inlineStr">
        <is>
          <t>Services</t>
        </is>
      </c>
      <c r="H87" s="111" t="inlineStr">
        <is>
          <t>People Manager</t>
        </is>
      </c>
      <c r="I87" s="112" t="n">
        <v>1</v>
      </c>
      <c r="J87" s="162" t="n">
        <v>3</v>
      </c>
      <c r="K87" s="163" t="n">
        <v>3</v>
      </c>
      <c r="L87" s="163" t="n">
        <v>4</v>
      </c>
      <c r="M87" s="163" t="n">
        <v>3</v>
      </c>
      <c r="N87" s="114" t="inlineStr">
        <is>
          <t>Index ≥ 90% · meets; must-haves at required level</t>
        </is>
      </c>
      <c r="O87"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7"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7"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7" s="120" t="inlineStr">
        <is>
          <t>• ★ Project, Program &amp; Agile Management: Runs programmes across teams; improves delivery methods
• ★ Stakeholder &amp; Client Management: Owns key relationships; resolves escalations</t>
        </is>
      </c>
      <c r="S87"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Process Improvement &amp; Quality Mindset:</t>
          </r>
          <r>
            <rPr>
              <rFont val="Calibri"/>
              <sz val="10"/>
            </rPr>
            <t xml:space="preserve"> Redesigns team processes; reduces error rates measurably
• </t>
          </r>
          <r>
            <rPr>
              <rFont val="Calibri"/>
              <b val="1"/>
              <sz val="10"/>
            </rPr>
            <t>Strategic Thinking &amp; Business Acumen:</t>
          </r>
          <r>
            <rPr>
              <rFont val="Calibri"/>
              <sz val="10"/>
            </rPr>
            <t xml:space="preserve"> Shapes strategy, pricing or investment choices
• </t>
          </r>
          <r>
            <rPr>
              <rFont val="Calibri"/>
              <b val="1"/>
              <sz val="10"/>
            </rPr>
            <t>Product, Platform &amp; Domain Knowledge:</t>
          </r>
          <r>
            <rPr>
              <rFont val="Calibri"/>
              <sz val="10"/>
            </rPr>
            <t xml:space="preserve"> Recognised product / domain expert; trains others</t>
          </r>
        </is>
      </c>
      <c r="T87" s="165" t="inlineStr">
        <is>
          <t>—</t>
        </is>
      </c>
      <c r="U87" s="122" t="inlineStr">
        <is>
          <t>Case interview; Role play / behavioural interview; Presentation / writing test; Work sample / case; Scenario interview</t>
        </is>
      </c>
      <c r="V87" s="123" t="inlineStr">
        <is>
          <t>PMP / PRINCE2 / CSM / SAFe; Lean / Six Sigma · optional; MBA / PGDM · preferred at C+; Internal product certification</t>
        </is>
      </c>
      <c r="W87" s="123" t="inlineStr">
        <is>
          <t>Hybrid delivery governance; mandatory: POSH, Code of Conduct, InfoSec &amp; Privacy</t>
        </is>
      </c>
      <c r="X87" s="123" t="inlineStr">
        <is>
          <t>94% · 1 of 1</t>
        </is>
      </c>
      <c r="Y87" s="123" t="inlineStr">
        <is>
          <t>Project &amp; agile · Business acumen · Product &amp; domain</t>
        </is>
      </c>
      <c r="Z87" s="123" t="inlineStr">
        <is>
          <t>Data Analytics, BI &amp; Visualisation · AI, GenAI &amp; Prompt Engineering</t>
        </is>
      </c>
    </row>
    <row r="88" ht="184" customHeight="1">
      <c r="A88" s="166" t="inlineStr">
        <is>
          <t>B</t>
        </is>
      </c>
      <c r="B88" s="23" t="inlineStr">
        <is>
          <t>B2</t>
        </is>
      </c>
      <c r="C88" s="21" t="inlineStr">
        <is>
          <t>Manager</t>
        </is>
      </c>
      <c r="D88" s="110" t="inlineStr">
        <is>
          <t>QA Manager</t>
        </is>
      </c>
      <c r="E88" s="111" t="inlineStr">
        <is>
          <t>Test Management &amp; QA Leadership</t>
        </is>
      </c>
      <c r="F88" s="111" t="inlineStr">
        <is>
          <t>Quality Assurance</t>
        </is>
      </c>
      <c r="G88" s="111" t="inlineStr">
        <is>
          <t>Quality Assurance</t>
        </is>
      </c>
      <c r="H88" s="111" t="inlineStr">
        <is>
          <t>People Manager</t>
        </is>
      </c>
      <c r="I88" s="112" t="n">
        <v>1</v>
      </c>
      <c r="J88" s="162" t="n">
        <v>3</v>
      </c>
      <c r="K88" s="163" t="n">
        <v>3</v>
      </c>
      <c r="L88" s="163" t="n">
        <v>4</v>
      </c>
      <c r="M88" s="163" t="n">
        <v>3</v>
      </c>
      <c r="N88" s="114" t="inlineStr">
        <is>
          <t>Index ≥ 90% · meets; must-haves at required level</t>
        </is>
      </c>
      <c r="O88" s="119" t="inlineStr">
        <is>
          <r>
            <rPr>
              <rFont val="Calibri"/>
              <sz val="10"/>
            </rPr>
            <t xml:space="preserve">• </t>
          </r>
          <r>
            <rPr>
              <rFont val="Calibri"/>
              <b val="1"/>
              <sz val="10"/>
            </rPr>
            <t>Ownership &amp; Accountability:</t>
          </r>
          <r>
            <rPr>
              <rFont val="Calibri"/>
              <sz val="10"/>
            </rPr>
            <t xml:space="preserve"> Owns a module, client or process end to end; fixes root causes
• </t>
          </r>
          <r>
            <rPr>
              <rFont val="Calibri"/>
              <b val="1"/>
              <sz val="10"/>
            </rPr>
            <t>Problem Solving &amp; Critical Thinking:</t>
          </r>
          <r>
            <rPr>
              <rFont val="Calibri"/>
              <sz val="10"/>
            </rPr>
            <t xml:space="preserve"> Analyses non-routine problems; finds root causes
• </t>
          </r>
          <r>
            <rPr>
              <rFont val="Calibri"/>
              <b val="1"/>
              <sz val="10"/>
            </rPr>
            <t>Communication &amp; Collaboration:</t>
          </r>
          <r>
            <rPr>
              <rFont val="Calibri"/>
              <sz val="10"/>
            </rPr>
            <t xml:space="preserve"> Communicates with clients / stakeholders; collaborates across teams
• </t>
          </r>
          <r>
            <rPr>
              <rFont val="Calibri"/>
              <b val="1"/>
              <sz val="10"/>
            </rPr>
            <t>Client &amp; Quality Focus:</t>
          </r>
          <r>
            <rPr>
              <rFont val="Calibri"/>
              <sz val="10"/>
            </rPr>
            <t xml:space="preserve"> Anticipates client needs; prevents errors in own area
• </t>
          </r>
          <r>
            <rPr>
              <rFont val="Calibri"/>
              <b val="1"/>
              <sz val="10"/>
            </rPr>
            <t>Learning Agility &amp; Adaptability:</t>
          </r>
          <r>
            <rPr>
              <rFont val="Calibri"/>
              <sz val="10"/>
            </rPr>
            <t xml:space="preserve"> Adapts to changing priorities; learns independently
• </t>
          </r>
          <r>
            <rPr>
              <rFont val="Calibri"/>
              <b val="1"/>
              <sz val="10"/>
            </rPr>
            <t>Integrity, Compliance &amp; Information Security:</t>
          </r>
          <r>
            <rPr>
              <rFont val="Calibri"/>
              <sz val="10"/>
            </rPr>
            <t xml:space="preserve"> Spots and escalates compliance / security risks</t>
          </r>
        </is>
      </c>
      <c r="P88"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8"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8" s="120" t="inlineStr">
        <is>
          <t>• ★ Test Automation &amp; QA Engineering: Sets test strategy and automation frameworks
• ★ Product, Platform &amp; Domain Knowledge: Recognised product / domain expert; trains others</t>
        </is>
      </c>
      <c r="S88"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AI, GenAI &amp; Prompt Engineering:</t>
          </r>
          <r>
            <rPr>
              <rFont val="Calibri"/>
              <sz val="10"/>
            </rPr>
            <t xml:space="preserve"> Builds AI features or AI-enabled processes; sets safe-use practice
• </t>
          </r>
          <r>
            <rPr>
              <rFont val="Calibri"/>
              <b val="1"/>
              <sz val="10"/>
            </rPr>
            <t>Process Improvement &amp; Quality Mindset:</t>
          </r>
          <r>
            <rPr>
              <rFont val="Calibri"/>
              <sz val="10"/>
            </rPr>
            <t xml:space="preserve"> Redesigns team processes; reduces error rates measurably
• </t>
          </r>
          <r>
            <rPr>
              <rFont val="Calibri"/>
              <b val="1"/>
              <sz val="10"/>
            </rPr>
            <t>Communication &amp; Presentation:</t>
          </r>
          <r>
            <rPr>
              <rFont val="Calibri"/>
              <sz val="10"/>
            </rPr>
            <t xml:space="preserve"> Presents to senior stakeholders; shapes messaging</t>
          </r>
        </is>
      </c>
      <c r="T88" s="165" t="inlineStr">
        <is>
          <t>—</t>
        </is>
      </c>
      <c r="U88" s="122" t="inlineStr">
        <is>
          <t>Testing practical; Scenario interview; SQL test / case; Work sample / portfolio; Work sample / case; Presentation / writing test</t>
        </is>
      </c>
      <c r="V88" s="123" t="inlineStr">
        <is>
          <t>ISTQB Foundation / Advanced; Internal product certification; Database certifications · optional; Vendor AI certifications · optional; Lean / Six Sigma · optional</t>
        </is>
      </c>
      <c r="W88" s="123" t="inlineStr">
        <is>
          <t>ISTQB or equivalent preferred from B1; mandatory: POSH, Code of Conduct, InfoSec &amp; Privacy</t>
        </is>
      </c>
      <c r="X88" s="123" t="inlineStr">
        <is>
          <t>100% · 1 of 1</t>
        </is>
      </c>
      <c r="Y88" s="123" t="inlineStr">
        <is>
          <t>SQL &amp; data · AI / GenAI · Learning agility</t>
        </is>
      </c>
      <c r="Z88" s="123" t="inlineStr">
        <is>
          <t>AI, GenAI &amp; Prompt Engineering · Broader Ownership &amp; Cross-functional Exposure · People Leadership &amp; Mentoring</t>
        </is>
      </c>
    </row>
    <row r="89" ht="184" customHeight="1">
      <c r="A89" s="166" t="inlineStr">
        <is>
          <t>B</t>
        </is>
      </c>
      <c r="B89" s="23" t="inlineStr">
        <is>
          <t>B3</t>
        </is>
      </c>
      <c r="C89" s="21" t="inlineStr">
        <is>
          <t>Lead Specialist</t>
        </is>
      </c>
      <c r="D89" s="110" t="inlineStr">
        <is>
          <t>Lead Account Executive</t>
        </is>
      </c>
      <c r="E89" s="111" t="inlineStr">
        <is>
          <t>Sales Leadership</t>
        </is>
      </c>
      <c r="F89" s="111" t="inlineStr">
        <is>
          <t>Sales &amp; Business Development</t>
        </is>
      </c>
      <c r="G89" s="111" t="inlineStr">
        <is>
          <t>Sales</t>
        </is>
      </c>
      <c r="H89" s="111" t="inlineStr">
        <is>
          <t>IC</t>
        </is>
      </c>
      <c r="I89" s="112" t="n">
        <v>1</v>
      </c>
      <c r="J89" s="162" t="n">
        <v>4</v>
      </c>
      <c r="K89" s="163" t="n">
        <v>3</v>
      </c>
      <c r="L89" s="163" t="n">
        <v>4</v>
      </c>
      <c r="M89" s="163" t="n">
        <v>3</v>
      </c>
      <c r="N89" s="114" t="inlineStr">
        <is>
          <t>Index ≥ 90% · meets; must-haves at required level</t>
        </is>
      </c>
      <c r="O89"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89"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89" s="164" t="inlineStr">
        <is>
          <r>
            <rPr>
              <rFont val="Calibri"/>
              <sz val="10"/>
            </rPr>
            <t xml:space="preserve">• </t>
          </r>
          <r>
            <rPr>
              <rFont val="Calibri"/>
              <b val="1"/>
              <sz val="10"/>
            </rPr>
            <t>Leading &amp; Developing People:</t>
          </r>
          <r>
            <rPr>
              <rFont val="Calibri"/>
              <sz val="10"/>
            </rPr>
            <t xml:space="preserve"> Leads a team; coaches and gives feedback
• </t>
          </r>
          <r>
            <rPr>
              <rFont val="Calibri"/>
              <b val="1"/>
              <sz val="10"/>
            </rPr>
            <t>Decision Making &amp; Delegation:</t>
          </r>
          <r>
            <rPr>
              <rFont val="Calibri"/>
              <sz val="10"/>
            </rPr>
            <t xml:space="preserve"> Decides team priorities and resourcing
• </t>
          </r>
          <r>
            <rPr>
              <rFont val="Calibri"/>
              <b val="1"/>
              <sz val="10"/>
            </rPr>
            <t>Strategic &amp; Business Acumen:</t>
          </r>
          <r>
            <rPr>
              <rFont val="Calibri"/>
              <sz val="10"/>
            </rPr>
            <t xml:space="preserve"> Plans team work against business goals and budgets
• </t>
          </r>
          <r>
            <rPr>
              <rFont val="Calibri"/>
              <b val="1"/>
              <sz val="10"/>
            </rPr>
            <t>Influence &amp; Change Leadership:</t>
          </r>
          <r>
            <rPr>
              <rFont val="Calibri"/>
              <sz val="10"/>
            </rPr>
            <t xml:space="preserve"> Influences across teams; leads local change</t>
          </r>
        </is>
      </c>
      <c r="R89" s="120" t="inlineStr">
        <is>
          <t>• ★ Sales, Negotiation &amp; Account Growth: Owns key accounts; negotiates complex deals; grows revenue
• ★ Marketing Tech &amp; Digital Marketing: Owns digital strategy, funnel and marketing analytics</t>
        </is>
      </c>
      <c r="S89"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89" s="165" t="inlineStr">
        <is>
          <t>—</t>
        </is>
      </c>
      <c r="U89" s="122" t="inlineStr">
        <is>
          <t>Sales role play; Portfolio / case; Role play / behavioural interview; Presentation / writing test; Scenario interview; Case interview</t>
        </is>
      </c>
      <c r="V89" s="123" t="inlineStr">
        <is>
          <t>Google / HubSpot certifications; Internal product certification; MBA / PGDM · preferred at C+</t>
        </is>
      </c>
      <c r="W89" s="123" t="inlineStr">
        <is>
          <t>CRM hygiene; contract basics; mandatory: POSH, Code of Conduct, InfoSec &amp; Privacy</t>
        </is>
      </c>
      <c r="X89" s="123" t="inlineStr">
        <is>
          <t>91% · 1 of 1</t>
        </is>
      </c>
      <c r="Y89" s="123" t="inlineStr">
        <is>
          <t>Digital marketing · Ownership · Learning agility</t>
        </is>
      </c>
      <c r="Z89" s="123" t="inlineStr">
        <is>
          <t>Strategic Thinking &amp; Business Acumen · AI, GenAI &amp; Prompt Engineering · Regulatory &amp; BFSI Domain</t>
        </is>
      </c>
    </row>
    <row r="90" ht="184" customHeight="1">
      <c r="A90" s="166" t="inlineStr">
        <is>
          <t>B</t>
        </is>
      </c>
      <c r="B90" s="23" t="inlineStr">
        <is>
          <t>B3</t>
        </is>
      </c>
      <c r="C90" s="21" t="inlineStr">
        <is>
          <t>Senior Manager</t>
        </is>
      </c>
      <c r="D90" s="110" t="inlineStr">
        <is>
          <t>Senior Engineering Manager</t>
        </is>
      </c>
      <c r="E90" s="111" t="inlineStr">
        <is>
          <t>Backend Development</t>
        </is>
      </c>
      <c r="F90" s="111" t="inlineStr">
        <is>
          <t>Engineering &amp; Development</t>
        </is>
      </c>
      <c r="G90" s="111" t="inlineStr">
        <is>
          <t>Technology</t>
        </is>
      </c>
      <c r="H90" s="111" t="inlineStr">
        <is>
          <t>People Manager</t>
        </is>
      </c>
      <c r="I90" s="112" t="n">
        <v>1</v>
      </c>
      <c r="J90" s="162" t="n">
        <v>4</v>
      </c>
      <c r="K90" s="163" t="n">
        <v>3</v>
      </c>
      <c r="L90" s="163" t="n">
        <v>4</v>
      </c>
      <c r="M90" s="163" t="n">
        <v>4</v>
      </c>
      <c r="N90" s="114" t="inlineStr">
        <is>
          <t>Index ≥ 90% · meets; must-haves at required level</t>
        </is>
      </c>
      <c r="O90"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0"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90"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0" s="120" t="inlineStr">
        <is>
          <t>• ★ Programming &amp; Tech-Stack Depth: Sets coding standards; solves performance and design issues across modules
• ★ System Design &amp; Architecture: Designs scalable, secure solutions across products; reviews designs</t>
        </is>
      </c>
      <c r="S90" s="165" t="inlineStr">
        <is>
          <r>
            <rPr>
              <rFont val="Calibri"/>
              <sz val="10"/>
            </rPr>
            <t xml:space="preserve">• </t>
          </r>
          <r>
            <rPr>
              <rFont val="Calibri"/>
              <b val="1"/>
              <sz val="10"/>
            </rPr>
            <t>Database, SQL &amp; Data Engineering:</t>
          </r>
          <r>
            <rPr>
              <rFont val="Calibri"/>
              <sz val="10"/>
            </rPr>
            <t xml:space="preserve"> Designs data models and pipelines; optimises at scale
• </t>
          </r>
          <r>
            <rPr>
              <rFont val="Calibri"/>
              <b val="1"/>
              <sz val="10"/>
            </rPr>
            <t>Cloud, DevOps &amp; CI/CD:</t>
          </r>
          <r>
            <rPr>
              <rFont val="Calibri"/>
              <sz val="10"/>
            </rPr>
            <t xml:space="preserve"> Designs platform, monitoring and release strategy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t>
          </r>
        </is>
      </c>
      <c r="T90" s="165" t="inlineStr">
        <is>
          <t>—</t>
        </is>
      </c>
      <c r="U90" s="122" t="inlineStr">
        <is>
          <t>Coding test + code review; System-design interview / design review; SQL test / case; Practical task; Work sample / portfolio; Scenario interview</t>
        </is>
      </c>
      <c r="V90" s="123" t="inlineStr">
        <is>
          <t>Cloud / language certifications · optional; AWS / Azure architect · optional; Database certifications · optional; AWS / Azure / Kubernetes certifications; Vendor AI certifications · optional; Internal product certification</t>
        </is>
      </c>
      <c r="W90" s="123" t="inlineStr">
        <is>
          <t>Secure coding · OWASP, code review, unit testing; mandatory: POSH, Code of Conduct, InfoSec &amp; Privacy</t>
        </is>
      </c>
      <c r="X90" s="123" t="inlineStr">
        <is>
          <t>98% · 1 of 1</t>
        </is>
      </c>
      <c r="Y90" s="123" t="inlineStr">
        <is>
          <t>Programming &amp; stack · SQL &amp; data · Cloud &amp; DevOps</t>
        </is>
      </c>
      <c r="Z90" s="123" t="inlineStr">
        <is>
          <t>AI, GenAI &amp; Prompt Engineering · People Leadership &amp; Mentoring · Project, Program &amp; Agile Management</t>
        </is>
      </c>
    </row>
    <row r="91" ht="184" customHeight="1">
      <c r="A91" s="166" t="inlineStr">
        <is>
          <t>B</t>
        </is>
      </c>
      <c r="B91" s="23" t="inlineStr">
        <is>
          <t>B3</t>
        </is>
      </c>
      <c r="C91" s="21" t="inlineStr">
        <is>
          <t>Senior Manager</t>
        </is>
      </c>
      <c r="D91" s="110" t="inlineStr">
        <is>
          <t>Senior Marketing Manager</t>
        </is>
      </c>
      <c r="E91" s="111" t="inlineStr">
        <is>
          <t>Marketing Leadership</t>
        </is>
      </c>
      <c r="F91" s="111" t="inlineStr">
        <is>
          <t>Marketing &amp; Communications</t>
        </is>
      </c>
      <c r="G91" s="111" t="inlineStr">
        <is>
          <t>Marketing</t>
        </is>
      </c>
      <c r="H91" s="111" t="inlineStr">
        <is>
          <t>People Manager</t>
        </is>
      </c>
      <c r="I91" s="112" t="n">
        <v>1</v>
      </c>
      <c r="J91" s="162" t="n">
        <v>4</v>
      </c>
      <c r="K91" s="163" t="n">
        <v>3</v>
      </c>
      <c r="L91" s="163" t="n">
        <v>4</v>
      </c>
      <c r="M91" s="163" t="n">
        <v>4</v>
      </c>
      <c r="N91" s="114" t="inlineStr">
        <is>
          <t>Index ≥ 90% · meets; must-haves at required level</t>
        </is>
      </c>
      <c r="O91"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1" s="164" t="inlineStr">
        <is>
          <r>
            <rPr>
              <rFont val="Calibri"/>
              <sz val="10"/>
            </rPr>
            <t xml:space="preserve">• </t>
          </r>
          <r>
            <rPr>
              <rFont val="Calibri"/>
              <b val="1"/>
              <sz val="10"/>
            </rPr>
            <t>AI Literacy &amp; Augmentation:</t>
          </r>
          <r>
            <rPr>
              <rFont val="Calibri"/>
              <sz val="10"/>
            </rPr>
            <t xml:space="preserve"> Builds AI into own workflow; evaluates accuracy and bias
• </t>
          </r>
          <r>
            <rPr>
              <rFont val="Calibri"/>
              <b val="1"/>
              <sz val="10"/>
            </rPr>
            <t>Data Literacy &amp; Analytics:</t>
          </r>
          <r>
            <rPr>
              <rFont val="Calibri"/>
              <sz val="10"/>
            </rPr>
            <t xml:space="preserve"> Analyses data · SQL, BI, advanced Excel to find insight
• </t>
          </r>
          <r>
            <rPr>
              <rFont val="Calibri"/>
              <b val="1"/>
              <sz val="10"/>
            </rPr>
            <t>Digital Fluency &amp; Automation:</t>
          </r>
          <r>
            <rPr>
              <rFont val="Calibri"/>
              <sz val="10"/>
            </rPr>
            <t xml:space="preserve"> Automates own repetitive work · macros, scripts, workflows
• </t>
          </r>
          <r>
            <rPr>
              <rFont val="Calibri"/>
              <b val="1"/>
              <sz val="10"/>
            </rPr>
            <t>Innovation &amp; Continuous Improvement:</t>
          </r>
          <r>
            <rPr>
              <rFont val="Calibri"/>
              <sz val="10"/>
            </rPr>
            <t xml:space="preserve"> Delivers measurable improvements in own area</t>
          </r>
        </is>
      </c>
      <c r="Q91"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1" s="120" t="inlineStr">
        <is>
          <t>• ★ Marketing Tech &amp; Digital Marketing: Owns digital strategy, funnel and marketing analytics
• ★ Communication &amp; Presentation: Presents to senior stakeholders; shapes messaging</t>
        </is>
      </c>
      <c r="S91" s="165" t="inlineStr">
        <is>
          <r>
            <rPr>
              <rFont val="Calibri"/>
              <sz val="10"/>
            </rPr>
            <t xml:space="preserve">• </t>
          </r>
          <r>
            <rPr>
              <rFont val="Calibri"/>
              <b val="1"/>
              <sz val="10"/>
            </rPr>
            <t>Data Analytics, BI &amp; Visualisation:</t>
          </r>
          <r>
            <rPr>
              <rFont val="Calibri"/>
              <sz val="10"/>
            </rPr>
            <t xml:space="preserve"> Defines metrics and analytics approach for a business
• </t>
          </r>
          <r>
            <rPr>
              <rFont val="Calibri"/>
              <b val="1"/>
              <sz val="10"/>
            </rPr>
            <t>AI, GenAI &amp; Prompt Engineering:</t>
          </r>
          <r>
            <rPr>
              <rFont val="Calibri"/>
              <sz val="10"/>
            </rPr>
            <t xml:space="preserve"> Builds AI features or AI-enabled processes; sets safe-use practice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91" s="165" t="inlineStr">
        <is>
          <t>—</t>
        </is>
      </c>
      <c r="U91" s="122" t="inlineStr">
        <is>
          <t>Portfolio / case; Presentation / writing test; Data case / practical; Work sample / portfolio; Scenario interview; Case interview</t>
        </is>
      </c>
      <c r="V91" s="123" t="inlineStr">
        <is>
          <t>Google / HubSpot certifications; Power BI / Tableau · optional; Vendor AI certifications · optional; Internal product certification; MBA / PGDM · preferred at C+</t>
        </is>
      </c>
      <c r="W91" s="123" t="inlineStr">
        <is>
          <t>Brand and data-privacy rules for campaigns; mandatory: POSH, Code of Conduct, InfoSec &amp; Privacy</t>
        </is>
      </c>
      <c r="X91" s="123" t="inlineStr">
        <is>
          <t>89% · 0 of 1</t>
        </is>
      </c>
      <c r="Y91" s="123" t="inlineStr">
        <is>
          <t>Communication · Analytics &amp; BI · AI / GenAI</t>
        </is>
      </c>
      <c r="Z91" s="123" t="inlineStr">
        <is>
          <t>People Leadership &amp; Mentoring · AI, GenAI &amp; Prompt Engineering · Strategic Thinking &amp; Business Acumen</t>
        </is>
      </c>
    </row>
    <row r="92" ht="20" customHeight="1">
      <c r="A92" s="160" t="inlineStr">
        <is>
          <t>Band C — Principal / Head</t>
        </is>
      </c>
    </row>
    <row r="93" ht="184" customHeight="1">
      <c r="A93" s="167" t="inlineStr">
        <is>
          <t>C</t>
        </is>
      </c>
      <c r="B93" s="33" t="inlineStr">
        <is>
          <t>C1</t>
        </is>
      </c>
      <c r="C93" s="142" t="inlineStr">
        <is>
          <t>Principal</t>
        </is>
      </c>
      <c r="D93" s="110" t="inlineStr">
        <is>
          <t>Principal – Enterprise Sales</t>
        </is>
      </c>
      <c r="E93" s="111" t="inlineStr">
        <is>
          <t>Sales Leadership</t>
        </is>
      </c>
      <c r="F93" s="111" t="inlineStr">
        <is>
          <t>Sales &amp; Business Development</t>
        </is>
      </c>
      <c r="G93" s="111" t="inlineStr">
        <is>
          <t>Sales</t>
        </is>
      </c>
      <c r="H93" s="111" t="inlineStr">
        <is>
          <t>IC</t>
        </is>
      </c>
      <c r="I93" s="112" t="n">
        <v>1</v>
      </c>
      <c r="J93" s="162" t="n">
        <v>4</v>
      </c>
      <c r="K93" s="163" t="n">
        <v>4</v>
      </c>
      <c r="L93" s="163" t="n">
        <v>4</v>
      </c>
      <c r="M93" s="163" t="n">
        <v>4</v>
      </c>
      <c r="N93" s="114" t="inlineStr">
        <is>
          <t>Index ≥ 90% · meets; must-haves at required level</t>
        </is>
      </c>
      <c r="O93"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3"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3"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3" s="120" t="inlineStr">
        <is>
          <t>• ★ Sales, Negotiation &amp; Account Growth: Owns key accounts; negotiates complex deals; grows revenue
• ★ Marketing Tech &amp; Digital Marketing: Owns digital strategy, funnel and marketing analytics</t>
        </is>
      </c>
      <c r="S93"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Communication &amp; Presentation:</t>
          </r>
          <r>
            <rPr>
              <rFont val="Calibri"/>
              <sz val="10"/>
            </rPr>
            <t xml:space="preserve"> Presents to senior stakeholders; shapes messaging
• </t>
          </r>
          <r>
            <rPr>
              <rFont val="Calibri"/>
              <b val="1"/>
              <sz val="10"/>
            </rPr>
            <t>Product, Platform &amp; Domain Knowledge:</t>
          </r>
          <r>
            <rPr>
              <rFont val="Calibri"/>
              <sz val="10"/>
            </rPr>
            <t xml:space="preserve"> Recognised product / domain expert; trains others
• </t>
          </r>
          <r>
            <rPr>
              <rFont val="Calibri"/>
              <b val="1"/>
              <sz val="10"/>
            </rPr>
            <t>Strategic Thinking &amp; Business Acumen:</t>
          </r>
          <r>
            <rPr>
              <rFont val="Calibri"/>
              <sz val="10"/>
            </rPr>
            <t xml:space="preserve"> Shapes strategy, pricing or investment choices</t>
          </r>
        </is>
      </c>
      <c r="T93" s="165" t="inlineStr">
        <is>
          <t>—</t>
        </is>
      </c>
      <c r="U93" s="122" t="inlineStr">
        <is>
          <t>Sales role play; Portfolio / case; Role play / behavioural interview; Presentation / writing test; Scenario interview; Case interview</t>
        </is>
      </c>
      <c r="V93" s="123" t="inlineStr">
        <is>
          <t>Google / HubSpot certifications; Internal product certification; MBA / PGDM · preferred at C+</t>
        </is>
      </c>
      <c r="W93" s="123" t="inlineStr">
        <is>
          <t>CRM hygiene; contract basics; mandatory: POSH, Code of Conduct, InfoSec &amp; Privacy</t>
        </is>
      </c>
      <c r="X93" s="123" t="inlineStr">
        <is>
          <t>—</t>
        </is>
      </c>
      <c r="Y93" s="123" t="inlineStr">
        <is>
          <t>—</t>
        </is>
      </c>
      <c r="Z93" s="123" t="inlineStr">
        <is>
          <t>Strategic Thinking &amp; Business Acumen</t>
        </is>
      </c>
    </row>
    <row r="94" ht="184" customHeight="1">
      <c r="A94" s="167" t="inlineStr">
        <is>
          <t>C</t>
        </is>
      </c>
      <c r="B94" s="33" t="inlineStr">
        <is>
          <t>C1</t>
        </is>
      </c>
      <c r="C94" s="142" t="inlineStr">
        <is>
          <t>Associate Head</t>
        </is>
      </c>
      <c r="D94" s="110" t="inlineStr">
        <is>
          <t>Associate Head – Assisted Services</t>
        </is>
      </c>
      <c r="E94" s="111" t="inlineStr">
        <is>
          <t>Professional Services Leadership</t>
        </is>
      </c>
      <c r="F94" s="111" t="inlineStr">
        <is>
          <t>Consulting &amp; Professional Services</t>
        </is>
      </c>
      <c r="G94" s="111" t="inlineStr">
        <is>
          <t>Services</t>
        </is>
      </c>
      <c r="H94" s="111" t="inlineStr">
        <is>
          <t>People Manager</t>
        </is>
      </c>
      <c r="I94" s="112" t="n">
        <v>1</v>
      </c>
      <c r="J94" s="162" t="n">
        <v>4</v>
      </c>
      <c r="K94" s="163" t="n">
        <v>4</v>
      </c>
      <c r="L94" s="163" t="n">
        <v>4</v>
      </c>
      <c r="M94" s="163" t="n">
        <v>4</v>
      </c>
      <c r="N94" s="114" t="inlineStr">
        <is>
          <t>Index ≥ 90% · meets; must-haves at required level</t>
        </is>
      </c>
      <c r="O94"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4"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4"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4" s="120" t="inlineStr">
        <is>
          <t>• ★ XBRL, iXBRL &amp; Taxonomy: Resolves complex tagging and taxonomy issues; builds extensions; reviews others
• ★ Accounting &amp; Reporting Standards · IFRS/US GAAP: Advises on complex disclosures and standards changes</t>
        </is>
      </c>
      <c r="S94"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94" s="165" t="inlineStr">
        <is>
          <t>—</t>
        </is>
      </c>
      <c r="U94" s="122" t="inlineStr">
        <is>
          <t>Tagging test on a real filing; Accounting test; Domain interview; Work sample / case; Practical test; Work sample / portfolio</t>
        </is>
      </c>
      <c r="V94" s="123" t="inlineStr">
        <is>
          <t>XBRL US GAAP Certificate · AICPA &amp; XBRL US or equivalent; CA / CMA / ACCA / CFA / IFRS certificate; Domain certifications · optional; Lean / Six Sigma · optional; MOS Excel · optional; Vendor AI certifications · optional</t>
        </is>
      </c>
      <c r="W94" s="123" t="inlineStr">
        <is>
          <t>XBRL certificate preferred from A3; filing deadlines and confidentiality; mandatory: POSH, Code of Conduct, InfoSec &amp; Privacy</t>
        </is>
      </c>
      <c r="X94" s="123" t="inlineStr">
        <is>
          <t>90% · 1 of 1</t>
        </is>
      </c>
      <c r="Y94" s="123" t="inlineStr">
        <is>
          <t>XBRL &amp; taxonomy · Accounting standards · Regulatory domain</t>
        </is>
      </c>
      <c r="Z94" s="123" t="inlineStr">
        <is>
          <t>AI, GenAI &amp; Prompt Engineering · People Leadership &amp; Mentoring · Stakeholder &amp; Client Management</t>
        </is>
      </c>
    </row>
    <row r="95" ht="184" customHeight="1">
      <c r="A95" s="167" t="inlineStr">
        <is>
          <t>C</t>
        </is>
      </c>
      <c r="B95" s="33" t="inlineStr">
        <is>
          <t>C1</t>
        </is>
      </c>
      <c r="C95" s="142" t="inlineStr">
        <is>
          <t>Associate Head</t>
        </is>
      </c>
      <c r="D95" s="110" t="inlineStr">
        <is>
          <t>Associate Head – XBRL Assisted Services</t>
        </is>
      </c>
      <c r="E95" s="111" t="inlineStr">
        <is>
          <t>Professional Services Leadership</t>
        </is>
      </c>
      <c r="F95" s="111" t="inlineStr">
        <is>
          <t>Consulting &amp; Professional Services</t>
        </is>
      </c>
      <c r="G95" s="111" t="inlineStr">
        <is>
          <t>Services</t>
        </is>
      </c>
      <c r="H95" s="111" t="inlineStr">
        <is>
          <t>People Manager</t>
        </is>
      </c>
      <c r="I95" s="112" t="n">
        <v>1</v>
      </c>
      <c r="J95" s="162" t="n">
        <v>4</v>
      </c>
      <c r="K95" s="163" t="n">
        <v>4</v>
      </c>
      <c r="L95" s="163" t="n">
        <v>4</v>
      </c>
      <c r="M95" s="163" t="n">
        <v>4</v>
      </c>
      <c r="N95" s="114" t="inlineStr">
        <is>
          <t>Index ≥ 90% · meets; must-haves at required level</t>
        </is>
      </c>
      <c r="O95"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5"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5"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5" s="120" t="inlineStr">
        <is>
          <t>• ★ XBRL, iXBRL &amp; Taxonomy: Resolves complex tagging and taxonomy issues; builds extensions; reviews others
• ★ Accounting &amp; Reporting Standards · IFRS/US GAAP: Advises on complex disclosures and standards changes</t>
        </is>
      </c>
      <c r="S95"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
• </t>
          </r>
          <r>
            <rPr>
              <rFont val="Calibri"/>
              <b val="1"/>
              <sz val="10"/>
            </rPr>
            <t>Advanced Excel &amp; Productivity Tools:</t>
          </r>
          <r>
            <rPr>
              <rFont val="Calibri"/>
              <sz val="10"/>
            </rPr>
            <t xml:space="preserve"> Builds templates and automation used by the team
• </t>
          </r>
          <r>
            <rPr>
              <rFont val="Calibri"/>
              <b val="1"/>
              <sz val="10"/>
            </rPr>
            <t>AI, GenAI &amp; Prompt Engineering:</t>
          </r>
          <r>
            <rPr>
              <rFont val="Calibri"/>
              <sz val="10"/>
            </rPr>
            <t xml:space="preserve"> Builds AI features or AI-enabled processes; sets safe-use practice</t>
          </r>
        </is>
      </c>
      <c r="T95" s="165" t="inlineStr">
        <is>
          <t>—</t>
        </is>
      </c>
      <c r="U95" s="122" t="inlineStr">
        <is>
          <t>Tagging test on a real filing; Accounting test; Domain interview; Work sample / case; Practical test; Work sample / portfolio</t>
        </is>
      </c>
      <c r="V95" s="123" t="inlineStr">
        <is>
          <t>XBRL US GAAP Certificate · AICPA &amp; XBRL US or equivalent; CA / CMA / ACCA / CFA / IFRS certificate; Domain certifications · optional; Lean / Six Sigma · optional; MOS Excel · optional; Vendor AI certifications · optional</t>
        </is>
      </c>
      <c r="W95" s="123" t="inlineStr">
        <is>
          <t>XBRL certificate preferred from A3; filing deadlines and confidentiality; mandatory: POSH, Code of Conduct, InfoSec &amp; Privacy</t>
        </is>
      </c>
      <c r="X95" s="123" t="inlineStr">
        <is>
          <t>110% · 1 of 1</t>
        </is>
      </c>
      <c r="Y95" s="123" t="inlineStr">
        <is>
          <t>Innovation</t>
        </is>
      </c>
      <c r="Z95" s="123" t="inlineStr">
        <is>
          <t>People Leadership &amp; Mentoring · Stakeholder &amp; Client Management · Strategic Thinking &amp; Business Acumen</t>
        </is>
      </c>
    </row>
    <row r="96" ht="184" customHeight="1">
      <c r="A96" s="167" t="inlineStr">
        <is>
          <t>C</t>
        </is>
      </c>
      <c r="B96" s="33" t="inlineStr">
        <is>
          <t>C1</t>
        </is>
      </c>
      <c r="C96" s="142" t="inlineStr">
        <is>
          <t>Associate Head</t>
        </is>
      </c>
      <c r="D96" s="110" t="inlineStr">
        <is>
          <t>Associate Head – Customer Success</t>
        </is>
      </c>
      <c r="E96" s="111" t="inlineStr">
        <is>
          <t>Customer Success Leadership</t>
        </is>
      </c>
      <c r="F96" s="111" t="inlineStr">
        <is>
          <t>Customer Success &amp; Support</t>
        </is>
      </c>
      <c r="G96" s="111" t="inlineStr">
        <is>
          <t>Support</t>
        </is>
      </c>
      <c r="H96" s="111" t="inlineStr">
        <is>
          <t>People Manager</t>
        </is>
      </c>
      <c r="I96" s="112" t="n">
        <v>1</v>
      </c>
      <c r="J96" s="162" t="n">
        <v>4</v>
      </c>
      <c r="K96" s="163" t="n">
        <v>4</v>
      </c>
      <c r="L96" s="163" t="n">
        <v>4</v>
      </c>
      <c r="M96" s="163" t="n">
        <v>4</v>
      </c>
      <c r="N96" s="114" t="inlineStr">
        <is>
          <t>Index ≥ 90% · meets; must-haves at required level</t>
        </is>
      </c>
      <c r="O96"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6"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6"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6" s="120" t="inlineStr">
        <is>
          <t>• ★ Product, Platform &amp; Domain Knowledge: Recognised product / domain expert; trains others
• ★ Stakeholder &amp; Client Management: Owns key relationships; resolves escalations</t>
        </is>
      </c>
      <c r="S96" s="165" t="inlineStr">
        <is>
          <r>
            <rPr>
              <rFont val="Calibri"/>
              <sz val="10"/>
            </rPr>
            <t xml:space="preserve">• </t>
          </r>
          <r>
            <rPr>
              <rFont val="Calibri"/>
              <b val="1"/>
              <sz val="10"/>
            </rPr>
            <t>Communication &amp; Presentation:</t>
          </r>
          <r>
            <rPr>
              <rFont val="Calibri"/>
              <sz val="10"/>
            </rPr>
            <t xml:space="preserve"> Presents to senior stakeholders; shapes messaging
• </t>
          </r>
          <r>
            <rPr>
              <rFont val="Calibri"/>
              <b val="1"/>
              <sz val="10"/>
            </rPr>
            <t>Database, SQL &amp; Data Engineering:</t>
          </r>
          <r>
            <rPr>
              <rFont val="Calibri"/>
              <sz val="10"/>
            </rPr>
            <t xml:space="preserve"> Designs data models and pipelines; optimises at scale
• </t>
          </r>
          <r>
            <rPr>
              <rFont val="Calibri"/>
              <b val="1"/>
              <sz val="10"/>
            </rPr>
            <t>Regulatory &amp; BFSI Domain:</t>
          </r>
          <r>
            <rPr>
              <rFont val="Calibri"/>
              <sz val="10"/>
            </rPr>
            <t xml:space="preserve"> Interprets new regulation; advises clients and product
• </t>
          </r>
          <r>
            <rPr>
              <rFont val="Calibri"/>
              <b val="1"/>
              <sz val="10"/>
            </rPr>
            <t>Process Improvement &amp; Quality Mindset:</t>
          </r>
          <r>
            <rPr>
              <rFont val="Calibri"/>
              <sz val="10"/>
            </rPr>
            <t xml:space="preserve"> Redesigns team processes; reduces error rates measurably</t>
          </r>
        </is>
      </c>
      <c r="T96" s="165" t="inlineStr">
        <is>
          <t>—</t>
        </is>
      </c>
      <c r="U96" s="122" t="inlineStr">
        <is>
          <t>Scenario interview; Role play / behavioural interview; Presentation / writing test; SQL test / case; Domain interview; Work sample / case</t>
        </is>
      </c>
      <c r="V96" s="123" t="inlineStr">
        <is>
          <t>Internal product certification; Database certifications · optional; Domain certifications · optional; Lean / Six Sigma · optional</t>
        </is>
      </c>
      <c r="W96" s="123" t="inlineStr">
        <is>
          <t>ITIL / service-desk practice; SLA management; mandatory: POSH, Code of Conduct, InfoSec &amp; Privacy</t>
        </is>
      </c>
      <c r="X96" s="123" t="inlineStr">
        <is>
          <t>—</t>
        </is>
      </c>
      <c r="Y96" s="123" t="inlineStr">
        <is>
          <t>—</t>
        </is>
      </c>
      <c r="Z96" s="123" t="inlineStr">
        <is>
          <t>People Leadership &amp; Mentoring · Strategic Thinking &amp; Business Acumen</t>
        </is>
      </c>
    </row>
    <row r="97" ht="184" customHeight="1">
      <c r="A97" s="167" t="inlineStr">
        <is>
          <t>C</t>
        </is>
      </c>
      <c r="B97" s="33" t="inlineStr">
        <is>
          <t>C1</t>
        </is>
      </c>
      <c r="C97" s="142" t="inlineStr">
        <is>
          <t>Associate Head</t>
        </is>
      </c>
      <c r="D97" s="110" t="inlineStr">
        <is>
          <t>Associate Head – Digitization</t>
        </is>
      </c>
      <c r="E97" s="111" t="inlineStr">
        <is>
          <t>Digitization Leadership</t>
        </is>
      </c>
      <c r="F97" s="111" t="inlineStr">
        <is>
          <t>Data Operations &amp; Digitization</t>
        </is>
      </c>
      <c r="G97" s="111" t="inlineStr">
        <is>
          <t>Digitizing</t>
        </is>
      </c>
      <c r="H97" s="111" t="inlineStr">
        <is>
          <t>People Manager</t>
        </is>
      </c>
      <c r="I97" s="112" t="n">
        <v>1</v>
      </c>
      <c r="J97" s="162" t="n">
        <v>4</v>
      </c>
      <c r="K97" s="163" t="n">
        <v>4</v>
      </c>
      <c r="L97" s="163" t="n">
        <v>4</v>
      </c>
      <c r="M97" s="163" t="n">
        <v>4</v>
      </c>
      <c r="N97" s="114" t="inlineStr">
        <is>
          <t>Index ≥ 90% · meets; must-haves at required level</t>
        </is>
      </c>
      <c r="O97"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7"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7"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7" s="120" t="inlineStr">
        <is>
          <t>• ★ Advanced Excel &amp; Productivity Tools: Builds templates and automation used by the team
• ★ Process Improvement &amp; Quality Mindset: Redesigns team processes; reduces error rates measurably</t>
        </is>
      </c>
      <c r="S97" s="165" t="inlineStr">
        <is>
          <r>
            <rPr>
              <rFont val="Calibri"/>
              <sz val="10"/>
            </rPr>
            <t xml:space="preserve">• </t>
          </r>
          <r>
            <rPr>
              <rFont val="Calibri"/>
              <b val="1"/>
              <sz val="10"/>
            </rPr>
            <t>Regulatory &amp; BFSI Domain:</t>
          </r>
          <r>
            <rPr>
              <rFont val="Calibri"/>
              <sz val="10"/>
            </rPr>
            <t xml:space="preserve"> Interprets new regulation; advises clients and product
• </t>
          </r>
          <r>
            <rPr>
              <rFont val="Calibri"/>
              <b val="1"/>
              <sz val="10"/>
            </rPr>
            <t>XBRL, iXBRL &amp; Taxonomy:</t>
          </r>
          <r>
            <rPr>
              <rFont val="Calibri"/>
              <sz val="10"/>
            </rPr>
            <t xml:space="preserve"> Resolves complex tagging and taxonomy issues; builds extensions; reviews others
• </t>
          </r>
          <r>
            <rPr>
              <rFont val="Calibri"/>
              <b val="1"/>
              <sz val="10"/>
            </rPr>
            <t>AI, GenAI &amp; Prompt Engineering:</t>
          </r>
          <r>
            <rPr>
              <rFont val="Calibri"/>
              <sz val="10"/>
            </rPr>
            <t xml:space="preserve"> Builds AI features or AI-enabled processes; sets safe-use practice
• </t>
          </r>
          <r>
            <rPr>
              <rFont val="Calibri"/>
              <b val="1"/>
              <sz val="10"/>
            </rPr>
            <t>Time, Priority &amp; Self-Management:</t>
          </r>
          <r>
            <rPr>
              <rFont val="Calibri"/>
              <sz val="10"/>
            </rPr>
            <t xml:space="preserve"> Plans team capacity and peak-season loads</t>
          </r>
        </is>
      </c>
      <c r="T97" s="165" t="inlineStr">
        <is>
          <t>—</t>
        </is>
      </c>
      <c r="U97" s="122" t="inlineStr">
        <is>
          <t>Practical test; Work sample / case; Domain interview; Tagging test on a real filing; Work sample / portfolio; Behavioural interview</t>
        </is>
      </c>
      <c r="V97" s="123" t="inlineStr">
        <is>
          <t>MOS Excel · optional; Lean / Six Sigma · optional; Domain certifications · optional; XBRL US GAAP Certificate · AICPA &amp; XBRL US or equivalent; Vendor AI certifications · optional</t>
        </is>
      </c>
      <c r="W97" s="123" t="inlineStr">
        <is>
          <t>Accuracy and SLA discipline; data confidentiality; mandatory: POSH, Code of Conduct, InfoSec &amp; Privacy</t>
        </is>
      </c>
      <c r="X97" s="123" t="inlineStr">
        <is>
          <t>102% · 1 of 1</t>
        </is>
      </c>
      <c r="Y97" s="123" t="inlineStr">
        <is>
          <t>XBRL &amp; taxonomy · Prioritisation · Problem solving</t>
        </is>
      </c>
      <c r="Z97" s="123" t="inlineStr">
        <is>
          <t>AI, GenAI &amp; Prompt Engineering · People Leadership &amp; Mentoring · Strategic Thinking &amp; Business Acumen</t>
        </is>
      </c>
    </row>
    <row r="98" ht="184" customHeight="1">
      <c r="A98" s="167" t="inlineStr">
        <is>
          <t>C</t>
        </is>
      </c>
      <c r="B98" s="33" t="inlineStr">
        <is>
          <t>C2</t>
        </is>
      </c>
      <c r="C98" s="142" t="inlineStr">
        <is>
          <t>Head of Function</t>
        </is>
      </c>
      <c r="D98" s="110" t="inlineStr">
        <is>
          <t>Head – Product Engineering</t>
        </is>
      </c>
      <c r="E98" s="111" t="inlineStr">
        <is>
          <t>Engineering Leadership</t>
        </is>
      </c>
      <c r="F98" s="111" t="inlineStr">
        <is>
          <t>Engineering &amp; Development</t>
        </is>
      </c>
      <c r="G98" s="111" t="inlineStr">
        <is>
          <t>Technology</t>
        </is>
      </c>
      <c r="H98" s="111" t="inlineStr">
        <is>
          <t>People Manager</t>
        </is>
      </c>
      <c r="I98" s="112" t="n">
        <v>1</v>
      </c>
      <c r="J98" s="162" t="n">
        <v>4</v>
      </c>
      <c r="K98" s="163" t="n">
        <v>4</v>
      </c>
      <c r="L98" s="163" t="n">
        <v>5</v>
      </c>
      <c r="M98" s="163" t="n">
        <v>4</v>
      </c>
      <c r="N98" s="114" t="inlineStr">
        <is>
          <t>Index ≥ 90% · meets; must-haves at required level</t>
        </is>
      </c>
      <c r="O98" s="119" t="inlineStr">
        <is>
          <r>
            <rPr>
              <rFont val="Calibri"/>
              <sz val="10"/>
            </rPr>
            <t xml:space="preserve">• </t>
          </r>
          <r>
            <rPr>
              <rFont val="Calibri"/>
              <b val="1"/>
              <sz val="10"/>
            </rPr>
            <t>Ownership &amp; Accountability:</t>
          </r>
          <r>
            <rPr>
              <rFont val="Calibri"/>
              <sz val="10"/>
            </rPr>
            <t xml:space="preserve"> Owns team / practice outcomes; holds others to standards
• </t>
          </r>
          <r>
            <rPr>
              <rFont val="Calibri"/>
              <b val="1"/>
              <sz val="10"/>
            </rPr>
            <t>Problem Solving &amp; Critical Thinking:</t>
          </r>
          <r>
            <rPr>
              <rFont val="Calibri"/>
              <sz val="10"/>
            </rPr>
            <t xml:space="preserve"> Solves complex, ambiguous problems; designs new approaches
• </t>
          </r>
          <r>
            <rPr>
              <rFont val="Calibri"/>
              <b val="1"/>
              <sz val="10"/>
            </rPr>
            <t>Communication &amp; Collaboration:</t>
          </r>
          <r>
            <rPr>
              <rFont val="Calibri"/>
              <sz val="10"/>
            </rPr>
            <t xml:space="preserve"> Influences through communication; resolves conflict
• </t>
          </r>
          <r>
            <rPr>
              <rFont val="Calibri"/>
              <b val="1"/>
              <sz val="10"/>
            </rPr>
            <t>Client &amp; Quality Focus:</t>
          </r>
          <r>
            <rPr>
              <rFont val="Calibri"/>
              <sz val="10"/>
            </rPr>
            <t xml:space="preserve"> Sets quality standards; improves client experience for a team
• </t>
          </r>
          <r>
            <rPr>
              <rFont val="Calibri"/>
              <b val="1"/>
              <sz val="10"/>
            </rPr>
            <t>Learning Agility &amp; Adaptability:</t>
          </r>
          <r>
            <rPr>
              <rFont val="Calibri"/>
              <sz val="10"/>
            </rPr>
            <t xml:space="preserve"> Leads others through change; builds team capability
• </t>
          </r>
          <r>
            <rPr>
              <rFont val="Calibri"/>
              <b val="1"/>
              <sz val="10"/>
            </rPr>
            <t>Integrity, Compliance &amp; Information Security:</t>
          </r>
          <r>
            <rPr>
              <rFont val="Calibri"/>
              <sz val="10"/>
            </rPr>
            <t xml:space="preserve"> Embeds compliance and security in team processes</t>
          </r>
        </is>
      </c>
      <c r="P98"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98" s="164" t="inlineStr">
        <is>
          <r>
            <rPr>
              <rFont val="Calibri"/>
              <sz val="10"/>
            </rPr>
            <t xml:space="preserve">• </t>
          </r>
          <r>
            <rPr>
              <rFont val="Calibri"/>
              <b val="1"/>
              <sz val="10"/>
            </rPr>
            <t>Leading &amp; Developing People:</t>
          </r>
          <r>
            <rPr>
              <rFont val="Calibri"/>
              <sz val="10"/>
            </rPr>
            <t xml:space="preserve"> Leads leaders; builds bench strength
• </t>
          </r>
          <r>
            <rPr>
              <rFont val="Calibri"/>
              <b val="1"/>
              <sz val="10"/>
            </rPr>
            <t>Decision Making &amp; Delegation:</t>
          </r>
          <r>
            <rPr>
              <rFont val="Calibri"/>
              <sz val="10"/>
            </rPr>
            <t xml:space="preserve"> Makes cross-team trade-offs; delegates authority
• </t>
          </r>
          <r>
            <rPr>
              <rFont val="Calibri"/>
              <b val="1"/>
              <sz val="10"/>
            </rPr>
            <t>Strategic &amp; Business Acumen:</t>
          </r>
          <r>
            <rPr>
              <rFont val="Calibri"/>
              <sz val="10"/>
            </rPr>
            <t xml:space="preserve"> Shapes functional strategy, budget and market approach
• </t>
          </r>
          <r>
            <rPr>
              <rFont val="Calibri"/>
              <b val="1"/>
              <sz val="10"/>
            </rPr>
            <t>Influence &amp; Change Leadership:</t>
          </r>
          <r>
            <rPr>
              <rFont val="Calibri"/>
              <sz val="10"/>
            </rPr>
            <t xml:space="preserve"> Influences senior stakeholders; leads function-wide change</t>
          </r>
        </is>
      </c>
      <c r="R98" s="120" t="inlineStr">
        <is>
          <t>• ★ Programming &amp; Tech-Stack Depth: Sets coding standards; solves performance and design issues across modules — and sets the standard across IRIS · expert
• ★ System Design &amp; Architecture: Designs scalable, secure solutions across products; reviews designs — and sets the standard across IRIS · expert</t>
        </is>
      </c>
      <c r="S98" s="165" t="inlineStr">
        <is>
          <r>
            <rPr>
              <rFont val="Calibri"/>
              <sz val="10"/>
            </rPr>
            <t xml:space="preserve">• </t>
          </r>
          <r>
            <rPr>
              <rFont val="Calibri"/>
              <b val="1"/>
              <sz val="10"/>
            </rPr>
            <t>Database, SQL &amp; Data Engineering:</t>
          </r>
          <r>
            <rPr>
              <rFont val="Calibri"/>
              <sz val="10"/>
            </rPr>
            <t xml:space="preserve"> Designs data models and pipelines; optimises at scale — and sets the standard across IRIS · expert
• </t>
          </r>
          <r>
            <rPr>
              <rFont val="Calibri"/>
              <b val="1"/>
              <sz val="10"/>
            </rPr>
            <t>Cloud, DevOps &amp; CI/CD:</t>
          </r>
          <r>
            <rPr>
              <rFont val="Calibri"/>
              <sz val="10"/>
            </rPr>
            <t xml:space="preserve"> Designs platform, monitoring and release strategy — and sets the standard across IRIS · expert
• </t>
          </r>
          <r>
            <rPr>
              <rFont val="Calibri"/>
              <b val="1"/>
              <sz val="10"/>
            </rPr>
            <t>AI, GenAI &amp; Prompt Engineering:</t>
          </r>
          <r>
            <rPr>
              <rFont val="Calibri"/>
              <sz val="10"/>
            </rPr>
            <t xml:space="preserve"> Builds AI features or AI-enabled processes; sets safe-use practice — and sets the standard across IRIS · expert
• </t>
          </r>
          <r>
            <rPr>
              <rFont val="Calibri"/>
              <b val="1"/>
              <sz val="10"/>
            </rPr>
            <t>Product, Platform &amp; Domain Knowledge:</t>
          </r>
          <r>
            <rPr>
              <rFont val="Calibri"/>
              <sz val="10"/>
            </rPr>
            <t xml:space="preserve"> Recognised product / domain expert; trains others — and sets the standard across IRIS · expert</t>
          </r>
        </is>
      </c>
      <c r="T98" s="165" t="inlineStr">
        <is>
          <t>—</t>
        </is>
      </c>
      <c r="U98" s="122" t="inlineStr">
        <is>
          <t>Coding test + code review; System-design interview / design review; SQL test / case; Practical task; Work sample / portfolio; Scenario interview</t>
        </is>
      </c>
      <c r="V98" s="123" t="inlineStr">
        <is>
          <t>Cloud / language certifications · optional; AWS / Azure architect · optional; Database certifications · optional; AWS / Azure / Kubernetes certifications; Vendor AI certifications · optional; Internal product certification</t>
        </is>
      </c>
      <c r="W98" s="123" t="inlineStr">
        <is>
          <t>Secure coding · OWASP, code review, unit testing; mandatory: POSH, Code of Conduct, InfoSec &amp; Privacy</t>
        </is>
      </c>
      <c r="X98" s="123" t="inlineStr">
        <is>
          <t>—</t>
        </is>
      </c>
      <c r="Y98" s="123" t="inlineStr">
        <is>
          <t>—</t>
        </is>
      </c>
      <c r="Z98" s="123" t="inlineStr">
        <is>
          <t>People Leadership &amp; Mentoring · Strategic Thinking &amp; Business Acumen</t>
        </is>
      </c>
    </row>
    <row r="99" ht="20" customHeight="1">
      <c r="A99" s="160" t="inlineStr">
        <is>
          <t>Band D — Business leadership</t>
        </is>
      </c>
    </row>
    <row r="100" ht="197" customHeight="1">
      <c r="A100" s="168" t="inlineStr">
        <is>
          <t>D</t>
        </is>
      </c>
      <c r="B100" s="39" t="inlineStr">
        <is>
          <t>D1</t>
        </is>
      </c>
      <c r="C100" s="117" t="inlineStr">
        <is>
          <t>Associate Vice President / Business Head</t>
        </is>
      </c>
      <c r="D100" s="110" t="inlineStr">
        <is>
          <t>Senior Vice President – Customer Experience</t>
        </is>
      </c>
      <c r="E100" s="111" t="inlineStr">
        <is>
          <t>Business &amp; Functional Leadership</t>
        </is>
      </c>
      <c r="F100" s="111" t="inlineStr">
        <is>
          <t>Executive Leadership</t>
        </is>
      </c>
      <c r="G100" s="111" t="inlineStr">
        <is>
          <t>Customer Experience</t>
        </is>
      </c>
      <c r="H100" s="111" t="inlineStr">
        <is>
          <t>People Manager</t>
        </is>
      </c>
      <c r="I100" s="112" t="n">
        <v>1</v>
      </c>
      <c r="J100" s="162" t="n">
        <v>5</v>
      </c>
      <c r="K100" s="163" t="n">
        <v>4</v>
      </c>
      <c r="L100" s="163" t="n">
        <v>4</v>
      </c>
      <c r="M100" s="163" t="n">
        <v>5</v>
      </c>
      <c r="N100" s="114" t="inlineStr">
        <is>
          <t>Index ≥ 90% · meets; must-haves at required level</t>
        </is>
      </c>
      <c r="O100" s="119"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100"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100"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100" s="120" t="inlineStr">
        <is>
          <t>• ★ Strategic Thinking &amp; Business Acumen: Shapes strategy, pricing or investment choices
• ★ People Leadership &amp; Mentoring: Leads leaders; builds succession</t>
        </is>
      </c>
      <c r="S100"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100" s="165" t="inlineStr">
        <is>
          <t>—</t>
        </is>
      </c>
      <c r="U100" s="122" t="inlineStr">
        <is>
          <t>Case interview; Behavioural interview; Role play / behavioural interview; Scenario interview; Domain interview; Presentation / writing test</t>
        </is>
      </c>
      <c r="V100" s="123" t="inlineStr">
        <is>
          <t>MBA / PGDM · preferred at C+; Internal product certification; Domain certifications · optional</t>
        </is>
      </c>
      <c r="W100" s="123" t="inlineStr">
        <is>
          <t>Governance, risk and regulatory accountability; mandatory: POSH, Code of Conduct, InfoSec &amp; Privacy</t>
        </is>
      </c>
      <c r="X100" s="123" t="inlineStr">
        <is>
          <t>—</t>
        </is>
      </c>
      <c r="Y100" s="123" t="inlineStr">
        <is>
          <t>—</t>
        </is>
      </c>
      <c r="Z100" s="123" t="inlineStr">
        <is>
          <t>Strategic Thinking &amp; Business Acumen</t>
        </is>
      </c>
    </row>
    <row r="101" ht="197" customHeight="1">
      <c r="A101" s="168" t="inlineStr">
        <is>
          <t>D</t>
        </is>
      </c>
      <c r="B101" s="39" t="inlineStr">
        <is>
          <t>D2</t>
        </is>
      </c>
      <c r="C101" s="117" t="inlineStr">
        <is>
          <t>Vice President</t>
        </is>
      </c>
      <c r="D101" s="110" t="inlineStr">
        <is>
          <t>Business Head</t>
        </is>
      </c>
      <c r="E101" s="111" t="inlineStr">
        <is>
          <t>Business &amp; Functional Leadership</t>
        </is>
      </c>
      <c r="F101" s="111" t="inlineStr">
        <is>
          <t>Executive Leadership</t>
        </is>
      </c>
      <c r="G101" s="111" t="inlineStr">
        <is>
          <t>CARBON Business Head</t>
        </is>
      </c>
      <c r="H101" s="111" t="inlineStr">
        <is>
          <t>People Manager</t>
        </is>
      </c>
      <c r="I101" s="112" t="n">
        <v>1</v>
      </c>
      <c r="J101" s="162" t="n">
        <v>5</v>
      </c>
      <c r="K101" s="163" t="n">
        <v>4</v>
      </c>
      <c r="L101" s="163" t="n">
        <v>4</v>
      </c>
      <c r="M101" s="163" t="n">
        <v>5</v>
      </c>
      <c r="N101" s="114" t="inlineStr">
        <is>
          <t>Index ≥ 90% · meets; must-haves at required level</t>
        </is>
      </c>
      <c r="O101" s="119"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101" s="164" t="inlineStr">
        <is>
          <r>
            <rPr>
              <rFont val="Calibri"/>
              <sz val="10"/>
            </rPr>
            <t xml:space="preserve">• </t>
          </r>
          <r>
            <rPr>
              <rFont val="Calibri"/>
              <b val="1"/>
              <sz val="10"/>
            </rPr>
            <t>AI Literacy &amp; Augmentation:</t>
          </r>
          <r>
            <rPr>
              <rFont val="Calibri"/>
              <sz val="10"/>
            </rPr>
            <t xml:space="preserve"> Designs AI-enabled processes for a team; sets safe-use practices
• </t>
          </r>
          <r>
            <rPr>
              <rFont val="Calibri"/>
              <b val="1"/>
              <sz val="10"/>
            </rPr>
            <t>Data Literacy &amp; Analytics:</t>
          </r>
          <r>
            <rPr>
              <rFont val="Calibri"/>
              <sz val="10"/>
            </rPr>
            <t xml:space="preserve"> Defines metrics and dashboards for a team
• </t>
          </r>
          <r>
            <rPr>
              <rFont val="Calibri"/>
              <b val="1"/>
              <sz val="10"/>
            </rPr>
            <t>Digital Fluency &amp; Automation:</t>
          </r>
          <r>
            <rPr>
              <rFont val="Calibri"/>
              <sz val="10"/>
            </rPr>
            <t xml:space="preserve"> Automates team processes; selects tools
• </t>
          </r>
          <r>
            <rPr>
              <rFont val="Calibri"/>
              <b val="1"/>
              <sz val="10"/>
            </rPr>
            <t>Innovation &amp; Continuous Improvement:</t>
          </r>
          <r>
            <rPr>
              <rFont val="Calibri"/>
              <sz val="10"/>
            </rPr>
            <t xml:space="preserve"> Leads improvement initiatives for a team</t>
          </r>
        </is>
      </c>
      <c r="Q101"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101" s="120" t="inlineStr">
        <is>
          <t>• ★ Strategic Thinking &amp; Business Acumen: Shapes strategy, pricing or investment choices
• ★ People Leadership &amp; Mentoring: Leads leaders; builds succession</t>
        </is>
      </c>
      <c r="S101"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101" s="165" t="inlineStr">
        <is>
          <t>—</t>
        </is>
      </c>
      <c r="U101" s="122" t="inlineStr">
        <is>
          <t>Case interview; Behavioural interview; Role play / behavioural interview; Scenario interview; Domain interview; Presentation / writing test</t>
        </is>
      </c>
      <c r="V101" s="123" t="inlineStr">
        <is>
          <t>MBA / PGDM · preferred at C+; Internal product certification; Domain certifications · optional</t>
        </is>
      </c>
      <c r="W101" s="123" t="inlineStr">
        <is>
          <t>Governance, risk and regulatory accountability; mandatory: POSH, Code of Conduct, InfoSec &amp; Privacy</t>
        </is>
      </c>
      <c r="X101" s="123" t="inlineStr">
        <is>
          <t>—</t>
        </is>
      </c>
      <c r="Y101" s="123" t="inlineStr">
        <is>
          <t>—</t>
        </is>
      </c>
      <c r="Z101" s="123" t="inlineStr">
        <is>
          <t>Strategic Thinking &amp; Business Acumen</t>
        </is>
      </c>
    </row>
    <row r="102" ht="20" customHeight="1">
      <c r="A102" s="160" t="inlineStr">
        <is>
          <t>Band E — Enterprise leadership</t>
        </is>
      </c>
    </row>
    <row r="103" ht="197" customHeight="1">
      <c r="A103" s="169" t="inlineStr">
        <is>
          <t>E</t>
        </is>
      </c>
      <c r="B103" s="42" t="inlineStr">
        <is>
          <t>E1</t>
        </is>
      </c>
      <c r="C103" s="141" t="inlineStr">
        <is>
          <t>CXO / President</t>
        </is>
      </c>
      <c r="D103" s="110" t="inlineStr">
        <is>
          <t>Chief Revenue Officer</t>
        </is>
      </c>
      <c r="E103" s="111" t="inlineStr">
        <is>
          <t>Enterprise Leadership</t>
        </is>
      </c>
      <c r="F103" s="111" t="inlineStr">
        <is>
          <t>Executive Leadership</t>
        </is>
      </c>
      <c r="G103" s="111" t="inlineStr">
        <is>
          <t>CRO - Carbon</t>
        </is>
      </c>
      <c r="H103" s="111" t="inlineStr">
        <is>
          <t>People Manager</t>
        </is>
      </c>
      <c r="I103" s="112" t="n">
        <v>1</v>
      </c>
      <c r="J103" s="162" t="n">
        <v>5</v>
      </c>
      <c r="K103" s="163" t="n">
        <v>5</v>
      </c>
      <c r="L103" s="163" t="n">
        <v>4</v>
      </c>
      <c r="M103" s="163" t="n">
        <v>5</v>
      </c>
      <c r="N103" s="114" t="inlineStr">
        <is>
          <t>Index ≥ 90% · meets; must-haves at required level</t>
        </is>
      </c>
      <c r="O103" s="119" t="inlineStr">
        <is>
          <r>
            <rPr>
              <rFont val="Calibri"/>
              <sz val="10"/>
            </rPr>
            <t xml:space="preserve">• </t>
          </r>
          <r>
            <rPr>
              <rFont val="Calibri"/>
              <b val="1"/>
              <sz val="10"/>
            </rPr>
            <t>Ownership &amp; Accountability:</t>
          </r>
          <r>
            <rPr>
              <rFont val="Calibri"/>
              <sz val="10"/>
            </rPr>
            <t xml:space="preserve"> Owns business outcomes; builds a culture of accountability
• </t>
          </r>
          <r>
            <rPr>
              <rFont val="Calibri"/>
              <b val="1"/>
              <sz val="10"/>
            </rPr>
            <t>Problem Solving &amp; Critical Thinking:</t>
          </r>
          <r>
            <rPr>
              <rFont val="Calibri"/>
              <sz val="10"/>
            </rPr>
            <t xml:space="preserve"> Frames enterprise-level problems; sets the approach for others
• </t>
          </r>
          <r>
            <rPr>
              <rFont val="Calibri"/>
              <b val="1"/>
              <sz val="10"/>
            </rPr>
            <t>Communication &amp; Collaboration:</t>
          </r>
          <r>
            <rPr>
              <rFont val="Calibri"/>
              <sz val="10"/>
            </rPr>
            <t xml:space="preserve"> Represents IRIS externally; builds cross-business partnerships
• </t>
          </r>
          <r>
            <rPr>
              <rFont val="Calibri"/>
              <b val="1"/>
              <sz val="10"/>
            </rPr>
            <t>Client &amp; Quality Focus:</t>
          </r>
          <r>
            <rPr>
              <rFont val="Calibri"/>
              <sz val="10"/>
            </rPr>
            <t xml:space="preserve"> Defines client and quality strategy for a business
• </t>
          </r>
          <r>
            <rPr>
              <rFont val="Calibri"/>
              <b val="1"/>
              <sz val="10"/>
            </rPr>
            <t>Learning Agility &amp; Adaptability:</t>
          </r>
          <r>
            <rPr>
              <rFont val="Calibri"/>
              <sz val="10"/>
            </rPr>
            <t xml:space="preserve"> Anticipates change; builds a learning organisation
• </t>
          </r>
          <r>
            <rPr>
              <rFont val="Calibri"/>
              <b val="1"/>
              <sz val="10"/>
            </rPr>
            <t>Integrity, Compliance &amp; Information Security:</t>
          </r>
          <r>
            <rPr>
              <rFont val="Calibri"/>
              <sz val="10"/>
            </rPr>
            <t xml:space="preserve"> Sets ethical and compliance standards for the business</t>
          </r>
        </is>
      </c>
      <c r="P103" s="164" t="inlineStr">
        <is>
          <r>
            <rPr>
              <rFont val="Calibri"/>
              <sz val="10"/>
            </rPr>
            <t xml:space="preserve">• </t>
          </r>
          <r>
            <rPr>
              <rFont val="Calibri"/>
              <b val="1"/>
              <sz val="10"/>
            </rPr>
            <t>AI Literacy &amp; Augmentation:</t>
          </r>
          <r>
            <rPr>
              <rFont val="Calibri"/>
              <sz val="10"/>
            </rPr>
            <t xml:space="preserve"> Leads AI strategy and governance for a function or IRIS
• </t>
          </r>
          <r>
            <rPr>
              <rFont val="Calibri"/>
              <b val="1"/>
              <sz val="10"/>
            </rPr>
            <t>Data Literacy &amp; Analytics:</t>
          </r>
          <r>
            <rPr>
              <rFont val="Calibri"/>
              <sz val="10"/>
            </rPr>
            <t xml:space="preserve"> Sets data strategy and data-driven decisions for a business
• </t>
          </r>
          <r>
            <rPr>
              <rFont val="Calibri"/>
              <b val="1"/>
              <sz val="10"/>
            </rPr>
            <t>Digital Fluency &amp; Automation:</t>
          </r>
          <r>
            <rPr>
              <rFont val="Calibri"/>
              <sz val="10"/>
            </rPr>
            <t xml:space="preserve"> Drives digital transformation across a business
• </t>
          </r>
          <r>
            <rPr>
              <rFont val="Calibri"/>
              <b val="1"/>
              <sz val="10"/>
            </rPr>
            <t>Innovation &amp; Continuous Improvement:</t>
          </r>
          <r>
            <rPr>
              <rFont val="Calibri"/>
              <sz val="10"/>
            </rPr>
            <t xml:space="preserve"> Creates new products, methods or business models</t>
          </r>
        </is>
      </c>
      <c r="Q103" s="164" t="inlineStr">
        <is>
          <r>
            <rPr>
              <rFont val="Calibri"/>
              <sz val="10"/>
            </rPr>
            <t xml:space="preserve">• </t>
          </r>
          <r>
            <rPr>
              <rFont val="Calibri"/>
              <b val="1"/>
              <sz val="10"/>
            </rPr>
            <t>Leading &amp; Developing People:</t>
          </r>
          <r>
            <rPr>
              <rFont val="Calibri"/>
              <sz val="10"/>
            </rPr>
            <t xml:space="preserve"> Builds the leadership pipeline and culture
• </t>
          </r>
          <r>
            <rPr>
              <rFont val="Calibri"/>
              <b val="1"/>
              <sz val="10"/>
            </rPr>
            <t>Decision Making &amp; Delegation:</t>
          </r>
          <r>
            <rPr>
              <rFont val="Calibri"/>
              <sz val="10"/>
            </rPr>
            <t xml:space="preserve"> Makes enterprise / business-line decisions
• </t>
          </r>
          <r>
            <rPr>
              <rFont val="Calibri"/>
              <b val="1"/>
              <sz val="10"/>
            </rPr>
            <t>Strategic &amp; Business Acumen:</t>
          </r>
          <r>
            <rPr>
              <rFont val="Calibri"/>
              <sz val="10"/>
            </rPr>
            <t xml:space="preserve"> Sets business strategy and P&amp;L direction
• </t>
          </r>
          <r>
            <rPr>
              <rFont val="Calibri"/>
              <b val="1"/>
              <sz val="10"/>
            </rPr>
            <t>Influence &amp; Change Leadership:</t>
          </r>
          <r>
            <rPr>
              <rFont val="Calibri"/>
              <sz val="10"/>
            </rPr>
            <t xml:space="preserve"> Leads enterprise change; influences clients, regulators and partners</t>
          </r>
        </is>
      </c>
      <c r="R103" s="120" t="inlineStr">
        <is>
          <t>• ★ Strategic Thinking &amp; Business Acumen: Shapes strategy, pricing or investment choices
• ★ People Leadership &amp; Mentoring: Leads leaders; builds succession</t>
        </is>
      </c>
      <c r="S103" s="165" t="inlineStr">
        <is>
          <r>
            <rPr>
              <rFont val="Calibri"/>
              <sz val="10"/>
            </rPr>
            <t xml:space="preserve">• </t>
          </r>
          <r>
            <rPr>
              <rFont val="Calibri"/>
              <b val="1"/>
              <sz val="10"/>
            </rPr>
            <t>Stakeholder &amp; Client Management:</t>
          </r>
          <r>
            <rPr>
              <rFont val="Calibri"/>
              <sz val="10"/>
            </rPr>
            <t xml:space="preserve"> Owns key relationships; resolves escalations
• </t>
          </r>
          <r>
            <rPr>
              <rFont val="Calibri"/>
              <b val="1"/>
              <sz val="10"/>
            </rPr>
            <t>Product, Platform &amp; Domain Knowledge:</t>
          </r>
          <r>
            <rPr>
              <rFont val="Calibri"/>
              <sz val="10"/>
            </rPr>
            <t xml:space="preserve"> Recognised product / domain expert; trains others
• </t>
          </r>
          <r>
            <rPr>
              <rFont val="Calibri"/>
              <b val="1"/>
              <sz val="10"/>
            </rPr>
            <t>Regulatory &amp; BFSI Domain:</t>
          </r>
          <r>
            <rPr>
              <rFont val="Calibri"/>
              <sz val="10"/>
            </rPr>
            <t xml:space="preserve"> Interprets new regulation; advises clients and product
• </t>
          </r>
          <r>
            <rPr>
              <rFont val="Calibri"/>
              <b val="1"/>
              <sz val="10"/>
            </rPr>
            <t>Communication &amp; Presentation:</t>
          </r>
          <r>
            <rPr>
              <rFont val="Calibri"/>
              <sz val="10"/>
            </rPr>
            <t xml:space="preserve"> Presents to senior stakeholders; shapes messaging</t>
          </r>
        </is>
      </c>
      <c r="T103" s="165" t="inlineStr">
        <is>
          <t>—</t>
        </is>
      </c>
      <c r="U103" s="122" t="inlineStr">
        <is>
          <t>Case interview; Behavioural interview; Role play / behavioural interview; Scenario interview; Domain interview; Presentation / writing test</t>
        </is>
      </c>
      <c r="V103" s="123" t="inlineStr">
        <is>
          <t>MBA / PGDM · preferred at C+; Internal product certification; Domain certifications · optional</t>
        </is>
      </c>
      <c r="W103" s="123" t="inlineStr">
        <is>
          <t>Governance, risk and regulatory accountability; mandatory: POSH, Code of Conduct, InfoSec &amp; Privacy</t>
        </is>
      </c>
      <c r="X103" s="123" t="inlineStr">
        <is>
          <t>—</t>
        </is>
      </c>
      <c r="Y103" s="123" t="inlineStr">
        <is>
          <t>—</t>
        </is>
      </c>
      <c r="Z103" s="123" t="inlineStr">
        <is>
          <t>Strategic Thinking &amp; Business Acumen</t>
        </is>
      </c>
    </row>
    <row r="104" ht="20" customHeight="1">
      <c r="A104" s="160" t="inlineStr">
        <is>
          <t>Band X — Consultants · statement of work</t>
        </is>
      </c>
    </row>
    <row r="105" ht="67" customHeight="1">
      <c r="A105" s="170" t="inlineStr">
        <is>
          <t>X</t>
        </is>
      </c>
      <c r="B105" s="45" t="inlineStr">
        <is>
          <t>X1</t>
        </is>
      </c>
      <c r="C105" s="138" t="inlineStr">
        <is>
          <t>Associate Consultant</t>
        </is>
      </c>
      <c r="D105" s="110" t="inlineStr">
        <is>
          <t>Associate Consultant – Customer Success &amp; Account Management</t>
        </is>
      </c>
      <c r="E105" s="111" t="inlineStr">
        <is>
          <t>Customer Success &amp; Account Management</t>
        </is>
      </c>
      <c r="F105" s="111" t="inlineStr">
        <is>
          <t>Customer Success &amp; Support</t>
        </is>
      </c>
      <c r="G105" s="111" t="inlineStr">
        <is>
          <t>Support</t>
        </is>
      </c>
      <c r="H105" s="111" t="inlineStr">
        <is>
          <t>Consultant</t>
        </is>
      </c>
      <c r="I105" s="112" t="n">
        <v>1</v>
      </c>
      <c r="J105" s="162" t="inlineStr">
        <is>
          <t>—</t>
        </is>
      </c>
      <c r="K105" s="163" t="inlineStr">
        <is>
          <t>—</t>
        </is>
      </c>
      <c r="L105" s="163" t="inlineStr">
        <is>
          <t>—</t>
        </is>
      </c>
      <c r="M105" s="163" t="inlineStr">
        <is>
          <t>—</t>
        </is>
      </c>
      <c r="N105" s="114" t="inlineStr">
        <is>
          <t>Index ≥ 90% · meets; must-haves at required level</t>
        </is>
      </c>
      <c r="O105" s="119" t="inlineStr">
        <is>
          <t>Per statement of work · consultant</t>
        </is>
      </c>
      <c r="P105" s="164" t="inlineStr">
        <is>
          <t>Per statement of work · consultant</t>
        </is>
      </c>
      <c r="Q105" s="164" t="inlineStr">
        <is>
          <t>Per statement of work · consultant</t>
        </is>
      </c>
      <c r="R105" s="120" t="inlineStr">
        <is>
          <t>Per statement of work · consultant</t>
        </is>
      </c>
      <c r="S105" s="165" t="inlineStr">
        <is>
          <t>Per statement of work · consultant</t>
        </is>
      </c>
      <c r="T105" s="165" t="inlineStr">
        <is>
          <t>Per statement of work · consultant</t>
        </is>
      </c>
      <c r="U105" s="122" t="inlineStr">
        <is>
          <t>—</t>
        </is>
      </c>
      <c r="V105" s="123" t="inlineStr">
        <is>
          <t>—</t>
        </is>
      </c>
      <c r="W105" s="123" t="inlineStr">
        <is>
          <t>—</t>
        </is>
      </c>
      <c r="X105" s="123" t="inlineStr">
        <is>
          <t>—</t>
        </is>
      </c>
      <c r="Y105" s="123" t="inlineStr">
        <is>
          <t>—</t>
        </is>
      </c>
      <c r="Z105" s="123" t="inlineStr">
        <is>
          <t>—</t>
        </is>
      </c>
    </row>
    <row r="106" ht="67" customHeight="1">
      <c r="A106" s="170" t="inlineStr">
        <is>
          <t>X</t>
        </is>
      </c>
      <c r="B106" s="45" t="inlineStr">
        <is>
          <t>X3</t>
        </is>
      </c>
      <c r="C106" s="138" t="inlineStr">
        <is>
          <t>Senior Consultant / Advisor</t>
        </is>
      </c>
      <c r="D106" s="110" t="inlineStr">
        <is>
          <t>Senior Consultant – Enterprise Sales &amp; Account Management</t>
        </is>
      </c>
      <c r="E106" s="111" t="inlineStr">
        <is>
          <t>Enterprise Sales &amp; Account Management</t>
        </is>
      </c>
      <c r="F106" s="111" t="inlineStr">
        <is>
          <t>Sales &amp; Business Development</t>
        </is>
      </c>
      <c r="G106" s="111" t="inlineStr">
        <is>
          <t>Sales</t>
        </is>
      </c>
      <c r="H106" s="111" t="inlineStr">
        <is>
          <t>Consultant</t>
        </is>
      </c>
      <c r="I106" s="112" t="n">
        <v>1</v>
      </c>
      <c r="J106" s="162" t="inlineStr">
        <is>
          <t>—</t>
        </is>
      </c>
      <c r="K106" s="163" t="inlineStr">
        <is>
          <t>—</t>
        </is>
      </c>
      <c r="L106" s="163" t="inlineStr">
        <is>
          <t>—</t>
        </is>
      </c>
      <c r="M106" s="163" t="inlineStr">
        <is>
          <t>—</t>
        </is>
      </c>
      <c r="N106" s="114" t="inlineStr">
        <is>
          <t>Index ≥ 90% · meets; must-haves at required level</t>
        </is>
      </c>
      <c r="O106" s="119" t="inlineStr">
        <is>
          <t>Per statement of work · consultant</t>
        </is>
      </c>
      <c r="P106" s="164" t="inlineStr">
        <is>
          <t>Per statement of work · consultant</t>
        </is>
      </c>
      <c r="Q106" s="164" t="inlineStr">
        <is>
          <t>Per statement of work · consultant</t>
        </is>
      </c>
      <c r="R106" s="120" t="inlineStr">
        <is>
          <t>Per statement of work · consultant</t>
        </is>
      </c>
      <c r="S106" s="165" t="inlineStr">
        <is>
          <t>Per statement of work · consultant</t>
        </is>
      </c>
      <c r="T106" s="165" t="inlineStr">
        <is>
          <t>Per statement of work · consultant</t>
        </is>
      </c>
      <c r="U106" s="122" t="inlineStr">
        <is>
          <t>—</t>
        </is>
      </c>
      <c r="V106" s="123" t="inlineStr">
        <is>
          <t>—</t>
        </is>
      </c>
      <c r="W106" s="123" t="inlineStr">
        <is>
          <t>—</t>
        </is>
      </c>
      <c r="X106" s="123" t="inlineStr">
        <is>
          <t>—</t>
        </is>
      </c>
      <c r="Y106" s="123" t="inlineStr">
        <is>
          <t>—</t>
        </is>
      </c>
      <c r="Z106" s="123" t="inlineStr">
        <is>
          <t>People Leadership &amp; Mentoring · Stakeholder &amp; Client Management · Strategic Thinking &amp; Business Acumen</t>
        </is>
      </c>
    </row>
  </sheetData>
  <mergeCells count="17">
    <mergeCell ref="A1:T1"/>
    <mergeCell ref="F4:G4"/>
    <mergeCell ref="O5:Q5"/>
    <mergeCell ref="A99:Z99"/>
    <mergeCell ref="U5:Z5"/>
    <mergeCell ref="A4:E4"/>
    <mergeCell ref="A44:Z44"/>
    <mergeCell ref="A102:Z102"/>
    <mergeCell ref="A5:I5"/>
    <mergeCell ref="J5:N5"/>
    <mergeCell ref="A3:T3"/>
    <mergeCell ref="R5:T5"/>
    <mergeCell ref="H4:M4"/>
    <mergeCell ref="A92:Z92"/>
    <mergeCell ref="A2:T2"/>
    <mergeCell ref="A104:Z104"/>
    <mergeCell ref="A7:Z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1.xml><?xml version="1.0" encoding="utf-8"?>
<worksheet xmlns="http://schemas.openxmlformats.org/spreadsheetml/2006/main">
  <sheetPr>
    <tabColor rgb="007030A0"/>
    <outlinePr summaryBelow="1" summaryRight="1"/>
    <pageSetUpPr fitToPage="1"/>
  </sheetPr>
  <dimension ref="A1:U383"/>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30" customWidth="1" min="3" max="3"/>
    <col width="1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30" customWidth="1" min="16" max="16"/>
    <col width="30" customWidth="1" min="17" max="17"/>
    <col width="18" customWidth="1" min="18" max="18"/>
    <col width="20" customWidth="1" min="19" max="19"/>
    <col width="22" customWidth="1" min="20" max="20"/>
    <col width="13" customWidth="1" min="21" max="21"/>
  </cols>
  <sheetData>
    <row r="1" ht="34" customHeight="1">
      <c r="A1" s="1" t="inlineStr">
        <is>
          <t>Capability Framework — by department · Master M11, Steps 10–11</t>
        </is>
      </c>
      <c r="U1" s="243" t="inlineStr">
        <is>
          <t>◂ Contents</t>
        </is>
      </c>
    </row>
    <row r="2" ht="32" customHeight="1">
      <c r="A2" s="3" t="inlineStr">
        <is>
          <t>Sheet 5 · The level sizes the role; the capability framework defines what a person in it must be able to do, and how well · proficiency 1–5, aligned to SFIA 9. Company-wide clusters first, then each department: its families, capability health, technical competencies by level, learning focus and career paths.</t>
        </is>
      </c>
    </row>
    <row r="3">
      <c r="A3" s="4" t="inlineStr">
        <is>
          <t>IRIS · Job Architecture &amp; Job Design · Final v1.12 · October 2026 · Internal — Confidential</t>
        </is>
      </c>
    </row>
    <row r="4" ht="15" customHeight="1"/>
    <row r="5" ht="20" customHeight="1">
      <c r="A5" s="6" t="inlineStr">
        <is>
          <t>A. Rules and scale</t>
        </is>
      </c>
    </row>
    <row r="6" ht="15" customHeight="1">
      <c r="A6" s="12" t="inlineStr">
        <is>
          <t>ID</t>
        </is>
      </c>
      <c r="B6" s="12" t="inlineStr">
        <is>
          <t>Rule</t>
        </is>
      </c>
      <c r="C6" s="211" t="n"/>
      <c r="D6" s="211" t="n"/>
      <c r="E6" s="211" t="n"/>
      <c r="F6" s="211" t="n"/>
      <c r="G6" s="211" t="n"/>
      <c r="H6" s="211" t="n"/>
      <c r="I6" s="211" t="n"/>
      <c r="J6" s="211" t="n"/>
      <c r="K6" s="211" t="n"/>
      <c r="L6" s="211" t="n"/>
      <c r="M6" s="211" t="n"/>
      <c r="N6" s="211" t="n"/>
      <c r="O6" s="211" t="n"/>
      <c r="P6" s="210" t="n"/>
      <c r="Q6" s="12" t="inlineStr">
        <is>
          <t>Sources</t>
        </is>
      </c>
      <c r="R6" s="210" t="n"/>
    </row>
    <row r="7" ht="28" customHeight="1">
      <c r="A7" s="13" t="inlineStr">
        <is>
          <t>C1</t>
        </is>
      </c>
      <c r="B7" s="16" t="inlineStr">
        <is>
          <r>
            <rPr>
              <rFont val="Calibri"/>
              <b val="1"/>
              <sz val="10"/>
            </rPr>
            <t>Four clusters:</t>
          </r>
          <r>
            <rPr>
              <rFont val="Calibri"/>
              <sz val="10"/>
            </rPr>
            <t xml:space="preserve"> Core, Future-ready, Functional · 6 per family plus department technical competencies, Leadership. Additional requirements are gates, not scores.</t>
          </r>
        </is>
      </c>
      <c r="C7" s="211" t="n"/>
      <c r="D7" s="211" t="n"/>
      <c r="E7" s="211" t="n"/>
      <c r="F7" s="211" t="n"/>
      <c r="G7" s="211" t="n"/>
      <c r="H7" s="211" t="n"/>
      <c r="I7" s="211" t="n"/>
      <c r="J7" s="211" t="n"/>
      <c r="K7" s="211" t="n"/>
      <c r="L7" s="211" t="n"/>
      <c r="M7" s="211" t="n"/>
      <c r="N7" s="211" t="n"/>
      <c r="O7" s="211" t="n"/>
      <c r="P7" s="210" t="n"/>
      <c r="Q7" s="16" t="inlineStr">
        <is>
          <t>S14, S15, S12, S08</t>
        </is>
      </c>
      <c r="R7" s="210" t="n"/>
    </row>
    <row r="8" ht="15" customHeight="1">
      <c r="A8" s="13" t="inlineStr">
        <is>
          <t>C2</t>
        </is>
      </c>
      <c r="B8" s="16" t="inlineStr">
        <is>
          <t>Proficiency is rated 1–5 on a scale aligned to SFIA levels; the required proficiency is set by level.</t>
        </is>
      </c>
      <c r="C8" s="211" t="n"/>
      <c r="D8" s="211" t="n"/>
      <c r="E8" s="211" t="n"/>
      <c r="F8" s="211" t="n"/>
      <c r="G8" s="211" t="n"/>
      <c r="H8" s="211" t="n"/>
      <c r="I8" s="211" t="n"/>
      <c r="J8" s="211" t="n"/>
      <c r="K8" s="211" t="n"/>
      <c r="L8" s="211" t="n"/>
      <c r="M8" s="211" t="n"/>
      <c r="N8" s="211" t="n"/>
      <c r="O8" s="211" t="n"/>
      <c r="P8" s="210" t="n"/>
      <c r="Q8" s="16" t="inlineStr">
        <is>
          <t>S08</t>
        </is>
      </c>
      <c r="R8" s="210" t="n"/>
    </row>
    <row r="9" ht="15" customHeight="1">
      <c r="A9" s="13" t="inlineStr">
        <is>
          <t>C+</t>
        </is>
      </c>
      <c r="B9" s="16" t="inlineStr">
        <is>
          <t>Score per competency = rating ÷ required · capped at 120%. Cluster weights by level and track build the competency index.</t>
        </is>
      </c>
      <c r="C9" s="211" t="n"/>
      <c r="D9" s="211" t="n"/>
      <c r="E9" s="211" t="n"/>
      <c r="F9" s="211" t="n"/>
      <c r="G9" s="211" t="n"/>
      <c r="H9" s="211" t="n"/>
      <c r="I9" s="211" t="n"/>
      <c r="J9" s="211" t="n"/>
      <c r="K9" s="211" t="n"/>
      <c r="L9" s="211" t="n"/>
      <c r="M9" s="211" t="n"/>
      <c r="N9" s="211" t="n"/>
      <c r="O9" s="211" t="n"/>
      <c r="P9" s="210" t="n"/>
      <c r="Q9" s="16" t="inlineStr">
        <is>
          <t>—</t>
        </is>
      </c>
      <c r="R9" s="210" t="n"/>
    </row>
    <row r="10" ht="15" customHeight="1">
      <c r="A10" s="13" t="inlineStr">
        <is>
          <t>C4</t>
        </is>
      </c>
      <c r="B10" s="16" t="inlineStr">
        <is>
          <r>
            <rPr>
              <rFont val="Calibri"/>
              <b val="1"/>
              <sz val="10"/>
            </rPr>
            <t>Fit:</t>
          </r>
          <r>
            <rPr>
              <rFont val="Calibri"/>
              <sz val="10"/>
            </rPr>
            <t xml:space="preserve"> ≥ 105% exceeds · 90–104% meets · 75–89% developing · &lt; 75% gap.</t>
          </r>
        </is>
      </c>
      <c r="C10" s="211" t="n"/>
      <c r="D10" s="211" t="n"/>
      <c r="E10" s="211" t="n"/>
      <c r="F10" s="211" t="n"/>
      <c r="G10" s="211" t="n"/>
      <c r="H10" s="211" t="n"/>
      <c r="I10" s="211" t="n"/>
      <c r="J10" s="211" t="n"/>
      <c r="K10" s="211" t="n"/>
      <c r="L10" s="211" t="n"/>
      <c r="M10" s="211" t="n"/>
      <c r="N10" s="211" t="n"/>
      <c r="O10" s="211" t="n"/>
      <c r="P10" s="210" t="n"/>
      <c r="Q10" s="16" t="inlineStr">
        <is>
          <t>—</t>
        </is>
      </c>
      <c r="R10" s="210" t="n"/>
    </row>
    <row r="11" ht="15" customHeight="1">
      <c r="A11" s="13" t="inlineStr">
        <is>
          <t>C5</t>
        </is>
      </c>
      <c r="B11" s="16" t="inlineStr">
        <is>
          <t>Must-have · ★ competencies must be at the required proficiency for hiring and lateral moves.</t>
        </is>
      </c>
      <c r="C11" s="211" t="n"/>
      <c r="D11" s="211" t="n"/>
      <c r="E11" s="211" t="n"/>
      <c r="F11" s="211" t="n"/>
      <c r="G11" s="211" t="n"/>
      <c r="H11" s="211" t="n"/>
      <c r="I11" s="211" t="n"/>
      <c r="J11" s="211" t="n"/>
      <c r="K11" s="211" t="n"/>
      <c r="L11" s="211" t="n"/>
      <c r="M11" s="211" t="n"/>
      <c r="N11" s="211" t="n"/>
      <c r="O11" s="211" t="n"/>
      <c r="P11" s="210" t="n"/>
      <c r="Q11" s="16" t="inlineStr">
        <is>
          <t>S38</t>
        </is>
      </c>
      <c r="R11" s="210" t="n"/>
    </row>
    <row r="12" ht="15" customHeight="1"/>
    <row r="13" ht="15" customHeight="1">
      <c r="A13" s="12" t="inlineStr">
        <is>
          <t>Rating</t>
        </is>
      </c>
      <c r="B13" s="12" t="inlineStr">
        <is>
          <t>Label</t>
        </is>
      </c>
      <c r="C13" s="211" t="n"/>
      <c r="D13" s="210" t="n"/>
      <c r="E13" s="12" t="inlineStr">
        <is>
          <t>SFIA alignment</t>
        </is>
      </c>
      <c r="F13" s="211" t="n"/>
      <c r="G13" s="211" t="n"/>
      <c r="H13" s="210" t="n"/>
      <c r="I13" s="12" t="inlineStr">
        <is>
          <t>What it looks like</t>
        </is>
      </c>
      <c r="J13" s="211" t="n"/>
      <c r="K13" s="211" t="n"/>
      <c r="L13" s="211" t="n"/>
      <c r="M13" s="211" t="n"/>
      <c r="N13" s="211" t="n"/>
      <c r="O13" s="211" t="n"/>
      <c r="P13" s="211" t="n"/>
      <c r="Q13" s="211" t="n"/>
      <c r="R13" s="210" t="n"/>
    </row>
    <row r="14" ht="28" customHeight="1">
      <c r="A14" s="171" t="n">
        <v>1</v>
      </c>
      <c r="B14" s="16" t="inlineStr">
        <is>
          <t>Awareness</t>
        </is>
      </c>
      <c r="C14" s="211" t="n"/>
      <c r="D14" s="210" t="n"/>
      <c r="E14" s="16" t="inlineStr">
        <is>
          <t>SFIA 1–2 · Follow / Assist</t>
        </is>
      </c>
      <c r="F14" s="211" t="n"/>
      <c r="G14" s="211" t="n"/>
      <c r="H14" s="210" t="n"/>
      <c r="I14" s="16" t="inlineStr">
        <is>
          <t>Knows the concepts; does defined tasks with close guidance; all work reviewed.</t>
        </is>
      </c>
      <c r="J14" s="211" t="n"/>
      <c r="K14" s="211" t="n"/>
      <c r="L14" s="211" t="n"/>
      <c r="M14" s="211" t="n"/>
      <c r="N14" s="211" t="n"/>
      <c r="O14" s="211" t="n"/>
      <c r="P14" s="211" t="n"/>
      <c r="Q14" s="211" t="n"/>
      <c r="R14" s="210" t="n"/>
    </row>
    <row r="15" ht="28" customHeight="1">
      <c r="A15" s="171" t="n">
        <v>2</v>
      </c>
      <c r="B15" s="16" t="inlineStr">
        <is>
          <t>Working</t>
        </is>
      </c>
      <c r="C15" s="211" t="n"/>
      <c r="D15" s="210" t="n"/>
      <c r="E15" s="16" t="inlineStr">
        <is>
          <t>SFIA 2–3 · Assist / Apply</t>
        </is>
      </c>
      <c r="F15" s="211" t="n"/>
      <c r="G15" s="211" t="n"/>
      <c r="H15" s="210" t="n"/>
      <c r="I15" s="16" t="inlineStr">
        <is>
          <t>Applies the skill to standard work with routine guidance; work spot-checked.</t>
        </is>
      </c>
      <c r="J15" s="211" t="n"/>
      <c r="K15" s="211" t="n"/>
      <c r="L15" s="211" t="n"/>
      <c r="M15" s="211" t="n"/>
      <c r="N15" s="211" t="n"/>
      <c r="O15" s="211" t="n"/>
      <c r="P15" s="211" t="n"/>
      <c r="Q15" s="211" t="n"/>
      <c r="R15" s="210" t="n"/>
    </row>
    <row r="16" ht="28" customHeight="1">
      <c r="A16" s="171" t="n">
        <v>3</v>
      </c>
      <c r="B16" s="16" t="inlineStr">
        <is>
          <t>Practitioner</t>
        </is>
      </c>
      <c r="C16" s="211" t="n"/>
      <c r="D16" s="210" t="n"/>
      <c r="E16" s="16" t="inlineStr">
        <is>
          <t>SFIA 3–4 · Apply / Enable</t>
        </is>
      </c>
      <c r="F16" s="211" t="n"/>
      <c r="G16" s="211" t="n"/>
      <c r="H16" s="210" t="n"/>
      <c r="I16" s="16" t="inlineStr">
        <is>
          <t>Applies independently to varied, non-routine work; reviews and helps others.</t>
        </is>
      </c>
      <c r="J16" s="211" t="n"/>
      <c r="K16" s="211" t="n"/>
      <c r="L16" s="211" t="n"/>
      <c r="M16" s="211" t="n"/>
      <c r="N16" s="211" t="n"/>
      <c r="O16" s="211" t="n"/>
      <c r="P16" s="211" t="n"/>
      <c r="Q16" s="211" t="n"/>
      <c r="R16" s="210" t="n"/>
    </row>
    <row r="17" ht="28" customHeight="1">
      <c r="A17" s="171" t="n">
        <v>4</v>
      </c>
      <c r="B17" s="16" t="inlineStr">
        <is>
          <t>Advanced</t>
        </is>
      </c>
      <c r="C17" s="211" t="n"/>
      <c r="D17" s="210" t="n"/>
      <c r="E17" s="16" t="inlineStr">
        <is>
          <t>SFIA 4–5 · Enable / Ensure</t>
        </is>
      </c>
      <c r="F17" s="211" t="n"/>
      <c r="G17" s="211" t="n"/>
      <c r="H17" s="210" t="n"/>
      <c r="I17" s="16" t="inlineStr">
        <is>
          <t>Solves the hardest problems; sets standards; coaches others; the recognised go-to.</t>
        </is>
      </c>
      <c r="J17" s="211" t="n"/>
      <c r="K17" s="211" t="n"/>
      <c r="L17" s="211" t="n"/>
      <c r="M17" s="211" t="n"/>
      <c r="N17" s="211" t="n"/>
      <c r="O17" s="211" t="n"/>
      <c r="P17" s="211" t="n"/>
      <c r="Q17" s="211" t="n"/>
      <c r="R17" s="210" t="n"/>
    </row>
    <row r="18" ht="28" customHeight="1">
      <c r="A18" s="171" t="n">
        <v>5</v>
      </c>
      <c r="B18" s="16" t="inlineStr">
        <is>
          <t>Expert / Strategic</t>
        </is>
      </c>
      <c r="C18" s="211" t="n"/>
      <c r="D18" s="210" t="n"/>
      <c r="E18" s="16" t="inlineStr">
        <is>
          <t>SFIA 6–7 · Initiate / Set strategy</t>
        </is>
      </c>
      <c r="F18" s="211" t="n"/>
      <c r="G18" s="211" t="n"/>
      <c r="H18" s="210" t="n"/>
      <c r="I18" s="16" t="inlineStr">
        <is>
          <t>Shapes direction across IRIS or the industry; creates new methods; external authority.</t>
        </is>
      </c>
      <c r="J18" s="211" t="n"/>
      <c r="K18" s="211" t="n"/>
      <c r="L18" s="211" t="n"/>
      <c r="M18" s="211" t="n"/>
      <c r="N18" s="211" t="n"/>
      <c r="O18" s="211" t="n"/>
      <c r="P18" s="211" t="n"/>
      <c r="Q18" s="211" t="n"/>
      <c r="R18" s="210" t="n"/>
    </row>
    <row r="19" ht="15" customHeight="1"/>
    <row r="20" ht="15" customHeight="1">
      <c r="A20" s="12" t="inlineStr">
        <is>
          <t>Use</t>
        </is>
      </c>
      <c r="B20" s="210" t="n"/>
      <c r="C20" s="12" t="inlineStr">
        <is>
          <t>How</t>
        </is>
      </c>
      <c r="D20" s="211" t="n"/>
      <c r="E20" s="211" t="n"/>
      <c r="F20" s="211" t="n"/>
      <c r="G20" s="211" t="n"/>
      <c r="H20" s="210" t="n"/>
      <c r="I20" s="12" t="inlineStr">
        <is>
          <t>Decision rule</t>
        </is>
      </c>
      <c r="J20" s="211" t="n"/>
      <c r="K20" s="211" t="n"/>
      <c r="L20" s="211" t="n"/>
      <c r="M20" s="211" t="n"/>
      <c r="N20" s="211" t="n"/>
      <c r="O20" s="211" t="n"/>
      <c r="P20" s="211" t="n"/>
      <c r="Q20" s="211" t="n"/>
      <c r="R20" s="210" t="n"/>
    </row>
    <row r="21" ht="28" customHeight="1">
      <c r="A21" s="13" t="inlineStr">
        <is>
          <t>Internal placement</t>
        </is>
      </c>
      <c r="B21" s="210" t="n"/>
      <c r="C21" s="16" t="inlineStr">
        <is>
          <t>Rate the person against the required profile of the role's level.</t>
        </is>
      </c>
      <c r="D21" s="211" t="n"/>
      <c r="E21" s="211" t="n"/>
      <c r="F21" s="211" t="n"/>
      <c r="G21" s="211" t="n"/>
      <c r="H21" s="210" t="n"/>
      <c r="I21" s="16" t="inlineStr">
        <is>
          <t>Competency index ≥ 90% = meets the level; 75–89% = developing · placement confirmed with a plan; &lt; 75% = gap · placement reviewed.</t>
        </is>
      </c>
      <c r="J21" s="211" t="n"/>
      <c r="K21" s="211" t="n"/>
      <c r="L21" s="211" t="n"/>
      <c r="M21" s="211" t="n"/>
      <c r="N21" s="211" t="n"/>
      <c r="O21" s="211" t="n"/>
      <c r="P21" s="211" t="n"/>
      <c r="Q21" s="211" t="n"/>
      <c r="R21" s="210" t="n"/>
    </row>
    <row r="22" ht="28" customHeight="1">
      <c r="A22" s="13" t="inlineStr">
        <is>
          <t>Promotion</t>
        </is>
      </c>
      <c r="B22" s="210" t="n"/>
      <c r="C22" s="16" t="inlineStr">
        <is>
          <t>Rate against the NEXT level's profile; combine with the level framework rules and performance.</t>
        </is>
      </c>
      <c r="D22" s="211" t="n"/>
      <c r="E22" s="211" t="n"/>
      <c r="F22" s="211" t="n"/>
      <c r="G22" s="211" t="n"/>
      <c r="H22" s="210" t="n"/>
      <c r="I22" s="16" t="inlineStr">
        <is>
          <t>Next-level index ≥ 90% + rating ≥ 4 in the last 2 cycles + a role of that scope exists.</t>
        </is>
      </c>
      <c r="J22" s="211" t="n"/>
      <c r="K22" s="211" t="n"/>
      <c r="L22" s="211" t="n"/>
      <c r="M22" s="211" t="n"/>
      <c r="N22" s="211" t="n"/>
      <c r="O22" s="211" t="n"/>
      <c r="P22" s="211" t="n"/>
      <c r="Q22" s="211" t="n"/>
      <c r="R22" s="210" t="n"/>
    </row>
    <row r="23" ht="28" customHeight="1">
      <c r="A23" s="13" t="inlineStr">
        <is>
          <t>Lateral move</t>
        </is>
      </c>
      <c r="B23" s="210" t="n"/>
      <c r="C23" s="16" t="inlineStr">
        <is>
          <t>Rate against the target family's functional competencies at the current level.</t>
        </is>
      </c>
      <c r="D23" s="211" t="n"/>
      <c r="E23" s="211" t="n"/>
      <c r="F23" s="211" t="n"/>
      <c r="G23" s="211" t="n"/>
      <c r="H23" s="210" t="n"/>
      <c r="I23" s="16" t="inlineStr">
        <is>
          <t>Both must-have competencies of the target family evidenced, ≥ 67% of its functional set, index ≥ 75% — move with a 3–6 month plan.</t>
        </is>
      </c>
      <c r="J23" s="211" t="n"/>
      <c r="K23" s="211" t="n"/>
      <c r="L23" s="211" t="n"/>
      <c r="M23" s="211" t="n"/>
      <c r="N23" s="211" t="n"/>
      <c r="O23" s="211" t="n"/>
      <c r="P23" s="211" t="n"/>
      <c r="Q23" s="211" t="n"/>
      <c r="R23" s="210" t="n"/>
    </row>
    <row r="24" ht="28" customHeight="1">
      <c r="A24" s="13" t="inlineStr">
        <is>
          <t>Hiring · campus / lateral</t>
        </is>
      </c>
      <c r="B24" s="210" t="n"/>
      <c r="C24" s="16" t="inlineStr">
        <is>
          <r>
            <rPr>
              <rFont val="Calibri"/>
              <b val="1"/>
              <sz val="10"/>
            </rPr>
            <t>Interview scorecard:</t>
          </r>
          <r>
            <rPr>
              <rFont val="Calibri"/>
              <sz val="10"/>
            </rPr>
            <t xml:space="preserve"> assess each must-have and the cluster profile for the hiring level.</t>
          </r>
        </is>
      </c>
      <c r="D24" s="211" t="n"/>
      <c r="E24" s="211" t="n"/>
      <c r="F24" s="211" t="n"/>
      <c r="G24" s="211" t="n"/>
      <c r="H24" s="210" t="n"/>
      <c r="I24" s="16" t="inlineStr">
        <is>
          <t>All must-haves at required proficiency, no cluster below 75%, overall index ≥ 90%; else hire one level lower.</t>
        </is>
      </c>
      <c r="J24" s="211" t="n"/>
      <c r="K24" s="211" t="n"/>
      <c r="L24" s="211" t="n"/>
      <c r="M24" s="211" t="n"/>
      <c r="N24" s="211" t="n"/>
      <c r="O24" s="211" t="n"/>
      <c r="P24" s="211" t="n"/>
      <c r="Q24" s="211" t="n"/>
      <c r="R24" s="210" t="n"/>
    </row>
    <row r="25" ht="28" customHeight="1">
      <c r="A25" s="13" t="inlineStr">
        <is>
          <t>Development</t>
        </is>
      </c>
      <c r="B25" s="210" t="n"/>
      <c r="C25" s="16" t="inlineStr">
        <is>
          <t>Gaps · rating below required become the individual development plan; link to learning paths.</t>
        </is>
      </c>
      <c r="D25" s="211" t="n"/>
      <c r="E25" s="211" t="n"/>
      <c r="F25" s="211" t="n"/>
      <c r="G25" s="211" t="n"/>
      <c r="H25" s="210" t="n"/>
      <c r="I25" s="16" t="inlineStr">
        <is>
          <t>Top 3 gaps per person shown on sheet 8; reviewed twice a year.</t>
        </is>
      </c>
      <c r="J25" s="211" t="n"/>
      <c r="K25" s="211" t="n"/>
      <c r="L25" s="211" t="n"/>
      <c r="M25" s="211" t="n"/>
      <c r="N25" s="211" t="n"/>
      <c r="O25" s="211" t="n"/>
      <c r="P25" s="211" t="n"/>
      <c r="Q25" s="211" t="n"/>
      <c r="R25" s="210" t="n"/>
    </row>
    <row r="26" ht="15" customHeight="1"/>
    <row r="27" ht="20" customHeight="1">
      <c r="A27" s="6" t="inlineStr">
        <is>
          <t>B. Required proficiency by level and cluster weights · bottom to top</t>
        </is>
      </c>
    </row>
    <row r="28" ht="28" customHeight="1">
      <c r="A28" s="12" t="inlineStr">
        <is>
          <t>Level</t>
        </is>
      </c>
      <c r="B28" s="12" t="inlineStr">
        <is>
          <t>Core</t>
        </is>
      </c>
      <c r="C28" s="210" t="n"/>
      <c r="D28" s="12" t="inlineStr">
        <is>
          <t>Future-ready</t>
        </is>
      </c>
      <c r="E28" s="210" t="n"/>
      <c r="F28" s="12" t="inlineStr">
        <is>
          <t>Functional</t>
        </is>
      </c>
      <c r="G28" s="210" t="n"/>
      <c r="H28" s="12" t="inlineStr">
        <is>
          <t>Leadership — IC</t>
        </is>
      </c>
      <c r="I28" s="210" t="n"/>
      <c r="J28" s="12" t="inlineStr">
        <is>
          <t>Leadership — POD / Mgr</t>
        </is>
      </c>
      <c r="K28" s="210" t="n"/>
      <c r="L28" s="12" t="inlineStr">
        <is>
          <t>Weights IC</t>
        </is>
      </c>
      <c r="M28" s="211" t="n"/>
      <c r="N28" s="210" t="n"/>
      <c r="O28" s="12" t="inlineStr">
        <is>
          <t>Weights POD Lead</t>
        </is>
      </c>
      <c r="P28" s="210" t="n"/>
      <c r="Q28" s="12" t="inlineStr">
        <is>
          <t>Weights Manager</t>
        </is>
      </c>
      <c r="R28" s="210" t="n"/>
    </row>
    <row r="29" ht="28" customHeight="1">
      <c r="A29" s="26" t="inlineStr">
        <is>
          <t>A1</t>
        </is>
      </c>
      <c r="B29" s="26" t="n">
        <v>1</v>
      </c>
      <c r="C29" s="210" t="n"/>
      <c r="D29" s="26" t="n">
        <v>1</v>
      </c>
      <c r="E29" s="210" t="n"/>
      <c r="F29" s="26" t="n">
        <v>1</v>
      </c>
      <c r="G29" s="210" t="n"/>
      <c r="H29" s="26" t="inlineStr">
        <is>
          <t>not scored</t>
        </is>
      </c>
      <c r="I29" s="210" t="n"/>
      <c r="J29" s="26" t="inlineStr">
        <is>
          <t>not scored</t>
        </is>
      </c>
      <c r="K29" s="210" t="n"/>
      <c r="L29" s="26" t="inlineStr">
        <is>
          <t>30% / 20% / 50% / 0%</t>
        </is>
      </c>
      <c r="M29" s="211" t="n"/>
      <c r="N29" s="210" t="n"/>
      <c r="O29" s="26" t="inlineStr">
        <is>
          <t>—</t>
        </is>
      </c>
      <c r="P29" s="210" t="n"/>
      <c r="Q29" s="26" t="inlineStr">
        <is>
          <t>30% / 20% / 50% / 0%</t>
        </is>
      </c>
      <c r="R29" s="210" t="n"/>
    </row>
    <row r="30" ht="28" customHeight="1">
      <c r="A30" s="26" t="inlineStr">
        <is>
          <t>A2</t>
        </is>
      </c>
      <c r="B30" s="26" t="n">
        <v>2</v>
      </c>
      <c r="C30" s="210" t="n"/>
      <c r="D30" s="26" t="n">
        <v>2</v>
      </c>
      <c r="E30" s="210" t="n"/>
      <c r="F30" s="26" t="n">
        <v>2</v>
      </c>
      <c r="G30" s="210" t="n"/>
      <c r="H30" s="26" t="inlineStr">
        <is>
          <t>not scored</t>
        </is>
      </c>
      <c r="I30" s="210" t="n"/>
      <c r="J30" s="26" t="inlineStr">
        <is>
          <t>not scored</t>
        </is>
      </c>
      <c r="K30" s="210" t="n"/>
      <c r="L30" s="26" t="inlineStr">
        <is>
          <t>30% / 20% / 50% / 0%</t>
        </is>
      </c>
      <c r="M30" s="211" t="n"/>
      <c r="N30" s="210" t="n"/>
      <c r="O30" s="26" t="inlineStr">
        <is>
          <t>—</t>
        </is>
      </c>
      <c r="P30" s="210" t="n"/>
      <c r="Q30" s="26" t="inlineStr">
        <is>
          <t>30% / 20% / 50% / 0%</t>
        </is>
      </c>
      <c r="R30" s="210" t="n"/>
    </row>
    <row r="31" ht="28" customHeight="1">
      <c r="A31" s="26" t="inlineStr">
        <is>
          <t>A3</t>
        </is>
      </c>
      <c r="B31" s="26" t="n">
        <v>2</v>
      </c>
      <c r="C31" s="210" t="n"/>
      <c r="D31" s="26" t="n">
        <v>2</v>
      </c>
      <c r="E31" s="210" t="n"/>
      <c r="F31" s="26" t="n">
        <v>3</v>
      </c>
      <c r="G31" s="210" t="n"/>
      <c r="H31" s="26" t="inlineStr">
        <is>
          <t>not scored</t>
        </is>
      </c>
      <c r="I31" s="210" t="n"/>
      <c r="J31" s="26" t="inlineStr">
        <is>
          <t>not scored</t>
        </is>
      </c>
      <c r="K31" s="210" t="n"/>
      <c r="L31" s="26" t="inlineStr">
        <is>
          <t>30% / 20% / 50% / 0%</t>
        </is>
      </c>
      <c r="M31" s="211" t="n"/>
      <c r="N31" s="210" t="n"/>
      <c r="O31" s="26" t="inlineStr">
        <is>
          <t>—</t>
        </is>
      </c>
      <c r="P31" s="210" t="n"/>
      <c r="Q31" s="26" t="inlineStr">
        <is>
          <t>30% / 20% / 50% / 0%</t>
        </is>
      </c>
      <c r="R31" s="210" t="n"/>
    </row>
    <row r="32" ht="28" customHeight="1">
      <c r="A32" s="23" t="inlineStr">
        <is>
          <t>B1</t>
        </is>
      </c>
      <c r="B32" s="23" t="n">
        <v>3</v>
      </c>
      <c r="C32" s="210" t="n"/>
      <c r="D32" s="23" t="n">
        <v>3</v>
      </c>
      <c r="E32" s="210" t="n"/>
      <c r="F32" s="23" t="n">
        <v>3</v>
      </c>
      <c r="G32" s="210" t="n"/>
      <c r="H32" s="23" t="n">
        <v>1</v>
      </c>
      <c r="I32" s="210" t="n"/>
      <c r="J32" s="23" t="n">
        <v>2</v>
      </c>
      <c r="K32" s="210" t="n"/>
      <c r="L32" s="23" t="inlineStr">
        <is>
          <t>25% / 20% / 45% / 10%</t>
        </is>
      </c>
      <c r="M32" s="211" t="n"/>
      <c r="N32" s="210" t="n"/>
      <c r="O32" s="23" t="inlineStr">
        <is>
          <t>25% / 15% / 40% / 20%</t>
        </is>
      </c>
      <c r="P32" s="210" t="n"/>
      <c r="Q32" s="23" t="inlineStr">
        <is>
          <t>25% / 15% / 30% / 30%</t>
        </is>
      </c>
      <c r="R32" s="210" t="n"/>
    </row>
    <row r="33" ht="28" customHeight="1">
      <c r="A33" s="23" t="inlineStr">
        <is>
          <t>B2</t>
        </is>
      </c>
      <c r="B33" s="23" t="n">
        <v>3</v>
      </c>
      <c r="C33" s="210" t="n"/>
      <c r="D33" s="23" t="n">
        <v>3</v>
      </c>
      <c r="E33" s="210" t="n"/>
      <c r="F33" s="23" t="n">
        <v>4</v>
      </c>
      <c r="G33" s="210" t="n"/>
      <c r="H33" s="23" t="n">
        <v>2</v>
      </c>
      <c r="I33" s="210" t="n"/>
      <c r="J33" s="23" t="n">
        <v>3</v>
      </c>
      <c r="K33" s="210" t="n"/>
      <c r="L33" s="23" t="inlineStr">
        <is>
          <t>25% / 20% / 45% / 10%</t>
        </is>
      </c>
      <c r="M33" s="211" t="n"/>
      <c r="N33" s="210" t="n"/>
      <c r="O33" s="23" t="inlineStr">
        <is>
          <t>25% / 15% / 40% / 20%</t>
        </is>
      </c>
      <c r="P33" s="210" t="n"/>
      <c r="Q33" s="23" t="inlineStr">
        <is>
          <t>25% / 15% / 30% / 30%</t>
        </is>
      </c>
      <c r="R33" s="210" t="n"/>
    </row>
    <row r="34" ht="28" customHeight="1">
      <c r="A34" s="23" t="inlineStr">
        <is>
          <t>B3</t>
        </is>
      </c>
      <c r="B34" s="23" t="n">
        <v>4</v>
      </c>
      <c r="C34" s="210" t="n"/>
      <c r="D34" s="23" t="n">
        <v>3</v>
      </c>
      <c r="E34" s="210" t="n"/>
      <c r="F34" s="23" t="n">
        <v>4</v>
      </c>
      <c r="G34" s="210" t="n"/>
      <c r="H34" s="23" t="n">
        <v>3</v>
      </c>
      <c r="I34" s="210" t="n"/>
      <c r="J34" s="23" t="n">
        <v>4</v>
      </c>
      <c r="K34" s="210" t="n"/>
      <c r="L34" s="23" t="inlineStr">
        <is>
          <t>25% / 20% / 45% / 10%</t>
        </is>
      </c>
      <c r="M34" s="211" t="n"/>
      <c r="N34" s="210" t="n"/>
      <c r="O34" s="23" t="inlineStr">
        <is>
          <t>25% / 15% / 40% / 20%</t>
        </is>
      </c>
      <c r="P34" s="210" t="n"/>
      <c r="Q34" s="23" t="inlineStr">
        <is>
          <t>25% / 15% / 30% / 30%</t>
        </is>
      </c>
      <c r="R34" s="210" t="n"/>
    </row>
    <row r="35" ht="28" customHeight="1">
      <c r="A35" s="30" t="inlineStr">
        <is>
          <t>B+</t>
        </is>
      </c>
      <c r="B35" s="30" t="n">
        <v>4</v>
      </c>
      <c r="C35" s="210" t="n"/>
      <c r="D35" s="30" t="n">
        <v>4</v>
      </c>
      <c r="E35" s="210" t="n"/>
      <c r="F35" s="30" t="n">
        <v>4</v>
      </c>
      <c r="G35" s="210" t="n"/>
      <c r="H35" s="30" t="n">
        <v>4</v>
      </c>
      <c r="I35" s="210" t="n"/>
      <c r="J35" s="30" t="n">
        <v>4</v>
      </c>
      <c r="K35" s="210" t="n"/>
      <c r="L35" s="30" t="inlineStr">
        <is>
          <t>25% / 15% / 35% / 25%</t>
        </is>
      </c>
      <c r="M35" s="211" t="n"/>
      <c r="N35" s="210" t="n"/>
      <c r="O35" s="30" t="inlineStr">
        <is>
          <t>25% / 15% / 35% / 25%</t>
        </is>
      </c>
      <c r="P35" s="210" t="n"/>
      <c r="Q35" s="30" t="inlineStr">
        <is>
          <t>25% / 15% / 35% / 25%</t>
        </is>
      </c>
      <c r="R35" s="210" t="n"/>
    </row>
    <row r="36" ht="28" customHeight="1">
      <c r="A36" s="33" t="inlineStr">
        <is>
          <t>C1</t>
        </is>
      </c>
      <c r="B36" s="33" t="n">
        <v>4</v>
      </c>
      <c r="C36" s="210" t="n"/>
      <c r="D36" s="33" t="n">
        <v>4</v>
      </c>
      <c r="E36" s="210" t="n"/>
      <c r="F36" s="33" t="n">
        <v>4</v>
      </c>
      <c r="G36" s="210" t="n"/>
      <c r="H36" s="33" t="n">
        <v>4</v>
      </c>
      <c r="I36" s="210" t="n"/>
      <c r="J36" s="33" t="n">
        <v>4</v>
      </c>
      <c r="K36" s="210" t="n"/>
      <c r="L36" s="33" t="inlineStr">
        <is>
          <t>20% / 15% / 30% / 35%</t>
        </is>
      </c>
      <c r="M36" s="211" t="n"/>
      <c r="N36" s="210" t="n"/>
      <c r="O36" s="33" t="inlineStr">
        <is>
          <t>20% / 15% / 30% / 35%</t>
        </is>
      </c>
      <c r="P36" s="210" t="n"/>
      <c r="Q36" s="33" t="inlineStr">
        <is>
          <t>20% / 15% / 30% / 35%</t>
        </is>
      </c>
      <c r="R36" s="210" t="n"/>
    </row>
    <row r="37" ht="28" customHeight="1">
      <c r="A37" s="33" t="inlineStr">
        <is>
          <t>C2</t>
        </is>
      </c>
      <c r="B37" s="33" t="n">
        <v>4</v>
      </c>
      <c r="C37" s="210" t="n"/>
      <c r="D37" s="33" t="n">
        <v>4</v>
      </c>
      <c r="E37" s="210" t="n"/>
      <c r="F37" s="33" t="n">
        <v>5</v>
      </c>
      <c r="G37" s="210" t="n"/>
      <c r="H37" s="33" t="n">
        <v>4</v>
      </c>
      <c r="I37" s="210" t="n"/>
      <c r="J37" s="33" t="n">
        <v>4</v>
      </c>
      <c r="K37" s="210" t="n"/>
      <c r="L37" s="33" t="inlineStr">
        <is>
          <t>20% / 15% / 30% / 35%</t>
        </is>
      </c>
      <c r="M37" s="211" t="n"/>
      <c r="N37" s="210" t="n"/>
      <c r="O37" s="33" t="inlineStr">
        <is>
          <t>20% / 15% / 30% / 35%</t>
        </is>
      </c>
      <c r="P37" s="210" t="n"/>
      <c r="Q37" s="33" t="inlineStr">
        <is>
          <t>20% / 15% / 30% / 35%</t>
        </is>
      </c>
      <c r="R37" s="210" t="n"/>
    </row>
    <row r="38" ht="28" customHeight="1">
      <c r="A38" s="36" t="inlineStr">
        <is>
          <t>C+</t>
        </is>
      </c>
      <c r="B38" s="36" t="n">
        <v>5</v>
      </c>
      <c r="C38" s="210" t="n"/>
      <c r="D38" s="36" t="n">
        <v>4</v>
      </c>
      <c r="E38" s="210" t="n"/>
      <c r="F38" s="36" t="n">
        <v>5</v>
      </c>
      <c r="G38" s="210" t="n"/>
      <c r="H38" s="36" t="n">
        <v>5</v>
      </c>
      <c r="I38" s="210" t="n"/>
      <c r="J38" s="36" t="n">
        <v>5</v>
      </c>
      <c r="K38" s="210" t="n"/>
      <c r="L38" s="36" t="inlineStr">
        <is>
          <t>25% / 15% / 25% / 35%</t>
        </is>
      </c>
      <c r="M38" s="211" t="n"/>
      <c r="N38" s="210" t="n"/>
      <c r="O38" s="36" t="inlineStr">
        <is>
          <t>25% / 15% / 25% / 35%</t>
        </is>
      </c>
      <c r="P38" s="210" t="n"/>
      <c r="Q38" s="36" t="inlineStr">
        <is>
          <t>25% / 15% / 25% / 35%</t>
        </is>
      </c>
      <c r="R38" s="210" t="n"/>
    </row>
    <row r="39" ht="28" customHeight="1">
      <c r="A39" s="39" t="inlineStr">
        <is>
          <t>D1</t>
        </is>
      </c>
      <c r="B39" s="39" t="n">
        <v>5</v>
      </c>
      <c r="C39" s="210" t="n"/>
      <c r="D39" s="39" t="n">
        <v>4</v>
      </c>
      <c r="E39" s="210" t="n"/>
      <c r="F39" s="39" t="n">
        <v>4</v>
      </c>
      <c r="G39" s="210" t="n"/>
      <c r="H39" s="39" t="n">
        <v>5</v>
      </c>
      <c r="I39" s="210" t="n"/>
      <c r="J39" s="39" t="n">
        <v>5</v>
      </c>
      <c r="K39" s="210" t="n"/>
      <c r="L39" s="39" t="inlineStr">
        <is>
          <t>25% / 15% / 15% / 45%</t>
        </is>
      </c>
      <c r="M39" s="211" t="n"/>
      <c r="N39" s="210" t="n"/>
      <c r="O39" s="39" t="inlineStr">
        <is>
          <t>—</t>
        </is>
      </c>
      <c r="P39" s="210" t="n"/>
      <c r="Q39" s="39" t="inlineStr">
        <is>
          <t>25% / 15% / 15% / 45%</t>
        </is>
      </c>
      <c r="R39" s="210" t="n"/>
    </row>
    <row r="40" ht="28" customHeight="1">
      <c r="A40" s="39" t="inlineStr">
        <is>
          <t>D2</t>
        </is>
      </c>
      <c r="B40" s="39" t="n">
        <v>5</v>
      </c>
      <c r="C40" s="210" t="n"/>
      <c r="D40" s="39" t="n">
        <v>4</v>
      </c>
      <c r="E40" s="210" t="n"/>
      <c r="F40" s="39" t="n">
        <v>4</v>
      </c>
      <c r="G40" s="210" t="n"/>
      <c r="H40" s="39" t="n">
        <v>5</v>
      </c>
      <c r="I40" s="210" t="n"/>
      <c r="J40" s="39" t="n">
        <v>5</v>
      </c>
      <c r="K40" s="210" t="n"/>
      <c r="L40" s="39" t="inlineStr">
        <is>
          <t>25% / 15% / 15% / 45%</t>
        </is>
      </c>
      <c r="M40" s="211" t="n"/>
      <c r="N40" s="210" t="n"/>
      <c r="O40" s="39" t="inlineStr">
        <is>
          <t>—</t>
        </is>
      </c>
      <c r="P40" s="210" t="n"/>
      <c r="Q40" s="39" t="inlineStr">
        <is>
          <t>25% / 15% / 15% / 45%</t>
        </is>
      </c>
      <c r="R40" s="210" t="n"/>
    </row>
    <row r="41" ht="28" customHeight="1">
      <c r="A41" s="42" t="inlineStr">
        <is>
          <t>E1</t>
        </is>
      </c>
      <c r="B41" s="42" t="n">
        <v>5</v>
      </c>
      <c r="C41" s="210" t="n"/>
      <c r="D41" s="42" t="n">
        <v>5</v>
      </c>
      <c r="E41" s="210" t="n"/>
      <c r="F41" s="42" t="n">
        <v>4</v>
      </c>
      <c r="G41" s="210" t="n"/>
      <c r="H41" s="42" t="n">
        <v>5</v>
      </c>
      <c r="I41" s="210" t="n"/>
      <c r="J41" s="42" t="n">
        <v>5</v>
      </c>
      <c r="K41" s="210" t="n"/>
      <c r="L41" s="42" t="inlineStr">
        <is>
          <t>25% / 15% / 15% / 45%</t>
        </is>
      </c>
      <c r="M41" s="211" t="n"/>
      <c r="N41" s="210" t="n"/>
      <c r="O41" s="42" t="inlineStr">
        <is>
          <t>—</t>
        </is>
      </c>
      <c r="P41" s="210" t="n"/>
      <c r="Q41" s="42" t="inlineStr">
        <is>
          <t>25% / 15% / 15% / 45%</t>
        </is>
      </c>
      <c r="R41" s="210" t="n"/>
    </row>
    <row r="42" ht="28" customHeight="1">
      <c r="A42" s="42" t="inlineStr">
        <is>
          <t>E2</t>
        </is>
      </c>
      <c r="B42" s="42" t="n">
        <v>5</v>
      </c>
      <c r="C42" s="210" t="n"/>
      <c r="D42" s="42" t="n">
        <v>5</v>
      </c>
      <c r="E42" s="210" t="n"/>
      <c r="F42" s="42" t="n">
        <v>4</v>
      </c>
      <c r="G42" s="210" t="n"/>
      <c r="H42" s="42" t="n">
        <v>5</v>
      </c>
      <c r="I42" s="210" t="n"/>
      <c r="J42" s="42" t="n">
        <v>5</v>
      </c>
      <c r="K42" s="210" t="n"/>
      <c r="L42" s="42" t="inlineStr">
        <is>
          <t>25% / 15% / 15% / 45%</t>
        </is>
      </c>
      <c r="M42" s="211" t="n"/>
      <c r="N42" s="210" t="n"/>
      <c r="O42" s="42" t="inlineStr">
        <is>
          <t>—</t>
        </is>
      </c>
      <c r="P42" s="210" t="n"/>
      <c r="Q42" s="42" t="inlineStr">
        <is>
          <t>25% / 15% / 15% / 45%</t>
        </is>
      </c>
      <c r="R42" s="210" t="n"/>
    </row>
    <row r="43" ht="15" customHeight="1"/>
    <row r="44" ht="20" customHeight="1">
      <c r="A44" s="6" t="inlineStr">
        <is>
          <t>C. Company-wide competencies — Core, Future-ready, Leadership · with source mapping</t>
        </is>
      </c>
    </row>
    <row r="45" ht="28" customHeight="1">
      <c r="A45" s="12" t="inlineStr">
        <is>
          <t>Cluster</t>
        </is>
      </c>
      <c r="B45" s="12" t="inlineStr">
        <is>
          <t>Competency</t>
        </is>
      </c>
      <c r="C45" s="210" t="n"/>
      <c r="D45" s="12" t="inlineStr">
        <is>
          <t>Definition</t>
        </is>
      </c>
      <c r="E45" s="211" t="n"/>
      <c r="F45" s="210" t="n"/>
      <c r="G45" s="12" t="inlineStr">
        <is>
          <t>1 · Awareness</t>
        </is>
      </c>
      <c r="H45" s="210" t="n"/>
      <c r="I45" s="12" t="inlineStr">
        <is>
          <t>2 · Working</t>
        </is>
      </c>
      <c r="J45" s="210" t="n"/>
      <c r="K45" s="12" t="inlineStr">
        <is>
          <t>3 · Practitioner</t>
        </is>
      </c>
      <c r="L45" s="210" t="n"/>
      <c r="M45" s="12" t="inlineStr">
        <is>
          <t>4 · Advanced</t>
        </is>
      </c>
      <c r="N45" s="210" t="n"/>
      <c r="O45" s="12" t="inlineStr">
        <is>
          <t>5 · Expert / Strategic</t>
        </is>
      </c>
      <c r="P45" s="210" t="n"/>
      <c r="Q45" s="12" t="inlineStr">
        <is>
          <t>SHL Great Eight · KF Leadership Architect · Project Oxygen</t>
        </is>
      </c>
      <c r="R45" s="210" t="n"/>
    </row>
    <row r="46" ht="80" customHeight="1">
      <c r="A46" s="13" t="inlineStr">
        <is>
          <t>Core</t>
        </is>
      </c>
      <c r="B46" s="16" t="inlineStr">
        <is>
          <t>Ownership &amp; Accountability</t>
        </is>
      </c>
      <c r="C46" s="210" t="n"/>
      <c r="D46" s="16" t="inlineStr">
        <is>
          <t>Owns outcomes end to end — quality, deadlines and follow-through.</t>
        </is>
      </c>
      <c r="E46" s="211" t="n"/>
      <c r="F46" s="210" t="n"/>
      <c r="G46" s="16" t="inlineStr">
        <is>
          <t>Completes assigned tasks on time with help</t>
        </is>
      </c>
      <c r="H46" s="210" t="n"/>
      <c r="I46" s="16" t="inlineStr">
        <is>
          <t>Owns own deliverables; flags issues early</t>
        </is>
      </c>
      <c r="J46" s="210" t="n"/>
      <c r="K46" s="16" t="inlineStr">
        <is>
          <t>Owns a module, client or process end to end; fixes root causes</t>
        </is>
      </c>
      <c r="L46" s="210" t="n"/>
      <c r="M46" s="16" t="inlineStr">
        <is>
          <t>Owns team / practice outcomes; holds others to standards</t>
        </is>
      </c>
      <c r="N46" s="210" t="n"/>
      <c r="O46" s="16" t="inlineStr">
        <is>
          <t>Owns business outcomes; builds a culture of accountability</t>
        </is>
      </c>
      <c r="P46" s="210" t="n"/>
      <c r="Q46" s="16" t="inlineStr">
        <is>
          <t>Organising &amp; Executing; Enterprising &amp; Performing · Results — Ensures accountability</t>
        </is>
      </c>
      <c r="R46" s="210" t="n"/>
    </row>
    <row r="47" ht="67" customHeight="1">
      <c r="A47" s="13" t="inlineStr">
        <is>
          <t>Core</t>
        </is>
      </c>
      <c r="B47" s="16" t="inlineStr">
        <is>
          <t>Problem Solving &amp; Critical Thinking</t>
        </is>
      </c>
      <c r="C47" s="210" t="n"/>
      <c r="D47" s="16" t="inlineStr">
        <is>
          <t>Breaks problems down, finds root causes and makes sound judgements.</t>
        </is>
      </c>
      <c r="E47" s="211" t="n"/>
      <c r="F47" s="210" t="n"/>
      <c r="G47" s="16" t="inlineStr">
        <is>
          <t>Solves simple, familiar problems with guidance</t>
        </is>
      </c>
      <c r="H47" s="210" t="n"/>
      <c r="I47" s="16" t="inlineStr">
        <is>
          <t>Solves routine problems with known methods</t>
        </is>
      </c>
      <c r="J47" s="210" t="n"/>
      <c r="K47" s="16" t="inlineStr">
        <is>
          <t>Analyses non-routine problems; finds root causes</t>
        </is>
      </c>
      <c r="L47" s="210" t="n"/>
      <c r="M47" s="16" t="inlineStr">
        <is>
          <t>Solves complex, ambiguous problems; designs new approaches</t>
        </is>
      </c>
      <c r="N47" s="210" t="n"/>
      <c r="O47" s="16" t="inlineStr">
        <is>
          <t>Frames enterprise-level problems; sets the approach for others</t>
        </is>
      </c>
      <c r="P47" s="210" t="n"/>
      <c r="Q47" s="16" t="inlineStr">
        <is>
          <t>Analysing &amp; Interpreting · Thought — Manages complexity; Decision quality</t>
        </is>
      </c>
      <c r="R47" s="210" t="n"/>
    </row>
    <row r="48" ht="80" customHeight="1">
      <c r="A48" s="13" t="inlineStr">
        <is>
          <t>Core</t>
        </is>
      </c>
      <c r="B48" s="16" t="inlineStr">
        <is>
          <t>Communication &amp; Collaboration</t>
        </is>
      </c>
      <c r="C48" s="210" t="n"/>
      <c r="D48" s="16" t="inlineStr">
        <is>
          <t>Shares information clearly; works effectively within and across teams.</t>
        </is>
      </c>
      <c r="E48" s="211" t="n"/>
      <c r="F48" s="210" t="n"/>
      <c r="G48" s="16" t="inlineStr">
        <is>
          <t>Communicates clearly within the team</t>
        </is>
      </c>
      <c r="H48" s="210" t="n"/>
      <c r="I48" s="16" t="inlineStr">
        <is>
          <t>Explains own work clearly; cooperates across the team</t>
        </is>
      </c>
      <c r="J48" s="210" t="n"/>
      <c r="K48" s="16" t="inlineStr">
        <is>
          <t>Communicates with clients / stakeholders; collaborates across teams</t>
        </is>
      </c>
      <c r="L48" s="210" t="n"/>
      <c r="M48" s="16" t="inlineStr">
        <is>
          <t>Influences through communication; resolves conflict</t>
        </is>
      </c>
      <c r="N48" s="210" t="n"/>
      <c r="O48" s="16" t="inlineStr">
        <is>
          <t>Represents IRIS externally; builds cross-business partnerships</t>
        </is>
      </c>
      <c r="P48" s="210" t="n"/>
      <c r="Q48" s="16" t="inlineStr">
        <is>
          <t>Interacting &amp; Presenting; Supporting &amp; Co-operating · People — Communicates effectively; Collaborates · Good communicator; collaborates across the company</t>
        </is>
      </c>
      <c r="R48" s="210" t="n"/>
    </row>
    <row r="49" ht="80" customHeight="1">
      <c r="A49" s="13" t="inlineStr">
        <is>
          <t>Core</t>
        </is>
      </c>
      <c r="B49" s="16" t="inlineStr">
        <is>
          <t>Client &amp; Quality Focus</t>
        </is>
      </c>
      <c r="C49" s="210" t="n"/>
      <c r="D49" s="16" t="inlineStr">
        <is>
          <t>Understands client needs; gets it right first time; meets SLAs.</t>
        </is>
      </c>
      <c r="E49" s="211" t="n"/>
      <c r="F49" s="210" t="n"/>
      <c r="G49" s="16" t="inlineStr">
        <is>
          <t>Follows quality checklists</t>
        </is>
      </c>
      <c r="H49" s="210" t="n"/>
      <c r="I49" s="16" t="inlineStr">
        <is>
          <t>Delivers accurate work to standard and SLA</t>
        </is>
      </c>
      <c r="J49" s="210" t="n"/>
      <c r="K49" s="16" t="inlineStr">
        <is>
          <t>Anticipates client needs; prevents errors in own area</t>
        </is>
      </c>
      <c r="L49" s="210" t="n"/>
      <c r="M49" s="16" t="inlineStr">
        <is>
          <t>Sets quality standards; improves client experience for a team</t>
        </is>
      </c>
      <c r="N49" s="210" t="n"/>
      <c r="O49" s="16" t="inlineStr">
        <is>
          <t>Defines client and quality strategy for a business</t>
        </is>
      </c>
      <c r="P49" s="210" t="n"/>
      <c r="Q49" s="16" t="inlineStr">
        <is>
          <t>Organising &amp; Executing · Thought — Customer focus</t>
        </is>
      </c>
      <c r="R49" s="210" t="n"/>
    </row>
    <row r="50" ht="67" customHeight="1">
      <c r="A50" s="13" t="inlineStr">
        <is>
          <t>Core</t>
        </is>
      </c>
      <c r="B50" s="16" t="inlineStr">
        <is>
          <t>Learning Agility &amp; Adaptability</t>
        </is>
      </c>
      <c r="C50" s="210" t="n"/>
      <c r="D50" s="16" t="inlineStr">
        <is>
          <t>Learns fast, adapts to change and stays resilient under pressure.</t>
        </is>
      </c>
      <c r="E50" s="211" t="n"/>
      <c r="F50" s="210" t="n"/>
      <c r="G50" s="16" t="inlineStr">
        <is>
          <t>Learns new tasks with structured support</t>
        </is>
      </c>
      <c r="H50" s="210" t="n"/>
      <c r="I50" s="16" t="inlineStr">
        <is>
          <t>Picks up new tools and processes quickly</t>
        </is>
      </c>
      <c r="J50" s="210" t="n"/>
      <c r="K50" s="16" t="inlineStr">
        <is>
          <t>Adapts to changing priorities; learns independently</t>
        </is>
      </c>
      <c r="L50" s="210" t="n"/>
      <c r="M50" s="16" t="inlineStr">
        <is>
          <t>Leads others through change; builds team capability</t>
        </is>
      </c>
      <c r="N50" s="210" t="n"/>
      <c r="O50" s="16" t="inlineStr">
        <is>
          <t>Anticipates change; builds a learning organisation</t>
        </is>
      </c>
      <c r="P50" s="210" t="n"/>
      <c r="Q50" s="16" t="inlineStr">
        <is>
          <t>Adapting &amp; Coping · Self — Nimble learning; Situational adaptability</t>
        </is>
      </c>
      <c r="R50" s="210" t="n"/>
    </row>
    <row r="51" ht="67" customHeight="1">
      <c r="A51" s="13" t="inlineStr">
        <is>
          <t>Core</t>
        </is>
      </c>
      <c r="B51" s="16" t="inlineStr">
        <is>
          <t>Integrity, Compliance &amp; Information Security</t>
        </is>
      </c>
      <c r="C51" s="210" t="n"/>
      <c r="D51" s="16" t="inlineStr">
        <is>
          <t>Acts ethically; follows Code of Conduct, POSH, data-privacy and information-security rules.</t>
        </is>
      </c>
      <c r="E51" s="211" t="n"/>
      <c r="F51" s="210" t="n"/>
      <c r="G51" s="16" t="inlineStr">
        <is>
          <t>Knows and follows the policies</t>
        </is>
      </c>
      <c r="H51" s="210" t="n"/>
      <c r="I51" s="16" t="inlineStr">
        <is>
          <t>Applies policies consistently in own work</t>
        </is>
      </c>
      <c r="J51" s="210" t="n"/>
      <c r="K51" s="16" t="inlineStr">
        <is>
          <t>Spots and escalates compliance / security risks</t>
        </is>
      </c>
      <c r="L51" s="210" t="n"/>
      <c r="M51" s="16" t="inlineStr">
        <is>
          <t>Embeds compliance and security in team processes</t>
        </is>
      </c>
      <c r="N51" s="210" t="n"/>
      <c r="O51" s="16" t="inlineStr">
        <is>
          <t>Sets ethical and compliance standards for the business</t>
        </is>
      </c>
      <c r="P51" s="210" t="n"/>
      <c r="Q51" s="16" t="inlineStr">
        <is>
          <t>Supporting &amp; Co-operating · adhering to principles · People — Instils trust</t>
        </is>
      </c>
      <c r="R51" s="210" t="n"/>
    </row>
    <row r="52" ht="80" customHeight="1">
      <c r="A52" s="13" t="inlineStr">
        <is>
          <t>Future-ready</t>
        </is>
      </c>
      <c r="B52" s="16" t="inlineStr">
        <is>
          <t>AI Literacy &amp; Augmentation</t>
        </is>
      </c>
      <c r="C52" s="210" t="n"/>
      <c r="D52" s="16" t="inlineStr">
        <is>
          <t>Uses AI tools productively, checks their output critically and uses them responsibly.</t>
        </is>
      </c>
      <c r="E52" s="211" t="n"/>
      <c r="F52" s="210" t="n"/>
      <c r="G52" s="16" t="inlineStr">
        <is>
          <t>Aware of AI tools, their uses and risks</t>
        </is>
      </c>
      <c r="H52" s="210" t="n"/>
      <c r="I52" s="16" t="inlineStr">
        <is>
          <t>Uses approved AI tools for routine tasks and checks the output</t>
        </is>
      </c>
      <c r="J52" s="210" t="n"/>
      <c r="K52" s="16" t="inlineStr">
        <is>
          <t>Builds AI into own workflow; evaluates accuracy and bias</t>
        </is>
      </c>
      <c r="L52" s="210" t="n"/>
      <c r="M52" s="16" t="inlineStr">
        <is>
          <t>Designs AI-enabled processes for a team; sets safe-use practices</t>
        </is>
      </c>
      <c r="N52" s="210" t="n"/>
      <c r="O52" s="16" t="inlineStr">
        <is>
          <t>Leads AI strategy and governance for a function or IRIS</t>
        </is>
      </c>
      <c r="P52" s="210" t="n"/>
      <c r="Q52" s="16" t="inlineStr">
        <is>
          <t>Analysing &amp; Interpreting · Thought — Tech savvy</t>
        </is>
      </c>
      <c r="R52" s="210" t="n"/>
    </row>
    <row r="53" ht="67" customHeight="1">
      <c r="A53" s="13" t="inlineStr">
        <is>
          <t>Future-ready</t>
        </is>
      </c>
      <c r="B53" s="16" t="inlineStr">
        <is>
          <t>Data Literacy &amp; Analytics</t>
        </is>
      </c>
      <c r="C53" s="210" t="n"/>
      <c r="D53" s="16" t="inlineStr">
        <is>
          <t>Reads, questions and uses data to make decisions.</t>
        </is>
      </c>
      <c r="E53" s="211" t="n"/>
      <c r="F53" s="210" t="n"/>
      <c r="G53" s="16" t="inlineStr">
        <is>
          <t>Reads basic reports and numbers</t>
        </is>
      </c>
      <c r="H53" s="210" t="n"/>
      <c r="I53" s="16" t="inlineStr">
        <is>
          <t>Uses Excel / reports to check and present data</t>
        </is>
      </c>
      <c r="J53" s="210" t="n"/>
      <c r="K53" s="16" t="inlineStr">
        <is>
          <t>Analyses data · SQL, BI, advanced Excel to find insight</t>
        </is>
      </c>
      <c r="L53" s="210" t="n"/>
      <c r="M53" s="16" t="inlineStr">
        <is>
          <t>Defines metrics and dashboards for a team</t>
        </is>
      </c>
      <c r="N53" s="210" t="n"/>
      <c r="O53" s="16" t="inlineStr">
        <is>
          <t>Sets data strategy and data-driven decisions for a business</t>
        </is>
      </c>
      <c r="P53" s="210" t="n"/>
      <c r="Q53" s="16" t="inlineStr">
        <is>
          <t>Analysing &amp; Interpreting · Thought — Manages complexity</t>
        </is>
      </c>
      <c r="R53" s="210" t="n"/>
    </row>
    <row r="54" ht="67" customHeight="1">
      <c r="A54" s="13" t="inlineStr">
        <is>
          <t>Future-ready</t>
        </is>
      </c>
      <c r="B54" s="16" t="inlineStr">
        <is>
          <t>Digital Fluency &amp; Automation</t>
        </is>
      </c>
      <c r="C54" s="210" t="n"/>
      <c r="D54" s="16" t="inlineStr">
        <is>
          <t>Masters the digital tools of the role and automates repetitive work.</t>
        </is>
      </c>
      <c r="E54" s="211" t="n"/>
      <c r="F54" s="210" t="n"/>
      <c r="G54" s="16" t="inlineStr">
        <is>
          <t>Uses standard office and role tools</t>
        </is>
      </c>
      <c r="H54" s="210" t="n"/>
      <c r="I54" s="16" t="inlineStr">
        <is>
          <t>Uses role tools efficiently; follows digital workflows</t>
        </is>
      </c>
      <c r="J54" s="210" t="n"/>
      <c r="K54" s="16" t="inlineStr">
        <is>
          <t>Automates own repetitive work · macros, scripts, workflows</t>
        </is>
      </c>
      <c r="L54" s="210" t="n"/>
      <c r="M54" s="16" t="inlineStr">
        <is>
          <t>Automates team processes; selects tools</t>
        </is>
      </c>
      <c r="N54" s="210" t="n"/>
      <c r="O54" s="16" t="inlineStr">
        <is>
          <t>Drives digital transformation across a business</t>
        </is>
      </c>
      <c r="P54" s="210" t="n"/>
      <c r="Q54" s="16" t="inlineStr">
        <is>
          <t>Creating &amp; Conceptualising · Thought — Tech savvy</t>
        </is>
      </c>
      <c r="R54" s="210" t="n"/>
    </row>
    <row r="55" ht="54" customHeight="1">
      <c r="A55" s="13" t="inlineStr">
        <is>
          <t>Future-ready</t>
        </is>
      </c>
      <c r="B55" s="16" t="inlineStr">
        <is>
          <t>Innovation &amp; Continuous Improvement</t>
        </is>
      </c>
      <c r="C55" s="210" t="n"/>
      <c r="D55" s="16" t="inlineStr">
        <is>
          <t>Finds better ways of working and turns ideas into measurable improvements.</t>
        </is>
      </c>
      <c r="E55" s="211" t="n"/>
      <c r="F55" s="210" t="n"/>
      <c r="G55" s="16" t="inlineStr">
        <is>
          <t>Suggests small improvements</t>
        </is>
      </c>
      <c r="H55" s="210" t="n"/>
      <c r="I55" s="16" t="inlineStr">
        <is>
          <t>Improves own work methods</t>
        </is>
      </c>
      <c r="J55" s="210" t="n"/>
      <c r="K55" s="16" t="inlineStr">
        <is>
          <t>Delivers measurable improvements in own area</t>
        </is>
      </c>
      <c r="L55" s="210" t="n"/>
      <c r="M55" s="16" t="inlineStr">
        <is>
          <t>Leads improvement initiatives for a team</t>
        </is>
      </c>
      <c r="N55" s="210" t="n"/>
      <c r="O55" s="16" t="inlineStr">
        <is>
          <t>Creates new products, methods or business models</t>
        </is>
      </c>
      <c r="P55" s="210" t="n"/>
      <c r="Q55" s="16" t="inlineStr">
        <is>
          <t>Creating &amp; Conceptualising · Thought — Cultivates innovation</t>
        </is>
      </c>
      <c r="R55" s="210" t="n"/>
    </row>
    <row r="56" ht="54" customHeight="1">
      <c r="A56" s="13" t="inlineStr">
        <is>
          <t>Leadership</t>
        </is>
      </c>
      <c r="B56" s="16" t="inlineStr">
        <is>
          <t>Leading &amp; Developing People</t>
        </is>
      </c>
      <c r="C56" s="210" t="n"/>
      <c r="D56" s="16" t="inlineStr">
        <is>
          <t>Sets direction, coaches and grows people; builds capability.</t>
        </is>
      </c>
      <c r="E56" s="211" t="n"/>
      <c r="F56" s="210" t="n"/>
      <c r="G56" s="16" t="inlineStr">
        <is>
          <t>Not required</t>
        </is>
      </c>
      <c r="H56" s="210" t="n"/>
      <c r="I56" s="16" t="inlineStr">
        <is>
          <t>Guides and reviews 1–3 people · POD Lead</t>
        </is>
      </c>
      <c r="J56" s="210" t="n"/>
      <c r="K56" s="16" t="inlineStr">
        <is>
          <t>Leads a team; coaches and gives feedback</t>
        </is>
      </c>
      <c r="L56" s="210" t="n"/>
      <c r="M56" s="16" t="inlineStr">
        <is>
          <t>Leads leaders; builds bench strength</t>
        </is>
      </c>
      <c r="N56" s="210" t="n"/>
      <c r="O56" s="16" t="inlineStr">
        <is>
          <t>Builds the leadership pipeline and culture</t>
        </is>
      </c>
      <c r="P56" s="210" t="n"/>
      <c r="Q56" s="16" t="inlineStr">
        <is>
          <t>Leading &amp; Deciding · People — Develops talent; Builds effective teams · Is a good coach; supports career development; inclusive team</t>
        </is>
      </c>
      <c r="R56" s="210" t="n"/>
    </row>
    <row r="57" ht="67" customHeight="1">
      <c r="A57" s="13" t="inlineStr">
        <is>
          <t>Leadership</t>
        </is>
      </c>
      <c r="B57" s="16" t="inlineStr">
        <is>
          <t>Decision Making &amp; Delegation</t>
        </is>
      </c>
      <c r="C57" s="210" t="n"/>
      <c r="D57" s="16" t="inlineStr">
        <is>
          <t>Makes timely decisions with the right information; delegates well.</t>
        </is>
      </c>
      <c r="E57" s="211" t="n"/>
      <c r="F57" s="210" t="n"/>
      <c r="G57" s="16" t="inlineStr">
        <is>
          <t>Not required</t>
        </is>
      </c>
      <c r="H57" s="210" t="n"/>
      <c r="I57" s="16" t="inlineStr">
        <is>
          <t>Decides allocation within a pod</t>
        </is>
      </c>
      <c r="J57" s="210" t="n"/>
      <c r="K57" s="16" t="inlineStr">
        <is>
          <t>Decides team priorities and resourcing</t>
        </is>
      </c>
      <c r="L57" s="210" t="n"/>
      <c r="M57" s="16" t="inlineStr">
        <is>
          <t>Makes cross-team trade-offs; delegates authority</t>
        </is>
      </c>
      <c r="N57" s="210" t="n"/>
      <c r="O57" s="16" t="inlineStr">
        <is>
          <t>Makes enterprise / business-line decisions</t>
        </is>
      </c>
      <c r="P57" s="210" t="n"/>
      <c r="Q57" s="16" t="inlineStr">
        <is>
          <t>Leading &amp; Deciding · Results — Decision quality; Directs work · Empowers, does not micromanage; strong decision maker</t>
        </is>
      </c>
      <c r="R57" s="210" t="n"/>
    </row>
    <row r="58" ht="80" customHeight="1">
      <c r="A58" s="13" t="inlineStr">
        <is>
          <t>Leadership</t>
        </is>
      </c>
      <c r="B58" s="16" t="inlineStr">
        <is>
          <t>Strategic &amp; Business Acumen</t>
        </is>
      </c>
      <c r="C58" s="210" t="n"/>
      <c r="D58" s="16" t="inlineStr">
        <is>
          <t>Links work to business goals, finances, markets and regulation.</t>
        </is>
      </c>
      <c r="E58" s="211" t="n"/>
      <c r="F58" s="210" t="n"/>
      <c r="G58" s="16" t="inlineStr">
        <is>
          <t>Not required</t>
        </is>
      </c>
      <c r="H58" s="210" t="n"/>
      <c r="I58" s="16" t="inlineStr">
        <is>
          <t>Understands how own work drives client and business results</t>
        </is>
      </c>
      <c r="J58" s="210" t="n"/>
      <c r="K58" s="16" t="inlineStr">
        <is>
          <t>Plans team work against business goals and budgets</t>
        </is>
      </c>
      <c r="L58" s="210" t="n"/>
      <c r="M58" s="16" t="inlineStr">
        <is>
          <t>Shapes functional strategy, budget and market approach</t>
        </is>
      </c>
      <c r="N58" s="210" t="n"/>
      <c r="O58" s="16" t="inlineStr">
        <is>
          <t>Sets business strategy and P&amp;L direction</t>
        </is>
      </c>
      <c r="P58" s="210" t="n"/>
      <c r="Q58" s="16" t="inlineStr">
        <is>
          <t>Enterprising &amp; Performing · Thought — Business insight; Strategic mindset · Clear vision and strategy</t>
        </is>
      </c>
      <c r="R58" s="210" t="n"/>
    </row>
    <row r="59" ht="67" customHeight="1">
      <c r="A59" s="13" t="inlineStr">
        <is>
          <t>Leadership</t>
        </is>
      </c>
      <c r="B59" s="16" t="inlineStr">
        <is>
          <t>Influence &amp; Change Leadership</t>
        </is>
      </c>
      <c r="C59" s="210" t="n"/>
      <c r="D59" s="16" t="inlineStr">
        <is>
          <t>Builds support across stakeholders and leads change.</t>
        </is>
      </c>
      <c r="E59" s="211" t="n"/>
      <c r="F59" s="210" t="n"/>
      <c r="G59" s="16" t="inlineStr">
        <is>
          <t>Not required</t>
        </is>
      </c>
      <c r="H59" s="210" t="n"/>
      <c r="I59" s="16" t="inlineStr">
        <is>
          <t>Influences peers in own area</t>
        </is>
      </c>
      <c r="J59" s="210" t="n"/>
      <c r="K59" s="16" t="inlineStr">
        <is>
          <t>Influences across teams; leads local change</t>
        </is>
      </c>
      <c r="L59" s="210" t="n"/>
      <c r="M59" s="16" t="inlineStr">
        <is>
          <t>Influences senior stakeholders; leads function-wide change</t>
        </is>
      </c>
      <c r="N59" s="210" t="n"/>
      <c r="O59" s="16" t="inlineStr">
        <is>
          <t>Leads enterprise change; influences clients, regulators and partners</t>
        </is>
      </c>
      <c r="P59" s="210" t="n"/>
      <c r="Q59" s="16" t="inlineStr">
        <is>
          <t>Interacting &amp; Presenting · People — Persuades; Drives vision &amp; purpose · Collaborates across the company; results-oriented</t>
        </is>
      </c>
      <c r="R59" s="210" t="n"/>
    </row>
    <row r="60" ht="15" customHeight="1"/>
    <row r="61" ht="15" customHeight="1">
      <c r="A61" s="172" t="inlineStr">
        <is>
          <r>
            <rPr>
              <rFont val="Calibri"/>
              <b val="1"/>
              <i val="1"/>
              <sz val="10"/>
            </rPr>
            <t>All employees:</t>
          </r>
          <r>
            <rPr>
              <rFont val="Calibri"/>
              <i val="1"/>
              <sz val="10"/>
            </rPr>
            <t xml:space="preserve"> mandatory learning path POSH → Code of Conduct → Information Security &amp; Privacy before confirmation. Statutory roles require the qualification.</t>
          </r>
        </is>
      </c>
    </row>
    <row r="62" ht="15" customHeight="1"/>
    <row r="63" ht="20" customHeight="1">
      <c r="A63" s="6" t="inlineStr">
        <is>
          <t>D. Department capability frameworks</t>
        </is>
      </c>
    </row>
    <row r="64" ht="20" customHeight="1">
      <c r="A64" s="173" t="inlineStr">
        <is>
          <t>Services — 60 people · Service delivery &amp; data operations · levels A2–C1</t>
        </is>
      </c>
    </row>
    <row r="65" ht="15" customHeight="1">
      <c r="A65" s="17" t="inlineStr">
        <is>
          <t>Job families: Consulting &amp; Professional Services · Quality Assurance · Project &amp; Program Management</t>
        </is>
      </c>
    </row>
    <row r="66" ht="15" customHeight="1">
      <c r="A66" s="12" t="inlineStr">
        <is>
          <t>Capability health today · indicative, from survey + KRAs</t>
        </is>
      </c>
      <c r="B66" s="211" t="n"/>
      <c r="C66" s="211" t="n"/>
      <c r="D66" s="211" t="n"/>
      <c r="E66" s="210" t="n"/>
      <c r="F66" s="12" t="inlineStr">
        <is>
          <t>Result</t>
        </is>
      </c>
      <c r="G66" s="211" t="n"/>
      <c r="H66" s="211" t="n"/>
      <c r="I66" s="211" t="n"/>
      <c r="J66" s="211" t="n"/>
      <c r="K66" s="211" t="n"/>
      <c r="L66" s="211" t="n"/>
      <c r="M66" s="211" t="n"/>
      <c r="N66" s="211" t="n"/>
      <c r="O66" s="211" t="n"/>
      <c r="P66" s="211" t="n"/>
      <c r="Q66" s="211" t="n"/>
      <c r="R66" s="210" t="n"/>
    </row>
    <row r="67" ht="15" customHeight="1">
      <c r="A67" s="13" t="inlineStr">
        <is>
          <t>People assessed · meet or exceed their level</t>
        </is>
      </c>
      <c r="B67" s="211" t="n"/>
      <c r="C67" s="211" t="n"/>
      <c r="D67" s="211" t="n"/>
      <c r="E67" s="210" t="n"/>
      <c r="F67" s="16" t="inlineStr">
        <is>
          <t>59 · 53</t>
        </is>
      </c>
      <c r="G67" s="211" t="n"/>
      <c r="H67" s="211" t="n"/>
      <c r="I67" s="211" t="n"/>
      <c r="J67" s="211" t="n"/>
      <c r="K67" s="211" t="n"/>
      <c r="L67" s="211" t="n"/>
      <c r="M67" s="211" t="n"/>
      <c r="N67" s="211" t="n"/>
      <c r="O67" s="211" t="n"/>
      <c r="P67" s="211" t="n"/>
      <c r="Q67" s="211" t="n"/>
      <c r="R67" s="210" t="n"/>
    </row>
    <row r="68" ht="15" customHeight="1">
      <c r="A68" s="13" t="inlineStr">
        <is>
          <t>Average index · Core · Future-ready · Functional · Leadership · % of required</t>
        </is>
      </c>
      <c r="B68" s="211" t="n"/>
      <c r="C68" s="211" t="n"/>
      <c r="D68" s="211" t="n"/>
      <c r="E68" s="210" t="n"/>
      <c r="F68" s="16" t="inlineStr">
        <is>
          <t>99% · 104% · 86% · 101% · 102%</t>
        </is>
      </c>
      <c r="G68" s="211" t="n"/>
      <c r="H68" s="211" t="n"/>
      <c r="I68" s="211" t="n"/>
      <c r="J68" s="211" t="n"/>
      <c r="K68" s="211" t="n"/>
      <c r="L68" s="211" t="n"/>
      <c r="M68" s="211" t="n"/>
      <c r="N68" s="211" t="n"/>
      <c r="O68" s="211" t="n"/>
      <c r="P68" s="211" t="n"/>
      <c r="Q68" s="211" t="n"/>
      <c r="R68" s="210" t="n"/>
    </row>
    <row r="69" ht="15" customHeight="1">
      <c r="A69" s="13" t="inlineStr">
        <is>
          <t>Most common competency gaps · people</t>
        </is>
      </c>
      <c r="B69" s="211" t="n"/>
      <c r="C69" s="211" t="n"/>
      <c r="D69" s="211" t="n"/>
      <c r="E69" s="210" t="n"/>
      <c r="F69" s="16" t="inlineStr">
        <is>
          <t>AI / GenAI · Innovation · Learning agility · Accounting standards · Regulatory domain · Excel &amp; tools</t>
        </is>
      </c>
      <c r="G69" s="211" t="n"/>
      <c r="H69" s="211" t="n"/>
      <c r="I69" s="211" t="n"/>
      <c r="J69" s="211" t="n"/>
      <c r="K69" s="211" t="n"/>
      <c r="L69" s="211" t="n"/>
      <c r="M69" s="211" t="n"/>
      <c r="N69" s="211" t="n"/>
      <c r="O69" s="211" t="n"/>
      <c r="P69" s="211" t="n"/>
      <c r="Q69" s="211" t="n"/>
      <c r="R69" s="210" t="n"/>
    </row>
    <row r="70" ht="28" customHeight="1">
      <c r="A70" s="13" t="inlineStr">
        <is>
          <t>Role-based development priorities · people</t>
        </is>
      </c>
      <c r="B70" s="211" t="n"/>
      <c r="C70" s="211" t="n"/>
      <c r="D70" s="211" t="n"/>
      <c r="E70" s="210" t="n"/>
      <c r="F70" s="16" t="inlineStr">
        <is>
          <t>AI, GenAI &amp; Prompt Engineering · XBRL, iXBRL &amp; Taxonomy · Process Improvement &amp; Quality Mindset · Stakeholder &amp; Client Management · Project, Program &amp; Agile Management · People Leadership &amp; Mentoring</t>
        </is>
      </c>
      <c r="G70" s="211" t="n"/>
      <c r="H70" s="211" t="n"/>
      <c r="I70" s="211" t="n"/>
      <c r="J70" s="211" t="n"/>
      <c r="K70" s="211" t="n"/>
      <c r="L70" s="211" t="n"/>
      <c r="M70" s="211" t="n"/>
      <c r="N70" s="211" t="n"/>
      <c r="O70" s="211" t="n"/>
      <c r="P70" s="211" t="n"/>
      <c r="Q70" s="211" t="n"/>
      <c r="R70" s="210" t="n"/>
    </row>
    <row r="71" ht="41" customHeight="1">
      <c r="A71" s="13" t="inlineStr">
        <is>
          <t>Manager-identified training themes</t>
        </is>
      </c>
      <c r="B71" s="211" t="n"/>
      <c r="C71" s="211" t="n"/>
      <c r="D71" s="211" t="n"/>
      <c r="E71" s="210" t="n"/>
      <c r="F71" s="16"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G71" s="211" t="n"/>
      <c r="H71" s="211" t="n"/>
      <c r="I71" s="211" t="n"/>
      <c r="J71" s="211" t="n"/>
      <c r="K71" s="211" t="n"/>
      <c r="L71" s="211" t="n"/>
      <c r="M71" s="211" t="n"/>
      <c r="N71" s="211" t="n"/>
      <c r="O71" s="211" t="n"/>
      <c r="P71" s="211" t="n"/>
      <c r="Q71" s="211" t="n"/>
      <c r="R71" s="210" t="n"/>
    </row>
    <row r="72" ht="28" customHeight="1">
      <c r="A72" s="13" t="inlineStr">
        <is>
          <t>What helped people learn · survey</t>
        </is>
      </c>
      <c r="B72" s="211" t="n"/>
      <c r="C72" s="211" t="n"/>
      <c r="D72" s="211" t="n"/>
      <c r="E72" s="210" t="n"/>
      <c r="F72" s="16" t="inlineStr">
        <is>
          <t>On-the-job / hands-on · Formal / classroom training · Mentoring / guidance from seniors · Knowledge transfer · KT · Online courses / self-learning</t>
        </is>
      </c>
      <c r="G72" s="211" t="n"/>
      <c r="H72" s="211" t="n"/>
      <c r="I72" s="211" t="n"/>
      <c r="J72" s="211" t="n"/>
      <c r="K72" s="211" t="n"/>
      <c r="L72" s="211" t="n"/>
      <c r="M72" s="211" t="n"/>
      <c r="N72" s="211" t="n"/>
      <c r="O72" s="211" t="n"/>
      <c r="P72" s="211" t="n"/>
      <c r="Q72" s="211" t="n"/>
      <c r="R72" s="210" t="n"/>
    </row>
    <row r="73" ht="15" customHeight="1">
      <c r="A73" s="13" t="inlineStr">
        <is>
          <t>How the work is changing</t>
        </is>
      </c>
      <c r="B73" s="211" t="n"/>
      <c r="C73" s="211" t="n"/>
      <c r="D73" s="211" t="n"/>
      <c r="E73" s="210" t="n"/>
      <c r="F73" s="16" t="inlineStr">
        <is>
          <t>33 of 55 say the role is changing because of AI / automation</t>
        </is>
      </c>
      <c r="G73" s="211" t="n"/>
      <c r="H73" s="211" t="n"/>
      <c r="I73" s="211" t="n"/>
      <c r="J73" s="211" t="n"/>
      <c r="K73" s="211" t="n"/>
      <c r="L73" s="211" t="n"/>
      <c r="M73" s="211" t="n"/>
      <c r="N73" s="211" t="n"/>
      <c r="O73" s="211" t="n"/>
      <c r="P73" s="211" t="n"/>
      <c r="Q73" s="211" t="n"/>
      <c r="R73" s="210" t="n"/>
    </row>
    <row r="74" ht="28" customHeight="1">
      <c r="A74" s="13" t="inlineStr">
        <is>
          <t>Lateral moves the evidence supports · people</t>
        </is>
      </c>
      <c r="B74" s="211" t="n"/>
      <c r="C74" s="211" t="n"/>
      <c r="D74" s="211" t="n"/>
      <c r="E74" s="210" t="n"/>
      <c r="F74" s="16" t="inlineStr">
        <is>
          <t>Data Operations &amp; Digitization · Finance &amp; Accounts · Customer Success &amp; Support · Project &amp; Program Management · Quality Assurance</t>
        </is>
      </c>
      <c r="G74" s="211" t="n"/>
      <c r="H74" s="211" t="n"/>
      <c r="I74" s="211" t="n"/>
      <c r="J74" s="211" t="n"/>
      <c r="K74" s="211" t="n"/>
      <c r="L74" s="211" t="n"/>
      <c r="M74" s="211" t="n"/>
      <c r="N74" s="211" t="n"/>
      <c r="O74" s="211" t="n"/>
      <c r="P74" s="211" t="n"/>
      <c r="Q74" s="211" t="n"/>
      <c r="R74" s="210" t="n"/>
    </row>
    <row r="75" ht="15" customHeight="1"/>
    <row r="76" ht="28" customHeight="1">
      <c r="A76" s="12" t="inlineStr">
        <is>
          <t>Cluster</t>
        </is>
      </c>
      <c r="B76" s="12" t="inlineStr">
        <is>
          <t>Competency · ★ = must-have</t>
        </is>
      </c>
      <c r="C76" s="12" t="inlineStr">
        <is>
          <t>Definition</t>
        </is>
      </c>
      <c r="D76" s="12" t="inlineStr">
        <is>
          <t>Must-have for</t>
        </is>
      </c>
      <c r="E76" s="12" t="inlineStr">
        <is>
          <t>A1</t>
        </is>
      </c>
      <c r="F76" s="12" t="inlineStr">
        <is>
          <t>A2</t>
        </is>
      </c>
      <c r="G76" s="12" t="inlineStr">
        <is>
          <t>A3</t>
        </is>
      </c>
      <c r="H76" s="12" t="inlineStr">
        <is>
          <t>B1</t>
        </is>
      </c>
      <c r="I76" s="12" t="inlineStr">
        <is>
          <t>B2</t>
        </is>
      </c>
      <c r="J76" s="12" t="inlineStr">
        <is>
          <t>B3</t>
        </is>
      </c>
      <c r="K76" s="12" t="inlineStr">
        <is>
          <t>B+</t>
        </is>
      </c>
      <c r="L76" s="12" t="inlineStr">
        <is>
          <t>C1</t>
        </is>
      </c>
      <c r="M76" s="12" t="inlineStr">
        <is>
          <t>C2</t>
        </is>
      </c>
      <c r="N76" s="12" t="inlineStr">
        <is>
          <t>C+</t>
        </is>
      </c>
      <c r="O76" s="12" t="inlineStr">
        <is>
          <t>D1</t>
        </is>
      </c>
      <c r="P76" s="12" t="inlineStr">
        <is>
          <t>What good looks like · by proficiency</t>
        </is>
      </c>
      <c r="Q76" s="12" t="inlineStr">
        <is>
          <t>What IRIS top performers do · survey</t>
        </is>
      </c>
      <c r="R76" s="12" t="inlineStr">
        <is>
          <t>How to assess</t>
        </is>
      </c>
      <c r="S76" s="12" t="inlineStr">
        <is>
          <t>Credentials</t>
        </is>
      </c>
      <c r="T76" s="12" t="inlineStr">
        <is>
          <t>Reference</t>
        </is>
      </c>
    </row>
    <row r="77" ht="67" customHeight="1">
      <c r="A77" s="174" t="inlineStr">
        <is>
          <t>Functional</t>
        </is>
      </c>
      <c r="B77" s="174" t="inlineStr">
        <is>
          <t>★ XBRL, iXBRL &amp; Taxonomy</t>
        </is>
      </c>
      <c r="C77" s="174" t="inlineStr">
        <is>
          <t>Tags, converts and validates XBRL / iXBRL filings; applies taxonomies.</t>
        </is>
      </c>
      <c r="D77" s="174" t="inlineStr">
        <is>
          <t>Consulting &amp; Professional Services</t>
        </is>
      </c>
      <c r="E77" s="175" t="n">
        <v>1</v>
      </c>
      <c r="F77" s="175" t="n">
        <v>2</v>
      </c>
      <c r="G77" s="175" t="n">
        <v>3</v>
      </c>
      <c r="H77" s="175" t="n">
        <v>3</v>
      </c>
      <c r="I77" s="175" t="n">
        <v>4</v>
      </c>
      <c r="J77" s="175" t="n">
        <v>4</v>
      </c>
      <c r="K77" s="175" t="n">
        <v>4</v>
      </c>
      <c r="L77" s="175" t="n">
        <v>4</v>
      </c>
      <c r="M77" s="175" t="n">
        <v>5</v>
      </c>
      <c r="N77" s="175" t="n">
        <v>5</v>
      </c>
      <c r="O77" s="175" t="n">
        <v>4</v>
      </c>
      <c r="P77" s="174" t="inlineStr">
        <is>
          <t>3 · Tags and validates filings accurately for a market
4 · Resolves complex tagging and taxonomy issues; builds extensions; reviews others</t>
        </is>
      </c>
      <c r="Q77" s="174" t="inlineStr">
        <is>
          <t>taxonomy, XBRL, tagging, ixbrl</t>
        </is>
      </c>
      <c r="R77" s="174" t="inlineStr">
        <is>
          <t>Tagging test on a real filing</t>
        </is>
      </c>
      <c r="S77" s="174" t="inlineStr">
        <is>
          <t>XBRL US GAAP Certificate · AICPA &amp; XBRL US or equivalent</t>
        </is>
      </c>
      <c r="T77" s="174" t="inlineStr">
        <is>
          <t>Family set</t>
        </is>
      </c>
    </row>
    <row r="78" ht="54" customHeight="1">
      <c r="A78" s="174" t="inlineStr">
        <is>
          <t>Functional</t>
        </is>
      </c>
      <c r="B78" s="174" t="inlineStr">
        <is>
          <t>★ Accounting &amp; Reporting Standards · IFRS/US GAAP</t>
        </is>
      </c>
      <c r="C78" s="174" t="inlineStr">
        <is>
          <t>Reads financial statements; applies IFRS / US GAAP / Ind AS.</t>
        </is>
      </c>
      <c r="D78" s="174" t="inlineStr">
        <is>
          <t>Consulting &amp; Professional Services</t>
        </is>
      </c>
      <c r="E78" s="175" t="n">
        <v>1</v>
      </c>
      <c r="F78" s="175" t="n">
        <v>2</v>
      </c>
      <c r="G78" s="175" t="n">
        <v>3</v>
      </c>
      <c r="H78" s="175" t="n">
        <v>3</v>
      </c>
      <c r="I78" s="175" t="n">
        <v>4</v>
      </c>
      <c r="J78" s="175" t="n">
        <v>4</v>
      </c>
      <c r="K78" s="175" t="n">
        <v>4</v>
      </c>
      <c r="L78" s="175" t="n">
        <v>4</v>
      </c>
      <c r="M78" s="175" t="n">
        <v>5</v>
      </c>
      <c r="N78" s="175" t="n">
        <v>5</v>
      </c>
      <c r="O78" s="175" t="n">
        <v>4</v>
      </c>
      <c r="P78" s="174" t="inlineStr">
        <is>
          <t>3 · Applies IFRS / US GAAP / Ind AS correctly
4 · Advises on complex disclosures and standards changes</t>
        </is>
      </c>
      <c r="Q78" s="174" t="inlineStr">
        <is>
          <t>accounting, ifrs, GAAP, financial statement</t>
        </is>
      </c>
      <c r="R78" s="174" t="inlineStr">
        <is>
          <t>Accounting test</t>
        </is>
      </c>
      <c r="S78" s="174" t="inlineStr">
        <is>
          <t>CA / CMA / ACCA / CFA / IFRS certificate</t>
        </is>
      </c>
      <c r="T78" s="174" t="inlineStr">
        <is>
          <t>Family set</t>
        </is>
      </c>
    </row>
    <row r="79" ht="54" customHeight="1">
      <c r="A79" s="174" t="inlineStr">
        <is>
          <t>Functional</t>
        </is>
      </c>
      <c r="B79" s="174" t="inlineStr">
        <is>
          <t>Regulatory &amp; BFSI Domain</t>
        </is>
      </c>
      <c r="C79" s="174" t="inlineStr">
        <is>
          <t>Understands regulators, returns, filings and BFSI rules.</t>
        </is>
      </c>
      <c r="D79" s="174" t="inlineStr">
        <is>
          <t>—</t>
        </is>
      </c>
      <c r="E79" s="175" t="n">
        <v>1</v>
      </c>
      <c r="F79" s="175" t="n">
        <v>2</v>
      </c>
      <c r="G79" s="175" t="n">
        <v>3</v>
      </c>
      <c r="H79" s="175" t="n">
        <v>3</v>
      </c>
      <c r="I79" s="175" t="n">
        <v>4</v>
      </c>
      <c r="J79" s="175" t="n">
        <v>4</v>
      </c>
      <c r="K79" s="175" t="n">
        <v>4</v>
      </c>
      <c r="L79" s="175" t="n">
        <v>4</v>
      </c>
      <c r="M79" s="175" t="n">
        <v>5</v>
      </c>
      <c r="N79" s="175" t="n">
        <v>5</v>
      </c>
      <c r="O79" s="175" t="n">
        <v>4</v>
      </c>
      <c r="P79" s="174" t="inlineStr">
        <is>
          <t>3 · Knows the relevant regulators, returns and rules
4 · Interprets new regulation; advises clients and product</t>
        </is>
      </c>
      <c r="Q79" s="174" t="inlineStr">
        <is>
          <t>filing, regulation, mca, compliance, returns</t>
        </is>
      </c>
      <c r="R79" s="174" t="inlineStr">
        <is>
          <t>Domain interview</t>
        </is>
      </c>
      <c r="S79" s="174" t="inlineStr">
        <is>
          <t>Domain certifications · optional</t>
        </is>
      </c>
      <c r="T79" s="174" t="inlineStr">
        <is>
          <t>Family set</t>
        </is>
      </c>
    </row>
    <row r="80" ht="67" customHeight="1">
      <c r="A80" s="174" t="inlineStr">
        <is>
          <t>Functional</t>
        </is>
      </c>
      <c r="B80" s="174" t="inlineStr">
        <is>
          <t>Process Improvement &amp; Quality Mindset</t>
        </is>
      </c>
      <c r="C80" s="174" t="inlineStr">
        <is>
          <t>Gets it right first time; improves processes and checklists.</t>
        </is>
      </c>
      <c r="D80" s="174" t="inlineStr">
        <is>
          <t>—</t>
        </is>
      </c>
      <c r="E80" s="175" t="n">
        <v>1</v>
      </c>
      <c r="F80" s="175" t="n">
        <v>2</v>
      </c>
      <c r="G80" s="175" t="n">
        <v>3</v>
      </c>
      <c r="H80" s="175" t="n">
        <v>3</v>
      </c>
      <c r="I80" s="175" t="n">
        <v>4</v>
      </c>
      <c r="J80" s="175" t="n">
        <v>4</v>
      </c>
      <c r="K80" s="175" t="n">
        <v>4</v>
      </c>
      <c r="L80" s="175" t="n">
        <v>4</v>
      </c>
      <c r="M80" s="175" t="n">
        <v>5</v>
      </c>
      <c r="N80" s="175" t="n">
        <v>5</v>
      </c>
      <c r="O80" s="175" t="n">
        <v>4</v>
      </c>
      <c r="P80" s="174" t="inlineStr">
        <is>
          <t>3 · Delivers right-first-time; improves own checklists
4 · Redesigns team processes; reduces error rates measurably</t>
        </is>
      </c>
      <c r="Q80" s="174" t="inlineStr">
        <is>
          <t>sla, accura, quality, review, validation</t>
        </is>
      </c>
      <c r="R80" s="174" t="inlineStr">
        <is>
          <t>Work sample / case</t>
        </is>
      </c>
      <c r="S80" s="174" t="inlineStr">
        <is>
          <t>Lean / Six Sigma · optional</t>
        </is>
      </c>
      <c r="T80" s="174" t="inlineStr">
        <is>
          <t>Family set</t>
        </is>
      </c>
    </row>
    <row r="81" ht="67" customHeight="1">
      <c r="A81" s="174" t="inlineStr">
        <is>
          <t>Functional</t>
        </is>
      </c>
      <c r="B81" s="174" t="inlineStr">
        <is>
          <t>Advanced Excel &amp; Productivity Tools</t>
        </is>
      </c>
      <c r="C81" s="174" t="inlineStr">
        <is>
          <t>Uses Excel, Word, HTML and conversion tools expertly.</t>
        </is>
      </c>
      <c r="D81" s="174" t="inlineStr">
        <is>
          <t>—</t>
        </is>
      </c>
      <c r="E81" s="175" t="n">
        <v>1</v>
      </c>
      <c r="F81" s="175" t="n">
        <v>2</v>
      </c>
      <c r="G81" s="175" t="n">
        <v>3</v>
      </c>
      <c r="H81" s="175" t="n">
        <v>3</v>
      </c>
      <c r="I81" s="175" t="n">
        <v>4</v>
      </c>
      <c r="J81" s="175" t="n">
        <v>4</v>
      </c>
      <c r="K81" s="175" t="n">
        <v>4</v>
      </c>
      <c r="L81" s="175" t="n">
        <v>4</v>
      </c>
      <c r="M81" s="175" t="n">
        <v>5</v>
      </c>
      <c r="N81" s="175" t="n">
        <v>5</v>
      </c>
      <c r="O81" s="175" t="n">
        <v>4</v>
      </c>
      <c r="P81" s="174" t="inlineStr">
        <is>
          <t>3 · Uses advanced Excel, Word, HTML and conversion tools fluently
4 · Builds templates and automation used by the team</t>
        </is>
      </c>
      <c r="Q81" s="174" t="inlineStr">
        <is>
          <t>excel, word, pdf</t>
        </is>
      </c>
      <c r="R81" s="174" t="inlineStr">
        <is>
          <t>Practical test</t>
        </is>
      </c>
      <c r="S81" s="174" t="inlineStr">
        <is>
          <t>MOS Excel · optional</t>
        </is>
      </c>
      <c r="T81" s="174" t="inlineStr">
        <is>
          <t>Family set</t>
        </is>
      </c>
    </row>
    <row r="82" ht="67" customHeight="1">
      <c r="A82" s="174" t="inlineStr">
        <is>
          <t>Functional</t>
        </is>
      </c>
      <c r="B82" s="174" t="inlineStr">
        <is>
          <t>AI, GenAI &amp; Prompt Engineering</t>
        </is>
      </c>
      <c r="C82" s="174" t="inlineStr">
        <is>
          <t>Uses or builds AI and LLM solutions to improve products and work.</t>
        </is>
      </c>
      <c r="D82" s="174" t="inlineStr">
        <is>
          <t>—</t>
        </is>
      </c>
      <c r="E82" s="175" t="n">
        <v>1</v>
      </c>
      <c r="F82" s="175" t="n">
        <v>2</v>
      </c>
      <c r="G82" s="175" t="n">
        <v>3</v>
      </c>
      <c r="H82" s="175" t="n">
        <v>3</v>
      </c>
      <c r="I82" s="175" t="n">
        <v>4</v>
      </c>
      <c r="J82" s="175" t="n">
        <v>4</v>
      </c>
      <c r="K82" s="175" t="n">
        <v>4</v>
      </c>
      <c r="L82" s="175" t="n">
        <v>4</v>
      </c>
      <c r="M82" s="175" t="n">
        <v>5</v>
      </c>
      <c r="N82" s="175" t="n">
        <v>5</v>
      </c>
      <c r="O82" s="175" t="n">
        <v>4</v>
      </c>
      <c r="P82" s="174" t="inlineStr">
        <is>
          <t>3 · Uses AI / LLM tools in own work and validates output
4 · Builds AI features or AI-enabled processes; sets safe-use practice</t>
        </is>
      </c>
      <c r="Q82" s="174" t="inlineStr">
        <is>
          <t>AI, machine learning, claude</t>
        </is>
      </c>
      <c r="R82" s="174" t="inlineStr">
        <is>
          <t>Work sample / portfolio</t>
        </is>
      </c>
      <c r="S82" s="174" t="inlineStr">
        <is>
          <t>Vendor AI certifications · optional</t>
        </is>
      </c>
      <c r="T82" s="174" t="inlineStr">
        <is>
          <t>Family set</t>
        </is>
      </c>
    </row>
    <row r="83" ht="54" customHeight="1">
      <c r="A83" s="174" t="inlineStr">
        <is>
          <t>Functional</t>
        </is>
      </c>
      <c r="B83" s="174" t="inlineStr">
        <is>
          <t>★ Test Automation &amp; QA Engineering</t>
        </is>
      </c>
      <c r="C83" s="174" t="inlineStr">
        <is>
          <t>Designs tests; automates regression and API testing.</t>
        </is>
      </c>
      <c r="D83" s="174" t="inlineStr">
        <is>
          <t>Quality Assurance</t>
        </is>
      </c>
      <c r="E83" s="175" t="n">
        <v>1</v>
      </c>
      <c r="F83" s="175" t="n">
        <v>2</v>
      </c>
      <c r="G83" s="175" t="n">
        <v>3</v>
      </c>
      <c r="H83" s="175" t="n">
        <v>3</v>
      </c>
      <c r="I83" s="175" t="n">
        <v>4</v>
      </c>
      <c r="J83" s="175" t="n">
        <v>4</v>
      </c>
      <c r="K83" s="175" t="n">
        <v>4</v>
      </c>
      <c r="L83" s="175" t="n">
        <v>4</v>
      </c>
      <c r="M83" s="175" t="n">
        <v>5</v>
      </c>
      <c r="N83" s="175" t="n">
        <v>5</v>
      </c>
      <c r="O83" s="175" t="n">
        <v>4</v>
      </c>
      <c r="P83" s="174" t="inlineStr">
        <is>
          <t>3 · Designs test cases; automates regression / API tests
4 · Sets test strategy and automation frameworks</t>
        </is>
      </c>
      <c r="Q83" s="174" t="inlineStr">
        <is>
          <t>testing, defect, qa, regression, automation</t>
        </is>
      </c>
      <c r="R83" s="174" t="inlineStr">
        <is>
          <t>Testing practical</t>
        </is>
      </c>
      <c r="S83" s="174" t="inlineStr">
        <is>
          <t>ISTQB Foundation / Advanced</t>
        </is>
      </c>
      <c r="T83" s="174" t="inlineStr">
        <is>
          <t>Family set</t>
        </is>
      </c>
    </row>
    <row r="84" ht="54" customHeight="1">
      <c r="A84" s="174" t="inlineStr">
        <is>
          <t>Functional</t>
        </is>
      </c>
      <c r="B84" s="174" t="inlineStr">
        <is>
          <t>★ Product, Platform &amp; Domain Knowledge</t>
        </is>
      </c>
      <c r="C84" s="174" t="inlineStr">
        <is>
          <t>Knows IRIS products, platforms and the client's domain.</t>
        </is>
      </c>
      <c r="D84" s="174" t="inlineStr">
        <is>
          <t>Quality Assurance</t>
        </is>
      </c>
      <c r="E84" s="175" t="n">
        <v>1</v>
      </c>
      <c r="F84" s="175" t="n">
        <v>2</v>
      </c>
      <c r="G84" s="175" t="n">
        <v>3</v>
      </c>
      <c r="H84" s="175" t="n">
        <v>3</v>
      </c>
      <c r="I84" s="175" t="n">
        <v>4</v>
      </c>
      <c r="J84" s="175" t="n">
        <v>4</v>
      </c>
      <c r="K84" s="175" t="n">
        <v>4</v>
      </c>
      <c r="L84" s="175" t="n">
        <v>4</v>
      </c>
      <c r="M84" s="175" t="n">
        <v>5</v>
      </c>
      <c r="N84" s="175" t="n">
        <v>5</v>
      </c>
      <c r="O84" s="175" t="n">
        <v>4</v>
      </c>
      <c r="P84" s="174" t="inlineStr">
        <is>
          <t>3 · Handles most product and domain scenarios
4 · Recognised product / domain expert; trains others</t>
        </is>
      </c>
      <c r="Q84" s="174" t="inlineStr">
        <is>
          <t>product, module, product knowledge</t>
        </is>
      </c>
      <c r="R84" s="174" t="inlineStr">
        <is>
          <t>Scenario interview</t>
        </is>
      </c>
      <c r="S84" s="174" t="inlineStr">
        <is>
          <t>Internal product certification</t>
        </is>
      </c>
      <c r="T84" s="174" t="inlineStr">
        <is>
          <t>Family set</t>
        </is>
      </c>
    </row>
    <row r="85" ht="54" customHeight="1">
      <c r="A85" s="174" t="inlineStr">
        <is>
          <t>Functional</t>
        </is>
      </c>
      <c r="B85" s="174" t="inlineStr">
        <is>
          <t>Database, SQL &amp; Data Engineering</t>
        </is>
      </c>
      <c r="C85" s="174" t="inlineStr">
        <is>
          <t>Writes and tunes SQL, data models and ETL.</t>
        </is>
      </c>
      <c r="D85" s="174" t="inlineStr">
        <is>
          <t>—</t>
        </is>
      </c>
      <c r="E85" s="175" t="n">
        <v>1</v>
      </c>
      <c r="F85" s="175" t="n">
        <v>2</v>
      </c>
      <c r="G85" s="175" t="n">
        <v>3</v>
      </c>
      <c r="H85" s="175" t="n">
        <v>3</v>
      </c>
      <c r="I85" s="175" t="n">
        <v>4</v>
      </c>
      <c r="J85" s="175" t="n">
        <v>4</v>
      </c>
      <c r="K85" s="175" t="n">
        <v>4</v>
      </c>
      <c r="L85" s="175" t="n">
        <v>4</v>
      </c>
      <c r="M85" s="175" t="n">
        <v>5</v>
      </c>
      <c r="N85" s="175" t="n">
        <v>5</v>
      </c>
      <c r="O85" s="175" t="n">
        <v>4</v>
      </c>
      <c r="P85" s="174" t="inlineStr">
        <is>
          <t>3 · Writes and tunes queries, procedures and ETL
4 · Designs data models and pipelines; optimises at scale</t>
        </is>
      </c>
      <c r="Q85" s="174" t="inlineStr">
        <is>
          <t>queries, database, query, mysql, ssis</t>
        </is>
      </c>
      <c r="R85" s="174" t="inlineStr">
        <is>
          <t>SQL test / case</t>
        </is>
      </c>
      <c r="S85" s="174" t="inlineStr">
        <is>
          <t>Database certifications · optional</t>
        </is>
      </c>
      <c r="T85" s="174" t="inlineStr">
        <is>
          <t>Family set</t>
        </is>
      </c>
    </row>
    <row r="86" ht="54" customHeight="1">
      <c r="A86" s="174" t="inlineStr">
        <is>
          <t>Functional</t>
        </is>
      </c>
      <c r="B86" s="174" t="inlineStr">
        <is>
          <t>Communication &amp; Presentation</t>
        </is>
      </c>
      <c r="C86" s="174" t="inlineStr">
        <is>
          <t>Writes and presents clearly to clients and teams.</t>
        </is>
      </c>
      <c r="D86" s="174" t="inlineStr">
        <is>
          <t>—</t>
        </is>
      </c>
      <c r="E86" s="175" t="n">
        <v>1</v>
      </c>
      <c r="F86" s="175" t="n">
        <v>2</v>
      </c>
      <c r="G86" s="175" t="n">
        <v>3</v>
      </c>
      <c r="H86" s="175" t="n">
        <v>3</v>
      </c>
      <c r="I86" s="175" t="n">
        <v>4</v>
      </c>
      <c r="J86" s="175" t="n">
        <v>4</v>
      </c>
      <c r="K86" s="175" t="n">
        <v>4</v>
      </c>
      <c r="L86" s="175" t="n">
        <v>4</v>
      </c>
      <c r="M86" s="175" t="n">
        <v>5</v>
      </c>
      <c r="N86" s="175" t="n">
        <v>5</v>
      </c>
      <c r="O86" s="175" t="n">
        <v>4</v>
      </c>
      <c r="P86" s="174" t="inlineStr">
        <is>
          <t>3 · Writes and presents clearly to clients and teams
4 · Presents to senior stakeholders; shapes messaging</t>
        </is>
      </c>
      <c r="Q86" s="174" t="inlineStr">
        <is>
          <t>communication, writing, explain, documentation</t>
        </is>
      </c>
      <c r="R86" s="174" t="inlineStr">
        <is>
          <t>Presentation / writing test</t>
        </is>
      </c>
      <c r="S86" s="174" t="inlineStr">
        <is>
          <t>—</t>
        </is>
      </c>
      <c r="T86" s="174" t="inlineStr">
        <is>
          <t>Family set</t>
        </is>
      </c>
    </row>
    <row r="87" ht="67" customHeight="1">
      <c r="A87" s="174" t="inlineStr">
        <is>
          <t>Functional</t>
        </is>
      </c>
      <c r="B87" s="174" t="inlineStr">
        <is>
          <t>★ Project, Program &amp; Agile Management</t>
        </is>
      </c>
      <c r="C87" s="174" t="inlineStr">
        <is>
          <t>Plans, tracks and delivers on time using agile / hybrid practice.</t>
        </is>
      </c>
      <c r="D87" s="174" t="inlineStr">
        <is>
          <t>Project &amp; Program Management</t>
        </is>
      </c>
      <c r="E87" s="175" t="n">
        <v>1</v>
      </c>
      <c r="F87" s="175" t="n">
        <v>2</v>
      </c>
      <c r="G87" s="175" t="n">
        <v>3</v>
      </c>
      <c r="H87" s="175" t="n">
        <v>3</v>
      </c>
      <c r="I87" s="175" t="n">
        <v>4</v>
      </c>
      <c r="J87" s="175" t="n">
        <v>4</v>
      </c>
      <c r="K87" s="175" t="n">
        <v>4</v>
      </c>
      <c r="L87" s="175" t="n">
        <v>4</v>
      </c>
      <c r="M87" s="175" t="n">
        <v>5</v>
      </c>
      <c r="N87" s="175" t="n">
        <v>5</v>
      </c>
      <c r="O87" s="175" t="n">
        <v>4</v>
      </c>
      <c r="P87" s="174" t="inlineStr">
        <is>
          <t>3 · Plans and tracks delivery; manages risk and scope
4 · Runs programmes across teams; improves delivery methods</t>
        </is>
      </c>
      <c r="Q87" s="174" t="inlineStr">
        <is>
          <t>scrum, milestone, project management, Jira, timeline</t>
        </is>
      </c>
      <c r="R87" s="174" t="inlineStr">
        <is>
          <t>Case interview</t>
        </is>
      </c>
      <c r="S87" s="174" t="inlineStr">
        <is>
          <t>PMP / PRINCE2 / CSM / SAFe</t>
        </is>
      </c>
      <c r="T87" s="174" t="inlineStr">
        <is>
          <t>Family set</t>
        </is>
      </c>
    </row>
    <row r="88" ht="67" customHeight="1">
      <c r="A88" s="174" t="inlineStr">
        <is>
          <t>Functional</t>
        </is>
      </c>
      <c r="B88" s="174" t="inlineStr">
        <is>
          <t>★ Stakeholder &amp; Client Management</t>
        </is>
      </c>
      <c r="C88" s="174" t="inlineStr">
        <is>
          <t>Manages clients and stakeholders; handles changing requests.</t>
        </is>
      </c>
      <c r="D88" s="174" t="inlineStr">
        <is>
          <t>Project &amp; Program Management</t>
        </is>
      </c>
      <c r="E88" s="175" t="n">
        <v>1</v>
      </c>
      <c r="F88" s="175" t="n">
        <v>2</v>
      </c>
      <c r="G88" s="175" t="n">
        <v>3</v>
      </c>
      <c r="H88" s="175" t="n">
        <v>3</v>
      </c>
      <c r="I88" s="175" t="n">
        <v>4</v>
      </c>
      <c r="J88" s="175" t="n">
        <v>4</v>
      </c>
      <c r="K88" s="175" t="n">
        <v>4</v>
      </c>
      <c r="L88" s="175" t="n">
        <v>4</v>
      </c>
      <c r="M88" s="175" t="n">
        <v>5</v>
      </c>
      <c r="N88" s="175" t="n">
        <v>5</v>
      </c>
      <c r="O88" s="175" t="n">
        <v>4</v>
      </c>
      <c r="P88" s="174" t="inlineStr">
        <is>
          <t>3 · Manages client communication and expectations for own work
4 · Owns key relationships; resolves escalations</t>
        </is>
      </c>
      <c r="Q88" s="174" t="inlineStr">
        <is>
          <t>client, stakeholder, coordinat</t>
        </is>
      </c>
      <c r="R88" s="174" t="inlineStr">
        <is>
          <t>Role play / behavioural interview</t>
        </is>
      </c>
      <c r="S88" s="174" t="inlineStr">
        <is>
          <t>—</t>
        </is>
      </c>
      <c r="T88" s="174" t="inlineStr">
        <is>
          <t>Family set</t>
        </is>
      </c>
    </row>
    <row r="89" ht="54" customHeight="1">
      <c r="A89" s="174" t="inlineStr">
        <is>
          <t>Functional</t>
        </is>
      </c>
      <c r="B89" s="174" t="inlineStr">
        <is>
          <t>Strategic Thinking &amp; Business Acumen</t>
        </is>
      </c>
      <c r="C89" s="174" t="inlineStr">
        <is>
          <t>Links work to business outcomes, budgets and strategy.</t>
        </is>
      </c>
      <c r="D89" s="174" t="inlineStr">
        <is>
          <t>—</t>
        </is>
      </c>
      <c r="E89" s="175" t="n">
        <v>1</v>
      </c>
      <c r="F89" s="175" t="n">
        <v>2</v>
      </c>
      <c r="G89" s="175" t="n">
        <v>3</v>
      </c>
      <c r="H89" s="175" t="n">
        <v>3</v>
      </c>
      <c r="I89" s="175" t="n">
        <v>4</v>
      </c>
      <c r="J89" s="175" t="n">
        <v>4</v>
      </c>
      <c r="K89" s="175" t="n">
        <v>4</v>
      </c>
      <c r="L89" s="175" t="n">
        <v>4</v>
      </c>
      <c r="M89" s="175" t="n">
        <v>5</v>
      </c>
      <c r="N89" s="175" t="n">
        <v>5</v>
      </c>
      <c r="O89" s="175" t="n">
        <v>4</v>
      </c>
      <c r="P89" s="174" t="inlineStr">
        <is>
          <t>3 · Connects work to business goals and budgets
4 · Shapes strategy, pricing or investment choices</t>
        </is>
      </c>
      <c r="Q89" s="174" t="inlineStr">
        <is>
          <t>roadmap, budget, strategy</t>
        </is>
      </c>
      <c r="R89" s="174" t="inlineStr">
        <is>
          <t>Case interview</t>
        </is>
      </c>
      <c r="S89" s="174" t="inlineStr">
        <is>
          <t>MBA / PGDM · preferred at C+</t>
        </is>
      </c>
      <c r="T89" s="174" t="inlineStr">
        <is>
          <t>Family set</t>
        </is>
      </c>
    </row>
    <row r="90" ht="28" customHeight="1">
      <c r="A90" s="136" t="inlineStr">
        <is>
          <t>Leadership</t>
        </is>
      </c>
      <c r="B90" s="136" t="inlineStr">
        <is>
          <t>Leadership cluster · 4 competencies, part C</t>
        </is>
      </c>
      <c r="C90" s="136" t="inlineStr">
        <is>
          <t>Leading people, decisions, strategy and change</t>
        </is>
      </c>
      <c r="D90" s="136" t="inlineStr">
        <is>
          <t>POD Leads and People Managers</t>
        </is>
      </c>
      <c r="E90" s="47" t="inlineStr">
        <is>
          <t>—</t>
        </is>
      </c>
      <c r="F90" s="47" t="inlineStr">
        <is>
          <t>—</t>
        </is>
      </c>
      <c r="G90" s="47" t="inlineStr">
        <is>
          <t>—</t>
        </is>
      </c>
      <c r="H90" s="47" t="inlineStr">
        <is>
          <t>1/2</t>
        </is>
      </c>
      <c r="I90" s="47" t="inlineStr">
        <is>
          <t>2/3</t>
        </is>
      </c>
      <c r="J90" s="47" t="inlineStr">
        <is>
          <t>3/4</t>
        </is>
      </c>
      <c r="K90" s="47" t="inlineStr">
        <is>
          <t>4/4</t>
        </is>
      </c>
      <c r="L90" s="47" t="inlineStr">
        <is>
          <t>4/4</t>
        </is>
      </c>
      <c r="M90" s="47" t="inlineStr">
        <is>
          <t>4/4</t>
        </is>
      </c>
      <c r="N90" s="47" t="inlineStr">
        <is>
          <t>5/5</t>
        </is>
      </c>
      <c r="O90" s="47" t="inlineStr">
        <is>
          <t>5/5</t>
        </is>
      </c>
      <c r="P90" s="136" t="inlineStr">
        <is>
          <t>Required level shown as IC / Manager</t>
        </is>
      </c>
      <c r="Q90" s="136" t="inlineStr">
        <is>
          <t>—</t>
        </is>
      </c>
      <c r="R90" s="136" t="inlineStr">
        <is>
          <t>Behavioural interview; 360 feedback</t>
        </is>
      </c>
      <c r="S90" s="136" t="inlineStr">
        <is>
          <t>—</t>
        </is>
      </c>
      <c r="T90" s="136" t="inlineStr">
        <is>
          <t>S14, S15, S16</t>
        </is>
      </c>
    </row>
    <row r="91" ht="15" customHeight="1"/>
    <row r="92" ht="15" customHeight="1">
      <c r="A92" s="12" t="inlineStr">
        <is>
          <t>Job family</t>
        </is>
      </c>
      <c r="B92" s="12" t="inlineStr">
        <is>
          <t>Education / credentials</t>
        </is>
      </c>
      <c r="C92" s="210" t="n"/>
      <c r="D92" s="12" t="inlineStr">
        <is>
          <t>Gate requirements</t>
        </is>
      </c>
      <c r="E92" s="210" t="n"/>
      <c r="F92" s="12" t="inlineStr">
        <is>
          <t>Learning focus — Band A</t>
        </is>
      </c>
      <c r="G92" s="211" t="n"/>
      <c r="H92" s="211" t="n"/>
      <c r="I92" s="211" t="n"/>
      <c r="J92" s="211" t="n"/>
      <c r="K92" s="210" t="n"/>
      <c r="L92" s="12" t="inlineStr">
        <is>
          <t>Learning focus — Band B</t>
        </is>
      </c>
      <c r="M92" s="211" t="n"/>
      <c r="N92" s="211" t="n"/>
      <c r="O92" s="211" t="n"/>
      <c r="P92" s="210" t="n"/>
      <c r="Q92" s="12" t="inlineStr">
        <is>
          <t>Learning focus — Band C+</t>
        </is>
      </c>
      <c r="R92" s="210" t="n"/>
      <c r="S92" s="12" t="inlineStr">
        <is>
          <t>Future skills</t>
        </is>
      </c>
      <c r="T92" s="210" t="n"/>
    </row>
    <row r="93" ht="80" customHeight="1">
      <c r="A93" s="13" t="inlineStr">
        <is>
          <t>Consulting &amp; Professional Services</t>
        </is>
      </c>
      <c r="B93" s="16" t="inlineStr">
        <is>
          <t>B.Com / M.Com / CA / CMA</t>
        </is>
      </c>
      <c r="C93" s="210" t="n"/>
      <c r="D93" s="16" t="inlineStr">
        <is>
          <t>XBRL certificate preferred from A3; filing deadlines and confidentiality</t>
        </is>
      </c>
      <c r="E93" s="210" t="n"/>
      <c r="F93" s="16" t="inlineStr">
        <is>
          <t>Mandatory path · POSH, Code of Conduct, InfoSec; XBRL, iXBRL &amp; Taxonomy, Accounting &amp; Reporting Standards · IFRS/US GAAP to Working → Practitioner; AI literacy to 2; learn by mentoring and KT.</t>
        </is>
      </c>
      <c r="G93" s="211" t="n"/>
      <c r="H93" s="211" t="n"/>
      <c r="I93" s="211" t="n"/>
      <c r="J93" s="211" t="n"/>
      <c r="K93" s="210" t="n"/>
      <c r="L93" s="16" t="inlineStr">
        <is>
          <t>XBRL, iXBRL &amp; Taxonomy, Accounting &amp; Reporting Standards · IFRS/US GAAP to Advanced; Regulatory &amp; BFSI Domain, Process Improvement &amp; Quality Mindset, Advanced Excel &amp; Productivity Tools to Practitioner; POD Leads / Managers: leading people, delegation, feedback.</t>
        </is>
      </c>
      <c r="M93" s="211" t="n"/>
      <c r="N93" s="211" t="n"/>
      <c r="O93" s="211" t="n"/>
      <c r="P93" s="210" t="n"/>
      <c r="Q93" s="16" t="inlineStr">
        <is>
          <t>Expert in one must-have; strategy &amp; business acumen; building the bench; AI-enabled processes for the function.</t>
        </is>
      </c>
      <c r="R93" s="210" t="n"/>
      <c r="S93" s="16" t="inlineStr">
        <is>
          <t>iXBRL / ESEF / ISSB &amp; ESG digital reporting, xBRL-CSV, AI-assisted tagging and review</t>
        </is>
      </c>
      <c r="T93" s="210" t="n"/>
    </row>
    <row r="94" ht="80" customHeight="1">
      <c r="A94" s="13" t="inlineStr">
        <is>
          <t>Quality Assurance</t>
        </is>
      </c>
      <c r="B94" s="16" t="inlineStr">
        <is>
          <t>BE / B.Tech / MCA / B.Sc</t>
        </is>
      </c>
      <c r="C94" s="210" t="n"/>
      <c r="D94" s="16" t="inlineStr">
        <is>
          <t>ISTQB or equivalent preferred from B1</t>
        </is>
      </c>
      <c r="E94" s="210" t="n"/>
      <c r="F94" s="16" t="inlineStr">
        <is>
          <t>Mandatory path · POSH, Code of Conduct, InfoSec; Test Automation &amp; QA Engineering, Product, Platform &amp; Domain Knowledge to Working → Practitioner; AI literacy to 2; learn by mentoring and KT.</t>
        </is>
      </c>
      <c r="G94" s="211" t="n"/>
      <c r="H94" s="211" t="n"/>
      <c r="I94" s="211" t="n"/>
      <c r="J94" s="211" t="n"/>
      <c r="K94" s="210" t="n"/>
      <c r="L94" s="16" t="inlineStr">
        <is>
          <t>Test Automation &amp; QA Engineering, Product, Platform &amp; Domain Knowledge to Advanced; Database, SQL &amp; Data Engineering, AI, GenAI &amp; Prompt Engineering, Process Improvement &amp; Quality Mindset to Practitioner; POD Leads / Managers: leading people, delegation, feedback.</t>
        </is>
      </c>
      <c r="M94" s="211" t="n"/>
      <c r="N94" s="211" t="n"/>
      <c r="O94" s="211" t="n"/>
      <c r="P94" s="210" t="n"/>
      <c r="Q94" s="16" t="inlineStr">
        <is>
          <t>Expert in one must-have; strategy &amp; business acumen; building the bench; AI-enabled processes for the function.</t>
        </is>
      </c>
      <c r="R94" s="210" t="n"/>
      <c r="S94" s="16" t="inlineStr">
        <is>
          <t>AI-assisted test generation, API &amp; performance testing, test-data privacy</t>
        </is>
      </c>
      <c r="T94" s="210" t="n"/>
    </row>
    <row r="95" ht="80" customHeight="1">
      <c r="A95" s="13" t="inlineStr">
        <is>
          <t>Project &amp; Program Management</t>
        </is>
      </c>
      <c r="B95" s="16" t="inlineStr">
        <is>
          <t>Graduate; PMP / PRINCE2 / CSM preferred from B2</t>
        </is>
      </c>
      <c r="C95" s="210" t="n"/>
      <c r="D95" s="16" t="inlineStr">
        <is>
          <t>Hybrid delivery governance</t>
        </is>
      </c>
      <c r="E95" s="210" t="n"/>
      <c r="F95" s="16" t="inlineStr">
        <is>
          <t>Mandatory path · POSH, Code of Conduct, InfoSec; Project, Program &amp; Agile Management, Stakeholder &amp; Client Management to Working → Practitioner; AI literacy to 2; learn by mentoring and KT.</t>
        </is>
      </c>
      <c r="G95" s="211" t="n"/>
      <c r="H95" s="211" t="n"/>
      <c r="I95" s="211" t="n"/>
      <c r="J95" s="211" t="n"/>
      <c r="K95" s="210" t="n"/>
      <c r="L95"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95" s="211" t="n"/>
      <c r="N95" s="211" t="n"/>
      <c r="O95" s="211" t="n"/>
      <c r="P95" s="210" t="n"/>
      <c r="Q95" s="16" t="inlineStr">
        <is>
          <t>Expert in one must-have; strategy &amp; business acumen; building the bench; AI-enabled processes for the function.</t>
        </is>
      </c>
      <c r="R95" s="210" t="n"/>
      <c r="S95" s="16" t="inlineStr">
        <is>
          <t>AI-assisted planning, value / outcome-based delivery</t>
        </is>
      </c>
      <c r="T95" s="210" t="n"/>
    </row>
    <row r="96" ht="15" customHeight="1"/>
    <row r="97" ht="15" customHeight="1"/>
    <row r="98" ht="20" customHeight="1">
      <c r="A98" s="173" t="inlineStr">
        <is>
          <t>Technology — 47 people · Technology &amp; engineering · levels A1–C2</t>
        </is>
      </c>
    </row>
    <row r="99" ht="15" customHeight="1">
      <c r="A99" s="17" t="inlineStr">
        <is>
          <t>Job families: Engineering &amp; Development · Business Analysis · Project &amp; Program Management · Design &amp; Creative</t>
        </is>
      </c>
    </row>
    <row r="100" ht="15" customHeight="1">
      <c r="A100" s="12" t="inlineStr">
        <is>
          <t>Capability health today · indicative, from survey + KRAs</t>
        </is>
      </c>
      <c r="B100" s="211" t="n"/>
      <c r="C100" s="211" t="n"/>
      <c r="D100" s="211" t="n"/>
      <c r="E100" s="210" t="n"/>
      <c r="F100" s="12" t="inlineStr">
        <is>
          <t>Result</t>
        </is>
      </c>
      <c r="G100" s="211" t="n"/>
      <c r="H100" s="211" t="n"/>
      <c r="I100" s="211" t="n"/>
      <c r="J100" s="211" t="n"/>
      <c r="K100" s="211" t="n"/>
      <c r="L100" s="211" t="n"/>
      <c r="M100" s="211" t="n"/>
      <c r="N100" s="211" t="n"/>
      <c r="O100" s="211" t="n"/>
      <c r="P100" s="211" t="n"/>
      <c r="Q100" s="211" t="n"/>
      <c r="R100" s="210" t="n"/>
    </row>
    <row r="101" ht="15" customHeight="1">
      <c r="A101" s="13" t="inlineStr">
        <is>
          <t>People assessed · meet or exceed their level</t>
        </is>
      </c>
      <c r="B101" s="211" t="n"/>
      <c r="C101" s="211" t="n"/>
      <c r="D101" s="211" t="n"/>
      <c r="E101" s="210" t="n"/>
      <c r="F101" s="16" t="inlineStr">
        <is>
          <t>45 · 29</t>
        </is>
      </c>
      <c r="G101" s="211" t="n"/>
      <c r="H101" s="211" t="n"/>
      <c r="I101" s="211" t="n"/>
      <c r="J101" s="211" t="n"/>
      <c r="K101" s="211" t="n"/>
      <c r="L101" s="211" t="n"/>
      <c r="M101" s="211" t="n"/>
      <c r="N101" s="211" t="n"/>
      <c r="O101" s="211" t="n"/>
      <c r="P101" s="211" t="n"/>
      <c r="Q101" s="211" t="n"/>
      <c r="R101" s="210" t="n"/>
    </row>
    <row r="102" ht="15" customHeight="1">
      <c r="A102" s="13" t="inlineStr">
        <is>
          <t>Average index · Core · Future-ready · Functional · Leadership · % of required</t>
        </is>
      </c>
      <c r="B102" s="211" t="n"/>
      <c r="C102" s="211" t="n"/>
      <c r="D102" s="211" t="n"/>
      <c r="E102" s="210" t="n"/>
      <c r="F102" s="16" t="inlineStr">
        <is>
          <t>91% · 97% · 90% · 89% · 92%</t>
        </is>
      </c>
      <c r="G102" s="211" t="n"/>
      <c r="H102" s="211" t="n"/>
      <c r="I102" s="211" t="n"/>
      <c r="J102" s="211" t="n"/>
      <c r="K102" s="211" t="n"/>
      <c r="L102" s="211" t="n"/>
      <c r="M102" s="211" t="n"/>
      <c r="N102" s="211" t="n"/>
      <c r="O102" s="211" t="n"/>
      <c r="P102" s="211" t="n"/>
      <c r="Q102" s="211" t="n"/>
      <c r="R102" s="210" t="n"/>
    </row>
    <row r="103" ht="15" customHeight="1">
      <c r="A103" s="13" t="inlineStr">
        <is>
          <t>Most common competency gaps · people</t>
        </is>
      </c>
      <c r="B103" s="211" t="n"/>
      <c r="C103" s="211" t="n"/>
      <c r="D103" s="211" t="n"/>
      <c r="E103" s="210" t="n"/>
      <c r="F103" s="16" t="inlineStr">
        <is>
          <t>SQL &amp; data · Cloud &amp; DevOps · Programming &amp; stack · System design · Learning agility · AI / GenAI</t>
        </is>
      </c>
      <c r="G103" s="211" t="n"/>
      <c r="H103" s="211" t="n"/>
      <c r="I103" s="211" t="n"/>
      <c r="J103" s="211" t="n"/>
      <c r="K103" s="211" t="n"/>
      <c r="L103" s="211" t="n"/>
      <c r="M103" s="211" t="n"/>
      <c r="N103" s="211" t="n"/>
      <c r="O103" s="211" t="n"/>
      <c r="P103" s="211" t="n"/>
      <c r="Q103" s="211" t="n"/>
      <c r="R103" s="210" t="n"/>
    </row>
    <row r="104" ht="28" customHeight="1">
      <c r="A104" s="13" t="inlineStr">
        <is>
          <t>Role-based development priorities · people</t>
        </is>
      </c>
      <c r="B104" s="211" t="n"/>
      <c r="C104" s="211" t="n"/>
      <c r="D104" s="211" t="n"/>
      <c r="E104" s="210" t="n"/>
      <c r="F104" s="16" t="inlineStr">
        <is>
          <t>AI, GenAI &amp; Prompt Engineering · Stakeholder &amp; Client Management · Programming &amp; Tech-Stack Depth · People Leadership &amp; Mentoring · Product, Platform &amp; Domain Knowledge · System Design &amp; Architecture</t>
        </is>
      </c>
      <c r="G104" s="211" t="n"/>
      <c r="H104" s="211" t="n"/>
      <c r="I104" s="211" t="n"/>
      <c r="J104" s="211" t="n"/>
      <c r="K104" s="211" t="n"/>
      <c r="L104" s="211" t="n"/>
      <c r="M104" s="211" t="n"/>
      <c r="N104" s="211" t="n"/>
      <c r="O104" s="211" t="n"/>
      <c r="P104" s="211" t="n"/>
      <c r="Q104" s="211" t="n"/>
      <c r="R104" s="210" t="n"/>
    </row>
    <row r="105" ht="41" customHeight="1">
      <c r="A105" s="13" t="inlineStr">
        <is>
          <t>Manager-identified training themes</t>
        </is>
      </c>
      <c r="B105" s="211" t="n"/>
      <c r="C105" s="211" t="n"/>
      <c r="D105" s="211" t="n"/>
      <c r="E105" s="210" t="n"/>
      <c r="F105" s="16"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G105" s="211" t="n"/>
      <c r="H105" s="211" t="n"/>
      <c r="I105" s="211" t="n"/>
      <c r="J105" s="211" t="n"/>
      <c r="K105" s="211" t="n"/>
      <c r="L105" s="211" t="n"/>
      <c r="M105" s="211" t="n"/>
      <c r="N105" s="211" t="n"/>
      <c r="O105" s="211" t="n"/>
      <c r="P105" s="211" t="n"/>
      <c r="Q105" s="211" t="n"/>
      <c r="R105" s="210" t="n"/>
    </row>
    <row r="106" ht="15" customHeight="1">
      <c r="A106" s="13" t="inlineStr">
        <is>
          <t>What helped people learn · survey</t>
        </is>
      </c>
      <c r="B106" s="211" t="n"/>
      <c r="C106" s="211" t="n"/>
      <c r="D106" s="211" t="n"/>
      <c r="E106" s="210" t="n"/>
      <c r="F106" s="16" t="inlineStr">
        <is>
          <t>Mentoring / guidance from seniors · Formal / classroom training · On-the-job / hands-on</t>
        </is>
      </c>
      <c r="G106" s="211" t="n"/>
      <c r="H106" s="211" t="n"/>
      <c r="I106" s="211" t="n"/>
      <c r="J106" s="211" t="n"/>
      <c r="K106" s="211" t="n"/>
      <c r="L106" s="211" t="n"/>
      <c r="M106" s="211" t="n"/>
      <c r="N106" s="211" t="n"/>
      <c r="O106" s="211" t="n"/>
      <c r="P106" s="211" t="n"/>
      <c r="Q106" s="211" t="n"/>
      <c r="R106" s="210" t="n"/>
    </row>
    <row r="107" ht="15" customHeight="1">
      <c r="A107" s="13" t="inlineStr">
        <is>
          <t>How the work is changing</t>
        </is>
      </c>
      <c r="B107" s="211" t="n"/>
      <c r="C107" s="211" t="n"/>
      <c r="D107" s="211" t="n"/>
      <c r="E107" s="210" t="n"/>
      <c r="F107" s="16" t="inlineStr">
        <is>
          <t>36 of 43 say the role is changing because of AI / automation</t>
        </is>
      </c>
      <c r="G107" s="211" t="n"/>
      <c r="H107" s="211" t="n"/>
      <c r="I107" s="211" t="n"/>
      <c r="J107" s="211" t="n"/>
      <c r="K107" s="211" t="n"/>
      <c r="L107" s="211" t="n"/>
      <c r="M107" s="211" t="n"/>
      <c r="N107" s="211" t="n"/>
      <c r="O107" s="211" t="n"/>
      <c r="P107" s="211" t="n"/>
      <c r="Q107" s="211" t="n"/>
      <c r="R107" s="210" t="n"/>
    </row>
    <row r="108" ht="15" customHeight="1">
      <c r="A108" s="13" t="inlineStr">
        <is>
          <t>Lateral moves the evidence supports · people</t>
        </is>
      </c>
      <c r="B108" s="211" t="n"/>
      <c r="C108" s="211" t="n"/>
      <c r="D108" s="211" t="n"/>
      <c r="E108" s="210" t="n"/>
      <c r="F108" s="16" t="inlineStr">
        <is>
          <t>No strong match yet</t>
        </is>
      </c>
      <c r="G108" s="211" t="n"/>
      <c r="H108" s="211" t="n"/>
      <c r="I108" s="211" t="n"/>
      <c r="J108" s="211" t="n"/>
      <c r="K108" s="211" t="n"/>
      <c r="L108" s="211" t="n"/>
      <c r="M108" s="211" t="n"/>
      <c r="N108" s="211" t="n"/>
      <c r="O108" s="211" t="n"/>
      <c r="P108" s="211" t="n"/>
      <c r="Q108" s="211" t="n"/>
      <c r="R108" s="210" t="n"/>
    </row>
    <row r="109" ht="15" customHeight="1"/>
    <row r="110" ht="28" customHeight="1">
      <c r="A110" s="12" t="inlineStr">
        <is>
          <t>Cluster</t>
        </is>
      </c>
      <c r="B110" s="12" t="inlineStr">
        <is>
          <t>Competency · ★ = must-have</t>
        </is>
      </c>
      <c r="C110" s="12" t="inlineStr">
        <is>
          <t>Definition</t>
        </is>
      </c>
      <c r="D110" s="12" t="inlineStr">
        <is>
          <t>Must-have for</t>
        </is>
      </c>
      <c r="E110" s="12" t="inlineStr">
        <is>
          <t>A1</t>
        </is>
      </c>
      <c r="F110" s="12" t="inlineStr">
        <is>
          <t>A2</t>
        </is>
      </c>
      <c r="G110" s="12" t="inlineStr">
        <is>
          <t>A3</t>
        </is>
      </c>
      <c r="H110" s="12" t="inlineStr">
        <is>
          <t>B1</t>
        </is>
      </c>
      <c r="I110" s="12" t="inlineStr">
        <is>
          <t>B2</t>
        </is>
      </c>
      <c r="J110" s="12" t="inlineStr">
        <is>
          <t>B3</t>
        </is>
      </c>
      <c r="K110" s="12" t="inlineStr">
        <is>
          <t>B+</t>
        </is>
      </c>
      <c r="L110" s="12" t="inlineStr">
        <is>
          <t>C1</t>
        </is>
      </c>
      <c r="M110" s="12" t="inlineStr">
        <is>
          <t>C2</t>
        </is>
      </c>
      <c r="N110" s="12" t="inlineStr">
        <is>
          <t>C+</t>
        </is>
      </c>
      <c r="O110" s="12" t="inlineStr">
        <is>
          <t>D1</t>
        </is>
      </c>
      <c r="P110" s="12" t="inlineStr">
        <is>
          <t>What good looks like · by proficiency</t>
        </is>
      </c>
      <c r="Q110" s="12" t="inlineStr">
        <is>
          <t>What IRIS top performers do · survey</t>
        </is>
      </c>
      <c r="R110" s="12" t="inlineStr">
        <is>
          <t>How to assess</t>
        </is>
      </c>
      <c r="S110" s="12" t="inlineStr">
        <is>
          <t>Credentials</t>
        </is>
      </c>
      <c r="T110" s="12" t="inlineStr">
        <is>
          <t>Reference</t>
        </is>
      </c>
    </row>
    <row r="111" ht="67" customHeight="1">
      <c r="A111" s="174" t="inlineStr">
        <is>
          <t>Functional</t>
        </is>
      </c>
      <c r="B111" s="174" t="inlineStr">
        <is>
          <t>★ Programming &amp; Tech-Stack Depth</t>
        </is>
      </c>
      <c r="C111" s="174" t="inlineStr">
        <is>
          <t>Builds and maintains quality code in the team's stack ·.NET, Java, Python, Angular / React.</t>
        </is>
      </c>
      <c r="D111" s="174" t="inlineStr">
        <is>
          <t>Engineering &amp; Development</t>
        </is>
      </c>
      <c r="E111" s="175" t="n">
        <v>1</v>
      </c>
      <c r="F111" s="175" t="n">
        <v>2</v>
      </c>
      <c r="G111" s="175" t="n">
        <v>3</v>
      </c>
      <c r="H111" s="175" t="n">
        <v>3</v>
      </c>
      <c r="I111" s="175" t="n">
        <v>4</v>
      </c>
      <c r="J111" s="175" t="n">
        <v>4</v>
      </c>
      <c r="K111" s="175" t="n">
        <v>4</v>
      </c>
      <c r="L111" s="175" t="n">
        <v>4</v>
      </c>
      <c r="M111" s="175" t="n">
        <v>5</v>
      </c>
      <c r="N111" s="175" t="n">
        <v>5</v>
      </c>
      <c r="O111" s="175" t="n">
        <v>4</v>
      </c>
      <c r="P111" s="174" t="inlineStr">
        <is>
          <t>3 · Builds features with clean, tested code
4 · Sets coding standards; solves performance and design issues across modules</t>
        </is>
      </c>
      <c r="Q111" s="174" t="inlineStr">
        <is>
          <t>angular, coding, java, .net, spring</t>
        </is>
      </c>
      <c r="R111" s="174" t="inlineStr">
        <is>
          <t>Coding test + code review</t>
        </is>
      </c>
      <c r="S111" s="174" t="inlineStr">
        <is>
          <t>Cloud / language certifications · optional</t>
        </is>
      </c>
      <c r="T111" s="174" t="inlineStr">
        <is>
          <t>Family set</t>
        </is>
      </c>
    </row>
    <row r="112" ht="67" customHeight="1">
      <c r="A112" s="174" t="inlineStr">
        <is>
          <t>Functional</t>
        </is>
      </c>
      <c r="B112" s="174" t="inlineStr">
        <is>
          <t>★ System Design &amp; Architecture</t>
        </is>
      </c>
      <c r="C112" s="174" t="inlineStr">
        <is>
          <t>Designs components, integrations and scalable, secure solutions.</t>
        </is>
      </c>
      <c r="D112" s="174" t="inlineStr">
        <is>
          <t>Engineering &amp; Development</t>
        </is>
      </c>
      <c r="E112" s="175" t="n">
        <v>1</v>
      </c>
      <c r="F112" s="175" t="n">
        <v>2</v>
      </c>
      <c r="G112" s="175" t="n">
        <v>3</v>
      </c>
      <c r="H112" s="175" t="n">
        <v>3</v>
      </c>
      <c r="I112" s="175" t="n">
        <v>4</v>
      </c>
      <c r="J112" s="175" t="n">
        <v>4</v>
      </c>
      <c r="K112" s="175" t="n">
        <v>4</v>
      </c>
      <c r="L112" s="175" t="n">
        <v>4</v>
      </c>
      <c r="M112" s="175" t="n">
        <v>5</v>
      </c>
      <c r="N112" s="175" t="n">
        <v>5</v>
      </c>
      <c r="O112" s="175" t="n">
        <v>4</v>
      </c>
      <c r="P112" s="174" t="inlineStr">
        <is>
          <t>3 · Designs components and integrations for a module
4 · Designs scalable, secure solutions across products; reviews designs</t>
        </is>
      </c>
      <c r="Q112" s="174" t="inlineStr">
        <is>
          <t>architect, scalability, solution design, system design</t>
        </is>
      </c>
      <c r="R112" s="174" t="inlineStr">
        <is>
          <t>System-design interview / design review</t>
        </is>
      </c>
      <c r="S112" s="174" t="inlineStr">
        <is>
          <t>AWS / Azure architect · optional</t>
        </is>
      </c>
      <c r="T112" s="174" t="inlineStr">
        <is>
          <t>Family set</t>
        </is>
      </c>
    </row>
    <row r="113" ht="54" customHeight="1">
      <c r="A113" s="174" t="inlineStr">
        <is>
          <t>Functional</t>
        </is>
      </c>
      <c r="B113" s="174" t="inlineStr">
        <is>
          <t>Database, SQL &amp; Data Engineering</t>
        </is>
      </c>
      <c r="C113" s="174" t="inlineStr">
        <is>
          <t>Writes and tunes SQL, data models and ETL.</t>
        </is>
      </c>
      <c r="D113" s="174" t="inlineStr">
        <is>
          <t>—</t>
        </is>
      </c>
      <c r="E113" s="175" t="n">
        <v>1</v>
      </c>
      <c r="F113" s="175" t="n">
        <v>2</v>
      </c>
      <c r="G113" s="175" t="n">
        <v>3</v>
      </c>
      <c r="H113" s="175" t="n">
        <v>3</v>
      </c>
      <c r="I113" s="175" t="n">
        <v>4</v>
      </c>
      <c r="J113" s="175" t="n">
        <v>4</v>
      </c>
      <c r="K113" s="175" t="n">
        <v>4</v>
      </c>
      <c r="L113" s="175" t="n">
        <v>4</v>
      </c>
      <c r="M113" s="175" t="n">
        <v>5</v>
      </c>
      <c r="N113" s="175" t="n">
        <v>5</v>
      </c>
      <c r="O113" s="175" t="n">
        <v>4</v>
      </c>
      <c r="P113" s="174" t="inlineStr">
        <is>
          <t>3 · Writes and tunes queries, procedures and ETL
4 · Designs data models and pipelines; optimises at scale</t>
        </is>
      </c>
      <c r="Q113" s="174" t="inlineStr">
        <is>
          <t>database, SQL, ssis, oracle, query</t>
        </is>
      </c>
      <c r="R113" s="174" t="inlineStr">
        <is>
          <t>SQL test / case</t>
        </is>
      </c>
      <c r="S113" s="174" t="inlineStr">
        <is>
          <t>Database certifications · optional</t>
        </is>
      </c>
      <c r="T113" s="174" t="inlineStr">
        <is>
          <t>Family set</t>
        </is>
      </c>
    </row>
    <row r="114" ht="54" customHeight="1">
      <c r="A114" s="174" t="inlineStr">
        <is>
          <t>Functional</t>
        </is>
      </c>
      <c r="B114" s="174" t="inlineStr">
        <is>
          <t>Cloud, DevOps &amp; CI/CD</t>
        </is>
      </c>
      <c r="C114" s="174" t="inlineStr">
        <is>
          <t>Builds, deploys and runs software through pipelines and cloud platforms.</t>
        </is>
      </c>
      <c r="D114" s="174" t="inlineStr">
        <is>
          <t>—</t>
        </is>
      </c>
      <c r="E114" s="175" t="n">
        <v>1</v>
      </c>
      <c r="F114" s="175" t="n">
        <v>2</v>
      </c>
      <c r="G114" s="175" t="n">
        <v>3</v>
      </c>
      <c r="H114" s="175" t="n">
        <v>3</v>
      </c>
      <c r="I114" s="175" t="n">
        <v>4</v>
      </c>
      <c r="J114" s="175" t="n">
        <v>4</v>
      </c>
      <c r="K114" s="175" t="n">
        <v>4</v>
      </c>
      <c r="L114" s="175" t="n">
        <v>4</v>
      </c>
      <c r="M114" s="175" t="n">
        <v>5</v>
      </c>
      <c r="N114" s="175" t="n">
        <v>5</v>
      </c>
      <c r="O114" s="175" t="n">
        <v>4</v>
      </c>
      <c r="P114" s="174" t="inlineStr">
        <is>
          <t>3 · Builds and runs CI/CD pipelines and environments
4 · Designs platform, monitoring and release strategy</t>
        </is>
      </c>
      <c r="Q114" s="174" t="inlineStr">
        <is>
          <t>release, deploy, cloud, devops, AWS</t>
        </is>
      </c>
      <c r="R114" s="174" t="inlineStr">
        <is>
          <t>Practical task</t>
        </is>
      </c>
      <c r="S114" s="174" t="inlineStr">
        <is>
          <t>AWS / Azure / Kubernetes certifications</t>
        </is>
      </c>
      <c r="T114" s="174" t="inlineStr">
        <is>
          <t>Family set</t>
        </is>
      </c>
    </row>
    <row r="115" ht="67" customHeight="1">
      <c r="A115" s="174" t="inlineStr">
        <is>
          <t>Functional</t>
        </is>
      </c>
      <c r="B115" s="174" t="inlineStr">
        <is>
          <t>AI, GenAI &amp; Prompt Engineering</t>
        </is>
      </c>
      <c r="C115" s="174" t="inlineStr">
        <is>
          <t>Uses or builds AI and LLM solutions to improve products and work.</t>
        </is>
      </c>
      <c r="D115" s="174" t="inlineStr">
        <is>
          <t>—</t>
        </is>
      </c>
      <c r="E115" s="175" t="n">
        <v>1</v>
      </c>
      <c r="F115" s="175" t="n">
        <v>2</v>
      </c>
      <c r="G115" s="175" t="n">
        <v>3</v>
      </c>
      <c r="H115" s="175" t="n">
        <v>3</v>
      </c>
      <c r="I115" s="175" t="n">
        <v>4</v>
      </c>
      <c r="J115" s="175" t="n">
        <v>4</v>
      </c>
      <c r="K115" s="175" t="n">
        <v>4</v>
      </c>
      <c r="L115" s="175" t="n">
        <v>4</v>
      </c>
      <c r="M115" s="175" t="n">
        <v>5</v>
      </c>
      <c r="N115" s="175" t="n">
        <v>5</v>
      </c>
      <c r="O115" s="175" t="n">
        <v>4</v>
      </c>
      <c r="P115" s="174" t="inlineStr">
        <is>
          <t>3 · Uses AI / LLM tools in own work and validates output
4 · Builds AI features or AI-enabled processes; sets safe-use practice</t>
        </is>
      </c>
      <c r="Q115" s="174" t="inlineStr">
        <is>
          <t>AI, prompt, claude, copilot</t>
        </is>
      </c>
      <c r="R115" s="174" t="inlineStr">
        <is>
          <t>Work sample / portfolio</t>
        </is>
      </c>
      <c r="S115" s="174" t="inlineStr">
        <is>
          <t>Vendor AI certifications · optional</t>
        </is>
      </c>
      <c r="T115" s="174" t="inlineStr">
        <is>
          <t>Family set</t>
        </is>
      </c>
    </row>
    <row r="116" ht="54" customHeight="1">
      <c r="A116" s="174" t="inlineStr">
        <is>
          <t>Functional</t>
        </is>
      </c>
      <c r="B116" s="174" t="inlineStr">
        <is>
          <t>★ Product, Platform &amp; Domain Knowledge</t>
        </is>
      </c>
      <c r="C116" s="174" t="inlineStr">
        <is>
          <t>Knows IRIS products, platforms and the client's domain.</t>
        </is>
      </c>
      <c r="D116" s="174" t="inlineStr">
        <is>
          <t>Design &amp; Creative</t>
        </is>
      </c>
      <c r="E116" s="175" t="n">
        <v>1</v>
      </c>
      <c r="F116" s="175" t="n">
        <v>2</v>
      </c>
      <c r="G116" s="175" t="n">
        <v>3</v>
      </c>
      <c r="H116" s="175" t="n">
        <v>3</v>
      </c>
      <c r="I116" s="175" t="n">
        <v>4</v>
      </c>
      <c r="J116" s="175" t="n">
        <v>4</v>
      </c>
      <c r="K116" s="175" t="n">
        <v>4</v>
      </c>
      <c r="L116" s="175" t="n">
        <v>4</v>
      </c>
      <c r="M116" s="175" t="n">
        <v>5</v>
      </c>
      <c r="N116" s="175" t="n">
        <v>5</v>
      </c>
      <c r="O116" s="175" t="n">
        <v>4</v>
      </c>
      <c r="P116" s="174" t="inlineStr">
        <is>
          <t>3 · Handles most product and domain scenarios
4 · Recognised product / domain expert; trains others</t>
        </is>
      </c>
      <c r="Q116" s="174" t="inlineStr">
        <is>
          <t>product, module, functional knowledge</t>
        </is>
      </c>
      <c r="R116" s="174" t="inlineStr">
        <is>
          <t>Scenario interview</t>
        </is>
      </c>
      <c r="S116" s="174" t="inlineStr">
        <is>
          <t>Internal product certification</t>
        </is>
      </c>
      <c r="T116" s="174" t="inlineStr">
        <is>
          <t>Family set</t>
        </is>
      </c>
    </row>
    <row r="117" ht="67" customHeight="1">
      <c r="A117" s="174" t="inlineStr">
        <is>
          <t>Functional</t>
        </is>
      </c>
      <c r="B117" s="174" t="inlineStr">
        <is>
          <t>★ Business Analysis &amp; Requirements Engineering</t>
        </is>
      </c>
      <c r="C117" s="174" t="inlineStr">
        <is>
          <t>Captures, documents and validates requirements.</t>
        </is>
      </c>
      <c r="D117" s="174" t="inlineStr">
        <is>
          <t>Business Analysis</t>
        </is>
      </c>
      <c r="E117" s="175" t="n">
        <v>1</v>
      </c>
      <c r="F117" s="175" t="n">
        <v>2</v>
      </c>
      <c r="G117" s="175" t="n">
        <v>3</v>
      </c>
      <c r="H117" s="175" t="n">
        <v>3</v>
      </c>
      <c r="I117" s="175" t="n">
        <v>4</v>
      </c>
      <c r="J117" s="175" t="n">
        <v>4</v>
      </c>
      <c r="K117" s="175" t="n">
        <v>4</v>
      </c>
      <c r="L117" s="175" t="n">
        <v>4</v>
      </c>
      <c r="M117" s="175" t="n">
        <v>5</v>
      </c>
      <c r="N117" s="175" t="n">
        <v>5</v>
      </c>
      <c r="O117" s="175" t="n">
        <v>4</v>
      </c>
      <c r="P117" s="174" t="inlineStr">
        <is>
          <t>3 · Writes BRD / FSD / user stories and validates them
4 · Leads complex requirement programmes; sets BA standards</t>
        </is>
      </c>
      <c r="Q117" s="174" t="inlineStr">
        <is>
          <t>requirement, business analysis, BRD, user stories, fsd</t>
        </is>
      </c>
      <c r="R117" s="174" t="inlineStr">
        <is>
          <t>Case study</t>
        </is>
      </c>
      <c r="S117" s="174" t="inlineStr">
        <is>
          <t>CBAP / CCBA · optional</t>
        </is>
      </c>
      <c r="T117" s="174" t="inlineStr">
        <is>
          <t>Family set</t>
        </is>
      </c>
    </row>
    <row r="118" ht="54" customHeight="1">
      <c r="A118" s="174" t="inlineStr">
        <is>
          <t>Functional</t>
        </is>
      </c>
      <c r="B118" s="174" t="inlineStr">
        <is>
          <t>★ Regulatory &amp; BFSI Domain</t>
        </is>
      </c>
      <c r="C118" s="174" t="inlineStr">
        <is>
          <t>Understands regulators, returns, filings and BFSI rules.</t>
        </is>
      </c>
      <c r="D118" s="174" t="inlineStr">
        <is>
          <t>Business Analysis</t>
        </is>
      </c>
      <c r="E118" s="175" t="n">
        <v>1</v>
      </c>
      <c r="F118" s="175" t="n">
        <v>2</v>
      </c>
      <c r="G118" s="175" t="n">
        <v>3</v>
      </c>
      <c r="H118" s="175" t="n">
        <v>3</v>
      </c>
      <c r="I118" s="175" t="n">
        <v>4</v>
      </c>
      <c r="J118" s="175" t="n">
        <v>4</v>
      </c>
      <c r="K118" s="175" t="n">
        <v>4</v>
      </c>
      <c r="L118" s="175" t="n">
        <v>4</v>
      </c>
      <c r="M118" s="175" t="n">
        <v>5</v>
      </c>
      <c r="N118" s="175" t="n">
        <v>5</v>
      </c>
      <c r="O118" s="175" t="n">
        <v>4</v>
      </c>
      <c r="P118" s="174" t="inlineStr">
        <is>
          <t>3 · Knows the relevant regulators, returns and rules
4 · Interprets new regulation; advises clients and product</t>
        </is>
      </c>
      <c r="Q118" s="174" t="inlineStr">
        <is>
          <t>regulation, RBI, returns, compliance, filing</t>
        </is>
      </c>
      <c r="R118" s="174" t="inlineStr">
        <is>
          <t>Domain interview</t>
        </is>
      </c>
      <c r="S118" s="174" t="inlineStr">
        <is>
          <t>Domain certifications · optional</t>
        </is>
      </c>
      <c r="T118" s="174" t="inlineStr">
        <is>
          <t>Family set</t>
        </is>
      </c>
    </row>
    <row r="119" ht="67" customHeight="1">
      <c r="A119" s="174" t="inlineStr">
        <is>
          <t>Functional</t>
        </is>
      </c>
      <c r="B119" s="174" t="inlineStr">
        <is>
          <t>★ Stakeholder &amp; Client Management</t>
        </is>
      </c>
      <c r="C119" s="174" t="inlineStr">
        <is>
          <t>Manages clients and stakeholders; handles changing requests.</t>
        </is>
      </c>
      <c r="D119" s="174" t="inlineStr">
        <is>
          <t>Project &amp; Program Management</t>
        </is>
      </c>
      <c r="E119" s="175" t="n">
        <v>1</v>
      </c>
      <c r="F119" s="175" t="n">
        <v>2</v>
      </c>
      <c r="G119" s="175" t="n">
        <v>3</v>
      </c>
      <c r="H119" s="175" t="n">
        <v>3</v>
      </c>
      <c r="I119" s="175" t="n">
        <v>4</v>
      </c>
      <c r="J119" s="175" t="n">
        <v>4</v>
      </c>
      <c r="K119" s="175" t="n">
        <v>4</v>
      </c>
      <c r="L119" s="175" t="n">
        <v>4</v>
      </c>
      <c r="M119" s="175" t="n">
        <v>5</v>
      </c>
      <c r="N119" s="175" t="n">
        <v>5</v>
      </c>
      <c r="O119" s="175" t="n">
        <v>4</v>
      </c>
      <c r="P119" s="174" t="inlineStr">
        <is>
          <t>3 · Manages client communication and expectations for own work
4 · Owns key relationships; resolves escalations</t>
        </is>
      </c>
      <c r="Q119" s="174" t="inlineStr">
        <is>
          <t>client, stakeholder, escalat, coordinat, customer</t>
        </is>
      </c>
      <c r="R119" s="174" t="inlineStr">
        <is>
          <t>Role play / behavioural interview</t>
        </is>
      </c>
      <c r="S119" s="174" t="inlineStr">
        <is>
          <t>—</t>
        </is>
      </c>
      <c r="T119" s="174" t="inlineStr">
        <is>
          <t>Family set</t>
        </is>
      </c>
    </row>
    <row r="120" ht="54" customHeight="1">
      <c r="A120" s="174" t="inlineStr">
        <is>
          <t>Functional</t>
        </is>
      </c>
      <c r="B120" s="174" t="inlineStr">
        <is>
          <t>★ Communication &amp; Presentation</t>
        </is>
      </c>
      <c r="C120" s="174" t="inlineStr">
        <is>
          <t>Writes and presents clearly to clients and teams.</t>
        </is>
      </c>
      <c r="D120" s="174" t="inlineStr">
        <is>
          <t>Design &amp; Creative</t>
        </is>
      </c>
      <c r="E120" s="175" t="n">
        <v>1</v>
      </c>
      <c r="F120" s="175" t="n">
        <v>2</v>
      </c>
      <c r="G120" s="175" t="n">
        <v>3</v>
      </c>
      <c r="H120" s="175" t="n">
        <v>3</v>
      </c>
      <c r="I120" s="175" t="n">
        <v>4</v>
      </c>
      <c r="J120" s="175" t="n">
        <v>4</v>
      </c>
      <c r="K120" s="175" t="n">
        <v>4</v>
      </c>
      <c r="L120" s="175" t="n">
        <v>4</v>
      </c>
      <c r="M120" s="175" t="n">
        <v>5</v>
      </c>
      <c r="N120" s="175" t="n">
        <v>5</v>
      </c>
      <c r="O120" s="175" t="n">
        <v>4</v>
      </c>
      <c r="P120" s="174" t="inlineStr">
        <is>
          <t>3 · Writes and presents clearly to clients and teams
4 · Presents to senior stakeholders; shapes messaging</t>
        </is>
      </c>
      <c r="Q120" s="174" t="inlineStr">
        <is>
          <t>communication, documentation, present, email</t>
        </is>
      </c>
      <c r="R120" s="174" t="inlineStr">
        <is>
          <t>Presentation / writing test</t>
        </is>
      </c>
      <c r="S120" s="174" t="inlineStr">
        <is>
          <t>—</t>
        </is>
      </c>
      <c r="T120" s="174" t="inlineStr">
        <is>
          <t>Family set</t>
        </is>
      </c>
    </row>
    <row r="121" ht="67" customHeight="1">
      <c r="A121" s="174" t="inlineStr">
        <is>
          <t>Functional</t>
        </is>
      </c>
      <c r="B121" s="174" t="inlineStr">
        <is>
          <t>★ Project, Program &amp; Agile Management</t>
        </is>
      </c>
      <c r="C121" s="174" t="inlineStr">
        <is>
          <t>Plans, tracks and delivers on time using agile / hybrid practice.</t>
        </is>
      </c>
      <c r="D121" s="174" t="inlineStr">
        <is>
          <t>Project &amp; Program Management</t>
        </is>
      </c>
      <c r="E121" s="175" t="n">
        <v>1</v>
      </c>
      <c r="F121" s="175" t="n">
        <v>2</v>
      </c>
      <c r="G121" s="175" t="n">
        <v>3</v>
      </c>
      <c r="H121" s="175" t="n">
        <v>3</v>
      </c>
      <c r="I121" s="175" t="n">
        <v>4</v>
      </c>
      <c r="J121" s="175" t="n">
        <v>4</v>
      </c>
      <c r="K121" s="175" t="n">
        <v>4</v>
      </c>
      <c r="L121" s="175" t="n">
        <v>4</v>
      </c>
      <c r="M121" s="175" t="n">
        <v>5</v>
      </c>
      <c r="N121" s="175" t="n">
        <v>5</v>
      </c>
      <c r="O121" s="175" t="n">
        <v>4</v>
      </c>
      <c r="P121" s="174" t="inlineStr">
        <is>
          <t>3 · Plans and tracks delivery; manages risk and scope
4 · Runs programmes across teams; improves delivery methods</t>
        </is>
      </c>
      <c r="Q121" s="174" t="inlineStr">
        <is>
          <t>scrum, milestone, project management, Jira, timeline</t>
        </is>
      </c>
      <c r="R121" s="174" t="inlineStr">
        <is>
          <t>Case interview</t>
        </is>
      </c>
      <c r="S121" s="174" t="inlineStr">
        <is>
          <t>PMP / PRINCE2 / CSM / SAFe</t>
        </is>
      </c>
      <c r="T121" s="174" t="inlineStr">
        <is>
          <t>Family set</t>
        </is>
      </c>
    </row>
    <row r="122" ht="67" customHeight="1">
      <c r="A122" s="174" t="inlineStr">
        <is>
          <t>Functional</t>
        </is>
      </c>
      <c r="B122" s="174" t="inlineStr">
        <is>
          <t>Process Improvement &amp; Quality Mindset</t>
        </is>
      </c>
      <c r="C122" s="174" t="inlineStr">
        <is>
          <t>Gets it right first time; improves processes and checklists.</t>
        </is>
      </c>
      <c r="D122" s="174" t="inlineStr">
        <is>
          <t>—</t>
        </is>
      </c>
      <c r="E122" s="175" t="n">
        <v>1</v>
      </c>
      <c r="F122" s="175" t="n">
        <v>2</v>
      </c>
      <c r="G122" s="175" t="n">
        <v>3</v>
      </c>
      <c r="H122" s="175" t="n">
        <v>3</v>
      </c>
      <c r="I122" s="175" t="n">
        <v>4</v>
      </c>
      <c r="J122" s="175" t="n">
        <v>4</v>
      </c>
      <c r="K122" s="175" t="n">
        <v>4</v>
      </c>
      <c r="L122" s="175" t="n">
        <v>4</v>
      </c>
      <c r="M122" s="175" t="n">
        <v>5</v>
      </c>
      <c r="N122" s="175" t="n">
        <v>5</v>
      </c>
      <c r="O122" s="175" t="n">
        <v>4</v>
      </c>
      <c r="P122" s="174" t="inlineStr">
        <is>
          <t>3 · Delivers right-first-time; improves own checklists
4 · Redesigns team processes; reduces error rates measurably</t>
        </is>
      </c>
      <c r="Q122" s="174" t="inlineStr">
        <is>
          <t>accura</t>
        </is>
      </c>
      <c r="R122" s="174" t="inlineStr">
        <is>
          <t>Work sample / case</t>
        </is>
      </c>
      <c r="S122" s="174" t="inlineStr">
        <is>
          <t>Lean / Six Sigma · optional</t>
        </is>
      </c>
      <c r="T122" s="174" t="inlineStr">
        <is>
          <t>Family set</t>
        </is>
      </c>
    </row>
    <row r="123" ht="54" customHeight="1">
      <c r="A123" s="174" t="inlineStr">
        <is>
          <t>Functional</t>
        </is>
      </c>
      <c r="B123" s="174" t="inlineStr">
        <is>
          <t>Strategic Thinking &amp; Business Acumen</t>
        </is>
      </c>
      <c r="C123" s="174" t="inlineStr">
        <is>
          <t>Links work to business outcomes, budgets and strategy.</t>
        </is>
      </c>
      <c r="D123" s="174" t="inlineStr">
        <is>
          <t>—</t>
        </is>
      </c>
      <c r="E123" s="175" t="n">
        <v>1</v>
      </c>
      <c r="F123" s="175" t="n">
        <v>2</v>
      </c>
      <c r="G123" s="175" t="n">
        <v>3</v>
      </c>
      <c r="H123" s="175" t="n">
        <v>3</v>
      </c>
      <c r="I123" s="175" t="n">
        <v>4</v>
      </c>
      <c r="J123" s="175" t="n">
        <v>4</v>
      </c>
      <c r="K123" s="175" t="n">
        <v>4</v>
      </c>
      <c r="L123" s="175" t="n">
        <v>4</v>
      </c>
      <c r="M123" s="175" t="n">
        <v>5</v>
      </c>
      <c r="N123" s="175" t="n">
        <v>5</v>
      </c>
      <c r="O123" s="175" t="n">
        <v>4</v>
      </c>
      <c r="P123" s="174" t="inlineStr">
        <is>
          <t>3 · Connects work to business goals and budgets
4 · Shapes strategy, pricing or investment choices</t>
        </is>
      </c>
      <c r="Q123" s="174" t="inlineStr">
        <is>
          <t>roadmap, budget, strategy</t>
        </is>
      </c>
      <c r="R123" s="174" t="inlineStr">
        <is>
          <t>Case interview</t>
        </is>
      </c>
      <c r="S123" s="174" t="inlineStr">
        <is>
          <t>MBA / PGDM · preferred at C+</t>
        </is>
      </c>
      <c r="T123" s="174" t="inlineStr">
        <is>
          <t>Family set</t>
        </is>
      </c>
    </row>
    <row r="124" ht="54" customHeight="1">
      <c r="A124" s="174" t="inlineStr">
        <is>
          <t>Functional</t>
        </is>
      </c>
      <c r="B124" s="174" t="inlineStr">
        <is>
          <t>Marketing Tech &amp; Digital Marketing</t>
        </is>
      </c>
      <c r="C124" s="174" t="inlineStr">
        <is>
          <t>Runs CRM, campaigns, SEO and digital channels.</t>
        </is>
      </c>
      <c r="D124" s="174" t="inlineStr">
        <is>
          <t>—</t>
        </is>
      </c>
      <c r="E124" s="175" t="n">
        <v>1</v>
      </c>
      <c r="F124" s="175" t="n">
        <v>2</v>
      </c>
      <c r="G124" s="175" t="n">
        <v>3</v>
      </c>
      <c r="H124" s="175" t="n">
        <v>3</v>
      </c>
      <c r="I124" s="175" t="n">
        <v>4</v>
      </c>
      <c r="J124" s="175" t="n">
        <v>4</v>
      </c>
      <c r="K124" s="175" t="n">
        <v>4</v>
      </c>
      <c r="L124" s="175" t="n">
        <v>4</v>
      </c>
      <c r="M124" s="175" t="n">
        <v>5</v>
      </c>
      <c r="N124" s="175" t="n">
        <v>5</v>
      </c>
      <c r="O124" s="175" t="n">
        <v>4</v>
      </c>
      <c r="P124" s="174" t="inlineStr">
        <is>
          <t>3 · Runs campaigns, CRM, SEO and social channels
4 · Owns digital strategy, funnel and marketing analytics</t>
        </is>
      </c>
      <c r="Q124" s="174" t="inlineStr">
        <is>
          <t>—</t>
        </is>
      </c>
      <c r="R124" s="174" t="inlineStr">
        <is>
          <t>Portfolio / case</t>
        </is>
      </c>
      <c r="S124" s="174" t="inlineStr">
        <is>
          <t>Google / HubSpot certifications</t>
        </is>
      </c>
      <c r="T124" s="174" t="inlineStr">
        <is>
          <t>Family set</t>
        </is>
      </c>
    </row>
    <row r="125" ht="28" customHeight="1">
      <c r="A125" s="136" t="inlineStr">
        <is>
          <t>Leadership</t>
        </is>
      </c>
      <c r="B125" s="136" t="inlineStr">
        <is>
          <t>Leadership cluster · 4 competencies, part C</t>
        </is>
      </c>
      <c r="C125" s="136" t="inlineStr">
        <is>
          <t>Leading people, decisions, strategy and change</t>
        </is>
      </c>
      <c r="D125" s="136" t="inlineStr">
        <is>
          <t>POD Leads and People Managers</t>
        </is>
      </c>
      <c r="E125" s="47" t="inlineStr">
        <is>
          <t>—</t>
        </is>
      </c>
      <c r="F125" s="47" t="inlineStr">
        <is>
          <t>—</t>
        </is>
      </c>
      <c r="G125" s="47" t="inlineStr">
        <is>
          <t>—</t>
        </is>
      </c>
      <c r="H125" s="47" t="inlineStr">
        <is>
          <t>1/2</t>
        </is>
      </c>
      <c r="I125" s="47" t="inlineStr">
        <is>
          <t>2/3</t>
        </is>
      </c>
      <c r="J125" s="47" t="inlineStr">
        <is>
          <t>3/4</t>
        </is>
      </c>
      <c r="K125" s="47" t="inlineStr">
        <is>
          <t>4/4</t>
        </is>
      </c>
      <c r="L125" s="47" t="inlineStr">
        <is>
          <t>4/4</t>
        </is>
      </c>
      <c r="M125" s="47" t="inlineStr">
        <is>
          <t>4/4</t>
        </is>
      </c>
      <c r="N125" s="47" t="inlineStr">
        <is>
          <t>5/5</t>
        </is>
      </c>
      <c r="O125" s="47" t="inlineStr">
        <is>
          <t>5/5</t>
        </is>
      </c>
      <c r="P125" s="136" t="inlineStr">
        <is>
          <t>Required level shown as IC / Manager</t>
        </is>
      </c>
      <c r="Q125" s="136" t="inlineStr">
        <is>
          <t>—</t>
        </is>
      </c>
      <c r="R125" s="136" t="inlineStr">
        <is>
          <t>Behavioural interview; 360 feedback</t>
        </is>
      </c>
      <c r="S125" s="136" t="inlineStr">
        <is>
          <t>—</t>
        </is>
      </c>
      <c r="T125" s="136" t="inlineStr">
        <is>
          <t>S14, S15, S16</t>
        </is>
      </c>
    </row>
    <row r="126" ht="15" customHeight="1"/>
    <row r="127" ht="15" customHeight="1">
      <c r="A127" s="12" t="inlineStr">
        <is>
          <t>Job family</t>
        </is>
      </c>
      <c r="B127" s="12" t="inlineStr">
        <is>
          <t>Education / credentials</t>
        </is>
      </c>
      <c r="C127" s="210" t="n"/>
      <c r="D127" s="12" t="inlineStr">
        <is>
          <t>Gate requirements</t>
        </is>
      </c>
      <c r="E127" s="210" t="n"/>
      <c r="F127" s="12" t="inlineStr">
        <is>
          <t>Learning focus — Band A</t>
        </is>
      </c>
      <c r="G127" s="211" t="n"/>
      <c r="H127" s="211" t="n"/>
      <c r="I127" s="211" t="n"/>
      <c r="J127" s="211" t="n"/>
      <c r="K127" s="210" t="n"/>
      <c r="L127" s="12" t="inlineStr">
        <is>
          <t>Learning focus — Band B</t>
        </is>
      </c>
      <c r="M127" s="211" t="n"/>
      <c r="N127" s="211" t="n"/>
      <c r="O127" s="211" t="n"/>
      <c r="P127" s="210" t="n"/>
      <c r="Q127" s="12" t="inlineStr">
        <is>
          <t>Learning focus — Band C+</t>
        </is>
      </c>
      <c r="R127" s="210" t="n"/>
      <c r="S127" s="12" t="inlineStr">
        <is>
          <t>Future skills</t>
        </is>
      </c>
      <c r="T127" s="210" t="n"/>
    </row>
    <row r="128" ht="80" customHeight="1">
      <c r="A128" s="13" t="inlineStr">
        <is>
          <t>Engineering &amp; Development</t>
        </is>
      </c>
      <c r="B128" s="16" t="inlineStr">
        <is>
          <t>BE / B.Tech / MCA / M.Tech / B.Sc · CS</t>
        </is>
      </c>
      <c r="C128" s="210" t="n"/>
      <c r="D128" s="16" t="inlineStr">
        <is>
          <t>Secure coding · OWASP, code review, unit testing</t>
        </is>
      </c>
      <c r="E128" s="210" t="n"/>
      <c r="F128" s="16" t="inlineStr">
        <is>
          <t>Mandatory path · POSH, Code of Conduct, InfoSec; Programming &amp; Tech-Stack Depth, System Design &amp; Architecture to Working → Practitioner; AI literacy to 2; learn by mentoring and KT.</t>
        </is>
      </c>
      <c r="G128" s="211" t="n"/>
      <c r="H128" s="211" t="n"/>
      <c r="I128" s="211" t="n"/>
      <c r="J128" s="211" t="n"/>
      <c r="K128" s="210" t="n"/>
      <c r="L128" s="16" t="inlineStr">
        <is>
          <t>Programming &amp; Tech-Stack Depth, System Design &amp; Architecture to Advanced; Database, SQL &amp; Data Engineering, Cloud, DevOps &amp; CI/CD, AI, GenAI &amp; Prompt Engineering to Practitioner; POD Leads / Managers: leading people, delegation, feedback.</t>
        </is>
      </c>
      <c r="M128" s="211" t="n"/>
      <c r="N128" s="211" t="n"/>
      <c r="O128" s="211" t="n"/>
      <c r="P128" s="210" t="n"/>
      <c r="Q128" s="16" t="inlineStr">
        <is>
          <t>Expert in one must-have; strategy &amp; business acumen; building the bench; AI-enabled processes for the function.</t>
        </is>
      </c>
      <c r="R128" s="210" t="n"/>
      <c r="S128" s="16" t="inlineStr">
        <is>
          <t>AI-assisted coding, cloud-native &amp; API-first design, LLM integration</t>
        </is>
      </c>
      <c r="T128" s="210" t="n"/>
    </row>
    <row r="129" ht="80" customHeight="1">
      <c r="A129" s="13" t="inlineStr">
        <is>
          <t>Business Analysis</t>
        </is>
      </c>
      <c r="B129" s="16" t="inlineStr">
        <is>
          <t>Commerce or engineering graduate; MBA a plus</t>
        </is>
      </c>
      <c r="C129" s="210" t="n"/>
      <c r="D129" s="16" t="inlineStr">
        <is>
          <t>Regulatory reporting domain · RBI / SEBI / IRDAI / SEC</t>
        </is>
      </c>
      <c r="E129" s="210" t="n"/>
      <c r="F129" s="16" t="inlineStr">
        <is>
          <t>Mandatory path · POSH, Code of Conduct, InfoSec; Business Analysis &amp; Requirements Engineering, Regulatory &amp; BFSI Domain to Working → Practitioner; AI literacy to 2; learn by mentoring and KT.</t>
        </is>
      </c>
      <c r="G129" s="211" t="n"/>
      <c r="H129" s="211" t="n"/>
      <c r="I129" s="211" t="n"/>
      <c r="J129" s="211" t="n"/>
      <c r="K129" s="210" t="n"/>
      <c r="L129" s="16" t="inlineStr">
        <is>
          <t>Business Analysis &amp; Requirements Engineering, Regulatory &amp; BFSI Domain to Advanced; Product, Platform &amp; Domain Knowledge, Database, SQL &amp; Data Engineering, Stakeholder &amp; Client Management to Practitioner; POD Leads / Managers: leading people, delegation, feedback.</t>
        </is>
      </c>
      <c r="M129" s="211" t="n"/>
      <c r="N129" s="211" t="n"/>
      <c r="O129" s="211" t="n"/>
      <c r="P129" s="210" t="n"/>
      <c r="Q129" s="16" t="inlineStr">
        <is>
          <t>Expert in one must-have; strategy &amp; business acumen; building the bench; AI-enabled processes for the function.</t>
        </is>
      </c>
      <c r="R129" s="210" t="n"/>
      <c r="S129" s="16" t="inlineStr">
        <is>
          <t>AI-assisted requirement analysis, data-driven product decisions</t>
        </is>
      </c>
      <c r="T129" s="210" t="n"/>
    </row>
    <row r="130" ht="80" customHeight="1">
      <c r="A130" s="13" t="inlineStr">
        <is>
          <t>Project &amp; Program Management</t>
        </is>
      </c>
      <c r="B130" s="16" t="inlineStr">
        <is>
          <t>Graduate; PMP / PRINCE2 / CSM preferred from B2</t>
        </is>
      </c>
      <c r="C130" s="210" t="n"/>
      <c r="D130" s="16" t="inlineStr">
        <is>
          <t>Hybrid delivery governance</t>
        </is>
      </c>
      <c r="E130" s="210" t="n"/>
      <c r="F130" s="16" t="inlineStr">
        <is>
          <t>Mandatory path · POSH, Code of Conduct, InfoSec; Project, Program &amp; Agile Management, Stakeholder &amp; Client Management to Working → Practitioner; AI literacy to 2; learn by mentoring and KT.</t>
        </is>
      </c>
      <c r="G130" s="211" t="n"/>
      <c r="H130" s="211" t="n"/>
      <c r="I130" s="211" t="n"/>
      <c r="J130" s="211" t="n"/>
      <c r="K130" s="210" t="n"/>
      <c r="L130" s="16" t="inlineStr">
        <is>
          <t>Project, Program &amp; Agile Management, Stakeholder &amp; Client Management to Advanced; Communication &amp; Presentation, Process Improvement &amp; Quality Mindset, Strategic Thinking &amp; Business Acumen to Practitioner; POD Leads / Managers: leading people, delegation, feedback.</t>
        </is>
      </c>
      <c r="M130" s="211" t="n"/>
      <c r="N130" s="211" t="n"/>
      <c r="O130" s="211" t="n"/>
      <c r="P130" s="210" t="n"/>
      <c r="Q130" s="16" t="inlineStr">
        <is>
          <t>Expert in one must-have; strategy &amp; business acumen; building the bench; AI-enabled processes for the function.</t>
        </is>
      </c>
      <c r="R130" s="210" t="n"/>
      <c r="S130" s="16" t="inlineStr">
        <is>
          <t>AI-assisted planning, value / outcome-based delivery</t>
        </is>
      </c>
      <c r="T130" s="210" t="n"/>
    </row>
    <row r="131" ht="80" customHeight="1">
      <c r="A131" s="13" t="inlineStr">
        <is>
          <t>Design &amp; Creative</t>
        </is>
      </c>
      <c r="B131" s="16" t="inlineStr">
        <is>
          <t>Graduate in design / communication</t>
        </is>
      </c>
      <c r="C131" s="210" t="n"/>
      <c r="D131" s="16" t="inlineStr">
        <is>
          <t>Brand and accessibility standards · WCAG</t>
        </is>
      </c>
      <c r="E131" s="210" t="n"/>
      <c r="F131" s="16" t="inlineStr">
        <is>
          <t>Mandatory path · POSH, Code of Conduct, InfoSec; Product, Platform &amp; Domain Knowledge, Communication &amp; Presentation to Working → Practitioner; AI literacy to 2; learn by mentoring and KT.</t>
        </is>
      </c>
      <c r="G131" s="211" t="n"/>
      <c r="H131" s="211" t="n"/>
      <c r="I131" s="211" t="n"/>
      <c r="J131" s="211" t="n"/>
      <c r="K131" s="210" t="n"/>
      <c r="L131" s="16" t="inlineStr">
        <is>
          <t>Product, Platform &amp; Domain Knowledge, Communication &amp; Presentation to Advanced; Marketing Tech &amp; Digital Marketing, Process Improvement &amp; Quality Mindset, AI, GenAI &amp; Prompt Engineering to Practitioner; POD Leads / Managers: leading people, delegation, feedback.</t>
        </is>
      </c>
      <c r="M131" s="211" t="n"/>
      <c r="N131" s="211" t="n"/>
      <c r="O131" s="211" t="n"/>
      <c r="P131" s="210" t="n"/>
      <c r="Q131" s="16" t="inlineStr">
        <is>
          <t>Expert in one must-have; strategy &amp; business acumen; building the bench; AI-enabled processes for the function.</t>
        </is>
      </c>
      <c r="R131" s="210" t="n"/>
      <c r="S131" s="16" t="inlineStr">
        <is>
          <t>AI-assisted design, design systems</t>
        </is>
      </c>
      <c r="T131" s="210" t="n"/>
    </row>
    <row r="132" ht="15" customHeight="1"/>
    <row r="133" ht="15" customHeight="1"/>
    <row r="134" ht="20" customHeight="1">
      <c r="A134" s="173" t="inlineStr">
        <is>
          <t>Marketing — 31 people · Sales &amp; marketing · levels A1–B3</t>
        </is>
      </c>
    </row>
    <row r="135" ht="15" customHeight="1">
      <c r="A135" s="17" t="inlineStr">
        <is>
          <t>Job families: Sales &amp; Business Development · Marketing &amp; Communications · Design &amp; Creative</t>
        </is>
      </c>
    </row>
    <row r="136" ht="15" customHeight="1">
      <c r="A136" s="12" t="inlineStr">
        <is>
          <t>Capability health today · indicative, from survey + KRAs</t>
        </is>
      </c>
      <c r="B136" s="211" t="n"/>
      <c r="C136" s="211" t="n"/>
      <c r="D136" s="211" t="n"/>
      <c r="E136" s="210" t="n"/>
      <c r="F136" s="12" t="inlineStr">
        <is>
          <t>Result</t>
        </is>
      </c>
      <c r="G136" s="211" t="n"/>
      <c r="H136" s="211" t="n"/>
      <c r="I136" s="211" t="n"/>
      <c r="J136" s="211" t="n"/>
      <c r="K136" s="211" t="n"/>
      <c r="L136" s="211" t="n"/>
      <c r="M136" s="211" t="n"/>
      <c r="N136" s="211" t="n"/>
      <c r="O136" s="211" t="n"/>
      <c r="P136" s="211" t="n"/>
      <c r="Q136" s="211" t="n"/>
      <c r="R136" s="210" t="n"/>
    </row>
    <row r="137" ht="15" customHeight="1">
      <c r="A137" s="13" t="inlineStr">
        <is>
          <t>People assessed · meet or exceed their level</t>
        </is>
      </c>
      <c r="B137" s="211" t="n"/>
      <c r="C137" s="211" t="n"/>
      <c r="D137" s="211" t="n"/>
      <c r="E137" s="210" t="n"/>
      <c r="F137" s="16" t="inlineStr">
        <is>
          <t>31 · 15</t>
        </is>
      </c>
      <c r="G137" s="211" t="n"/>
      <c r="H137" s="211" t="n"/>
      <c r="I137" s="211" t="n"/>
      <c r="J137" s="211" t="n"/>
      <c r="K137" s="211" t="n"/>
      <c r="L137" s="211" t="n"/>
      <c r="M137" s="211" t="n"/>
      <c r="N137" s="211" t="n"/>
      <c r="O137" s="211" t="n"/>
      <c r="P137" s="211" t="n"/>
      <c r="Q137" s="211" t="n"/>
      <c r="R137" s="210" t="n"/>
    </row>
    <row r="138" ht="15" customHeight="1">
      <c r="A138" s="13" t="inlineStr">
        <is>
          <t>Average index · Core · Future-ready · Functional · Leadership · % of required</t>
        </is>
      </c>
      <c r="B138" s="211" t="n"/>
      <c r="C138" s="211" t="n"/>
      <c r="D138" s="211" t="n"/>
      <c r="E138" s="210" t="n"/>
      <c r="F138" s="16" t="inlineStr">
        <is>
          <t>89% · 89% · 77% · 94% · 94%</t>
        </is>
      </c>
      <c r="G138" s="211" t="n"/>
      <c r="H138" s="211" t="n"/>
      <c r="I138" s="211" t="n"/>
      <c r="J138" s="211" t="n"/>
      <c r="K138" s="211" t="n"/>
      <c r="L138" s="211" t="n"/>
      <c r="M138" s="211" t="n"/>
      <c r="N138" s="211" t="n"/>
      <c r="O138" s="211" t="n"/>
      <c r="P138" s="211" t="n"/>
      <c r="Q138" s="211" t="n"/>
      <c r="R138" s="210" t="n"/>
    </row>
    <row r="139" ht="15" customHeight="1">
      <c r="A139" s="13" t="inlineStr">
        <is>
          <t>Most common competency gaps · people</t>
        </is>
      </c>
      <c r="B139" s="211" t="n"/>
      <c r="C139" s="211" t="n"/>
      <c r="D139" s="211" t="n"/>
      <c r="E139" s="210" t="n"/>
      <c r="F139" s="16" t="inlineStr">
        <is>
          <t>Product &amp; domain · Analytics &amp; BI · Problem solving · Communication · AI / GenAI · Learning agility</t>
        </is>
      </c>
      <c r="G139" s="211" t="n"/>
      <c r="H139" s="211" t="n"/>
      <c r="I139" s="211" t="n"/>
      <c r="J139" s="211" t="n"/>
      <c r="K139" s="211" t="n"/>
      <c r="L139" s="211" t="n"/>
      <c r="M139" s="211" t="n"/>
      <c r="N139" s="211" t="n"/>
      <c r="O139" s="211" t="n"/>
      <c r="P139" s="211" t="n"/>
      <c r="Q139" s="211" t="n"/>
      <c r="R139" s="210" t="n"/>
    </row>
    <row r="140" ht="28" customHeight="1">
      <c r="A140" s="13" t="inlineStr">
        <is>
          <t>Role-based development priorities · people</t>
        </is>
      </c>
      <c r="B140" s="211" t="n"/>
      <c r="C140" s="211" t="n"/>
      <c r="D140" s="211" t="n"/>
      <c r="E140" s="210" t="n"/>
      <c r="F140" s="16" t="inlineStr">
        <is>
          <t>AI, GenAI &amp; Prompt Engineering · Marketing Tech &amp; Digital Marketing · Project, Program &amp; Agile Management · People Leadership &amp; Mentoring · Strategic Thinking &amp; Business Acumen · Sales, Negotiation &amp; Account Growth</t>
        </is>
      </c>
      <c r="G140" s="211" t="n"/>
      <c r="H140" s="211" t="n"/>
      <c r="I140" s="211" t="n"/>
      <c r="J140" s="211" t="n"/>
      <c r="K140" s="211" t="n"/>
      <c r="L140" s="211" t="n"/>
      <c r="M140" s="211" t="n"/>
      <c r="N140" s="211" t="n"/>
      <c r="O140" s="211" t="n"/>
      <c r="P140" s="211" t="n"/>
      <c r="Q140" s="211" t="n"/>
      <c r="R140" s="210" t="n"/>
    </row>
    <row r="141" ht="15" customHeight="1">
      <c r="A141" s="13" t="inlineStr">
        <is>
          <t>Manager-identified training themes</t>
        </is>
      </c>
      <c r="B141" s="211" t="n"/>
      <c r="C141" s="211" t="n"/>
      <c r="D141" s="211" t="n"/>
      <c r="E141" s="210" t="n"/>
      <c r="F141" s="16" t="inlineStr">
        <is>
          <t>marketing · benefit · domain · conversations · training</t>
        </is>
      </c>
      <c r="G141" s="211" t="n"/>
      <c r="H141" s="211" t="n"/>
      <c r="I141" s="211" t="n"/>
      <c r="J141" s="211" t="n"/>
      <c r="K141" s="211" t="n"/>
      <c r="L141" s="211" t="n"/>
      <c r="M141" s="211" t="n"/>
      <c r="N141" s="211" t="n"/>
      <c r="O141" s="211" t="n"/>
      <c r="P141" s="211" t="n"/>
      <c r="Q141" s="211" t="n"/>
      <c r="R141" s="210" t="n"/>
    </row>
    <row r="142" ht="15" customHeight="1">
      <c r="A142" s="13" t="inlineStr">
        <is>
          <t>What helped people learn · survey</t>
        </is>
      </c>
      <c r="B142" s="211" t="n"/>
      <c r="C142" s="211" t="n"/>
      <c r="D142" s="211" t="n"/>
      <c r="E142" s="210" t="n"/>
      <c r="F142" s="16" t="inlineStr">
        <is>
          <t>Formal / classroom training · Mentoring / guidance from seniors · Knowledge transfer · KT · On-the-job / hands-on</t>
        </is>
      </c>
      <c r="G142" s="211" t="n"/>
      <c r="H142" s="211" t="n"/>
      <c r="I142" s="211" t="n"/>
      <c r="J142" s="211" t="n"/>
      <c r="K142" s="211" t="n"/>
      <c r="L142" s="211" t="n"/>
      <c r="M142" s="211" t="n"/>
      <c r="N142" s="211" t="n"/>
      <c r="O142" s="211" t="n"/>
      <c r="P142" s="211" t="n"/>
      <c r="Q142" s="211" t="n"/>
      <c r="R142" s="210" t="n"/>
    </row>
    <row r="143" ht="15" customHeight="1">
      <c r="A143" s="13" t="inlineStr">
        <is>
          <t>How the work is changing</t>
        </is>
      </c>
      <c r="B143" s="211" t="n"/>
      <c r="C143" s="211" t="n"/>
      <c r="D143" s="211" t="n"/>
      <c r="E143" s="210" t="n"/>
      <c r="F143" s="16" t="inlineStr">
        <is>
          <t>10 of 29 say the role is changing because of AI / automation</t>
        </is>
      </c>
      <c r="G143" s="211" t="n"/>
      <c r="H143" s="211" t="n"/>
      <c r="I143" s="211" t="n"/>
      <c r="J143" s="211" t="n"/>
      <c r="K143" s="211" t="n"/>
      <c r="L143" s="211" t="n"/>
      <c r="M143" s="211" t="n"/>
      <c r="N143" s="211" t="n"/>
      <c r="O143" s="211" t="n"/>
      <c r="P143" s="211" t="n"/>
      <c r="Q143" s="211" t="n"/>
      <c r="R143" s="210" t="n"/>
    </row>
    <row r="144" ht="15" customHeight="1">
      <c r="A144" s="13" t="inlineStr">
        <is>
          <t>Lateral moves the evidence supports · people</t>
        </is>
      </c>
      <c r="B144" s="211" t="n"/>
      <c r="C144" s="211" t="n"/>
      <c r="D144" s="211" t="n"/>
      <c r="E144" s="210" t="n"/>
      <c r="F144" s="16" t="inlineStr">
        <is>
          <t>Marketing &amp; Communications</t>
        </is>
      </c>
      <c r="G144" s="211" t="n"/>
      <c r="H144" s="211" t="n"/>
      <c r="I144" s="211" t="n"/>
      <c r="J144" s="211" t="n"/>
      <c r="K144" s="211" t="n"/>
      <c r="L144" s="211" t="n"/>
      <c r="M144" s="211" t="n"/>
      <c r="N144" s="211" t="n"/>
      <c r="O144" s="211" t="n"/>
      <c r="P144" s="211" t="n"/>
      <c r="Q144" s="211" t="n"/>
      <c r="R144" s="210" t="n"/>
    </row>
    <row r="145" ht="15" customHeight="1"/>
    <row r="146" ht="28" customHeight="1">
      <c r="A146" s="12" t="inlineStr">
        <is>
          <t>Cluster</t>
        </is>
      </c>
      <c r="B146" s="12" t="inlineStr">
        <is>
          <t>Competency · ★ = must-have</t>
        </is>
      </c>
      <c r="C146" s="12" t="inlineStr">
        <is>
          <t>Definition</t>
        </is>
      </c>
      <c r="D146" s="12" t="inlineStr">
        <is>
          <t>Must-have for</t>
        </is>
      </c>
      <c r="E146" s="12" t="inlineStr">
        <is>
          <t>A1</t>
        </is>
      </c>
      <c r="F146" s="12" t="inlineStr">
        <is>
          <t>A2</t>
        </is>
      </c>
      <c r="G146" s="12" t="inlineStr">
        <is>
          <t>A3</t>
        </is>
      </c>
      <c r="H146" s="12" t="inlineStr">
        <is>
          <t>B1</t>
        </is>
      </c>
      <c r="I146" s="12" t="inlineStr">
        <is>
          <t>B2</t>
        </is>
      </c>
      <c r="J146" s="12" t="inlineStr">
        <is>
          <t>B3</t>
        </is>
      </c>
      <c r="K146" s="12" t="inlineStr">
        <is>
          <t>B+</t>
        </is>
      </c>
      <c r="L146" s="12" t="inlineStr">
        <is>
          <t>C1</t>
        </is>
      </c>
      <c r="M146" s="12" t="inlineStr">
        <is>
          <t>C2</t>
        </is>
      </c>
      <c r="N146" s="12" t="inlineStr">
        <is>
          <t>C+</t>
        </is>
      </c>
      <c r="O146" s="12" t="inlineStr">
        <is>
          <t>D1</t>
        </is>
      </c>
      <c r="P146" s="12" t="inlineStr">
        <is>
          <t>What good looks like · by proficiency</t>
        </is>
      </c>
      <c r="Q146" s="12" t="inlineStr">
        <is>
          <t>What IRIS top performers do · survey</t>
        </is>
      </c>
      <c r="R146" s="12" t="inlineStr">
        <is>
          <t>How to assess</t>
        </is>
      </c>
      <c r="S146" s="12" t="inlineStr">
        <is>
          <t>Credentials</t>
        </is>
      </c>
      <c r="T146" s="12" t="inlineStr">
        <is>
          <t>Reference</t>
        </is>
      </c>
    </row>
    <row r="147" ht="67" customHeight="1">
      <c r="A147" s="174" t="inlineStr">
        <is>
          <t>Functional</t>
        </is>
      </c>
      <c r="B147" s="174" t="inlineStr">
        <is>
          <t>★ Sales, Negotiation &amp; Account Growth</t>
        </is>
      </c>
      <c r="C147" s="174" t="inlineStr">
        <is>
          <t>Builds pipeline, negotiates and grows accounts.</t>
        </is>
      </c>
      <c r="D147" s="174" t="inlineStr">
        <is>
          <t>Sales &amp; Business Development</t>
        </is>
      </c>
      <c r="E147" s="175" t="n">
        <v>1</v>
      </c>
      <c r="F147" s="175" t="n">
        <v>2</v>
      </c>
      <c r="G147" s="175" t="n">
        <v>3</v>
      </c>
      <c r="H147" s="175" t="n">
        <v>3</v>
      </c>
      <c r="I147" s="175" t="n">
        <v>4</v>
      </c>
      <c r="J147" s="175" t="n">
        <v>4</v>
      </c>
      <c r="K147" s="175" t="n">
        <v>4</v>
      </c>
      <c r="L147" s="175" t="n">
        <v>4</v>
      </c>
      <c r="M147" s="175" t="n">
        <v>5</v>
      </c>
      <c r="N147" s="175" t="n">
        <v>5</v>
      </c>
      <c r="O147" s="175" t="n">
        <v>4</v>
      </c>
      <c r="P147" s="174" t="inlineStr">
        <is>
          <t>3 · Builds pipeline and closes deals
4 · Owns key accounts; negotiates complex deals; grows revenue</t>
        </is>
      </c>
      <c r="Q147" s="174" t="inlineStr">
        <is>
          <t>pipeline, lead, deal, negotiation, sales</t>
        </is>
      </c>
      <c r="R147" s="174" t="inlineStr">
        <is>
          <t>Sales role play</t>
        </is>
      </c>
      <c r="S147" s="174" t="inlineStr">
        <is>
          <t>—</t>
        </is>
      </c>
      <c r="T147" s="174" t="inlineStr">
        <is>
          <t>Family set</t>
        </is>
      </c>
    </row>
    <row r="148" ht="54" customHeight="1">
      <c r="A148" s="174" t="inlineStr">
        <is>
          <t>Functional</t>
        </is>
      </c>
      <c r="B148" s="174" t="inlineStr">
        <is>
          <t>★ Marketing Tech &amp; Digital Marketing</t>
        </is>
      </c>
      <c r="C148" s="174" t="inlineStr">
        <is>
          <t>Runs CRM, campaigns, SEO and digital channels.</t>
        </is>
      </c>
      <c r="D148" s="174" t="inlineStr">
        <is>
          <t>Sales &amp; Business Development, Marketing &amp; Communications</t>
        </is>
      </c>
      <c r="E148" s="175" t="n">
        <v>1</v>
      </c>
      <c r="F148" s="175" t="n">
        <v>2</v>
      </c>
      <c r="G148" s="175" t="n">
        <v>3</v>
      </c>
      <c r="H148" s="175" t="n">
        <v>3</v>
      </c>
      <c r="I148" s="175" t="n">
        <v>4</v>
      </c>
      <c r="J148" s="175" t="n">
        <v>4</v>
      </c>
      <c r="K148" s="175" t="n">
        <v>4</v>
      </c>
      <c r="L148" s="175" t="n">
        <v>4</v>
      </c>
      <c r="M148" s="175" t="n">
        <v>5</v>
      </c>
      <c r="N148" s="175" t="n">
        <v>5</v>
      </c>
      <c r="O148" s="175" t="n">
        <v>4</v>
      </c>
      <c r="P148" s="174" t="inlineStr">
        <is>
          <t>3 · Runs campaigns, CRM, SEO and social channels
4 · Owns digital strategy, funnel and marketing analytics</t>
        </is>
      </c>
      <c r="Q148" s="174" t="inlineStr">
        <is>
          <t>CRM</t>
        </is>
      </c>
      <c r="R148" s="174" t="inlineStr">
        <is>
          <t>Portfolio / case</t>
        </is>
      </c>
      <c r="S148" s="174" t="inlineStr">
        <is>
          <t>Google / HubSpot certifications</t>
        </is>
      </c>
      <c r="T148" s="174" t="inlineStr">
        <is>
          <t>Family set</t>
        </is>
      </c>
    </row>
    <row r="149" ht="67" customHeight="1">
      <c r="A149" s="174" t="inlineStr">
        <is>
          <t>Functional</t>
        </is>
      </c>
      <c r="B149" s="174" t="inlineStr">
        <is>
          <t>Stakeholder &amp; Client Management</t>
        </is>
      </c>
      <c r="C149" s="174" t="inlineStr">
        <is>
          <t>Manages clients and stakeholders; handles changing requests.</t>
        </is>
      </c>
      <c r="D149" s="174" t="inlineStr">
        <is>
          <t>—</t>
        </is>
      </c>
      <c r="E149" s="175" t="n">
        <v>1</v>
      </c>
      <c r="F149" s="175" t="n">
        <v>2</v>
      </c>
      <c r="G149" s="175" t="n">
        <v>3</v>
      </c>
      <c r="H149" s="175" t="n">
        <v>3</v>
      </c>
      <c r="I149" s="175" t="n">
        <v>4</v>
      </c>
      <c r="J149" s="175" t="n">
        <v>4</v>
      </c>
      <c r="K149" s="175" t="n">
        <v>4</v>
      </c>
      <c r="L149" s="175" t="n">
        <v>4</v>
      </c>
      <c r="M149" s="175" t="n">
        <v>5</v>
      </c>
      <c r="N149" s="175" t="n">
        <v>5</v>
      </c>
      <c r="O149" s="175" t="n">
        <v>4</v>
      </c>
      <c r="P149" s="174" t="inlineStr">
        <is>
          <t>3 · Manages client communication and expectations for own work
4 · Owns key relationships; resolves escalations</t>
        </is>
      </c>
      <c r="Q149" s="174" t="inlineStr">
        <is>
          <t>client, relationship, stakeholder, coordinat, customer</t>
        </is>
      </c>
      <c r="R149" s="174" t="inlineStr">
        <is>
          <t>Role play / behavioural interview</t>
        </is>
      </c>
      <c r="S149" s="174" t="inlineStr">
        <is>
          <t>—</t>
        </is>
      </c>
      <c r="T149" s="174" t="inlineStr">
        <is>
          <t>Family set</t>
        </is>
      </c>
    </row>
    <row r="150" ht="54" customHeight="1">
      <c r="A150" s="174" t="inlineStr">
        <is>
          <t>Functional</t>
        </is>
      </c>
      <c r="B150" s="174" t="inlineStr">
        <is>
          <t>★ Communication &amp; Presentation</t>
        </is>
      </c>
      <c r="C150" s="174" t="inlineStr">
        <is>
          <t>Writes and presents clearly to clients and teams.</t>
        </is>
      </c>
      <c r="D150" s="174" t="inlineStr">
        <is>
          <t>Marketing &amp; Communications, Design &amp; Creative</t>
        </is>
      </c>
      <c r="E150" s="175" t="n">
        <v>1</v>
      </c>
      <c r="F150" s="175" t="n">
        <v>2</v>
      </c>
      <c r="G150" s="175" t="n">
        <v>3</v>
      </c>
      <c r="H150" s="175" t="n">
        <v>3</v>
      </c>
      <c r="I150" s="175" t="n">
        <v>4</v>
      </c>
      <c r="J150" s="175" t="n">
        <v>4</v>
      </c>
      <c r="K150" s="175" t="n">
        <v>4</v>
      </c>
      <c r="L150" s="175" t="n">
        <v>4</v>
      </c>
      <c r="M150" s="175" t="n">
        <v>5</v>
      </c>
      <c r="N150" s="175" t="n">
        <v>5</v>
      </c>
      <c r="O150" s="175" t="n">
        <v>4</v>
      </c>
      <c r="P150" s="174" t="inlineStr">
        <is>
          <t>3 · Writes and presents clearly to clients and teams
4 · Presents to senior stakeholders; shapes messaging</t>
        </is>
      </c>
      <c r="Q150" s="174" t="inlineStr">
        <is>
          <t>communication, present</t>
        </is>
      </c>
      <c r="R150" s="174" t="inlineStr">
        <is>
          <t>Presentation / writing test</t>
        </is>
      </c>
      <c r="S150" s="174" t="inlineStr">
        <is>
          <t>—</t>
        </is>
      </c>
      <c r="T150" s="174" t="inlineStr">
        <is>
          <t>Family set</t>
        </is>
      </c>
    </row>
    <row r="151" ht="54" customHeight="1">
      <c r="A151" s="174" t="inlineStr">
        <is>
          <t>Functional</t>
        </is>
      </c>
      <c r="B151" s="174" t="inlineStr">
        <is>
          <t>★ Product, Platform &amp; Domain Knowledge</t>
        </is>
      </c>
      <c r="C151" s="174" t="inlineStr">
        <is>
          <t>Knows IRIS products, platforms and the client's domain.</t>
        </is>
      </c>
      <c r="D151" s="174" t="inlineStr">
        <is>
          <t>Design &amp; Creative</t>
        </is>
      </c>
      <c r="E151" s="175" t="n">
        <v>1</v>
      </c>
      <c r="F151" s="175" t="n">
        <v>2</v>
      </c>
      <c r="G151" s="175" t="n">
        <v>3</v>
      </c>
      <c r="H151" s="175" t="n">
        <v>3</v>
      </c>
      <c r="I151" s="175" t="n">
        <v>4</v>
      </c>
      <c r="J151" s="175" t="n">
        <v>4</v>
      </c>
      <c r="K151" s="175" t="n">
        <v>4</v>
      </c>
      <c r="L151" s="175" t="n">
        <v>4</v>
      </c>
      <c r="M151" s="175" t="n">
        <v>5</v>
      </c>
      <c r="N151" s="175" t="n">
        <v>5</v>
      </c>
      <c r="O151" s="175" t="n">
        <v>4</v>
      </c>
      <c r="P151" s="174" t="inlineStr">
        <is>
          <t>3 · Handles most product and domain scenarios
4 · Recognised product / domain expert; trains others</t>
        </is>
      </c>
      <c r="Q151" s="174" t="inlineStr">
        <is>
          <t>product, domain</t>
        </is>
      </c>
      <c r="R151" s="174" t="inlineStr">
        <is>
          <t>Scenario interview</t>
        </is>
      </c>
      <c r="S151" s="174" t="inlineStr">
        <is>
          <t>Internal product certification</t>
        </is>
      </c>
      <c r="T151" s="174" t="inlineStr">
        <is>
          <t>Family set</t>
        </is>
      </c>
    </row>
    <row r="152" ht="54" customHeight="1">
      <c r="A152" s="174" t="inlineStr">
        <is>
          <t>Functional</t>
        </is>
      </c>
      <c r="B152" s="174" t="inlineStr">
        <is>
          <t>Strategic Thinking &amp; Business Acumen</t>
        </is>
      </c>
      <c r="C152" s="174" t="inlineStr">
        <is>
          <t>Links work to business outcomes, budgets and strategy.</t>
        </is>
      </c>
      <c r="D152" s="174" t="inlineStr">
        <is>
          <t>—</t>
        </is>
      </c>
      <c r="E152" s="175" t="n">
        <v>1</v>
      </c>
      <c r="F152" s="175" t="n">
        <v>2</v>
      </c>
      <c r="G152" s="175" t="n">
        <v>3</v>
      </c>
      <c r="H152" s="175" t="n">
        <v>3</v>
      </c>
      <c r="I152" s="175" t="n">
        <v>4</v>
      </c>
      <c r="J152" s="175" t="n">
        <v>4</v>
      </c>
      <c r="K152" s="175" t="n">
        <v>4</v>
      </c>
      <c r="L152" s="175" t="n">
        <v>4</v>
      </c>
      <c r="M152" s="175" t="n">
        <v>5</v>
      </c>
      <c r="N152" s="175" t="n">
        <v>5</v>
      </c>
      <c r="O152" s="175" t="n">
        <v>4</v>
      </c>
      <c r="P152" s="174" t="inlineStr">
        <is>
          <t>3 · Connects work to business goals and budgets
4 · Shapes strategy, pricing or investment choices</t>
        </is>
      </c>
      <c r="Q152" s="174" t="inlineStr">
        <is>
          <t>revenue, strategy, market, pricing</t>
        </is>
      </c>
      <c r="R152" s="174" t="inlineStr">
        <is>
          <t>Case interview</t>
        </is>
      </c>
      <c r="S152" s="174" t="inlineStr">
        <is>
          <t>MBA / PGDM · preferred at C+</t>
        </is>
      </c>
      <c r="T152" s="174" t="inlineStr">
        <is>
          <t>Family set</t>
        </is>
      </c>
    </row>
    <row r="153" ht="54" customHeight="1">
      <c r="A153" s="174" t="inlineStr">
        <is>
          <t>Functional</t>
        </is>
      </c>
      <c r="B153" s="174" t="inlineStr">
        <is>
          <t>Data Analytics, BI &amp; Visualisation</t>
        </is>
      </c>
      <c r="C153" s="174" t="inlineStr">
        <is>
          <t>Turns data into MIS, dashboards and insight.</t>
        </is>
      </c>
      <c r="D153" s="174" t="inlineStr">
        <is>
          <t>—</t>
        </is>
      </c>
      <c r="E153" s="175" t="n">
        <v>1</v>
      </c>
      <c r="F153" s="175" t="n">
        <v>2</v>
      </c>
      <c r="G153" s="175" t="n">
        <v>3</v>
      </c>
      <c r="H153" s="175" t="n">
        <v>3</v>
      </c>
      <c r="I153" s="175" t="n">
        <v>4</v>
      </c>
      <c r="J153" s="175" t="n">
        <v>4</v>
      </c>
      <c r="K153" s="175" t="n">
        <v>4</v>
      </c>
      <c r="L153" s="175" t="n">
        <v>4</v>
      </c>
      <c r="M153" s="175" t="n">
        <v>5</v>
      </c>
      <c r="N153" s="175" t="n">
        <v>5</v>
      </c>
      <c r="O153" s="175" t="n">
        <v>4</v>
      </c>
      <c r="P153" s="174" t="inlineStr">
        <is>
          <t>3 · Builds MIS, dashboards and analysis
4 · Defines metrics and analytics approach for a business</t>
        </is>
      </c>
      <c r="Q153" s="174" t="inlineStr">
        <is>
          <t>—</t>
        </is>
      </c>
      <c r="R153" s="174" t="inlineStr">
        <is>
          <t>Data case / practical</t>
        </is>
      </c>
      <c r="S153" s="174" t="inlineStr">
        <is>
          <t>Power BI / Tableau · optional</t>
        </is>
      </c>
      <c r="T153" s="174" t="inlineStr">
        <is>
          <t>Family set</t>
        </is>
      </c>
    </row>
    <row r="154" ht="67" customHeight="1">
      <c r="A154" s="174" t="inlineStr">
        <is>
          <t>Functional</t>
        </is>
      </c>
      <c r="B154" s="174" t="inlineStr">
        <is>
          <t>AI, GenAI &amp; Prompt Engineering</t>
        </is>
      </c>
      <c r="C154" s="174" t="inlineStr">
        <is>
          <t>Uses or builds AI and LLM solutions to improve products and work.</t>
        </is>
      </c>
      <c r="D154" s="174" t="inlineStr">
        <is>
          <t>—</t>
        </is>
      </c>
      <c r="E154" s="175" t="n">
        <v>1</v>
      </c>
      <c r="F154" s="175" t="n">
        <v>2</v>
      </c>
      <c r="G154" s="175" t="n">
        <v>3</v>
      </c>
      <c r="H154" s="175" t="n">
        <v>3</v>
      </c>
      <c r="I154" s="175" t="n">
        <v>4</v>
      </c>
      <c r="J154" s="175" t="n">
        <v>4</v>
      </c>
      <c r="K154" s="175" t="n">
        <v>4</v>
      </c>
      <c r="L154" s="175" t="n">
        <v>4</v>
      </c>
      <c r="M154" s="175" t="n">
        <v>5</v>
      </c>
      <c r="N154" s="175" t="n">
        <v>5</v>
      </c>
      <c r="O154" s="175" t="n">
        <v>4</v>
      </c>
      <c r="P154" s="174" t="inlineStr">
        <is>
          <t>3 · Uses AI / LLM tools in own work and validates output
4 · Builds AI features or AI-enabled processes; sets safe-use practice</t>
        </is>
      </c>
      <c r="Q154" s="174" t="inlineStr">
        <is>
          <t>claude, gemini</t>
        </is>
      </c>
      <c r="R154" s="174" t="inlineStr">
        <is>
          <t>Work sample / portfolio</t>
        </is>
      </c>
      <c r="S154" s="174" t="inlineStr">
        <is>
          <t>Vendor AI certifications · optional</t>
        </is>
      </c>
      <c r="T154" s="174" t="inlineStr">
        <is>
          <t>Family set</t>
        </is>
      </c>
    </row>
    <row r="155" ht="67" customHeight="1">
      <c r="A155" s="174" t="inlineStr">
        <is>
          <t>Functional</t>
        </is>
      </c>
      <c r="B155" s="174" t="inlineStr">
        <is>
          <t>Process Improvement &amp; Quality Mindset</t>
        </is>
      </c>
      <c r="C155" s="174" t="inlineStr">
        <is>
          <t>Gets it right first time; improves processes and checklists.</t>
        </is>
      </c>
      <c r="D155" s="174" t="inlineStr">
        <is>
          <t>—</t>
        </is>
      </c>
      <c r="E155" s="175" t="n">
        <v>1</v>
      </c>
      <c r="F155" s="175" t="n">
        <v>2</v>
      </c>
      <c r="G155" s="175" t="n">
        <v>3</v>
      </c>
      <c r="H155" s="175" t="n">
        <v>3</v>
      </c>
      <c r="I155" s="175" t="n">
        <v>4</v>
      </c>
      <c r="J155" s="175" t="n">
        <v>4</v>
      </c>
      <c r="K155" s="175" t="n">
        <v>4</v>
      </c>
      <c r="L155" s="175" t="n">
        <v>4</v>
      </c>
      <c r="M155" s="175" t="n">
        <v>5</v>
      </c>
      <c r="N155" s="175" t="n">
        <v>5</v>
      </c>
      <c r="O155" s="175" t="n">
        <v>4</v>
      </c>
      <c r="P155" s="174" t="inlineStr">
        <is>
          <t>3 · Delivers right-first-time; improves own checklists
4 · Redesigns team processes; reduces error rates measurably</t>
        </is>
      </c>
      <c r="Q155" s="174" t="inlineStr">
        <is>
          <t>review</t>
        </is>
      </c>
      <c r="R155" s="174" t="inlineStr">
        <is>
          <t>Work sample / case</t>
        </is>
      </c>
      <c r="S155" s="174" t="inlineStr">
        <is>
          <t>Lean / Six Sigma · optional</t>
        </is>
      </c>
      <c r="T155" s="174" t="inlineStr">
        <is>
          <t>Family set</t>
        </is>
      </c>
    </row>
    <row r="156" ht="28" customHeight="1">
      <c r="A156" s="136" t="inlineStr">
        <is>
          <t>Leadership</t>
        </is>
      </c>
      <c r="B156" s="136" t="inlineStr">
        <is>
          <t>Leadership cluster · 4 competencies, part C</t>
        </is>
      </c>
      <c r="C156" s="136" t="inlineStr">
        <is>
          <t>Leading people, decisions, strategy and change</t>
        </is>
      </c>
      <c r="D156" s="136" t="inlineStr">
        <is>
          <t>POD Leads and People Managers</t>
        </is>
      </c>
      <c r="E156" s="47" t="inlineStr">
        <is>
          <t>—</t>
        </is>
      </c>
      <c r="F156" s="47" t="inlineStr">
        <is>
          <t>—</t>
        </is>
      </c>
      <c r="G156" s="47" t="inlineStr">
        <is>
          <t>—</t>
        </is>
      </c>
      <c r="H156" s="47" t="inlineStr">
        <is>
          <t>1/2</t>
        </is>
      </c>
      <c r="I156" s="47" t="inlineStr">
        <is>
          <t>2/3</t>
        </is>
      </c>
      <c r="J156" s="47" t="inlineStr">
        <is>
          <t>3/4</t>
        </is>
      </c>
      <c r="K156" s="47" t="inlineStr">
        <is>
          <t>4/4</t>
        </is>
      </c>
      <c r="L156" s="47" t="inlineStr">
        <is>
          <t>4/4</t>
        </is>
      </c>
      <c r="M156" s="47" t="inlineStr">
        <is>
          <t>4/4</t>
        </is>
      </c>
      <c r="N156" s="47" t="inlineStr">
        <is>
          <t>5/5</t>
        </is>
      </c>
      <c r="O156" s="47" t="inlineStr">
        <is>
          <t>5/5</t>
        </is>
      </c>
      <c r="P156" s="136" t="inlineStr">
        <is>
          <t>Required level shown as IC / Manager</t>
        </is>
      </c>
      <c r="Q156" s="136" t="inlineStr">
        <is>
          <t>—</t>
        </is>
      </c>
      <c r="R156" s="136" t="inlineStr">
        <is>
          <t>Behavioural interview; 360 feedback</t>
        </is>
      </c>
      <c r="S156" s="136" t="inlineStr">
        <is>
          <t>—</t>
        </is>
      </c>
      <c r="T156" s="136" t="inlineStr">
        <is>
          <t>S14, S15, S16</t>
        </is>
      </c>
    </row>
    <row r="157" ht="15" customHeight="1"/>
    <row r="158" ht="15" customHeight="1">
      <c r="A158" s="12" t="inlineStr">
        <is>
          <t>Job family</t>
        </is>
      </c>
      <c r="B158" s="12" t="inlineStr">
        <is>
          <t>Education / credentials</t>
        </is>
      </c>
      <c r="C158" s="210" t="n"/>
      <c r="D158" s="12" t="inlineStr">
        <is>
          <t>Gate requirements</t>
        </is>
      </c>
      <c r="E158" s="210" t="n"/>
      <c r="F158" s="12" t="inlineStr">
        <is>
          <t>Learning focus — Band A</t>
        </is>
      </c>
      <c r="G158" s="211" t="n"/>
      <c r="H158" s="211" t="n"/>
      <c r="I158" s="211" t="n"/>
      <c r="J158" s="211" t="n"/>
      <c r="K158" s="210" t="n"/>
      <c r="L158" s="12" t="inlineStr">
        <is>
          <t>Learning focus — Band B</t>
        </is>
      </c>
      <c r="M158" s="211" t="n"/>
      <c r="N158" s="211" t="n"/>
      <c r="O158" s="211" t="n"/>
      <c r="P158" s="210" t="n"/>
      <c r="Q158" s="12" t="inlineStr">
        <is>
          <t>Learning focus — Band C+</t>
        </is>
      </c>
      <c r="R158" s="210" t="n"/>
      <c r="S158" s="12" t="inlineStr">
        <is>
          <t>Future skills</t>
        </is>
      </c>
      <c r="T158" s="210" t="n"/>
    </row>
    <row r="159" ht="80" customHeight="1">
      <c r="A159" s="13" t="inlineStr">
        <is>
          <t>Sales &amp; Business Development</t>
        </is>
      </c>
      <c r="B159" s="16" t="inlineStr">
        <is>
          <t>Graduate; MBA preferred from B2</t>
        </is>
      </c>
      <c r="C159" s="210" t="n"/>
      <c r="D159" s="16" t="inlineStr">
        <is>
          <t>CRM hygiene; contract basics</t>
        </is>
      </c>
      <c r="E159" s="210" t="n"/>
      <c r="F159" s="16" t="inlineStr">
        <is>
          <t>Mandatory path · POSH, Code of Conduct, InfoSec; Sales, Negotiation &amp; Account Growth, Marketing Tech &amp; Digital Marketing to Working → Practitioner; AI literacy to 2; learn by mentoring and KT.</t>
        </is>
      </c>
      <c r="G159" s="211" t="n"/>
      <c r="H159" s="211" t="n"/>
      <c r="I159" s="211" t="n"/>
      <c r="J159" s="211" t="n"/>
      <c r="K159" s="210" t="n"/>
      <c r="L159"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159" s="211" t="n"/>
      <c r="N159" s="211" t="n"/>
      <c r="O159" s="211" t="n"/>
      <c r="P159" s="210" t="n"/>
      <c r="Q159" s="16" t="inlineStr">
        <is>
          <t>Expert in one must-have; strategy &amp; business acumen; building the bench; AI-enabled processes for the function.</t>
        </is>
      </c>
      <c r="R159" s="210" t="n"/>
      <c r="S159" s="16" t="inlineStr">
        <is>
          <t>Data-driven selling, AI prospecting, ESG / regtech market knowledge</t>
        </is>
      </c>
      <c r="T159" s="210" t="n"/>
    </row>
    <row r="160" ht="80" customHeight="1">
      <c r="A160" s="13" t="inlineStr">
        <is>
          <t>Marketing &amp; Communications</t>
        </is>
      </c>
      <c r="B160" s="16" t="inlineStr">
        <is>
          <t>Graduate / MBA · marketing</t>
        </is>
      </c>
      <c r="C160" s="210" t="n"/>
      <c r="D160" s="16" t="inlineStr">
        <is>
          <t>Brand and data-privacy rules for campaigns</t>
        </is>
      </c>
      <c r="E160" s="210" t="n"/>
      <c r="F160" s="16" t="inlineStr">
        <is>
          <t>Mandatory path · POSH, Code of Conduct, InfoSec; Marketing Tech &amp; Digital Marketing, Communication &amp; Presentation to Working → Practitioner; AI literacy to 2; learn by mentoring and KT.</t>
        </is>
      </c>
      <c r="G160" s="211" t="n"/>
      <c r="H160" s="211" t="n"/>
      <c r="I160" s="211" t="n"/>
      <c r="J160" s="211" t="n"/>
      <c r="K160" s="210" t="n"/>
      <c r="L160" s="16" t="inlineStr">
        <is>
          <t>Marketing Tech &amp; Digital Marketing, Communication &amp; Presentation to Advanced; Data Analytics, BI &amp; Visualisation, AI, GenAI &amp; Prompt Engineering, Product, Platform &amp; Domain Knowledge to Practitioner; POD Leads / Managers: leading people, delegation, feedback.</t>
        </is>
      </c>
      <c r="M160" s="211" t="n"/>
      <c r="N160" s="211" t="n"/>
      <c r="O160" s="211" t="n"/>
      <c r="P160" s="210" t="n"/>
      <c r="Q160" s="16" t="inlineStr">
        <is>
          <t>Expert in one must-have; strategy &amp; business acumen; building the bench; AI-enabled processes for the function.</t>
        </is>
      </c>
      <c r="R160" s="210" t="n"/>
      <c r="S160" s="16" t="inlineStr">
        <is>
          <t>AI content &amp; marketing automation, marketing analytics</t>
        </is>
      </c>
      <c r="T160" s="210" t="n"/>
    </row>
    <row r="161" ht="80" customHeight="1">
      <c r="A161" s="13" t="inlineStr">
        <is>
          <t>Design &amp; Creative</t>
        </is>
      </c>
      <c r="B161" s="16" t="inlineStr">
        <is>
          <t>Graduate in design / communication</t>
        </is>
      </c>
      <c r="C161" s="210" t="n"/>
      <c r="D161" s="16" t="inlineStr">
        <is>
          <t>Brand and accessibility standards · WCAG</t>
        </is>
      </c>
      <c r="E161" s="210" t="n"/>
      <c r="F161" s="16" t="inlineStr">
        <is>
          <t>Mandatory path · POSH, Code of Conduct, InfoSec; Product, Platform &amp; Domain Knowledge, Communication &amp; Presentation to Working → Practitioner; AI literacy to 2; learn by mentoring and KT.</t>
        </is>
      </c>
      <c r="G161" s="211" t="n"/>
      <c r="H161" s="211" t="n"/>
      <c r="I161" s="211" t="n"/>
      <c r="J161" s="211" t="n"/>
      <c r="K161" s="210" t="n"/>
      <c r="L161" s="16" t="inlineStr">
        <is>
          <t>Product, Platform &amp; Domain Knowledge, Communication &amp; Presentation to Advanced; Marketing Tech &amp; Digital Marketing, Process Improvement &amp; Quality Mindset, AI, GenAI &amp; Prompt Engineering to Practitioner; POD Leads / Managers: leading people, delegation, feedback.</t>
        </is>
      </c>
      <c r="M161" s="211" t="n"/>
      <c r="N161" s="211" t="n"/>
      <c r="O161" s="211" t="n"/>
      <c r="P161" s="210" t="n"/>
      <c r="Q161" s="16" t="inlineStr">
        <is>
          <t>Expert in one must-have; strategy &amp; business acumen; building the bench; AI-enabled processes for the function.</t>
        </is>
      </c>
      <c r="R161" s="210" t="n"/>
      <c r="S161" s="16" t="inlineStr">
        <is>
          <t>AI-assisted design, design systems</t>
        </is>
      </c>
      <c r="T161" s="210" t="n"/>
    </row>
    <row r="162" ht="15" customHeight="1"/>
    <row r="163" ht="15" customHeight="1"/>
    <row r="164" ht="20" customHeight="1">
      <c r="A164" s="173" t="inlineStr">
        <is>
          <t>Digitizing — 24 people · Service delivery &amp; data operations · levels A2–C1</t>
        </is>
      </c>
    </row>
    <row r="165" ht="15" customHeight="1">
      <c r="A165" s="17" t="inlineStr">
        <is>
          <t>Job families: Data Operations &amp; Digitization · Customer Success &amp; Support</t>
        </is>
      </c>
    </row>
    <row r="166" ht="15" customHeight="1">
      <c r="A166" s="12" t="inlineStr">
        <is>
          <t>Capability health today · indicative, from survey + KRAs</t>
        </is>
      </c>
      <c r="B166" s="211" t="n"/>
      <c r="C166" s="211" t="n"/>
      <c r="D166" s="211" t="n"/>
      <c r="E166" s="210" t="n"/>
      <c r="F166" s="12" t="inlineStr">
        <is>
          <t>Result</t>
        </is>
      </c>
      <c r="G166" s="211" t="n"/>
      <c r="H166" s="211" t="n"/>
      <c r="I166" s="211" t="n"/>
      <c r="J166" s="211" t="n"/>
      <c r="K166" s="211" t="n"/>
      <c r="L166" s="211" t="n"/>
      <c r="M166" s="211" t="n"/>
      <c r="N166" s="211" t="n"/>
      <c r="O166" s="211" t="n"/>
      <c r="P166" s="211" t="n"/>
      <c r="Q166" s="211" t="n"/>
      <c r="R166" s="210" t="n"/>
    </row>
    <row r="167" ht="15" customHeight="1">
      <c r="A167" s="13" t="inlineStr">
        <is>
          <t>People assessed · meet or exceed their level</t>
        </is>
      </c>
      <c r="B167" s="211" t="n"/>
      <c r="C167" s="211" t="n"/>
      <c r="D167" s="211" t="n"/>
      <c r="E167" s="210" t="n"/>
      <c r="F167" s="16" t="inlineStr">
        <is>
          <t>23 · 22</t>
        </is>
      </c>
      <c r="G167" s="211" t="n"/>
      <c r="H167" s="211" t="n"/>
      <c r="I167" s="211" t="n"/>
      <c r="J167" s="211" t="n"/>
      <c r="K167" s="211" t="n"/>
      <c r="L167" s="211" t="n"/>
      <c r="M167" s="211" t="n"/>
      <c r="N167" s="211" t="n"/>
      <c r="O167" s="211" t="n"/>
      <c r="P167" s="211" t="n"/>
      <c r="Q167" s="211" t="n"/>
      <c r="R167" s="210" t="n"/>
    </row>
    <row r="168" ht="15" customHeight="1">
      <c r="A168" s="13" t="inlineStr">
        <is>
          <t>Average index · Core · Future-ready · Functional · Leadership · % of required</t>
        </is>
      </c>
      <c r="B168" s="211" t="n"/>
      <c r="C168" s="211" t="n"/>
      <c r="D168" s="211" t="n"/>
      <c r="E168" s="210" t="n"/>
      <c r="F168" s="16" t="inlineStr">
        <is>
          <t>101% · 108% · 99% · 97% · 100%</t>
        </is>
      </c>
      <c r="G168" s="211" t="n"/>
      <c r="H168" s="211" t="n"/>
      <c r="I168" s="211" t="n"/>
      <c r="J168" s="211" t="n"/>
      <c r="K168" s="211" t="n"/>
      <c r="L168" s="211" t="n"/>
      <c r="M168" s="211" t="n"/>
      <c r="N168" s="211" t="n"/>
      <c r="O168" s="211" t="n"/>
      <c r="P168" s="211" t="n"/>
      <c r="Q168" s="211" t="n"/>
      <c r="R168" s="210" t="n"/>
    </row>
    <row r="169" ht="15" customHeight="1">
      <c r="A169" s="13" t="inlineStr">
        <is>
          <t>Most common competency gaps · people</t>
        </is>
      </c>
      <c r="B169" s="211" t="n"/>
      <c r="C169" s="211" t="n"/>
      <c r="D169" s="211" t="n"/>
      <c r="E169" s="210" t="n"/>
      <c r="F169" s="16" t="inlineStr">
        <is>
          <t>AI / GenAI · Prioritisation · XBRL &amp; taxonomy · Innovation · Problem solving · Strategic acumen</t>
        </is>
      </c>
      <c r="G169" s="211" t="n"/>
      <c r="H169" s="211" t="n"/>
      <c r="I169" s="211" t="n"/>
      <c r="J169" s="211" t="n"/>
      <c r="K169" s="211" t="n"/>
      <c r="L169" s="211" t="n"/>
      <c r="M169" s="211" t="n"/>
      <c r="N169" s="211" t="n"/>
      <c r="O169" s="211" t="n"/>
      <c r="P169" s="211" t="n"/>
      <c r="Q169" s="211" t="n"/>
      <c r="R169" s="210" t="n"/>
    </row>
    <row r="170" ht="28" customHeight="1">
      <c r="A170" s="13" t="inlineStr">
        <is>
          <t>Role-based development priorities · people</t>
        </is>
      </c>
      <c r="B170" s="211" t="n"/>
      <c r="C170" s="211" t="n"/>
      <c r="D170" s="211" t="n"/>
      <c r="E170" s="210" t="n"/>
      <c r="F170" s="16" t="inlineStr">
        <is>
          <t>AI, GenAI &amp; Prompt Engineering · Stakeholder &amp; Client Management · Process Improvement &amp; Quality Mindset · Advanced Excel &amp; Productivity Tools · Accounting &amp; Reporting Standards · IFRS/US GAAP · People Leadership &amp; Mentoring</t>
        </is>
      </c>
      <c r="G170" s="211" t="n"/>
      <c r="H170" s="211" t="n"/>
      <c r="I170" s="211" t="n"/>
      <c r="J170" s="211" t="n"/>
      <c r="K170" s="211" t="n"/>
      <c r="L170" s="211" t="n"/>
      <c r="M170" s="211" t="n"/>
      <c r="N170" s="211" t="n"/>
      <c r="O170" s="211" t="n"/>
      <c r="P170" s="211" t="n"/>
      <c r="Q170" s="211" t="n"/>
      <c r="R170" s="210" t="n"/>
    </row>
    <row r="171" ht="28" customHeight="1">
      <c r="A171" s="13" t="inlineStr">
        <is>
          <t>Manager-identified training themes</t>
        </is>
      </c>
      <c r="B171" s="211" t="n"/>
      <c r="C171" s="211" t="n"/>
      <c r="D171" s="211" t="n"/>
      <c r="E171" s="210" t="n"/>
      <c r="F171" s="16"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G171" s="211" t="n"/>
      <c r="H171" s="211" t="n"/>
      <c r="I171" s="211" t="n"/>
      <c r="J171" s="211" t="n"/>
      <c r="K171" s="211" t="n"/>
      <c r="L171" s="211" t="n"/>
      <c r="M171" s="211" t="n"/>
      <c r="N171" s="211" t="n"/>
      <c r="O171" s="211" t="n"/>
      <c r="P171" s="211" t="n"/>
      <c r="Q171" s="211" t="n"/>
      <c r="R171" s="210" t="n"/>
    </row>
    <row r="172" ht="15" customHeight="1">
      <c r="A172" s="13" t="inlineStr">
        <is>
          <t>What helped people learn · survey</t>
        </is>
      </c>
      <c r="B172" s="211" t="n"/>
      <c r="C172" s="211" t="n"/>
      <c r="D172" s="211" t="n"/>
      <c r="E172" s="210" t="n"/>
      <c r="F172" s="16" t="inlineStr">
        <is>
          <t>Mentoring / guidance from seniors · Formal / classroom training · On-the-job / hands-on</t>
        </is>
      </c>
      <c r="G172" s="211" t="n"/>
      <c r="H172" s="211" t="n"/>
      <c r="I172" s="211" t="n"/>
      <c r="J172" s="211" t="n"/>
      <c r="K172" s="211" t="n"/>
      <c r="L172" s="211" t="n"/>
      <c r="M172" s="211" t="n"/>
      <c r="N172" s="211" t="n"/>
      <c r="O172" s="211" t="n"/>
      <c r="P172" s="211" t="n"/>
      <c r="Q172" s="211" t="n"/>
      <c r="R172" s="210" t="n"/>
    </row>
    <row r="173" ht="15" customHeight="1">
      <c r="A173" s="13" t="inlineStr">
        <is>
          <t>How the work is changing</t>
        </is>
      </c>
      <c r="B173" s="211" t="n"/>
      <c r="C173" s="211" t="n"/>
      <c r="D173" s="211" t="n"/>
      <c r="E173" s="210" t="n"/>
      <c r="F173" s="16" t="inlineStr">
        <is>
          <t>19 of 23 say the role is changing because of AI / automation</t>
        </is>
      </c>
      <c r="G173" s="211" t="n"/>
      <c r="H173" s="211" t="n"/>
      <c r="I173" s="211" t="n"/>
      <c r="J173" s="211" t="n"/>
      <c r="K173" s="211" t="n"/>
      <c r="L173" s="211" t="n"/>
      <c r="M173" s="211" t="n"/>
      <c r="N173" s="211" t="n"/>
      <c r="O173" s="211" t="n"/>
      <c r="P173" s="211" t="n"/>
      <c r="Q173" s="211" t="n"/>
      <c r="R173" s="210" t="n"/>
    </row>
    <row r="174" ht="15" customHeight="1">
      <c r="A174" s="13" t="inlineStr">
        <is>
          <t>Lateral moves the evidence supports · people</t>
        </is>
      </c>
      <c r="B174" s="211" t="n"/>
      <c r="C174" s="211" t="n"/>
      <c r="D174" s="211" t="n"/>
      <c r="E174" s="210" t="n"/>
      <c r="F174" s="16" t="inlineStr">
        <is>
          <t>No strong match yet</t>
        </is>
      </c>
      <c r="G174" s="211" t="n"/>
      <c r="H174" s="211" t="n"/>
      <c r="I174" s="211" t="n"/>
      <c r="J174" s="211" t="n"/>
      <c r="K174" s="211" t="n"/>
      <c r="L174" s="211" t="n"/>
      <c r="M174" s="211" t="n"/>
      <c r="N174" s="211" t="n"/>
      <c r="O174" s="211" t="n"/>
      <c r="P174" s="211" t="n"/>
      <c r="Q174" s="211" t="n"/>
      <c r="R174" s="210" t="n"/>
    </row>
    <row r="175" ht="15" customHeight="1"/>
    <row r="176" ht="28" customHeight="1">
      <c r="A176" s="12" t="inlineStr">
        <is>
          <t>Cluster</t>
        </is>
      </c>
      <c r="B176" s="12" t="inlineStr">
        <is>
          <t>Competency · ★ = must-have</t>
        </is>
      </c>
      <c r="C176" s="12" t="inlineStr">
        <is>
          <t>Definition</t>
        </is>
      </c>
      <c r="D176" s="12" t="inlineStr">
        <is>
          <t>Must-have for</t>
        </is>
      </c>
      <c r="E176" s="12" t="inlineStr">
        <is>
          <t>A1</t>
        </is>
      </c>
      <c r="F176" s="12" t="inlineStr">
        <is>
          <t>A2</t>
        </is>
      </c>
      <c r="G176" s="12" t="inlineStr">
        <is>
          <t>A3</t>
        </is>
      </c>
      <c r="H176" s="12" t="inlineStr">
        <is>
          <t>B1</t>
        </is>
      </c>
      <c r="I176" s="12" t="inlineStr">
        <is>
          <t>B2</t>
        </is>
      </c>
      <c r="J176" s="12" t="inlineStr">
        <is>
          <t>B3</t>
        </is>
      </c>
      <c r="K176" s="12" t="inlineStr">
        <is>
          <t>B+</t>
        </is>
      </c>
      <c r="L176" s="12" t="inlineStr">
        <is>
          <t>C1</t>
        </is>
      </c>
      <c r="M176" s="12" t="inlineStr">
        <is>
          <t>C2</t>
        </is>
      </c>
      <c r="N176" s="12" t="inlineStr">
        <is>
          <t>C+</t>
        </is>
      </c>
      <c r="O176" s="12" t="inlineStr">
        <is>
          <t>D1</t>
        </is>
      </c>
      <c r="P176" s="12" t="inlineStr">
        <is>
          <t>What good looks like · by proficiency</t>
        </is>
      </c>
      <c r="Q176" s="12" t="inlineStr">
        <is>
          <t>What IRIS top performers do · survey</t>
        </is>
      </c>
      <c r="R176" s="12" t="inlineStr">
        <is>
          <t>How to assess</t>
        </is>
      </c>
      <c r="S176" s="12" t="inlineStr">
        <is>
          <t>Credentials</t>
        </is>
      </c>
      <c r="T176" s="12" t="inlineStr">
        <is>
          <t>Reference</t>
        </is>
      </c>
    </row>
    <row r="177" ht="67" customHeight="1">
      <c r="A177" s="174" t="inlineStr">
        <is>
          <t>Functional</t>
        </is>
      </c>
      <c r="B177" s="174" t="inlineStr">
        <is>
          <t>★ Advanced Excel &amp; Productivity Tools</t>
        </is>
      </c>
      <c r="C177" s="174" t="inlineStr">
        <is>
          <t>Uses Excel, Word, HTML and conversion tools expertly.</t>
        </is>
      </c>
      <c r="D177" s="174" t="inlineStr">
        <is>
          <t>Data Operations &amp; Digitization</t>
        </is>
      </c>
      <c r="E177" s="175" t="n">
        <v>1</v>
      </c>
      <c r="F177" s="175" t="n">
        <v>2</v>
      </c>
      <c r="G177" s="175" t="n">
        <v>3</v>
      </c>
      <c r="H177" s="175" t="n">
        <v>3</v>
      </c>
      <c r="I177" s="175" t="n">
        <v>4</v>
      </c>
      <c r="J177" s="175" t="n">
        <v>4</v>
      </c>
      <c r="K177" s="175" t="n">
        <v>4</v>
      </c>
      <c r="L177" s="175" t="n">
        <v>4</v>
      </c>
      <c r="M177" s="175" t="n">
        <v>5</v>
      </c>
      <c r="N177" s="175" t="n">
        <v>5</v>
      </c>
      <c r="O177" s="175" t="n">
        <v>4</v>
      </c>
      <c r="P177" s="174" t="inlineStr">
        <is>
          <t>3 · Uses advanced Excel, Word, HTML and conversion tools fluently
4 · Builds templates and automation used by the team</t>
        </is>
      </c>
      <c r="Q177" s="174" t="inlineStr">
        <is>
          <t>HTML, formatting, pdf, word, excel</t>
        </is>
      </c>
      <c r="R177" s="174" t="inlineStr">
        <is>
          <t>Practical test</t>
        </is>
      </c>
      <c r="S177" s="174" t="inlineStr">
        <is>
          <t>MOS Excel · optional</t>
        </is>
      </c>
      <c r="T177" s="174" t="inlineStr">
        <is>
          <t>Family set</t>
        </is>
      </c>
    </row>
    <row r="178" ht="67" customHeight="1">
      <c r="A178" s="174" t="inlineStr">
        <is>
          <t>Functional</t>
        </is>
      </c>
      <c r="B178" s="174" t="inlineStr">
        <is>
          <t>★ Process Improvement &amp; Quality Mindset</t>
        </is>
      </c>
      <c r="C178" s="174" t="inlineStr">
        <is>
          <t>Gets it right first time; improves processes and checklists.</t>
        </is>
      </c>
      <c r="D178" s="174" t="inlineStr">
        <is>
          <t>Data Operations &amp; Digitization</t>
        </is>
      </c>
      <c r="E178" s="175" t="n">
        <v>1</v>
      </c>
      <c r="F178" s="175" t="n">
        <v>2</v>
      </c>
      <c r="G178" s="175" t="n">
        <v>3</v>
      </c>
      <c r="H178" s="175" t="n">
        <v>3</v>
      </c>
      <c r="I178" s="175" t="n">
        <v>4</v>
      </c>
      <c r="J178" s="175" t="n">
        <v>4</v>
      </c>
      <c r="K178" s="175" t="n">
        <v>4</v>
      </c>
      <c r="L178" s="175" t="n">
        <v>4</v>
      </c>
      <c r="M178" s="175" t="n">
        <v>5</v>
      </c>
      <c r="N178" s="175" t="n">
        <v>5</v>
      </c>
      <c r="O178" s="175" t="n">
        <v>4</v>
      </c>
      <c r="P178" s="174" t="inlineStr">
        <is>
          <t>3 · Delivers right-first-time; improves own checklists
4 · Redesigns team processes; reduces error rates measurably</t>
        </is>
      </c>
      <c r="Q178" s="174" t="inlineStr">
        <is>
          <t>quality, qc, review, validation</t>
        </is>
      </c>
      <c r="R178" s="174" t="inlineStr">
        <is>
          <t>Work sample / case</t>
        </is>
      </c>
      <c r="S178" s="174" t="inlineStr">
        <is>
          <t>Lean / Six Sigma · optional</t>
        </is>
      </c>
      <c r="T178" s="174" t="inlineStr">
        <is>
          <t>Family set</t>
        </is>
      </c>
    </row>
    <row r="179" ht="54" customHeight="1">
      <c r="A179" s="174" t="inlineStr">
        <is>
          <t>Functional</t>
        </is>
      </c>
      <c r="B179" s="174" t="inlineStr">
        <is>
          <t>Regulatory &amp; BFSI Domain</t>
        </is>
      </c>
      <c r="C179" s="174" t="inlineStr">
        <is>
          <t>Understands regulators, returns, filings and BFSI rules.</t>
        </is>
      </c>
      <c r="D179" s="174" t="inlineStr">
        <is>
          <t>—</t>
        </is>
      </c>
      <c r="E179" s="175" t="n">
        <v>1</v>
      </c>
      <c r="F179" s="175" t="n">
        <v>2</v>
      </c>
      <c r="G179" s="175" t="n">
        <v>3</v>
      </c>
      <c r="H179" s="175" t="n">
        <v>3</v>
      </c>
      <c r="I179" s="175" t="n">
        <v>4</v>
      </c>
      <c r="J179" s="175" t="n">
        <v>4</v>
      </c>
      <c r="K179" s="175" t="n">
        <v>4</v>
      </c>
      <c r="L179" s="175" t="n">
        <v>4</v>
      </c>
      <c r="M179" s="175" t="n">
        <v>5</v>
      </c>
      <c r="N179" s="175" t="n">
        <v>5</v>
      </c>
      <c r="O179" s="175" t="n">
        <v>4</v>
      </c>
      <c r="P179" s="174" t="inlineStr">
        <is>
          <t>3 · Knows the relevant regulators, returns and rules
4 · Interprets new regulation; advises clients and product</t>
        </is>
      </c>
      <c r="Q179" s="174" t="inlineStr">
        <is>
          <t>cipc, mca, hmrc, RBI, regulation</t>
        </is>
      </c>
      <c r="R179" s="174" t="inlineStr">
        <is>
          <t>Domain interview</t>
        </is>
      </c>
      <c r="S179" s="174" t="inlineStr">
        <is>
          <t>Domain certifications · optional</t>
        </is>
      </c>
      <c r="T179" s="174" t="inlineStr">
        <is>
          <t>Family set</t>
        </is>
      </c>
    </row>
    <row r="180" ht="67" customHeight="1">
      <c r="A180" s="174" t="inlineStr">
        <is>
          <t>Functional</t>
        </is>
      </c>
      <c r="B180" s="174" t="inlineStr">
        <is>
          <t>XBRL, iXBRL &amp; Taxonomy</t>
        </is>
      </c>
      <c r="C180" s="174" t="inlineStr">
        <is>
          <t>Tags, converts and validates XBRL / iXBRL filings; applies taxonomies.</t>
        </is>
      </c>
      <c r="D180" s="174" t="inlineStr">
        <is>
          <t>—</t>
        </is>
      </c>
      <c r="E180" s="175" t="n">
        <v>1</v>
      </c>
      <c r="F180" s="175" t="n">
        <v>2</v>
      </c>
      <c r="G180" s="175" t="n">
        <v>3</v>
      </c>
      <c r="H180" s="175" t="n">
        <v>3</v>
      </c>
      <c r="I180" s="175" t="n">
        <v>4</v>
      </c>
      <c r="J180" s="175" t="n">
        <v>4</v>
      </c>
      <c r="K180" s="175" t="n">
        <v>4</v>
      </c>
      <c r="L180" s="175" t="n">
        <v>4</v>
      </c>
      <c r="M180" s="175" t="n">
        <v>5</v>
      </c>
      <c r="N180" s="175" t="n">
        <v>5</v>
      </c>
      <c r="O180" s="175" t="n">
        <v>4</v>
      </c>
      <c r="P180" s="174" t="inlineStr">
        <is>
          <t>3 · Tags and validates filings accurately for a market
4 · Resolves complex tagging and taxonomy issues; builds extensions; reviews others</t>
        </is>
      </c>
      <c r="Q180" s="174" t="inlineStr">
        <is>
          <t>XBRL, ixbrl, tagging, ESEF</t>
        </is>
      </c>
      <c r="R180" s="174" t="inlineStr">
        <is>
          <t>Tagging test on a real filing</t>
        </is>
      </c>
      <c r="S180" s="174" t="inlineStr">
        <is>
          <t>XBRL US GAAP Certificate · AICPA &amp; XBRL US or equivalent</t>
        </is>
      </c>
      <c r="T180" s="174" t="inlineStr">
        <is>
          <t>Family set</t>
        </is>
      </c>
    </row>
    <row r="181" ht="67" customHeight="1">
      <c r="A181" s="174" t="inlineStr">
        <is>
          <t>Functional</t>
        </is>
      </c>
      <c r="B181" s="174" t="inlineStr">
        <is>
          <t>AI, GenAI &amp; Prompt Engineering</t>
        </is>
      </c>
      <c r="C181" s="174" t="inlineStr">
        <is>
          <t>Uses or builds AI and LLM solutions to improve products and work.</t>
        </is>
      </c>
      <c r="D181" s="174" t="inlineStr">
        <is>
          <t>—</t>
        </is>
      </c>
      <c r="E181" s="175" t="n">
        <v>1</v>
      </c>
      <c r="F181" s="175" t="n">
        <v>2</v>
      </c>
      <c r="G181" s="175" t="n">
        <v>3</v>
      </c>
      <c r="H181" s="175" t="n">
        <v>3</v>
      </c>
      <c r="I181" s="175" t="n">
        <v>4</v>
      </c>
      <c r="J181" s="175" t="n">
        <v>4</v>
      </c>
      <c r="K181" s="175" t="n">
        <v>4</v>
      </c>
      <c r="L181" s="175" t="n">
        <v>4</v>
      </c>
      <c r="M181" s="175" t="n">
        <v>5</v>
      </c>
      <c r="N181" s="175" t="n">
        <v>5</v>
      </c>
      <c r="O181" s="175" t="n">
        <v>4</v>
      </c>
      <c r="P181" s="174" t="inlineStr">
        <is>
          <t>3 · Uses AI / LLM tools in own work and validates output
4 · Builds AI features or AI-enabled processes; sets safe-use practice</t>
        </is>
      </c>
      <c r="Q181" s="174" t="inlineStr">
        <is>
          <t>copilot</t>
        </is>
      </c>
      <c r="R181" s="174" t="inlineStr">
        <is>
          <t>Work sample / portfolio</t>
        </is>
      </c>
      <c r="S181" s="174" t="inlineStr">
        <is>
          <t>Vendor AI certifications · optional</t>
        </is>
      </c>
      <c r="T181" s="174" t="inlineStr">
        <is>
          <t>Family set</t>
        </is>
      </c>
    </row>
    <row r="182" ht="54" customHeight="1">
      <c r="A182" s="174" t="inlineStr">
        <is>
          <t>Functional</t>
        </is>
      </c>
      <c r="B182" s="174" t="inlineStr">
        <is>
          <t>Time, Priority &amp; Self-Management</t>
        </is>
      </c>
      <c r="C182" s="174" t="inlineStr">
        <is>
          <t>Manages volume, deadlines and priorities.</t>
        </is>
      </c>
      <c r="D182" s="174" t="inlineStr">
        <is>
          <t>—</t>
        </is>
      </c>
      <c r="E182" s="175" t="n">
        <v>1</v>
      </c>
      <c r="F182" s="175" t="n">
        <v>2</v>
      </c>
      <c r="G182" s="175" t="n">
        <v>3</v>
      </c>
      <c r="H182" s="175" t="n">
        <v>3</v>
      </c>
      <c r="I182" s="175" t="n">
        <v>4</v>
      </c>
      <c r="J182" s="175" t="n">
        <v>4</v>
      </c>
      <c r="K182" s="175" t="n">
        <v>4</v>
      </c>
      <c r="L182" s="175" t="n">
        <v>4</v>
      </c>
      <c r="M182" s="175" t="n">
        <v>5</v>
      </c>
      <c r="N182" s="175" t="n">
        <v>5</v>
      </c>
      <c r="O182" s="175" t="n">
        <v>4</v>
      </c>
      <c r="P182" s="174" t="inlineStr">
        <is>
          <t>3 · Manages volume and deadlines without slippage
4 · Plans team capacity and peak-season loads</t>
        </is>
      </c>
      <c r="Q182" s="174" t="inlineStr">
        <is>
          <t>prioriti</t>
        </is>
      </c>
      <c r="R182" s="174" t="inlineStr">
        <is>
          <t>Behavioural interview</t>
        </is>
      </c>
      <c r="S182" s="174" t="inlineStr">
        <is>
          <t>—</t>
        </is>
      </c>
      <c r="T182" s="174" t="inlineStr">
        <is>
          <t>Family set</t>
        </is>
      </c>
    </row>
    <row r="183" ht="54" customHeight="1">
      <c r="A183" s="174" t="inlineStr">
        <is>
          <t>Functional</t>
        </is>
      </c>
      <c r="B183" s="174" t="inlineStr">
        <is>
          <t>★ Product, Platform &amp; Domain Knowledge</t>
        </is>
      </c>
      <c r="C183" s="174" t="inlineStr">
        <is>
          <t>Knows IRIS products, platforms and the client's domain.</t>
        </is>
      </c>
      <c r="D183" s="174" t="inlineStr">
        <is>
          <t>Customer Success &amp; Support</t>
        </is>
      </c>
      <c r="E183" s="175" t="n">
        <v>1</v>
      </c>
      <c r="F183" s="175" t="n">
        <v>2</v>
      </c>
      <c r="G183" s="175" t="n">
        <v>3</v>
      </c>
      <c r="H183" s="175" t="n">
        <v>3</v>
      </c>
      <c r="I183" s="175" t="n">
        <v>4</v>
      </c>
      <c r="J183" s="175" t="n">
        <v>4</v>
      </c>
      <c r="K183" s="175" t="n">
        <v>4</v>
      </c>
      <c r="L183" s="175" t="n">
        <v>4</v>
      </c>
      <c r="M183" s="175" t="n">
        <v>5</v>
      </c>
      <c r="N183" s="175" t="n">
        <v>5</v>
      </c>
      <c r="O183" s="175" t="n">
        <v>4</v>
      </c>
      <c r="P183" s="174" t="inlineStr">
        <is>
          <t>3 · Handles most product and domain scenarios
4 · Recognised product / domain expert; trains others</t>
        </is>
      </c>
      <c r="Q183" s="174" t="inlineStr">
        <is>
          <t>product, domain, platform</t>
        </is>
      </c>
      <c r="R183" s="174" t="inlineStr">
        <is>
          <t>Scenario interview</t>
        </is>
      </c>
      <c r="S183" s="174" t="inlineStr">
        <is>
          <t>Internal product certification</t>
        </is>
      </c>
      <c r="T183" s="174" t="inlineStr">
        <is>
          <t>Family set</t>
        </is>
      </c>
    </row>
    <row r="184" ht="67" customHeight="1">
      <c r="A184" s="174" t="inlineStr">
        <is>
          <t>Functional</t>
        </is>
      </c>
      <c r="B184" s="174" t="inlineStr">
        <is>
          <t>★ Stakeholder &amp; Client Management</t>
        </is>
      </c>
      <c r="C184" s="174" t="inlineStr">
        <is>
          <t>Manages clients and stakeholders; handles changing requests.</t>
        </is>
      </c>
      <c r="D184" s="174" t="inlineStr">
        <is>
          <t>Customer Success &amp; Support</t>
        </is>
      </c>
      <c r="E184" s="175" t="n">
        <v>1</v>
      </c>
      <c r="F184" s="175" t="n">
        <v>2</v>
      </c>
      <c r="G184" s="175" t="n">
        <v>3</v>
      </c>
      <c r="H184" s="175" t="n">
        <v>3</v>
      </c>
      <c r="I184" s="175" t="n">
        <v>4</v>
      </c>
      <c r="J184" s="175" t="n">
        <v>4</v>
      </c>
      <c r="K184" s="175" t="n">
        <v>4</v>
      </c>
      <c r="L184" s="175" t="n">
        <v>4</v>
      </c>
      <c r="M184" s="175" t="n">
        <v>5</v>
      </c>
      <c r="N184" s="175" t="n">
        <v>5</v>
      </c>
      <c r="O184" s="175" t="n">
        <v>4</v>
      </c>
      <c r="P184" s="174" t="inlineStr">
        <is>
          <t>3 · Manages client communication and expectations for own work
4 · Owns key relationships; resolves escalations</t>
        </is>
      </c>
      <c r="Q184" s="174" t="inlineStr">
        <is>
          <t>customer, client, escalat, coordinat, relationship</t>
        </is>
      </c>
      <c r="R184" s="174" t="inlineStr">
        <is>
          <t>Role play / behavioural interview</t>
        </is>
      </c>
      <c r="S184" s="174" t="inlineStr">
        <is>
          <t>—</t>
        </is>
      </c>
      <c r="T184" s="174" t="inlineStr">
        <is>
          <t>Family set</t>
        </is>
      </c>
    </row>
    <row r="185" ht="54" customHeight="1">
      <c r="A185" s="174" t="inlineStr">
        <is>
          <t>Functional</t>
        </is>
      </c>
      <c r="B185" s="174" t="inlineStr">
        <is>
          <t>Communication &amp; Presentation</t>
        </is>
      </c>
      <c r="C185" s="174" t="inlineStr">
        <is>
          <t>Writes and presents clearly to clients and teams.</t>
        </is>
      </c>
      <c r="D185" s="174" t="inlineStr">
        <is>
          <t>—</t>
        </is>
      </c>
      <c r="E185" s="175" t="n">
        <v>1</v>
      </c>
      <c r="F185" s="175" t="n">
        <v>2</v>
      </c>
      <c r="G185" s="175" t="n">
        <v>3</v>
      </c>
      <c r="H185" s="175" t="n">
        <v>3</v>
      </c>
      <c r="I185" s="175" t="n">
        <v>4</v>
      </c>
      <c r="J185" s="175" t="n">
        <v>4</v>
      </c>
      <c r="K185" s="175" t="n">
        <v>4</v>
      </c>
      <c r="L185" s="175" t="n">
        <v>4</v>
      </c>
      <c r="M185" s="175" t="n">
        <v>5</v>
      </c>
      <c r="N185" s="175" t="n">
        <v>5</v>
      </c>
      <c r="O185" s="175" t="n">
        <v>4</v>
      </c>
      <c r="P185" s="174" t="inlineStr">
        <is>
          <t>3 · Writes and presents clearly to clients and teams
4 · Presents to senior stakeholders; shapes messaging</t>
        </is>
      </c>
      <c r="Q185" s="174" t="inlineStr">
        <is>
          <t>communication, documentation</t>
        </is>
      </c>
      <c r="R185" s="174" t="inlineStr">
        <is>
          <t>Presentation / writing test</t>
        </is>
      </c>
      <c r="S185" s="174" t="inlineStr">
        <is>
          <t>—</t>
        </is>
      </c>
      <c r="T185" s="174" t="inlineStr">
        <is>
          <t>Family set</t>
        </is>
      </c>
    </row>
    <row r="186" ht="54" customHeight="1">
      <c r="A186" s="174" t="inlineStr">
        <is>
          <t>Functional</t>
        </is>
      </c>
      <c r="B186" s="174" t="inlineStr">
        <is>
          <t>Database, SQL &amp; Data Engineering</t>
        </is>
      </c>
      <c r="C186" s="174" t="inlineStr">
        <is>
          <t>Writes and tunes SQL, data models and ETL.</t>
        </is>
      </c>
      <c r="D186" s="174" t="inlineStr">
        <is>
          <t>—</t>
        </is>
      </c>
      <c r="E186" s="175" t="n">
        <v>1</v>
      </c>
      <c r="F186" s="175" t="n">
        <v>2</v>
      </c>
      <c r="G186" s="175" t="n">
        <v>3</v>
      </c>
      <c r="H186" s="175" t="n">
        <v>3</v>
      </c>
      <c r="I186" s="175" t="n">
        <v>4</v>
      </c>
      <c r="J186" s="175" t="n">
        <v>4</v>
      </c>
      <c r="K186" s="175" t="n">
        <v>4</v>
      </c>
      <c r="L186" s="175" t="n">
        <v>4</v>
      </c>
      <c r="M186" s="175" t="n">
        <v>5</v>
      </c>
      <c r="N186" s="175" t="n">
        <v>5</v>
      </c>
      <c r="O186" s="175" t="n">
        <v>4</v>
      </c>
      <c r="P186" s="174" t="inlineStr">
        <is>
          <t>3 · Writes and tunes queries, procedures and ETL
4 · Designs data models and pipelines; optimises at scale</t>
        </is>
      </c>
      <c r="Q186" s="174" t="inlineStr">
        <is>
          <t>queries</t>
        </is>
      </c>
      <c r="R186" s="174" t="inlineStr">
        <is>
          <t>SQL test / case</t>
        </is>
      </c>
      <c r="S186" s="174" t="inlineStr">
        <is>
          <t>Database certifications · optional</t>
        </is>
      </c>
      <c r="T186" s="174" t="inlineStr">
        <is>
          <t>Family set</t>
        </is>
      </c>
    </row>
    <row r="187" ht="28" customHeight="1">
      <c r="A187" s="136" t="inlineStr">
        <is>
          <t>Leadership</t>
        </is>
      </c>
      <c r="B187" s="136" t="inlineStr">
        <is>
          <t>Leadership cluster · 4 competencies, part C</t>
        </is>
      </c>
      <c r="C187" s="136" t="inlineStr">
        <is>
          <t>Leading people, decisions, strategy and change</t>
        </is>
      </c>
      <c r="D187" s="136" t="inlineStr">
        <is>
          <t>POD Leads and People Managers</t>
        </is>
      </c>
      <c r="E187" s="47" t="inlineStr">
        <is>
          <t>—</t>
        </is>
      </c>
      <c r="F187" s="47" t="inlineStr">
        <is>
          <t>—</t>
        </is>
      </c>
      <c r="G187" s="47" t="inlineStr">
        <is>
          <t>—</t>
        </is>
      </c>
      <c r="H187" s="47" t="inlineStr">
        <is>
          <t>1/2</t>
        </is>
      </c>
      <c r="I187" s="47" t="inlineStr">
        <is>
          <t>2/3</t>
        </is>
      </c>
      <c r="J187" s="47" t="inlineStr">
        <is>
          <t>3/4</t>
        </is>
      </c>
      <c r="K187" s="47" t="inlineStr">
        <is>
          <t>4/4</t>
        </is>
      </c>
      <c r="L187" s="47" t="inlineStr">
        <is>
          <t>4/4</t>
        </is>
      </c>
      <c r="M187" s="47" t="inlineStr">
        <is>
          <t>4/4</t>
        </is>
      </c>
      <c r="N187" s="47" t="inlineStr">
        <is>
          <t>5/5</t>
        </is>
      </c>
      <c r="O187" s="47" t="inlineStr">
        <is>
          <t>5/5</t>
        </is>
      </c>
      <c r="P187" s="136" t="inlineStr">
        <is>
          <t>Required level shown as IC / Manager</t>
        </is>
      </c>
      <c r="Q187" s="136" t="inlineStr">
        <is>
          <t>—</t>
        </is>
      </c>
      <c r="R187" s="136" t="inlineStr">
        <is>
          <t>Behavioural interview; 360 feedback</t>
        </is>
      </c>
      <c r="S187" s="136" t="inlineStr">
        <is>
          <t>—</t>
        </is>
      </c>
      <c r="T187" s="136" t="inlineStr">
        <is>
          <t>S14, S15, S16</t>
        </is>
      </c>
    </row>
    <row r="188" ht="15" customHeight="1"/>
    <row r="189" ht="15" customHeight="1">
      <c r="A189" s="12" t="inlineStr">
        <is>
          <t>Job family</t>
        </is>
      </c>
      <c r="B189" s="12" t="inlineStr">
        <is>
          <t>Education / credentials</t>
        </is>
      </c>
      <c r="C189" s="210" t="n"/>
      <c r="D189" s="12" t="inlineStr">
        <is>
          <t>Gate requirements</t>
        </is>
      </c>
      <c r="E189" s="210" t="n"/>
      <c r="F189" s="12" t="inlineStr">
        <is>
          <t>Learning focus — Band A</t>
        </is>
      </c>
      <c r="G189" s="211" t="n"/>
      <c r="H189" s="211" t="n"/>
      <c r="I189" s="211" t="n"/>
      <c r="J189" s="211" t="n"/>
      <c r="K189" s="210" t="n"/>
      <c r="L189" s="12" t="inlineStr">
        <is>
          <t>Learning focus — Band B</t>
        </is>
      </c>
      <c r="M189" s="211" t="n"/>
      <c r="N189" s="211" t="n"/>
      <c r="O189" s="211" t="n"/>
      <c r="P189" s="210" t="n"/>
      <c r="Q189" s="12" t="inlineStr">
        <is>
          <t>Learning focus — Band C+</t>
        </is>
      </c>
      <c r="R189" s="210" t="n"/>
      <c r="S189" s="12" t="inlineStr">
        <is>
          <t>Future skills</t>
        </is>
      </c>
      <c r="T189" s="210" t="n"/>
    </row>
    <row r="190" ht="80" customHeight="1">
      <c r="A190" s="13" t="inlineStr">
        <is>
          <t>Data Operations &amp; Digitization</t>
        </is>
      </c>
      <c r="B190" s="16" t="inlineStr">
        <is>
          <t>Graduate · commerce preferred</t>
        </is>
      </c>
      <c r="C190" s="210" t="n"/>
      <c r="D190" s="16" t="inlineStr">
        <is>
          <t>Accuracy and SLA discipline; data confidentiality</t>
        </is>
      </c>
      <c r="E190" s="210" t="n"/>
      <c r="F190" s="16" t="inlineStr">
        <is>
          <t>Mandatory path · POSH, Code of Conduct, InfoSec; Advanced Excel &amp; Productivity Tools, Process Improvement &amp; Quality Mindset to Working → Practitioner; AI literacy to 2; learn by mentoring and KT.</t>
        </is>
      </c>
      <c r="G190" s="211" t="n"/>
      <c r="H190" s="211" t="n"/>
      <c r="I190" s="211" t="n"/>
      <c r="J190" s="211" t="n"/>
      <c r="K190" s="210" t="n"/>
      <c r="L190" s="16" t="inlineStr">
        <is>
          <t>Advanced Excel &amp; Productivity Tools, Process Improvement &amp; Quality Mindset to Advanced; Regulatory &amp; BFSI Domain, XBRL, iXBRL &amp; Taxonomy, AI, GenAI &amp; Prompt Engineering to Practitioner; POD Leads / Managers: leading people, delegation, feedback.</t>
        </is>
      </c>
      <c r="M190" s="211" t="n"/>
      <c r="N190" s="211" t="n"/>
      <c r="O190" s="211" t="n"/>
      <c r="P190" s="210" t="n"/>
      <c r="Q190" s="16" t="inlineStr">
        <is>
          <t>Expert in one must-have; strategy &amp; business acumen; building the bench; AI-enabled processes for the function.</t>
        </is>
      </c>
      <c r="R190" s="210" t="n"/>
      <c r="S190" s="16" t="inlineStr">
        <is>
          <t>AI-assisted conversion &amp; OCR, automation of formatting, quality analytics</t>
        </is>
      </c>
      <c r="T190" s="210" t="n"/>
    </row>
    <row r="191" ht="80" customHeight="1">
      <c r="A191" s="13" t="inlineStr">
        <is>
          <t>Customer Success &amp; Support</t>
        </is>
      </c>
      <c r="B191" s="16" t="inlineStr">
        <is>
          <t>Graduate</t>
        </is>
      </c>
      <c r="C191" s="210" t="n"/>
      <c r="D191" s="16" t="inlineStr">
        <is>
          <t>ITIL / service-desk practice; SLA management</t>
        </is>
      </c>
      <c r="E191" s="210" t="n"/>
      <c r="F191" s="16" t="inlineStr">
        <is>
          <t>Mandatory path · POSH, Code of Conduct, InfoSec; Product, Platform &amp; Domain Knowledge, Stakeholder &amp; Client Management to Working → Practitioner; AI literacy to 2; learn by mentoring and KT.</t>
        </is>
      </c>
      <c r="G191" s="211" t="n"/>
      <c r="H191" s="211" t="n"/>
      <c r="I191" s="211" t="n"/>
      <c r="J191" s="211" t="n"/>
      <c r="K191" s="210" t="n"/>
      <c r="L191" s="16" t="inlineStr">
        <is>
          <t>Product, Platform &amp; Domain Knowledge, Stakeholder &amp; Client Management to Advanced; Communication &amp; Presentation, Database, SQL &amp; Data Engineering, Regulatory &amp; BFSI Domain to Practitioner; POD Leads / Managers: leading people, delegation, feedback.</t>
        </is>
      </c>
      <c r="M191" s="211" t="n"/>
      <c r="N191" s="211" t="n"/>
      <c r="O191" s="211" t="n"/>
      <c r="P191" s="210" t="n"/>
      <c r="Q191" s="16" t="inlineStr">
        <is>
          <t>Expert in one must-have; strategy &amp; business acumen; building the bench; AI-enabled processes for the function.</t>
        </is>
      </c>
      <c r="R191" s="210" t="n"/>
      <c r="S191" s="16" t="inlineStr">
        <is>
          <t>AI chat / knowledge-base support, customer-health analytics</t>
        </is>
      </c>
      <c r="T191" s="210" t="n"/>
    </row>
    <row r="192" ht="15" customHeight="1"/>
    <row r="193" ht="15" customHeight="1"/>
    <row r="194" ht="20" customHeight="1">
      <c r="A194" s="173" t="inlineStr">
        <is>
          <t>Support — 22 people · Customer support &amp; success · levels A3–C1 + X1</t>
        </is>
      </c>
    </row>
    <row r="195" ht="15" customHeight="1">
      <c r="A195" s="17" t="inlineStr">
        <is>
          <t>Job families: Customer Success &amp; Support · Engineering &amp; Development · Data &amp; Analytics</t>
        </is>
      </c>
    </row>
    <row r="196" ht="15" customHeight="1">
      <c r="A196" s="12" t="inlineStr">
        <is>
          <t>Capability health today · indicative, from survey + KRAs</t>
        </is>
      </c>
      <c r="B196" s="211" t="n"/>
      <c r="C196" s="211" t="n"/>
      <c r="D196" s="211" t="n"/>
      <c r="E196" s="210" t="n"/>
      <c r="F196" s="12" t="inlineStr">
        <is>
          <t>Result</t>
        </is>
      </c>
      <c r="G196" s="211" t="n"/>
      <c r="H196" s="211" t="n"/>
      <c r="I196" s="211" t="n"/>
      <c r="J196" s="211" t="n"/>
      <c r="K196" s="211" t="n"/>
      <c r="L196" s="211" t="n"/>
      <c r="M196" s="211" t="n"/>
      <c r="N196" s="211" t="n"/>
      <c r="O196" s="211" t="n"/>
      <c r="P196" s="211" t="n"/>
      <c r="Q196" s="211" t="n"/>
      <c r="R196" s="210" t="n"/>
    </row>
    <row r="197" ht="15" customHeight="1">
      <c r="A197" s="13" t="inlineStr">
        <is>
          <t>People assessed · meet or exceed their level</t>
        </is>
      </c>
      <c r="B197" s="211" t="n"/>
      <c r="C197" s="211" t="n"/>
      <c r="D197" s="211" t="n"/>
      <c r="E197" s="210" t="n"/>
      <c r="F197" s="16" t="inlineStr">
        <is>
          <t>20 · 12</t>
        </is>
      </c>
      <c r="G197" s="211" t="n"/>
      <c r="H197" s="211" t="n"/>
      <c r="I197" s="211" t="n"/>
      <c r="J197" s="211" t="n"/>
      <c r="K197" s="211" t="n"/>
      <c r="L197" s="211" t="n"/>
      <c r="M197" s="211" t="n"/>
      <c r="N197" s="211" t="n"/>
      <c r="O197" s="211" t="n"/>
      <c r="P197" s="211" t="n"/>
      <c r="Q197" s="211" t="n"/>
      <c r="R197" s="210" t="n"/>
    </row>
    <row r="198" ht="15" customHeight="1">
      <c r="A198" s="13" t="inlineStr">
        <is>
          <t>Average index · Core · Future-ready · Functional · Leadership · % of required</t>
        </is>
      </c>
      <c r="B198" s="211" t="n"/>
      <c r="C198" s="211" t="n"/>
      <c r="D198" s="211" t="n"/>
      <c r="E198" s="210" t="n"/>
      <c r="F198" s="16" t="inlineStr">
        <is>
          <t>92% · 99% · 78% · 94% · 85%</t>
        </is>
      </c>
      <c r="G198" s="211" t="n"/>
      <c r="H198" s="211" t="n"/>
      <c r="I198" s="211" t="n"/>
      <c r="J198" s="211" t="n"/>
      <c r="K198" s="211" t="n"/>
      <c r="L198" s="211" t="n"/>
      <c r="M198" s="211" t="n"/>
      <c r="N198" s="211" t="n"/>
      <c r="O198" s="211" t="n"/>
      <c r="P198" s="211" t="n"/>
      <c r="Q198" s="211" t="n"/>
      <c r="R198" s="210" t="n"/>
    </row>
    <row r="199" ht="15" customHeight="1">
      <c r="A199" s="13" t="inlineStr">
        <is>
          <t>Most common competency gaps · people</t>
        </is>
      </c>
      <c r="B199" s="211" t="n"/>
      <c r="C199" s="211" t="n"/>
      <c r="D199" s="211" t="n"/>
      <c r="E199" s="210" t="n"/>
      <c r="F199" s="16" t="inlineStr">
        <is>
          <t>SQL &amp; data · Regulatory domain · Quality &amp; process · Learning agility · Problem solving · Communication</t>
        </is>
      </c>
      <c r="G199" s="211" t="n"/>
      <c r="H199" s="211" t="n"/>
      <c r="I199" s="211" t="n"/>
      <c r="J199" s="211" t="n"/>
      <c r="K199" s="211" t="n"/>
      <c r="L199" s="211" t="n"/>
      <c r="M199" s="211" t="n"/>
      <c r="N199" s="211" t="n"/>
      <c r="O199" s="211" t="n"/>
      <c r="P199" s="211" t="n"/>
      <c r="Q199" s="211" t="n"/>
      <c r="R199" s="210" t="n"/>
    </row>
    <row r="200" ht="28" customHeight="1">
      <c r="A200" s="13" t="inlineStr">
        <is>
          <t>Role-based development priorities · people</t>
        </is>
      </c>
      <c r="B200" s="211" t="n"/>
      <c r="C200" s="211" t="n"/>
      <c r="D200" s="211" t="n"/>
      <c r="E200" s="210" t="n"/>
      <c r="F200" s="16" t="inlineStr">
        <is>
          <t>Project, Program &amp; Agile Management · People Leadership &amp; Mentoring · AI, GenAI &amp; Prompt Engineering · Stakeholder &amp; Client Management · Product, Platform &amp; Domain Knowledge · Strategic Thinking &amp; Business Acumen</t>
        </is>
      </c>
      <c r="G200" s="211" t="n"/>
      <c r="H200" s="211" t="n"/>
      <c r="I200" s="211" t="n"/>
      <c r="J200" s="211" t="n"/>
      <c r="K200" s="211" t="n"/>
      <c r="L200" s="211" t="n"/>
      <c r="M200" s="211" t="n"/>
      <c r="N200" s="211" t="n"/>
      <c r="O200" s="211" t="n"/>
      <c r="P200" s="211" t="n"/>
      <c r="Q200" s="211" t="n"/>
      <c r="R200" s="210" t="n"/>
    </row>
    <row r="201" ht="15" customHeight="1">
      <c r="A201" s="13" t="inlineStr">
        <is>
          <t>Manager-identified training themes</t>
        </is>
      </c>
      <c r="B201" s="211" t="n"/>
      <c r="C201" s="211" t="n"/>
      <c r="D201" s="211" t="n"/>
      <c r="E201" s="210" t="n"/>
      <c r="F201" s="16" t="inlineStr">
        <is>
          <t>management · people · influence · leadership · communication</t>
        </is>
      </c>
      <c r="G201" s="211" t="n"/>
      <c r="H201" s="211" t="n"/>
      <c r="I201" s="211" t="n"/>
      <c r="J201" s="211" t="n"/>
      <c r="K201" s="211" t="n"/>
      <c r="L201" s="211" t="n"/>
      <c r="M201" s="211" t="n"/>
      <c r="N201" s="211" t="n"/>
      <c r="O201" s="211" t="n"/>
      <c r="P201" s="211" t="n"/>
      <c r="Q201" s="211" t="n"/>
      <c r="R201" s="210" t="n"/>
    </row>
    <row r="202" ht="28" customHeight="1">
      <c r="A202" s="13" t="inlineStr">
        <is>
          <t>What helped people learn · survey</t>
        </is>
      </c>
      <c r="B202" s="211" t="n"/>
      <c r="C202" s="211" t="n"/>
      <c r="D202" s="211" t="n"/>
      <c r="E202" s="210" t="n"/>
      <c r="F202" s="16" t="inlineStr">
        <is>
          <t>On-the-job / hands-on · Formal / classroom training · Mentoring / guidance from seniors · Online courses / self-learning · Knowledge transfer · KT</t>
        </is>
      </c>
      <c r="G202" s="211" t="n"/>
      <c r="H202" s="211" t="n"/>
      <c r="I202" s="211" t="n"/>
      <c r="J202" s="211" t="n"/>
      <c r="K202" s="211" t="n"/>
      <c r="L202" s="211" t="n"/>
      <c r="M202" s="211" t="n"/>
      <c r="N202" s="211" t="n"/>
      <c r="O202" s="211" t="n"/>
      <c r="P202" s="211" t="n"/>
      <c r="Q202" s="211" t="n"/>
      <c r="R202" s="210" t="n"/>
    </row>
    <row r="203" ht="15" customHeight="1">
      <c r="A203" s="13" t="inlineStr">
        <is>
          <t>How the work is changing</t>
        </is>
      </c>
      <c r="B203" s="211" t="n"/>
      <c r="C203" s="211" t="n"/>
      <c r="D203" s="211" t="n"/>
      <c r="E203" s="210" t="n"/>
      <c r="F203" s="16" t="inlineStr">
        <is>
          <t>5 of 20 say the role is changing because of AI / automation</t>
        </is>
      </c>
      <c r="G203" s="211" t="n"/>
      <c r="H203" s="211" t="n"/>
      <c r="I203" s="211" t="n"/>
      <c r="J203" s="211" t="n"/>
      <c r="K203" s="211" t="n"/>
      <c r="L203" s="211" t="n"/>
      <c r="M203" s="211" t="n"/>
      <c r="N203" s="211" t="n"/>
      <c r="O203" s="211" t="n"/>
      <c r="P203" s="211" t="n"/>
      <c r="Q203" s="211" t="n"/>
      <c r="R203" s="210" t="n"/>
    </row>
    <row r="204" ht="15" customHeight="1">
      <c r="A204" s="13" t="inlineStr">
        <is>
          <t>Lateral moves the evidence supports · people</t>
        </is>
      </c>
      <c r="B204" s="211" t="n"/>
      <c r="C204" s="211" t="n"/>
      <c r="D204" s="211" t="n"/>
      <c r="E204" s="210" t="n"/>
      <c r="F204" s="16" t="inlineStr">
        <is>
          <t>Sales &amp; Business Development</t>
        </is>
      </c>
      <c r="G204" s="211" t="n"/>
      <c r="H204" s="211" t="n"/>
      <c r="I204" s="211" t="n"/>
      <c r="J204" s="211" t="n"/>
      <c r="K204" s="211" t="n"/>
      <c r="L204" s="211" t="n"/>
      <c r="M204" s="211" t="n"/>
      <c r="N204" s="211" t="n"/>
      <c r="O204" s="211" t="n"/>
      <c r="P204" s="211" t="n"/>
      <c r="Q204" s="211" t="n"/>
      <c r="R204" s="210" t="n"/>
    </row>
    <row r="205" ht="15" customHeight="1"/>
    <row r="206" ht="28" customHeight="1">
      <c r="A206" s="12" t="inlineStr">
        <is>
          <t>Cluster</t>
        </is>
      </c>
      <c r="B206" s="12" t="inlineStr">
        <is>
          <t>Competency · ★ = must-have</t>
        </is>
      </c>
      <c r="C206" s="12" t="inlineStr">
        <is>
          <t>Definition</t>
        </is>
      </c>
      <c r="D206" s="12" t="inlineStr">
        <is>
          <t>Must-have for</t>
        </is>
      </c>
      <c r="E206" s="12" t="inlineStr">
        <is>
          <t>A1</t>
        </is>
      </c>
      <c r="F206" s="12" t="inlineStr">
        <is>
          <t>A2</t>
        </is>
      </c>
      <c r="G206" s="12" t="inlineStr">
        <is>
          <t>A3</t>
        </is>
      </c>
      <c r="H206" s="12" t="inlineStr">
        <is>
          <t>B1</t>
        </is>
      </c>
      <c r="I206" s="12" t="inlineStr">
        <is>
          <t>B2</t>
        </is>
      </c>
      <c r="J206" s="12" t="inlineStr">
        <is>
          <t>B3</t>
        </is>
      </c>
      <c r="K206" s="12" t="inlineStr">
        <is>
          <t>B+</t>
        </is>
      </c>
      <c r="L206" s="12" t="inlineStr">
        <is>
          <t>C1</t>
        </is>
      </c>
      <c r="M206" s="12" t="inlineStr">
        <is>
          <t>C2</t>
        </is>
      </c>
      <c r="N206" s="12" t="inlineStr">
        <is>
          <t>C+</t>
        </is>
      </c>
      <c r="O206" s="12" t="inlineStr">
        <is>
          <t>D1</t>
        </is>
      </c>
      <c r="P206" s="12" t="inlineStr">
        <is>
          <t>What good looks like · by proficiency</t>
        </is>
      </c>
      <c r="Q206" s="12" t="inlineStr">
        <is>
          <t>What IRIS top performers do · survey</t>
        </is>
      </c>
      <c r="R206" s="12" t="inlineStr">
        <is>
          <t>How to assess</t>
        </is>
      </c>
      <c r="S206" s="12" t="inlineStr">
        <is>
          <t>Credentials</t>
        </is>
      </c>
      <c r="T206" s="12" t="inlineStr">
        <is>
          <t>Reference</t>
        </is>
      </c>
    </row>
    <row r="207" ht="54" customHeight="1">
      <c r="A207" s="174" t="inlineStr">
        <is>
          <t>Functional</t>
        </is>
      </c>
      <c r="B207" s="174" t="inlineStr">
        <is>
          <t>★ Product, Platform &amp; Domain Knowledge</t>
        </is>
      </c>
      <c r="C207" s="174" t="inlineStr">
        <is>
          <t>Knows IRIS products, platforms and the client's domain.</t>
        </is>
      </c>
      <c r="D207" s="174" t="inlineStr">
        <is>
          <t>Customer Success &amp; Support</t>
        </is>
      </c>
      <c r="E207" s="175" t="n">
        <v>1</v>
      </c>
      <c r="F207" s="175" t="n">
        <v>2</v>
      </c>
      <c r="G207" s="175" t="n">
        <v>3</v>
      </c>
      <c r="H207" s="175" t="n">
        <v>3</v>
      </c>
      <c r="I207" s="175" t="n">
        <v>4</v>
      </c>
      <c r="J207" s="175" t="n">
        <v>4</v>
      </c>
      <c r="K207" s="175" t="n">
        <v>4</v>
      </c>
      <c r="L207" s="175" t="n">
        <v>4</v>
      </c>
      <c r="M207" s="175" t="n">
        <v>5</v>
      </c>
      <c r="N207" s="175" t="n">
        <v>5</v>
      </c>
      <c r="O207" s="175" t="n">
        <v>4</v>
      </c>
      <c r="P207" s="174" t="inlineStr">
        <is>
          <t>3 · Handles most product and domain scenarios
4 · Recognised product / domain expert; trains others</t>
        </is>
      </c>
      <c r="Q207" s="174" t="inlineStr">
        <is>
          <t>product, domain, platform</t>
        </is>
      </c>
      <c r="R207" s="174" t="inlineStr">
        <is>
          <t>Scenario interview</t>
        </is>
      </c>
      <c r="S207" s="174" t="inlineStr">
        <is>
          <t>Internal product certification</t>
        </is>
      </c>
      <c r="T207" s="174" t="inlineStr">
        <is>
          <t>Family set</t>
        </is>
      </c>
    </row>
    <row r="208" ht="67" customHeight="1">
      <c r="A208" s="174" t="inlineStr">
        <is>
          <t>Functional</t>
        </is>
      </c>
      <c r="B208" s="174" t="inlineStr">
        <is>
          <t>★ Stakeholder &amp; Client Management</t>
        </is>
      </c>
      <c r="C208" s="174" t="inlineStr">
        <is>
          <t>Manages clients and stakeholders; handles changing requests.</t>
        </is>
      </c>
      <c r="D208" s="174" t="inlineStr">
        <is>
          <t>Customer Success &amp; Support</t>
        </is>
      </c>
      <c r="E208" s="175" t="n">
        <v>1</v>
      </c>
      <c r="F208" s="175" t="n">
        <v>2</v>
      </c>
      <c r="G208" s="175" t="n">
        <v>3</v>
      </c>
      <c r="H208" s="175" t="n">
        <v>3</v>
      </c>
      <c r="I208" s="175" t="n">
        <v>4</v>
      </c>
      <c r="J208" s="175" t="n">
        <v>4</v>
      </c>
      <c r="K208" s="175" t="n">
        <v>4</v>
      </c>
      <c r="L208" s="175" t="n">
        <v>4</v>
      </c>
      <c r="M208" s="175" t="n">
        <v>5</v>
      </c>
      <c r="N208" s="175" t="n">
        <v>5</v>
      </c>
      <c r="O208" s="175" t="n">
        <v>4</v>
      </c>
      <c r="P208" s="174" t="inlineStr">
        <is>
          <t>3 · Manages client communication and expectations for own work
4 · Owns key relationships; resolves escalations</t>
        </is>
      </c>
      <c r="Q208" s="174" t="inlineStr">
        <is>
          <t>customer, client, escalat, coordinat, relationship</t>
        </is>
      </c>
      <c r="R208" s="174" t="inlineStr">
        <is>
          <t>Role play / behavioural interview</t>
        </is>
      </c>
      <c r="S208" s="174" t="inlineStr">
        <is>
          <t>—</t>
        </is>
      </c>
      <c r="T208" s="174" t="inlineStr">
        <is>
          <t>Family set</t>
        </is>
      </c>
    </row>
    <row r="209" ht="54" customHeight="1">
      <c r="A209" s="174" t="inlineStr">
        <is>
          <t>Functional</t>
        </is>
      </c>
      <c r="B209" s="174" t="inlineStr">
        <is>
          <t>Communication &amp; Presentation</t>
        </is>
      </c>
      <c r="C209" s="174" t="inlineStr">
        <is>
          <t>Writes and presents clearly to clients and teams.</t>
        </is>
      </c>
      <c r="D209" s="174" t="inlineStr">
        <is>
          <t>—</t>
        </is>
      </c>
      <c r="E209" s="175" t="n">
        <v>1</v>
      </c>
      <c r="F209" s="175" t="n">
        <v>2</v>
      </c>
      <c r="G209" s="175" t="n">
        <v>3</v>
      </c>
      <c r="H209" s="175" t="n">
        <v>3</v>
      </c>
      <c r="I209" s="175" t="n">
        <v>4</v>
      </c>
      <c r="J209" s="175" t="n">
        <v>4</v>
      </c>
      <c r="K209" s="175" t="n">
        <v>4</v>
      </c>
      <c r="L209" s="175" t="n">
        <v>4</v>
      </c>
      <c r="M209" s="175" t="n">
        <v>5</v>
      </c>
      <c r="N209" s="175" t="n">
        <v>5</v>
      </c>
      <c r="O209" s="175" t="n">
        <v>4</v>
      </c>
      <c r="P209" s="174" t="inlineStr">
        <is>
          <t>3 · Writes and presents clearly to clients and teams
4 · Presents to senior stakeholders; shapes messaging</t>
        </is>
      </c>
      <c r="Q209" s="174" t="inlineStr">
        <is>
          <t>communication, documentation</t>
        </is>
      </c>
      <c r="R209" s="174" t="inlineStr">
        <is>
          <t>Presentation / writing test</t>
        </is>
      </c>
      <c r="S209" s="174" t="inlineStr">
        <is>
          <t>—</t>
        </is>
      </c>
      <c r="T209" s="174" t="inlineStr">
        <is>
          <t>Family set</t>
        </is>
      </c>
    </row>
    <row r="210" ht="54" customHeight="1">
      <c r="A210" s="174" t="inlineStr">
        <is>
          <t>Functional</t>
        </is>
      </c>
      <c r="B210" s="174" t="inlineStr">
        <is>
          <t>★ Database, SQL &amp; Data Engineering</t>
        </is>
      </c>
      <c r="C210" s="174" t="inlineStr">
        <is>
          <t>Writes and tunes SQL, data models and ETL.</t>
        </is>
      </c>
      <c r="D210" s="174" t="inlineStr">
        <is>
          <t>Data &amp; Analytics</t>
        </is>
      </c>
      <c r="E210" s="175" t="n">
        <v>1</v>
      </c>
      <c r="F210" s="175" t="n">
        <v>2</v>
      </c>
      <c r="G210" s="175" t="n">
        <v>3</v>
      </c>
      <c r="H210" s="175" t="n">
        <v>3</v>
      </c>
      <c r="I210" s="175" t="n">
        <v>4</v>
      </c>
      <c r="J210" s="175" t="n">
        <v>4</v>
      </c>
      <c r="K210" s="175" t="n">
        <v>4</v>
      </c>
      <c r="L210" s="175" t="n">
        <v>4</v>
      </c>
      <c r="M210" s="175" t="n">
        <v>5</v>
      </c>
      <c r="N210" s="175" t="n">
        <v>5</v>
      </c>
      <c r="O210" s="175" t="n">
        <v>4</v>
      </c>
      <c r="P210" s="174" t="inlineStr">
        <is>
          <t>3 · Writes and tunes queries, procedures and ETL
4 · Designs data models and pipelines; optimises at scale</t>
        </is>
      </c>
      <c r="Q210" s="174" t="inlineStr">
        <is>
          <t>queries</t>
        </is>
      </c>
      <c r="R210" s="174" t="inlineStr">
        <is>
          <t>SQL test / case</t>
        </is>
      </c>
      <c r="S210" s="174" t="inlineStr">
        <is>
          <t>Database certifications · optional</t>
        </is>
      </c>
      <c r="T210" s="174" t="inlineStr">
        <is>
          <t>Family set</t>
        </is>
      </c>
    </row>
    <row r="211" ht="54" customHeight="1">
      <c r="A211" s="174" t="inlineStr">
        <is>
          <t>Functional</t>
        </is>
      </c>
      <c r="B211" s="174" t="inlineStr">
        <is>
          <t>Regulatory &amp; BFSI Domain</t>
        </is>
      </c>
      <c r="C211" s="174" t="inlineStr">
        <is>
          <t>Understands regulators, returns, filings and BFSI rules.</t>
        </is>
      </c>
      <c r="D211" s="174" t="inlineStr">
        <is>
          <t>—</t>
        </is>
      </c>
      <c r="E211" s="175" t="n">
        <v>1</v>
      </c>
      <c r="F211" s="175" t="n">
        <v>2</v>
      </c>
      <c r="G211" s="175" t="n">
        <v>3</v>
      </c>
      <c r="H211" s="175" t="n">
        <v>3</v>
      </c>
      <c r="I211" s="175" t="n">
        <v>4</v>
      </c>
      <c r="J211" s="175" t="n">
        <v>4</v>
      </c>
      <c r="K211" s="175" t="n">
        <v>4</v>
      </c>
      <c r="L211" s="175" t="n">
        <v>4</v>
      </c>
      <c r="M211" s="175" t="n">
        <v>5</v>
      </c>
      <c r="N211" s="175" t="n">
        <v>5</v>
      </c>
      <c r="O211" s="175" t="n">
        <v>4</v>
      </c>
      <c r="P211" s="174" t="inlineStr">
        <is>
          <t>3 · Knows the relevant regulators, returns and rules
4 · Interprets new regulation; advises clients and product</t>
        </is>
      </c>
      <c r="Q211" s="174" t="inlineStr">
        <is>
          <t>regulation, filing, sec, esma, cipc</t>
        </is>
      </c>
      <c r="R211" s="174" t="inlineStr">
        <is>
          <t>Domain interview</t>
        </is>
      </c>
      <c r="S211" s="174" t="inlineStr">
        <is>
          <t>Domain certifications · optional</t>
        </is>
      </c>
      <c r="T211" s="174" t="inlineStr">
        <is>
          <t>Family set</t>
        </is>
      </c>
    </row>
    <row r="212" ht="67" customHeight="1">
      <c r="A212" s="174" t="inlineStr">
        <is>
          <t>Functional</t>
        </is>
      </c>
      <c r="B212" s="174" t="inlineStr">
        <is>
          <t>Process Improvement &amp; Quality Mindset</t>
        </is>
      </c>
      <c r="C212" s="174" t="inlineStr">
        <is>
          <t>Gets it right first time; improves processes and checklists.</t>
        </is>
      </c>
      <c r="D212" s="174" t="inlineStr">
        <is>
          <t>—</t>
        </is>
      </c>
      <c r="E212" s="175" t="n">
        <v>1</v>
      </c>
      <c r="F212" s="175" t="n">
        <v>2</v>
      </c>
      <c r="G212" s="175" t="n">
        <v>3</v>
      </c>
      <c r="H212" s="175" t="n">
        <v>3</v>
      </c>
      <c r="I212" s="175" t="n">
        <v>4</v>
      </c>
      <c r="J212" s="175" t="n">
        <v>4</v>
      </c>
      <c r="K212" s="175" t="n">
        <v>4</v>
      </c>
      <c r="L212" s="175" t="n">
        <v>4</v>
      </c>
      <c r="M212" s="175" t="n">
        <v>5</v>
      </c>
      <c r="N212" s="175" t="n">
        <v>5</v>
      </c>
      <c r="O212" s="175" t="n">
        <v>4</v>
      </c>
      <c r="P212" s="174" t="inlineStr">
        <is>
          <t>3 · Delivers right-first-time; improves own checklists
4 · Redesigns team processes; reduces error rates measurably</t>
        </is>
      </c>
      <c r="Q212" s="174" t="inlineStr">
        <is>
          <t>sla, accura, review, quality</t>
        </is>
      </c>
      <c r="R212" s="174" t="inlineStr">
        <is>
          <t>Work sample / case</t>
        </is>
      </c>
      <c r="S212" s="174" t="inlineStr">
        <is>
          <t>Lean / Six Sigma · optional</t>
        </is>
      </c>
      <c r="T212" s="174" t="inlineStr">
        <is>
          <t>Family set</t>
        </is>
      </c>
    </row>
    <row r="213" ht="67" customHeight="1">
      <c r="A213" s="174" t="inlineStr">
        <is>
          <t>Functional</t>
        </is>
      </c>
      <c r="B213" s="174" t="inlineStr">
        <is>
          <t>★ Programming &amp; Tech-Stack Depth</t>
        </is>
      </c>
      <c r="C213" s="174" t="inlineStr">
        <is>
          <t>Builds and maintains quality code in the team's stack ·.NET, Java, Python, Angular / React.</t>
        </is>
      </c>
      <c r="D213" s="174" t="inlineStr">
        <is>
          <t>Engineering &amp; Development</t>
        </is>
      </c>
      <c r="E213" s="175" t="n">
        <v>1</v>
      </c>
      <c r="F213" s="175" t="n">
        <v>2</v>
      </c>
      <c r="G213" s="175" t="n">
        <v>3</v>
      </c>
      <c r="H213" s="175" t="n">
        <v>3</v>
      </c>
      <c r="I213" s="175" t="n">
        <v>4</v>
      </c>
      <c r="J213" s="175" t="n">
        <v>4</v>
      </c>
      <c r="K213" s="175" t="n">
        <v>4</v>
      </c>
      <c r="L213" s="175" t="n">
        <v>4</v>
      </c>
      <c r="M213" s="175" t="n">
        <v>5</v>
      </c>
      <c r="N213" s="175" t="n">
        <v>5</v>
      </c>
      <c r="O213" s="175" t="n">
        <v>4</v>
      </c>
      <c r="P213" s="174" t="inlineStr">
        <is>
          <t>3 · Builds features with clean, tested code
4 · Sets coding standards; solves performance and design issues across modules</t>
        </is>
      </c>
      <c r="Q213" s="174" t="inlineStr">
        <is>
          <t>angular, coding, java, .net, spring</t>
        </is>
      </c>
      <c r="R213" s="174" t="inlineStr">
        <is>
          <t>Coding test + code review</t>
        </is>
      </c>
      <c r="S213" s="174" t="inlineStr">
        <is>
          <t>Cloud / language certifications · optional</t>
        </is>
      </c>
      <c r="T213" s="174" t="inlineStr">
        <is>
          <t>Family set</t>
        </is>
      </c>
    </row>
    <row r="214" ht="67" customHeight="1">
      <c r="A214" s="174" t="inlineStr">
        <is>
          <t>Functional</t>
        </is>
      </c>
      <c r="B214" s="174" t="inlineStr">
        <is>
          <t>★ System Design &amp; Architecture</t>
        </is>
      </c>
      <c r="C214" s="174" t="inlineStr">
        <is>
          <t>Designs components, integrations and scalable, secure solutions.</t>
        </is>
      </c>
      <c r="D214" s="174" t="inlineStr">
        <is>
          <t>Engineering &amp; Development</t>
        </is>
      </c>
      <c r="E214" s="175" t="n">
        <v>1</v>
      </c>
      <c r="F214" s="175" t="n">
        <v>2</v>
      </c>
      <c r="G214" s="175" t="n">
        <v>3</v>
      </c>
      <c r="H214" s="175" t="n">
        <v>3</v>
      </c>
      <c r="I214" s="175" t="n">
        <v>4</v>
      </c>
      <c r="J214" s="175" t="n">
        <v>4</v>
      </c>
      <c r="K214" s="175" t="n">
        <v>4</v>
      </c>
      <c r="L214" s="175" t="n">
        <v>4</v>
      </c>
      <c r="M214" s="175" t="n">
        <v>5</v>
      </c>
      <c r="N214" s="175" t="n">
        <v>5</v>
      </c>
      <c r="O214" s="175" t="n">
        <v>4</v>
      </c>
      <c r="P214" s="174" t="inlineStr">
        <is>
          <t>3 · Designs components and integrations for a module
4 · Designs scalable, secure solutions across products; reviews designs</t>
        </is>
      </c>
      <c r="Q214" s="174" t="inlineStr">
        <is>
          <t>architect, scalability, solution design, system design</t>
        </is>
      </c>
      <c r="R214" s="174" t="inlineStr">
        <is>
          <t>System-design interview / design review</t>
        </is>
      </c>
      <c r="S214" s="174" t="inlineStr">
        <is>
          <t>AWS / Azure architect · optional</t>
        </is>
      </c>
      <c r="T214" s="174" t="inlineStr">
        <is>
          <t>Family set</t>
        </is>
      </c>
    </row>
    <row r="215" ht="54" customHeight="1">
      <c r="A215" s="174" t="inlineStr">
        <is>
          <t>Functional</t>
        </is>
      </c>
      <c r="B215" s="174" t="inlineStr">
        <is>
          <t>Cloud, DevOps &amp; CI/CD</t>
        </is>
      </c>
      <c r="C215" s="174" t="inlineStr">
        <is>
          <t>Builds, deploys and runs software through pipelines and cloud platforms.</t>
        </is>
      </c>
      <c r="D215" s="174" t="inlineStr">
        <is>
          <t>—</t>
        </is>
      </c>
      <c r="E215" s="175" t="n">
        <v>1</v>
      </c>
      <c r="F215" s="175" t="n">
        <v>2</v>
      </c>
      <c r="G215" s="175" t="n">
        <v>3</v>
      </c>
      <c r="H215" s="175" t="n">
        <v>3</v>
      </c>
      <c r="I215" s="175" t="n">
        <v>4</v>
      </c>
      <c r="J215" s="175" t="n">
        <v>4</v>
      </c>
      <c r="K215" s="175" t="n">
        <v>4</v>
      </c>
      <c r="L215" s="175" t="n">
        <v>4</v>
      </c>
      <c r="M215" s="175" t="n">
        <v>5</v>
      </c>
      <c r="N215" s="175" t="n">
        <v>5</v>
      </c>
      <c r="O215" s="175" t="n">
        <v>4</v>
      </c>
      <c r="P215" s="174" t="inlineStr">
        <is>
          <t>3 · Builds and runs CI/CD pipelines and environments
4 · Designs platform, monitoring and release strategy</t>
        </is>
      </c>
      <c r="Q215" s="174" t="inlineStr">
        <is>
          <t>release, deploy, cloud, devops, AWS</t>
        </is>
      </c>
      <c r="R215" s="174" t="inlineStr">
        <is>
          <t>Practical task</t>
        </is>
      </c>
      <c r="S215" s="174" t="inlineStr">
        <is>
          <t>AWS / Azure / Kubernetes certifications</t>
        </is>
      </c>
      <c r="T215" s="174" t="inlineStr">
        <is>
          <t>Family set</t>
        </is>
      </c>
    </row>
    <row r="216" ht="67" customHeight="1">
      <c r="A216" s="174" t="inlineStr">
        <is>
          <t>Functional</t>
        </is>
      </c>
      <c r="B216" s="174" t="inlineStr">
        <is>
          <t>AI, GenAI &amp; Prompt Engineering</t>
        </is>
      </c>
      <c r="C216" s="174" t="inlineStr">
        <is>
          <t>Uses or builds AI and LLM solutions to improve products and work.</t>
        </is>
      </c>
      <c r="D216" s="174" t="inlineStr">
        <is>
          <t>—</t>
        </is>
      </c>
      <c r="E216" s="175" t="n">
        <v>1</v>
      </c>
      <c r="F216" s="175" t="n">
        <v>2</v>
      </c>
      <c r="G216" s="175" t="n">
        <v>3</v>
      </c>
      <c r="H216" s="175" t="n">
        <v>3</v>
      </c>
      <c r="I216" s="175" t="n">
        <v>4</v>
      </c>
      <c r="J216" s="175" t="n">
        <v>4</v>
      </c>
      <c r="K216" s="175" t="n">
        <v>4</v>
      </c>
      <c r="L216" s="175" t="n">
        <v>4</v>
      </c>
      <c r="M216" s="175" t="n">
        <v>5</v>
      </c>
      <c r="N216" s="175" t="n">
        <v>5</v>
      </c>
      <c r="O216" s="175" t="n">
        <v>4</v>
      </c>
      <c r="P216" s="174" t="inlineStr">
        <is>
          <t>3 · Uses AI / LLM tools in own work and validates output
4 · Builds AI features or AI-enabled processes; sets safe-use practice</t>
        </is>
      </c>
      <c r="Q216" s="174" t="inlineStr">
        <is>
          <t>AI, prompt, claude, copilot</t>
        </is>
      </c>
      <c r="R216" s="174" t="inlineStr">
        <is>
          <t>Work sample / portfolio</t>
        </is>
      </c>
      <c r="S216" s="174" t="inlineStr">
        <is>
          <t>Vendor AI certifications · optional</t>
        </is>
      </c>
      <c r="T216" s="174" t="inlineStr">
        <is>
          <t>Family set</t>
        </is>
      </c>
    </row>
    <row r="217" ht="54" customHeight="1">
      <c r="A217" s="174" t="inlineStr">
        <is>
          <t>Functional</t>
        </is>
      </c>
      <c r="B217" s="174" t="inlineStr">
        <is>
          <t>★ Data Analytics, BI &amp; Visualisation</t>
        </is>
      </c>
      <c r="C217" s="174" t="inlineStr">
        <is>
          <t>Turns data into MIS, dashboards and insight.</t>
        </is>
      </c>
      <c r="D217" s="174" t="inlineStr">
        <is>
          <t>Data &amp; Analytics</t>
        </is>
      </c>
      <c r="E217" s="175" t="n">
        <v>1</v>
      </c>
      <c r="F217" s="175" t="n">
        <v>2</v>
      </c>
      <c r="G217" s="175" t="n">
        <v>3</v>
      </c>
      <c r="H217" s="175" t="n">
        <v>3</v>
      </c>
      <c r="I217" s="175" t="n">
        <v>4</v>
      </c>
      <c r="J217" s="175" t="n">
        <v>4</v>
      </c>
      <c r="K217" s="175" t="n">
        <v>4</v>
      </c>
      <c r="L217" s="175" t="n">
        <v>4</v>
      </c>
      <c r="M217" s="175" t="n">
        <v>5</v>
      </c>
      <c r="N217" s="175" t="n">
        <v>5</v>
      </c>
      <c r="O217" s="175" t="n">
        <v>4</v>
      </c>
      <c r="P217" s="174" t="inlineStr">
        <is>
          <t>3 · Builds MIS, dashboards and analysis
4 · Defines metrics and analytics approach for a business</t>
        </is>
      </c>
      <c r="Q217" s="174" t="inlineStr">
        <is>
          <t>—</t>
        </is>
      </c>
      <c r="R217" s="174" t="inlineStr">
        <is>
          <t>Data case / practical</t>
        </is>
      </c>
      <c r="S217" s="174" t="inlineStr">
        <is>
          <t>Power BI / Tableau · optional</t>
        </is>
      </c>
      <c r="T217" s="174" t="inlineStr">
        <is>
          <t>Family set</t>
        </is>
      </c>
    </row>
    <row r="218" ht="67" customHeight="1">
      <c r="A218" s="174" t="inlineStr">
        <is>
          <t>Functional</t>
        </is>
      </c>
      <c r="B218" s="174" t="inlineStr">
        <is>
          <t>Advanced Excel &amp; Productivity Tools</t>
        </is>
      </c>
      <c r="C218" s="174" t="inlineStr">
        <is>
          <t>Uses Excel, Word, HTML and conversion tools expertly.</t>
        </is>
      </c>
      <c r="D218" s="174" t="inlineStr">
        <is>
          <t>—</t>
        </is>
      </c>
      <c r="E218" s="175" t="n">
        <v>1</v>
      </c>
      <c r="F218" s="175" t="n">
        <v>2</v>
      </c>
      <c r="G218" s="175" t="n">
        <v>3</v>
      </c>
      <c r="H218" s="175" t="n">
        <v>3</v>
      </c>
      <c r="I218" s="175" t="n">
        <v>4</v>
      </c>
      <c r="J218" s="175" t="n">
        <v>4</v>
      </c>
      <c r="K218" s="175" t="n">
        <v>4</v>
      </c>
      <c r="L218" s="175" t="n">
        <v>4</v>
      </c>
      <c r="M218" s="175" t="n">
        <v>5</v>
      </c>
      <c r="N218" s="175" t="n">
        <v>5</v>
      </c>
      <c r="O218" s="175" t="n">
        <v>4</v>
      </c>
      <c r="P218" s="174" t="inlineStr">
        <is>
          <t>3 · Uses advanced Excel, Word, HTML and conversion tools fluently
4 · Builds templates and automation used by the team</t>
        </is>
      </c>
      <c r="Q218" s="174" t="inlineStr">
        <is>
          <t>—</t>
        </is>
      </c>
      <c r="R218" s="174" t="inlineStr">
        <is>
          <t>Practical test</t>
        </is>
      </c>
      <c r="S218" s="174" t="inlineStr">
        <is>
          <t>MOS Excel · optional</t>
        </is>
      </c>
      <c r="T218" s="174" t="inlineStr">
        <is>
          <t>Family set</t>
        </is>
      </c>
    </row>
    <row r="219" ht="54" customHeight="1">
      <c r="A219" s="174" t="inlineStr">
        <is>
          <t>Functional</t>
        </is>
      </c>
      <c r="B219" s="174" t="inlineStr">
        <is>
          <t>Accounting &amp; Reporting Standards · IFRS/US GAAP</t>
        </is>
      </c>
      <c r="C219" s="174" t="inlineStr">
        <is>
          <t>Reads financial statements; applies IFRS / US GAAP / Ind AS.</t>
        </is>
      </c>
      <c r="D219" s="174" t="inlineStr">
        <is>
          <t>—</t>
        </is>
      </c>
      <c r="E219" s="175" t="n">
        <v>1</v>
      </c>
      <c r="F219" s="175" t="n">
        <v>2</v>
      </c>
      <c r="G219" s="175" t="n">
        <v>3</v>
      </c>
      <c r="H219" s="175" t="n">
        <v>3</v>
      </c>
      <c r="I219" s="175" t="n">
        <v>4</v>
      </c>
      <c r="J219" s="175" t="n">
        <v>4</v>
      </c>
      <c r="K219" s="175" t="n">
        <v>4</v>
      </c>
      <c r="L219" s="175" t="n">
        <v>4</v>
      </c>
      <c r="M219" s="175" t="n">
        <v>5</v>
      </c>
      <c r="N219" s="175" t="n">
        <v>5</v>
      </c>
      <c r="O219" s="175" t="n">
        <v>4</v>
      </c>
      <c r="P219" s="174" t="inlineStr">
        <is>
          <t>3 · Applies IFRS / US GAAP / Ind AS correctly
4 · Advises on complex disclosures and standards changes</t>
        </is>
      </c>
      <c r="Q219" s="174" t="inlineStr">
        <is>
          <t>—</t>
        </is>
      </c>
      <c r="R219" s="174" t="inlineStr">
        <is>
          <t>Accounting test</t>
        </is>
      </c>
      <c r="S219" s="174" t="inlineStr">
        <is>
          <t>CA / CMA / ACCA / CFA / IFRS certificate</t>
        </is>
      </c>
      <c r="T219" s="174" t="inlineStr">
        <is>
          <t>Family set</t>
        </is>
      </c>
    </row>
    <row r="220" ht="28" customHeight="1">
      <c r="A220" s="136" t="inlineStr">
        <is>
          <t>Leadership</t>
        </is>
      </c>
      <c r="B220" s="136" t="inlineStr">
        <is>
          <t>Leadership cluster · 4 competencies, part C</t>
        </is>
      </c>
      <c r="C220" s="136" t="inlineStr">
        <is>
          <t>Leading people, decisions, strategy and change</t>
        </is>
      </c>
      <c r="D220" s="136" t="inlineStr">
        <is>
          <t>POD Leads and People Managers</t>
        </is>
      </c>
      <c r="E220" s="47" t="inlineStr">
        <is>
          <t>—</t>
        </is>
      </c>
      <c r="F220" s="47" t="inlineStr">
        <is>
          <t>—</t>
        </is>
      </c>
      <c r="G220" s="47" t="inlineStr">
        <is>
          <t>—</t>
        </is>
      </c>
      <c r="H220" s="47" t="inlineStr">
        <is>
          <t>1/2</t>
        </is>
      </c>
      <c r="I220" s="47" t="inlineStr">
        <is>
          <t>2/3</t>
        </is>
      </c>
      <c r="J220" s="47" t="inlineStr">
        <is>
          <t>3/4</t>
        </is>
      </c>
      <c r="K220" s="47" t="inlineStr">
        <is>
          <t>4/4</t>
        </is>
      </c>
      <c r="L220" s="47" t="inlineStr">
        <is>
          <t>4/4</t>
        </is>
      </c>
      <c r="M220" s="47" t="inlineStr">
        <is>
          <t>4/4</t>
        </is>
      </c>
      <c r="N220" s="47" t="inlineStr">
        <is>
          <t>5/5</t>
        </is>
      </c>
      <c r="O220" s="47" t="inlineStr">
        <is>
          <t>5/5</t>
        </is>
      </c>
      <c r="P220" s="136" t="inlineStr">
        <is>
          <t>Required level shown as IC / Manager</t>
        </is>
      </c>
      <c r="Q220" s="136" t="inlineStr">
        <is>
          <t>—</t>
        </is>
      </c>
      <c r="R220" s="136" t="inlineStr">
        <is>
          <t>Behavioural interview; 360 feedback</t>
        </is>
      </c>
      <c r="S220" s="136" t="inlineStr">
        <is>
          <t>—</t>
        </is>
      </c>
      <c r="T220" s="136" t="inlineStr">
        <is>
          <t>S14, S15, S16</t>
        </is>
      </c>
    </row>
    <row r="221" ht="15" customHeight="1"/>
    <row r="222" ht="15" customHeight="1">
      <c r="A222" s="12" t="inlineStr">
        <is>
          <t>Job family</t>
        </is>
      </c>
      <c r="B222" s="12" t="inlineStr">
        <is>
          <t>Education / credentials</t>
        </is>
      </c>
      <c r="C222" s="210" t="n"/>
      <c r="D222" s="12" t="inlineStr">
        <is>
          <t>Gate requirements</t>
        </is>
      </c>
      <c r="E222" s="210" t="n"/>
      <c r="F222" s="12" t="inlineStr">
        <is>
          <t>Learning focus — Band A</t>
        </is>
      </c>
      <c r="G222" s="211" t="n"/>
      <c r="H222" s="211" t="n"/>
      <c r="I222" s="211" t="n"/>
      <c r="J222" s="211" t="n"/>
      <c r="K222" s="210" t="n"/>
      <c r="L222" s="12" t="inlineStr">
        <is>
          <t>Learning focus — Band B</t>
        </is>
      </c>
      <c r="M222" s="211" t="n"/>
      <c r="N222" s="211" t="n"/>
      <c r="O222" s="211" t="n"/>
      <c r="P222" s="210" t="n"/>
      <c r="Q222" s="12" t="inlineStr">
        <is>
          <t>Learning focus — Band C+</t>
        </is>
      </c>
      <c r="R222" s="210" t="n"/>
      <c r="S222" s="12" t="inlineStr">
        <is>
          <t>Future skills</t>
        </is>
      </c>
      <c r="T222" s="210" t="n"/>
    </row>
    <row r="223" ht="80" customHeight="1">
      <c r="A223" s="13" t="inlineStr">
        <is>
          <t>Customer Success &amp; Support</t>
        </is>
      </c>
      <c r="B223" s="16" t="inlineStr">
        <is>
          <t>Graduate</t>
        </is>
      </c>
      <c r="C223" s="210" t="n"/>
      <c r="D223" s="16" t="inlineStr">
        <is>
          <t>ITIL / service-desk practice; SLA management</t>
        </is>
      </c>
      <c r="E223" s="210" t="n"/>
      <c r="F223" s="16" t="inlineStr">
        <is>
          <t>Mandatory path · POSH, Code of Conduct, InfoSec; Product, Platform &amp; Domain Knowledge, Stakeholder &amp; Client Management to Working → Practitioner; AI literacy to 2; learn by mentoring and KT.</t>
        </is>
      </c>
      <c r="G223" s="211" t="n"/>
      <c r="H223" s="211" t="n"/>
      <c r="I223" s="211" t="n"/>
      <c r="J223" s="211" t="n"/>
      <c r="K223" s="210" t="n"/>
      <c r="L223" s="16" t="inlineStr">
        <is>
          <t>Product, Platform &amp; Domain Knowledge, Stakeholder &amp; Client Management to Advanced; Communication &amp; Presentation, Database, SQL &amp; Data Engineering, Regulatory &amp; BFSI Domain to Practitioner; POD Leads / Managers: leading people, delegation, feedback.</t>
        </is>
      </c>
      <c r="M223" s="211" t="n"/>
      <c r="N223" s="211" t="n"/>
      <c r="O223" s="211" t="n"/>
      <c r="P223" s="210" t="n"/>
      <c r="Q223" s="16" t="inlineStr">
        <is>
          <t>Expert in one must-have; strategy &amp; business acumen; building the bench; AI-enabled processes for the function.</t>
        </is>
      </c>
      <c r="R223" s="210" t="n"/>
      <c r="S223" s="16" t="inlineStr">
        <is>
          <t>AI chat / knowledge-base support, customer-health analytics</t>
        </is>
      </c>
      <c r="T223" s="210" t="n"/>
    </row>
    <row r="224" ht="80" customHeight="1">
      <c r="A224" s="13" t="inlineStr">
        <is>
          <t>Engineering &amp; Development</t>
        </is>
      </c>
      <c r="B224" s="16" t="inlineStr">
        <is>
          <t>BE / B.Tech / MCA / M.Tech / B.Sc · CS</t>
        </is>
      </c>
      <c r="C224" s="210" t="n"/>
      <c r="D224" s="16" t="inlineStr">
        <is>
          <t>Secure coding · OWASP, code review, unit testing</t>
        </is>
      </c>
      <c r="E224" s="210" t="n"/>
      <c r="F224" s="16" t="inlineStr">
        <is>
          <t>Mandatory path · POSH, Code of Conduct, InfoSec; Programming &amp; Tech-Stack Depth, System Design &amp; Architecture to Working → Practitioner; AI literacy to 2; learn by mentoring and KT.</t>
        </is>
      </c>
      <c r="G224" s="211" t="n"/>
      <c r="H224" s="211" t="n"/>
      <c r="I224" s="211" t="n"/>
      <c r="J224" s="211" t="n"/>
      <c r="K224" s="210" t="n"/>
      <c r="L224" s="16" t="inlineStr">
        <is>
          <t>Programming &amp; Tech-Stack Depth, System Design &amp; Architecture to Advanced; Database, SQL &amp; Data Engineering, Cloud, DevOps &amp; CI/CD, AI, GenAI &amp; Prompt Engineering to Practitioner; POD Leads / Managers: leading people, delegation, feedback.</t>
        </is>
      </c>
      <c r="M224" s="211" t="n"/>
      <c r="N224" s="211" t="n"/>
      <c r="O224" s="211" t="n"/>
      <c r="P224" s="210" t="n"/>
      <c r="Q224" s="16" t="inlineStr">
        <is>
          <t>Expert in one must-have; strategy &amp; business acumen; building the bench; AI-enabled processes for the function.</t>
        </is>
      </c>
      <c r="R224" s="210" t="n"/>
      <c r="S224" s="16" t="inlineStr">
        <is>
          <t>AI-assisted coding, cloud-native &amp; API-first design, LLM integration</t>
        </is>
      </c>
      <c r="T224" s="210" t="n"/>
    </row>
    <row r="225" ht="80" customHeight="1">
      <c r="A225" s="13" t="inlineStr">
        <is>
          <t>Data &amp; Analytics</t>
        </is>
      </c>
      <c r="B225" s="16" t="inlineStr">
        <is>
          <t>Graduate in commerce / statistics / engineering</t>
        </is>
      </c>
      <c r="C225" s="210" t="n"/>
      <c r="D225" s="16" t="inlineStr">
        <is>
          <t>Data quality and confidentiality</t>
        </is>
      </c>
      <c r="E225" s="210" t="n"/>
      <c r="F225" s="16" t="inlineStr">
        <is>
          <t>Mandatory path · POSH, Code of Conduct, InfoSec; Data Analytics, BI &amp; Visualisation, Database, SQL &amp; Data Engineering to Working → Practitioner; AI literacy to 2; learn by mentoring and KT.</t>
        </is>
      </c>
      <c r="G225" s="211" t="n"/>
      <c r="H225" s="211" t="n"/>
      <c r="I225" s="211" t="n"/>
      <c r="J225" s="211" t="n"/>
      <c r="K225" s="210" t="n"/>
      <c r="L225" s="16" t="inlineStr">
        <is>
          <t>Data Analytics, BI &amp; Visualisation, Database, SQL &amp; Data Engineering to Advanced; Advanced Excel &amp; Productivity Tools, Regulatory &amp; BFSI Domain, Process Improvement &amp; Quality Mindset to Practitioner; POD Leads / Managers: leading people, delegation, feedback.</t>
        </is>
      </c>
      <c r="M225" s="211" t="n"/>
      <c r="N225" s="211" t="n"/>
      <c r="O225" s="211" t="n"/>
      <c r="P225" s="210" t="n"/>
      <c r="Q225" s="16" t="inlineStr">
        <is>
          <t>Expert in one must-have; strategy &amp; business acumen; building the bench; AI-enabled processes for the function.</t>
        </is>
      </c>
      <c r="R225" s="210" t="n"/>
      <c r="S225" s="16" t="inlineStr">
        <is>
          <t>AI &amp; big data, Python / SQL analytics, self-service BI</t>
        </is>
      </c>
      <c r="T225" s="210" t="n"/>
    </row>
    <row r="226" ht="15" customHeight="1"/>
    <row r="227" ht="15" customHeight="1"/>
    <row r="228" ht="20" customHeight="1">
      <c r="A228" s="173" t="inlineStr">
        <is>
          <t>Functional — 14 people · Regulatory &amp; domain consulting · levels A3–B2</t>
        </is>
      </c>
    </row>
    <row r="229" ht="15" customHeight="1">
      <c r="A229" s="17" t="inlineStr">
        <is>
          <t>Job families: Solution Consulting &amp; Implementation · Product Management · Customer Success &amp; Support</t>
        </is>
      </c>
    </row>
    <row r="230" ht="15" customHeight="1">
      <c r="A230" s="12" t="inlineStr">
        <is>
          <t>Capability health today · indicative, from survey + KRAs</t>
        </is>
      </c>
      <c r="B230" s="211" t="n"/>
      <c r="C230" s="211" t="n"/>
      <c r="D230" s="211" t="n"/>
      <c r="E230" s="210" t="n"/>
      <c r="F230" s="12" t="inlineStr">
        <is>
          <t>Result</t>
        </is>
      </c>
      <c r="G230" s="211" t="n"/>
      <c r="H230" s="211" t="n"/>
      <c r="I230" s="211" t="n"/>
      <c r="J230" s="211" t="n"/>
      <c r="K230" s="211" t="n"/>
      <c r="L230" s="211" t="n"/>
      <c r="M230" s="211" t="n"/>
      <c r="N230" s="211" t="n"/>
      <c r="O230" s="211" t="n"/>
      <c r="P230" s="211" t="n"/>
      <c r="Q230" s="211" t="n"/>
      <c r="R230" s="210" t="n"/>
    </row>
    <row r="231" ht="15" customHeight="1">
      <c r="A231" s="13" t="inlineStr">
        <is>
          <t>People assessed · meet or exceed their level</t>
        </is>
      </c>
      <c r="B231" s="211" t="n"/>
      <c r="C231" s="211" t="n"/>
      <c r="D231" s="211" t="n"/>
      <c r="E231" s="210" t="n"/>
      <c r="F231" s="16" t="inlineStr">
        <is>
          <t>14 · 13</t>
        </is>
      </c>
      <c r="G231" s="211" t="n"/>
      <c r="H231" s="211" t="n"/>
      <c r="I231" s="211" t="n"/>
      <c r="J231" s="211" t="n"/>
      <c r="K231" s="211" t="n"/>
      <c r="L231" s="211" t="n"/>
      <c r="M231" s="211" t="n"/>
      <c r="N231" s="211" t="n"/>
      <c r="O231" s="211" t="n"/>
      <c r="P231" s="211" t="n"/>
      <c r="Q231" s="211" t="n"/>
      <c r="R231" s="210" t="n"/>
    </row>
    <row r="232" ht="15" customHeight="1">
      <c r="A232" s="13" t="inlineStr">
        <is>
          <t>Average index · Core · Future-ready · Functional · Leadership · % of required</t>
        </is>
      </c>
      <c r="B232" s="211" t="n"/>
      <c r="C232" s="211" t="n"/>
      <c r="D232" s="211" t="n"/>
      <c r="E232" s="210" t="n"/>
      <c r="F232" s="16" t="inlineStr">
        <is>
          <t>94% · 99% · 78% · 97% · 100%</t>
        </is>
      </c>
      <c r="G232" s="211" t="n"/>
      <c r="H232" s="211" t="n"/>
      <c r="I232" s="211" t="n"/>
      <c r="J232" s="211" t="n"/>
      <c r="K232" s="211" t="n"/>
      <c r="L232" s="211" t="n"/>
      <c r="M232" s="211" t="n"/>
      <c r="N232" s="211" t="n"/>
      <c r="O232" s="211" t="n"/>
      <c r="P232" s="211" t="n"/>
      <c r="Q232" s="211" t="n"/>
      <c r="R232" s="210" t="n"/>
    </row>
    <row r="233" ht="15" customHeight="1">
      <c r="A233" s="13" t="inlineStr">
        <is>
          <t>Most common competency gaps · people</t>
        </is>
      </c>
      <c r="B233" s="211" t="n"/>
      <c r="C233" s="211" t="n"/>
      <c r="D233" s="211" t="n"/>
      <c r="E233" s="210" t="n"/>
      <c r="F233" s="16" t="inlineStr">
        <is>
          <t>Learning agility · ESG · Project &amp; agile · Analytics &amp; BI · Requirements · Problem solving</t>
        </is>
      </c>
      <c r="G233" s="211" t="n"/>
      <c r="H233" s="211" t="n"/>
      <c r="I233" s="211" t="n"/>
      <c r="J233" s="211" t="n"/>
      <c r="K233" s="211" t="n"/>
      <c r="L233" s="211" t="n"/>
      <c r="M233" s="211" t="n"/>
      <c r="N233" s="211" t="n"/>
      <c r="O233" s="211" t="n"/>
      <c r="P233" s="211" t="n"/>
      <c r="Q233" s="211" t="n"/>
      <c r="R233" s="210" t="n"/>
    </row>
    <row r="234" ht="28" customHeight="1">
      <c r="A234" s="13" t="inlineStr">
        <is>
          <t>Role-based development priorities · people</t>
        </is>
      </c>
      <c r="B234" s="211" t="n"/>
      <c r="C234" s="211" t="n"/>
      <c r="D234" s="211" t="n"/>
      <c r="E234" s="210" t="n"/>
      <c r="F234" s="16" t="inlineStr">
        <is>
          <t>AI, GenAI &amp; Prompt Engineering · Stakeholder &amp; Client Management · Product, Platform &amp; Domain Knowledge · ESG &amp; Sustainability · Project, Program &amp; Agile Management · Advanced Excel &amp; Productivity Tools</t>
        </is>
      </c>
      <c r="G234" s="211" t="n"/>
      <c r="H234" s="211" t="n"/>
      <c r="I234" s="211" t="n"/>
      <c r="J234" s="211" t="n"/>
      <c r="K234" s="211" t="n"/>
      <c r="L234" s="211" t="n"/>
      <c r="M234" s="211" t="n"/>
      <c r="N234" s="211" t="n"/>
      <c r="O234" s="211" t="n"/>
      <c r="P234" s="211" t="n"/>
      <c r="Q234" s="211" t="n"/>
      <c r="R234" s="210" t="n"/>
    </row>
    <row r="235" ht="15" customHeight="1">
      <c r="A235" s="13" t="inlineStr">
        <is>
          <t>Manager-identified training themes</t>
        </is>
      </c>
      <c r="B235" s="211" t="n"/>
      <c r="C235" s="211" t="n"/>
      <c r="D235" s="211" t="n"/>
      <c r="E235" s="210" t="n"/>
      <c r="F235" s="16" t="inlineStr">
        <is>
          <t>communication · management · leadership · de-escalation · success</t>
        </is>
      </c>
      <c r="G235" s="211" t="n"/>
      <c r="H235" s="211" t="n"/>
      <c r="I235" s="211" t="n"/>
      <c r="J235" s="211" t="n"/>
      <c r="K235" s="211" t="n"/>
      <c r="L235" s="211" t="n"/>
      <c r="M235" s="211" t="n"/>
      <c r="N235" s="211" t="n"/>
      <c r="O235" s="211" t="n"/>
      <c r="P235" s="211" t="n"/>
      <c r="Q235" s="211" t="n"/>
      <c r="R235" s="210" t="n"/>
    </row>
    <row r="236" ht="15" customHeight="1">
      <c r="A236" s="13" t="inlineStr">
        <is>
          <t>What helped people learn · survey</t>
        </is>
      </c>
      <c r="B236" s="211" t="n"/>
      <c r="C236" s="211" t="n"/>
      <c r="D236" s="211" t="n"/>
      <c r="E236" s="210" t="n"/>
      <c r="F236" s="16" t="inlineStr">
        <is>
          <t>Mentoring / guidance from seniors · On-the-job / hands-on · Formal / classroom training</t>
        </is>
      </c>
      <c r="G236" s="211" t="n"/>
      <c r="H236" s="211" t="n"/>
      <c r="I236" s="211" t="n"/>
      <c r="J236" s="211" t="n"/>
      <c r="K236" s="211" t="n"/>
      <c r="L236" s="211" t="n"/>
      <c r="M236" s="211" t="n"/>
      <c r="N236" s="211" t="n"/>
      <c r="O236" s="211" t="n"/>
      <c r="P236" s="211" t="n"/>
      <c r="Q236" s="211" t="n"/>
      <c r="R236" s="210" t="n"/>
    </row>
    <row r="237" ht="15" customHeight="1">
      <c r="A237" s="13" t="inlineStr">
        <is>
          <t>How the work is changing</t>
        </is>
      </c>
      <c r="B237" s="211" t="n"/>
      <c r="C237" s="211" t="n"/>
      <c r="D237" s="211" t="n"/>
      <c r="E237" s="210" t="n"/>
      <c r="F237" s="16" t="inlineStr">
        <is>
          <t>5 of 13 say the role is changing because of AI / automation</t>
        </is>
      </c>
      <c r="G237" s="211" t="n"/>
      <c r="H237" s="211" t="n"/>
      <c r="I237" s="211" t="n"/>
      <c r="J237" s="211" t="n"/>
      <c r="K237" s="211" t="n"/>
      <c r="L237" s="211" t="n"/>
      <c r="M237" s="211" t="n"/>
      <c r="N237" s="211" t="n"/>
      <c r="O237" s="211" t="n"/>
      <c r="P237" s="211" t="n"/>
      <c r="Q237" s="211" t="n"/>
      <c r="R237" s="210" t="n"/>
    </row>
    <row r="238" ht="28" customHeight="1">
      <c r="A238" s="13" t="inlineStr">
        <is>
          <t>Lateral moves the evidence supports · people</t>
        </is>
      </c>
      <c r="B238" s="211" t="n"/>
      <c r="C238" s="211" t="n"/>
      <c r="D238" s="211" t="n"/>
      <c r="E238" s="210" t="n"/>
      <c r="F238" s="16" t="inlineStr">
        <is>
          <t>Sales &amp; Business Development · Quality Assurance · Design &amp; Creative · Marketing &amp; Communications · Product Management</t>
        </is>
      </c>
      <c r="G238" s="211" t="n"/>
      <c r="H238" s="211" t="n"/>
      <c r="I238" s="211" t="n"/>
      <c r="J238" s="211" t="n"/>
      <c r="K238" s="211" t="n"/>
      <c r="L238" s="211" t="n"/>
      <c r="M238" s="211" t="n"/>
      <c r="N238" s="211" t="n"/>
      <c r="O238" s="211" t="n"/>
      <c r="P238" s="211" t="n"/>
      <c r="Q238" s="211" t="n"/>
      <c r="R238" s="210" t="n"/>
    </row>
    <row r="239" ht="15" customHeight="1"/>
    <row r="240" ht="28" customHeight="1">
      <c r="A240" s="12" t="inlineStr">
        <is>
          <t>Cluster</t>
        </is>
      </c>
      <c r="B240" s="12" t="inlineStr">
        <is>
          <t>Competency · ★ = must-have</t>
        </is>
      </c>
      <c r="C240" s="12" t="inlineStr">
        <is>
          <t>Definition</t>
        </is>
      </c>
      <c r="D240" s="12" t="inlineStr">
        <is>
          <t>Must-have for</t>
        </is>
      </c>
      <c r="E240" s="12" t="inlineStr">
        <is>
          <t>A1</t>
        </is>
      </c>
      <c r="F240" s="12" t="inlineStr">
        <is>
          <t>A2</t>
        </is>
      </c>
      <c r="G240" s="12" t="inlineStr">
        <is>
          <t>A3</t>
        </is>
      </c>
      <c r="H240" s="12" t="inlineStr">
        <is>
          <t>B1</t>
        </is>
      </c>
      <c r="I240" s="12" t="inlineStr">
        <is>
          <t>B2</t>
        </is>
      </c>
      <c r="J240" s="12" t="inlineStr">
        <is>
          <t>B3</t>
        </is>
      </c>
      <c r="K240" s="12" t="inlineStr">
        <is>
          <t>B+</t>
        </is>
      </c>
      <c r="L240" s="12" t="inlineStr">
        <is>
          <t>C1</t>
        </is>
      </c>
      <c r="M240" s="12" t="inlineStr">
        <is>
          <t>C2</t>
        </is>
      </c>
      <c r="N240" s="12" t="inlineStr">
        <is>
          <t>C+</t>
        </is>
      </c>
      <c r="O240" s="12" t="inlineStr">
        <is>
          <t>D1</t>
        </is>
      </c>
      <c r="P240" s="12" t="inlineStr">
        <is>
          <t>What good looks like · by proficiency</t>
        </is>
      </c>
      <c r="Q240" s="12" t="inlineStr">
        <is>
          <t>What IRIS top performers do · survey</t>
        </is>
      </c>
      <c r="R240" s="12" t="inlineStr">
        <is>
          <t>How to assess</t>
        </is>
      </c>
      <c r="S240" s="12" t="inlineStr">
        <is>
          <t>Credentials</t>
        </is>
      </c>
      <c r="T240" s="12" t="inlineStr">
        <is>
          <t>Reference</t>
        </is>
      </c>
    </row>
    <row r="241" ht="80" customHeight="1">
      <c r="A241" s="174" t="inlineStr">
        <is>
          <t>Functional</t>
        </is>
      </c>
      <c r="B241" s="174" t="inlineStr">
        <is>
          <t>★ Product, Platform &amp; Domain Knowledge</t>
        </is>
      </c>
      <c r="C241" s="174" t="inlineStr">
        <is>
          <t>Knows IRIS products, platforms and the client's domain.</t>
        </is>
      </c>
      <c r="D241" s="174" t="inlineStr">
        <is>
          <t>Solution Consulting &amp; Implementation, Product Management, Customer Success &amp; Support</t>
        </is>
      </c>
      <c r="E241" s="175" t="n">
        <v>1</v>
      </c>
      <c r="F241" s="175" t="n">
        <v>2</v>
      </c>
      <c r="G241" s="175" t="n">
        <v>3</v>
      </c>
      <c r="H241" s="175" t="n">
        <v>3</v>
      </c>
      <c r="I241" s="175" t="n">
        <v>4</v>
      </c>
      <c r="J241" s="175" t="n">
        <v>4</v>
      </c>
      <c r="K241" s="175" t="n">
        <v>4</v>
      </c>
      <c r="L241" s="175" t="n">
        <v>4</v>
      </c>
      <c r="M241" s="175" t="n">
        <v>5</v>
      </c>
      <c r="N241" s="175" t="n">
        <v>5</v>
      </c>
      <c r="O241" s="175" t="n">
        <v>4</v>
      </c>
      <c r="P241" s="174" t="inlineStr">
        <is>
          <t>3 · Handles most product and domain scenarios
4 · Recognised product / domain expert; trains others</t>
        </is>
      </c>
      <c r="Q241" s="174" t="inlineStr">
        <is>
          <t>product, module, platform</t>
        </is>
      </c>
      <c r="R241" s="174" t="inlineStr">
        <is>
          <t>Scenario interview</t>
        </is>
      </c>
      <c r="S241" s="174" t="inlineStr">
        <is>
          <t>Internal product certification</t>
        </is>
      </c>
      <c r="T241" s="174" t="inlineStr">
        <is>
          <t>Family set</t>
        </is>
      </c>
    </row>
    <row r="242" ht="54" customHeight="1">
      <c r="A242" s="174" t="inlineStr">
        <is>
          <t>Functional</t>
        </is>
      </c>
      <c r="B242" s="174" t="inlineStr">
        <is>
          <t>★ ESG &amp; Sustainability</t>
        </is>
      </c>
      <c r="C242" s="174" t="inlineStr">
        <is>
          <t>Applies ESG frameworks · BRSR, CSRD, GRI, ISSB.</t>
        </is>
      </c>
      <c r="D242" s="174" t="inlineStr">
        <is>
          <t>Solution Consulting &amp; Implementation</t>
        </is>
      </c>
      <c r="E242" s="175" t="n">
        <v>1</v>
      </c>
      <c r="F242" s="175" t="n">
        <v>2</v>
      </c>
      <c r="G242" s="175" t="n">
        <v>3</v>
      </c>
      <c r="H242" s="175" t="n">
        <v>3</v>
      </c>
      <c r="I242" s="175" t="n">
        <v>4</v>
      </c>
      <c r="J242" s="175" t="n">
        <v>4</v>
      </c>
      <c r="K242" s="175" t="n">
        <v>4</v>
      </c>
      <c r="L242" s="175" t="n">
        <v>4</v>
      </c>
      <c r="M242" s="175" t="n">
        <v>5</v>
      </c>
      <c r="N242" s="175" t="n">
        <v>5</v>
      </c>
      <c r="O242" s="175" t="n">
        <v>4</v>
      </c>
      <c r="P242" s="174" t="inlineStr">
        <is>
          <t>3 · Applies ESG frameworks for clients
4 · Advises on ESG reporting strategy</t>
        </is>
      </c>
      <c r="Q242" s="174" t="inlineStr">
        <is>
          <t>—</t>
        </is>
      </c>
      <c r="R242" s="174" t="inlineStr">
        <is>
          <t>Case study</t>
        </is>
      </c>
      <c r="S242" s="174" t="inlineStr">
        <is>
          <t>GRI / SASB / ESG certificates</t>
        </is>
      </c>
      <c r="T242" s="174" t="inlineStr">
        <is>
          <t>Family set</t>
        </is>
      </c>
    </row>
    <row r="243" ht="67" customHeight="1">
      <c r="A243" s="174" t="inlineStr">
        <is>
          <t>Functional</t>
        </is>
      </c>
      <c r="B243" s="174" t="inlineStr">
        <is>
          <t>★ Stakeholder &amp; Client Management</t>
        </is>
      </c>
      <c r="C243" s="174" t="inlineStr">
        <is>
          <t>Manages clients and stakeholders; handles changing requests.</t>
        </is>
      </c>
      <c r="D243" s="174" t="inlineStr">
        <is>
          <t>Customer Success &amp; Support</t>
        </is>
      </c>
      <c r="E243" s="175" t="n">
        <v>1</v>
      </c>
      <c r="F243" s="175" t="n">
        <v>2</v>
      </c>
      <c r="G243" s="175" t="n">
        <v>3</v>
      </c>
      <c r="H243" s="175" t="n">
        <v>3</v>
      </c>
      <c r="I243" s="175" t="n">
        <v>4</v>
      </c>
      <c r="J243" s="175" t="n">
        <v>4</v>
      </c>
      <c r="K243" s="175" t="n">
        <v>4</v>
      </c>
      <c r="L243" s="175" t="n">
        <v>4</v>
      </c>
      <c r="M243" s="175" t="n">
        <v>5</v>
      </c>
      <c r="N243" s="175" t="n">
        <v>5</v>
      </c>
      <c r="O243" s="175" t="n">
        <v>4</v>
      </c>
      <c r="P243" s="174" t="inlineStr">
        <is>
          <t>3 · Manages client communication and expectations for own work
4 · Owns key relationships; resolves escalations</t>
        </is>
      </c>
      <c r="Q243" s="174" t="inlineStr">
        <is>
          <t>customer, client, stakeholder, coordinat</t>
        </is>
      </c>
      <c r="R243" s="174" t="inlineStr">
        <is>
          <t>Role play / behavioural interview</t>
        </is>
      </c>
      <c r="S243" s="174" t="inlineStr">
        <is>
          <t>—</t>
        </is>
      </c>
      <c r="T243" s="174" t="inlineStr">
        <is>
          <t>Family set</t>
        </is>
      </c>
    </row>
    <row r="244" ht="54" customHeight="1">
      <c r="A244" s="174" t="inlineStr">
        <is>
          <t>Functional</t>
        </is>
      </c>
      <c r="B244" s="174" t="inlineStr">
        <is>
          <t>Communication &amp; Presentation</t>
        </is>
      </c>
      <c r="C244" s="174" t="inlineStr">
        <is>
          <t>Writes and presents clearly to clients and teams.</t>
        </is>
      </c>
      <c r="D244" s="174" t="inlineStr">
        <is>
          <t>—</t>
        </is>
      </c>
      <c r="E244" s="175" t="n">
        <v>1</v>
      </c>
      <c r="F244" s="175" t="n">
        <v>2</v>
      </c>
      <c r="G244" s="175" t="n">
        <v>3</v>
      </c>
      <c r="H244" s="175" t="n">
        <v>3</v>
      </c>
      <c r="I244" s="175" t="n">
        <v>4</v>
      </c>
      <c r="J244" s="175" t="n">
        <v>4</v>
      </c>
      <c r="K244" s="175" t="n">
        <v>4</v>
      </c>
      <c r="L244" s="175" t="n">
        <v>4</v>
      </c>
      <c r="M244" s="175" t="n">
        <v>5</v>
      </c>
      <c r="N244" s="175" t="n">
        <v>5</v>
      </c>
      <c r="O244" s="175" t="n">
        <v>4</v>
      </c>
      <c r="P244" s="174" t="inlineStr">
        <is>
          <t>3 · Writes and presents clearly to clients and teams
4 · Presents to senior stakeholders; shapes messaging</t>
        </is>
      </c>
      <c r="Q244" s="174" t="inlineStr">
        <is>
          <t>communication</t>
        </is>
      </c>
      <c r="R244" s="174" t="inlineStr">
        <is>
          <t>Presentation / writing test</t>
        </is>
      </c>
      <c r="S244" s="174" t="inlineStr">
        <is>
          <t>—</t>
        </is>
      </c>
      <c r="T244" s="174" t="inlineStr">
        <is>
          <t>Family set</t>
        </is>
      </c>
    </row>
    <row r="245" ht="67" customHeight="1">
      <c r="A245" s="174" t="inlineStr">
        <is>
          <t>Functional</t>
        </is>
      </c>
      <c r="B245" s="174" t="inlineStr">
        <is>
          <t>★ Business Analysis &amp; Requirements Engineering</t>
        </is>
      </c>
      <c r="C245" s="174" t="inlineStr">
        <is>
          <t>Captures, documents and validates requirements.</t>
        </is>
      </c>
      <c r="D245" s="174" t="inlineStr">
        <is>
          <t>Product Management</t>
        </is>
      </c>
      <c r="E245" s="175" t="n">
        <v>1</v>
      </c>
      <c r="F245" s="175" t="n">
        <v>2</v>
      </c>
      <c r="G245" s="175" t="n">
        <v>3</v>
      </c>
      <c r="H245" s="175" t="n">
        <v>3</v>
      </c>
      <c r="I245" s="175" t="n">
        <v>4</v>
      </c>
      <c r="J245" s="175" t="n">
        <v>4</v>
      </c>
      <c r="K245" s="175" t="n">
        <v>4</v>
      </c>
      <c r="L245" s="175" t="n">
        <v>4</v>
      </c>
      <c r="M245" s="175" t="n">
        <v>5</v>
      </c>
      <c r="N245" s="175" t="n">
        <v>5</v>
      </c>
      <c r="O245" s="175" t="n">
        <v>4</v>
      </c>
      <c r="P245" s="174" t="inlineStr">
        <is>
          <t>3 · Writes BRD / FSD / user stories and validates them
4 · Leads complex requirement programmes; sets BA standards</t>
        </is>
      </c>
      <c r="Q245" s="174" t="inlineStr">
        <is>
          <t>requirement, functional spec</t>
        </is>
      </c>
      <c r="R245" s="174" t="inlineStr">
        <is>
          <t>Case study</t>
        </is>
      </c>
      <c r="S245" s="174" t="inlineStr">
        <is>
          <t>CBAP / CCBA · optional</t>
        </is>
      </c>
      <c r="T245" s="174" t="inlineStr">
        <is>
          <t>Family set</t>
        </is>
      </c>
    </row>
    <row r="246" ht="67" customHeight="1">
      <c r="A246" s="174" t="inlineStr">
        <is>
          <t>Functional</t>
        </is>
      </c>
      <c r="B246" s="174" t="inlineStr">
        <is>
          <t>Project, Program &amp; Agile Management</t>
        </is>
      </c>
      <c r="C246" s="174" t="inlineStr">
        <is>
          <t>Plans, tracks and delivers on time using agile / hybrid practice.</t>
        </is>
      </c>
      <c r="D246" s="174" t="inlineStr">
        <is>
          <t>—</t>
        </is>
      </c>
      <c r="E246" s="175" t="n">
        <v>1</v>
      </c>
      <c r="F246" s="175" t="n">
        <v>2</v>
      </c>
      <c r="G246" s="175" t="n">
        <v>3</v>
      </c>
      <c r="H246" s="175" t="n">
        <v>3</v>
      </c>
      <c r="I246" s="175" t="n">
        <v>4</v>
      </c>
      <c r="J246" s="175" t="n">
        <v>4</v>
      </c>
      <c r="K246" s="175" t="n">
        <v>4</v>
      </c>
      <c r="L246" s="175" t="n">
        <v>4</v>
      </c>
      <c r="M246" s="175" t="n">
        <v>5</v>
      </c>
      <c r="N246" s="175" t="n">
        <v>5</v>
      </c>
      <c r="O246" s="175" t="n">
        <v>4</v>
      </c>
      <c r="P246" s="174" t="inlineStr">
        <is>
          <t>3 · Plans and tracks delivery; manages risk and scope
4 · Runs programmes across teams; improves delivery methods</t>
        </is>
      </c>
      <c r="Q246" s="174" t="inlineStr">
        <is>
          <t>—</t>
        </is>
      </c>
      <c r="R246" s="174" t="inlineStr">
        <is>
          <t>Case interview</t>
        </is>
      </c>
      <c r="S246" s="174" t="inlineStr">
        <is>
          <t>PMP / PRINCE2 / CSM / SAFe</t>
        </is>
      </c>
      <c r="T246" s="174" t="inlineStr">
        <is>
          <t>Family set</t>
        </is>
      </c>
    </row>
    <row r="247" ht="54" customHeight="1">
      <c r="A247" s="174" t="inlineStr">
        <is>
          <t>Functional</t>
        </is>
      </c>
      <c r="B247" s="174" t="inlineStr">
        <is>
          <t>Data Analytics, BI &amp; Visualisation</t>
        </is>
      </c>
      <c r="C247" s="174" t="inlineStr">
        <is>
          <t>Turns data into MIS, dashboards and insight.</t>
        </is>
      </c>
      <c r="D247" s="174" t="inlineStr">
        <is>
          <t>—</t>
        </is>
      </c>
      <c r="E247" s="175" t="n">
        <v>1</v>
      </c>
      <c r="F247" s="175" t="n">
        <v>2</v>
      </c>
      <c r="G247" s="175" t="n">
        <v>3</v>
      </c>
      <c r="H247" s="175" t="n">
        <v>3</v>
      </c>
      <c r="I247" s="175" t="n">
        <v>4</v>
      </c>
      <c r="J247" s="175" t="n">
        <v>4</v>
      </c>
      <c r="K247" s="175" t="n">
        <v>4</v>
      </c>
      <c r="L247" s="175" t="n">
        <v>4</v>
      </c>
      <c r="M247" s="175" t="n">
        <v>5</v>
      </c>
      <c r="N247" s="175" t="n">
        <v>5</v>
      </c>
      <c r="O247" s="175" t="n">
        <v>4</v>
      </c>
      <c r="P247" s="174" t="inlineStr">
        <is>
          <t>3 · Builds MIS, dashboards and analysis
4 · Defines metrics and analytics approach for a business</t>
        </is>
      </c>
      <c r="Q247" s="174" t="inlineStr">
        <is>
          <t>analytic</t>
        </is>
      </c>
      <c r="R247" s="174" t="inlineStr">
        <is>
          <t>Data case / practical</t>
        </is>
      </c>
      <c r="S247" s="174" t="inlineStr">
        <is>
          <t>Power BI / Tableau · optional</t>
        </is>
      </c>
      <c r="T247" s="174" t="inlineStr">
        <is>
          <t>Family set</t>
        </is>
      </c>
    </row>
    <row r="248" ht="54" customHeight="1">
      <c r="A248" s="174" t="inlineStr">
        <is>
          <t>Functional</t>
        </is>
      </c>
      <c r="B248" s="174" t="inlineStr">
        <is>
          <t>Strategic Thinking &amp; Business Acumen</t>
        </is>
      </c>
      <c r="C248" s="174" t="inlineStr">
        <is>
          <t>Links work to business outcomes, budgets and strategy.</t>
        </is>
      </c>
      <c r="D248" s="174" t="inlineStr">
        <is>
          <t>—</t>
        </is>
      </c>
      <c r="E248" s="175" t="n">
        <v>1</v>
      </c>
      <c r="F248" s="175" t="n">
        <v>2</v>
      </c>
      <c r="G248" s="175" t="n">
        <v>3</v>
      </c>
      <c r="H248" s="175" t="n">
        <v>3</v>
      </c>
      <c r="I248" s="175" t="n">
        <v>4</v>
      </c>
      <c r="J248" s="175" t="n">
        <v>4</v>
      </c>
      <c r="K248" s="175" t="n">
        <v>4</v>
      </c>
      <c r="L248" s="175" t="n">
        <v>4</v>
      </c>
      <c r="M248" s="175" t="n">
        <v>5</v>
      </c>
      <c r="N248" s="175" t="n">
        <v>5</v>
      </c>
      <c r="O248" s="175" t="n">
        <v>4</v>
      </c>
      <c r="P248" s="174" t="inlineStr">
        <is>
          <t>3 · Connects work to business goals and budgets
4 · Shapes strategy, pricing or investment choices</t>
        </is>
      </c>
      <c r="Q248" s="174" t="inlineStr">
        <is>
          <t>market, growth, revenue, roadmap, strategy</t>
        </is>
      </c>
      <c r="R248" s="174" t="inlineStr">
        <is>
          <t>Case interview</t>
        </is>
      </c>
      <c r="S248" s="174" t="inlineStr">
        <is>
          <t>MBA / PGDM · preferred at C+</t>
        </is>
      </c>
      <c r="T248" s="174" t="inlineStr">
        <is>
          <t>Family set</t>
        </is>
      </c>
    </row>
    <row r="249" ht="67" customHeight="1">
      <c r="A249" s="174" t="inlineStr">
        <is>
          <t>Functional</t>
        </is>
      </c>
      <c r="B249" s="174" t="inlineStr">
        <is>
          <t>AI, GenAI &amp; Prompt Engineering</t>
        </is>
      </c>
      <c r="C249" s="174" t="inlineStr">
        <is>
          <t>Uses or builds AI and LLM solutions to improve products and work.</t>
        </is>
      </c>
      <c r="D249" s="174" t="inlineStr">
        <is>
          <t>—</t>
        </is>
      </c>
      <c r="E249" s="175" t="n">
        <v>1</v>
      </c>
      <c r="F249" s="175" t="n">
        <v>2</v>
      </c>
      <c r="G249" s="175" t="n">
        <v>3</v>
      </c>
      <c r="H249" s="175" t="n">
        <v>3</v>
      </c>
      <c r="I249" s="175" t="n">
        <v>4</v>
      </c>
      <c r="J249" s="175" t="n">
        <v>4</v>
      </c>
      <c r="K249" s="175" t="n">
        <v>4</v>
      </c>
      <c r="L249" s="175" t="n">
        <v>4</v>
      </c>
      <c r="M249" s="175" t="n">
        <v>5</v>
      </c>
      <c r="N249" s="175" t="n">
        <v>5</v>
      </c>
      <c r="O249" s="175" t="n">
        <v>4</v>
      </c>
      <c r="P249" s="174" t="inlineStr">
        <is>
          <t>3 · Uses AI / LLM tools in own work and validates output
4 · Builds AI features or AI-enabled processes; sets safe-use practice</t>
        </is>
      </c>
      <c r="Q249" s="174" t="inlineStr">
        <is>
          <t>AI, claude</t>
        </is>
      </c>
      <c r="R249" s="174" t="inlineStr">
        <is>
          <t>Work sample / portfolio</t>
        </is>
      </c>
      <c r="S249" s="174" t="inlineStr">
        <is>
          <t>Vendor AI certifications · optional</t>
        </is>
      </c>
      <c r="T249" s="174" t="inlineStr">
        <is>
          <t>Family set</t>
        </is>
      </c>
    </row>
    <row r="250" ht="54" customHeight="1">
      <c r="A250" s="174" t="inlineStr">
        <is>
          <t>Functional</t>
        </is>
      </c>
      <c r="B250" s="174" t="inlineStr">
        <is>
          <t>Database, SQL &amp; Data Engineering</t>
        </is>
      </c>
      <c r="C250" s="174" t="inlineStr">
        <is>
          <t>Writes and tunes SQL, data models and ETL.</t>
        </is>
      </c>
      <c r="D250" s="174" t="inlineStr">
        <is>
          <t>—</t>
        </is>
      </c>
      <c r="E250" s="175" t="n">
        <v>1</v>
      </c>
      <c r="F250" s="175" t="n">
        <v>2</v>
      </c>
      <c r="G250" s="175" t="n">
        <v>3</v>
      </c>
      <c r="H250" s="175" t="n">
        <v>3</v>
      </c>
      <c r="I250" s="175" t="n">
        <v>4</v>
      </c>
      <c r="J250" s="175" t="n">
        <v>4</v>
      </c>
      <c r="K250" s="175" t="n">
        <v>4</v>
      </c>
      <c r="L250" s="175" t="n">
        <v>4</v>
      </c>
      <c r="M250" s="175" t="n">
        <v>5</v>
      </c>
      <c r="N250" s="175" t="n">
        <v>5</v>
      </c>
      <c r="O250" s="175" t="n">
        <v>4</v>
      </c>
      <c r="P250" s="174" t="inlineStr">
        <is>
          <t>3 · Writes and tunes queries, procedures and ETL
4 · Designs data models and pipelines; optimises at scale</t>
        </is>
      </c>
      <c r="Q250" s="174" t="inlineStr">
        <is>
          <t>queries</t>
        </is>
      </c>
      <c r="R250" s="174" t="inlineStr">
        <is>
          <t>SQL test / case</t>
        </is>
      </c>
      <c r="S250" s="174" t="inlineStr">
        <is>
          <t>Database certifications · optional</t>
        </is>
      </c>
      <c r="T250" s="174" t="inlineStr">
        <is>
          <t>Family set</t>
        </is>
      </c>
    </row>
    <row r="251" ht="54" customHeight="1">
      <c r="A251" s="174" t="inlineStr">
        <is>
          <t>Functional</t>
        </is>
      </c>
      <c r="B251" s="174" t="inlineStr">
        <is>
          <t>Regulatory &amp; BFSI Domain</t>
        </is>
      </c>
      <c r="C251" s="174" t="inlineStr">
        <is>
          <t>Understands regulators, returns, filings and BFSI rules.</t>
        </is>
      </c>
      <c r="D251" s="174" t="inlineStr">
        <is>
          <t>—</t>
        </is>
      </c>
      <c r="E251" s="175" t="n">
        <v>1</v>
      </c>
      <c r="F251" s="175" t="n">
        <v>2</v>
      </c>
      <c r="G251" s="175" t="n">
        <v>3</v>
      </c>
      <c r="H251" s="175" t="n">
        <v>3</v>
      </c>
      <c r="I251" s="175" t="n">
        <v>4</v>
      </c>
      <c r="J251" s="175" t="n">
        <v>4</v>
      </c>
      <c r="K251" s="175" t="n">
        <v>4</v>
      </c>
      <c r="L251" s="175" t="n">
        <v>4</v>
      </c>
      <c r="M251" s="175" t="n">
        <v>5</v>
      </c>
      <c r="N251" s="175" t="n">
        <v>5</v>
      </c>
      <c r="O251" s="175" t="n">
        <v>4</v>
      </c>
      <c r="P251" s="174" t="inlineStr">
        <is>
          <t>3 · Knows the relevant regulators, returns and rules
4 · Interprets new regulation; advises clients and product</t>
        </is>
      </c>
      <c r="Q251" s="174" t="inlineStr">
        <is>
          <t>regulation, filing, sec, esma, cipc</t>
        </is>
      </c>
      <c r="R251" s="174" t="inlineStr">
        <is>
          <t>Domain interview</t>
        </is>
      </c>
      <c r="S251" s="174" t="inlineStr">
        <is>
          <t>Domain certifications · optional</t>
        </is>
      </c>
      <c r="T251" s="174" t="inlineStr">
        <is>
          <t>Family set</t>
        </is>
      </c>
    </row>
    <row r="252" ht="67" customHeight="1">
      <c r="A252" s="174" t="inlineStr">
        <is>
          <t>Functional</t>
        </is>
      </c>
      <c r="B252" s="174" t="inlineStr">
        <is>
          <t>Process Improvement &amp; Quality Mindset</t>
        </is>
      </c>
      <c r="C252" s="174" t="inlineStr">
        <is>
          <t>Gets it right first time; improves processes and checklists.</t>
        </is>
      </c>
      <c r="D252" s="174" t="inlineStr">
        <is>
          <t>—</t>
        </is>
      </c>
      <c r="E252" s="175" t="n">
        <v>1</v>
      </c>
      <c r="F252" s="175" t="n">
        <v>2</v>
      </c>
      <c r="G252" s="175" t="n">
        <v>3</v>
      </c>
      <c r="H252" s="175" t="n">
        <v>3</v>
      </c>
      <c r="I252" s="175" t="n">
        <v>4</v>
      </c>
      <c r="J252" s="175" t="n">
        <v>4</v>
      </c>
      <c r="K252" s="175" t="n">
        <v>4</v>
      </c>
      <c r="L252" s="175" t="n">
        <v>4</v>
      </c>
      <c r="M252" s="175" t="n">
        <v>5</v>
      </c>
      <c r="N252" s="175" t="n">
        <v>5</v>
      </c>
      <c r="O252" s="175" t="n">
        <v>4</v>
      </c>
      <c r="P252" s="174" t="inlineStr">
        <is>
          <t>3 · Delivers right-first-time; improves own checklists
4 · Redesigns team processes; reduces error rates measurably</t>
        </is>
      </c>
      <c r="Q252" s="174" t="inlineStr">
        <is>
          <t>sla, accura, review, quality</t>
        </is>
      </c>
      <c r="R252" s="174" t="inlineStr">
        <is>
          <t>Work sample / case</t>
        </is>
      </c>
      <c r="S252" s="174" t="inlineStr">
        <is>
          <t>Lean / Six Sigma · optional</t>
        </is>
      </c>
      <c r="T252" s="174" t="inlineStr">
        <is>
          <t>Family set</t>
        </is>
      </c>
    </row>
    <row r="253" ht="28" customHeight="1">
      <c r="A253" s="136" t="inlineStr">
        <is>
          <t>Leadership</t>
        </is>
      </c>
      <c r="B253" s="136" t="inlineStr">
        <is>
          <t>Leadership cluster · 4 competencies, part C</t>
        </is>
      </c>
      <c r="C253" s="136" t="inlineStr">
        <is>
          <t>Leading people, decisions, strategy and change</t>
        </is>
      </c>
      <c r="D253" s="136" t="inlineStr">
        <is>
          <t>POD Leads and People Managers</t>
        </is>
      </c>
      <c r="E253" s="47" t="inlineStr">
        <is>
          <t>—</t>
        </is>
      </c>
      <c r="F253" s="47" t="inlineStr">
        <is>
          <t>—</t>
        </is>
      </c>
      <c r="G253" s="47" t="inlineStr">
        <is>
          <t>—</t>
        </is>
      </c>
      <c r="H253" s="47" t="inlineStr">
        <is>
          <t>1/2</t>
        </is>
      </c>
      <c r="I253" s="47" t="inlineStr">
        <is>
          <t>2/3</t>
        </is>
      </c>
      <c r="J253" s="47" t="inlineStr">
        <is>
          <t>3/4</t>
        </is>
      </c>
      <c r="K253" s="47" t="inlineStr">
        <is>
          <t>4/4</t>
        </is>
      </c>
      <c r="L253" s="47" t="inlineStr">
        <is>
          <t>4/4</t>
        </is>
      </c>
      <c r="M253" s="47" t="inlineStr">
        <is>
          <t>4/4</t>
        </is>
      </c>
      <c r="N253" s="47" t="inlineStr">
        <is>
          <t>5/5</t>
        </is>
      </c>
      <c r="O253" s="47" t="inlineStr">
        <is>
          <t>5/5</t>
        </is>
      </c>
      <c r="P253" s="136" t="inlineStr">
        <is>
          <t>Required level shown as IC / Manager</t>
        </is>
      </c>
      <c r="Q253" s="136" t="inlineStr">
        <is>
          <t>—</t>
        </is>
      </c>
      <c r="R253" s="136" t="inlineStr">
        <is>
          <t>Behavioural interview; 360 feedback</t>
        </is>
      </c>
      <c r="S253" s="136" t="inlineStr">
        <is>
          <t>—</t>
        </is>
      </c>
      <c r="T253" s="136" t="inlineStr">
        <is>
          <t>S14, S15, S16</t>
        </is>
      </c>
    </row>
    <row r="254" ht="15" customHeight="1"/>
    <row r="255" ht="15" customHeight="1">
      <c r="A255" s="12" t="inlineStr">
        <is>
          <t>Job family</t>
        </is>
      </c>
      <c r="B255" s="12" t="inlineStr">
        <is>
          <t>Education / credentials</t>
        </is>
      </c>
      <c r="C255" s="210" t="n"/>
      <c r="D255" s="12" t="inlineStr">
        <is>
          <t>Gate requirements</t>
        </is>
      </c>
      <c r="E255" s="210" t="n"/>
      <c r="F255" s="12" t="inlineStr">
        <is>
          <t>Learning focus — Band A</t>
        </is>
      </c>
      <c r="G255" s="211" t="n"/>
      <c r="H255" s="211" t="n"/>
      <c r="I255" s="211" t="n"/>
      <c r="J255" s="211" t="n"/>
      <c r="K255" s="210" t="n"/>
      <c r="L255" s="12" t="inlineStr">
        <is>
          <t>Learning focus — Band B</t>
        </is>
      </c>
      <c r="M255" s="211" t="n"/>
      <c r="N255" s="211" t="n"/>
      <c r="O255" s="211" t="n"/>
      <c r="P255" s="210" t="n"/>
      <c r="Q255" s="12" t="inlineStr">
        <is>
          <t>Learning focus — Band C+</t>
        </is>
      </c>
      <c r="R255" s="210" t="n"/>
      <c r="S255" s="12" t="inlineStr">
        <is>
          <t>Future skills</t>
        </is>
      </c>
      <c r="T255" s="210" t="n"/>
    </row>
    <row r="256" ht="80" customHeight="1">
      <c r="A256" s="13" t="inlineStr">
        <is>
          <t>Solution Consulting &amp; Implementation</t>
        </is>
      </c>
      <c r="B256" s="16" t="inlineStr">
        <is>
          <t>Graduate; domain qualification preferred</t>
        </is>
      </c>
      <c r="C256" s="210" t="n"/>
      <c r="D256" s="16" t="inlineStr">
        <is>
          <t>Implementation methodology; client training</t>
        </is>
      </c>
      <c r="E256" s="210" t="n"/>
      <c r="F256" s="16" t="inlineStr">
        <is>
          <t>Mandatory path · POSH, Code of Conduct, InfoSec; Product, Platform &amp; Domain Knowledge, ESG &amp; Sustainability to Working → Practitioner; AI literacy to 2; learn by mentoring and KT.</t>
        </is>
      </c>
      <c r="G256" s="211" t="n"/>
      <c r="H256" s="211" t="n"/>
      <c r="I256" s="211" t="n"/>
      <c r="J256" s="211" t="n"/>
      <c r="K256" s="210" t="n"/>
      <c r="L256" s="16" t="inlineStr">
        <is>
          <t>Product, Platform &amp; Domain Knowledge, ESG &amp; Sustainability to Advanced; Stakeholder &amp; Client Management, Communication &amp; Presentation, Business Analysis &amp; Requirements Engineering to Practitioner; POD Leads / Managers: leading people, delegation, feedback.</t>
        </is>
      </c>
      <c r="M256" s="211" t="n"/>
      <c r="N256" s="211" t="n"/>
      <c r="O256" s="211" t="n"/>
      <c r="P256" s="210" t="n"/>
      <c r="Q256" s="16" t="inlineStr">
        <is>
          <t>Expert in one must-have; strategy &amp; business acumen; building the bench; AI-enabled processes for the function.</t>
        </is>
      </c>
      <c r="R256" s="210" t="n"/>
      <c r="S256" s="16" t="inlineStr">
        <is>
          <t>ESG / BRSR / CSRD reporting, AI-enabled solutioning</t>
        </is>
      </c>
      <c r="T256" s="210" t="n"/>
    </row>
    <row r="257" ht="80" customHeight="1">
      <c r="A257" s="13" t="inlineStr">
        <is>
          <t>Product Management</t>
        </is>
      </c>
      <c r="B257" s="16" t="inlineStr">
        <is>
          <t>Graduate; MBA / PGDM preferred</t>
        </is>
      </c>
      <c r="C257" s="210" t="n"/>
      <c r="D257" s="16" t="inlineStr">
        <is>
          <t>Product discovery, roadmap and P&amp;L basics</t>
        </is>
      </c>
      <c r="E257" s="210" t="n"/>
      <c r="F257" s="16" t="inlineStr">
        <is>
          <t>Mandatory path · POSH, Code of Conduct, InfoSec; Product, Platform &amp; Domain Knowledge, Business Analysis &amp; Requirements Engineering to Working → Practitioner; AI literacy to 2; learn by mentoring and KT.</t>
        </is>
      </c>
      <c r="G257" s="211" t="n"/>
      <c r="H257" s="211" t="n"/>
      <c r="I257" s="211" t="n"/>
      <c r="J257" s="211" t="n"/>
      <c r="K257" s="210" t="n"/>
      <c r="L257" s="16" t="inlineStr">
        <is>
          <t>Product, Platform &amp; Domain Knowledge, Business Analysis &amp; Requirements Engineering to Advanced; Data Analytics, BI &amp; Visualisation, Strategic Thinking &amp; Business Acumen, Stakeholder &amp; Client Management to Practitioner; POD Leads / Managers: leading people, delegation, feedback.</t>
        </is>
      </c>
      <c r="M257" s="211" t="n"/>
      <c r="N257" s="211" t="n"/>
      <c r="O257" s="211" t="n"/>
      <c r="P257" s="210" t="n"/>
      <c r="Q257" s="16" t="inlineStr">
        <is>
          <t>Expert in one must-have; strategy &amp; business acumen; building the bench; AI-enabled processes for the function.</t>
        </is>
      </c>
      <c r="R257" s="210" t="n"/>
      <c r="S257" s="16" t="inlineStr">
        <is>
          <t>AI product strategy, platform &amp; API products, ESG / digital-reporting markets</t>
        </is>
      </c>
      <c r="T257" s="210" t="n"/>
    </row>
    <row r="258" ht="80" customHeight="1">
      <c r="A258" s="13" t="inlineStr">
        <is>
          <t>Customer Success &amp; Support</t>
        </is>
      </c>
      <c r="B258" s="16" t="inlineStr">
        <is>
          <t>Graduate</t>
        </is>
      </c>
      <c r="C258" s="210" t="n"/>
      <c r="D258" s="16" t="inlineStr">
        <is>
          <t>ITIL / service-desk practice; SLA management</t>
        </is>
      </c>
      <c r="E258" s="210" t="n"/>
      <c r="F258" s="16" t="inlineStr">
        <is>
          <t>Mandatory path · POSH, Code of Conduct, InfoSec; Product, Platform &amp; Domain Knowledge, Stakeholder &amp; Client Management to Working → Practitioner; AI literacy to 2; learn by mentoring and KT.</t>
        </is>
      </c>
      <c r="G258" s="211" t="n"/>
      <c r="H258" s="211" t="n"/>
      <c r="I258" s="211" t="n"/>
      <c r="J258" s="211" t="n"/>
      <c r="K258" s="210" t="n"/>
      <c r="L258" s="16" t="inlineStr">
        <is>
          <t>Product, Platform &amp; Domain Knowledge, Stakeholder &amp; Client Management to Advanced; Communication &amp; Presentation, Database, SQL &amp; Data Engineering, Regulatory &amp; BFSI Domain to Practitioner; POD Leads / Managers: leading people, delegation, feedback.</t>
        </is>
      </c>
      <c r="M258" s="211" t="n"/>
      <c r="N258" s="211" t="n"/>
      <c r="O258" s="211" t="n"/>
      <c r="P258" s="210" t="n"/>
      <c r="Q258" s="16" t="inlineStr">
        <is>
          <t>Expert in one must-have; strategy &amp; business acumen; building the bench; AI-enabled processes for the function.</t>
        </is>
      </c>
      <c r="R258" s="210" t="n"/>
      <c r="S258" s="16" t="inlineStr">
        <is>
          <t>AI chat / knowledge-base support, customer-health analytics</t>
        </is>
      </c>
      <c r="T258" s="210" t="n"/>
    </row>
    <row r="259" ht="15" customHeight="1"/>
    <row r="260" ht="15" customHeight="1"/>
    <row r="261" ht="20" customHeight="1">
      <c r="A261" s="173" t="inlineStr">
        <is>
          <t>Quality Assurance — 8 people · Technology &amp; engineering · levels A3–B2</t>
        </is>
      </c>
    </row>
    <row r="262" ht="15" customHeight="1">
      <c r="A262" s="17" t="inlineStr">
        <is>
          <t>Job families: Quality Assurance</t>
        </is>
      </c>
    </row>
    <row r="263" ht="15" customHeight="1">
      <c r="A263" s="12" t="inlineStr">
        <is>
          <t>Capability health today · indicative, from survey + KRAs</t>
        </is>
      </c>
      <c r="B263" s="211" t="n"/>
      <c r="C263" s="211" t="n"/>
      <c r="D263" s="211" t="n"/>
      <c r="E263" s="210" t="n"/>
      <c r="F263" s="12" t="inlineStr">
        <is>
          <t>Result</t>
        </is>
      </c>
      <c r="G263" s="211" t="n"/>
      <c r="H263" s="211" t="n"/>
      <c r="I263" s="211" t="n"/>
      <c r="J263" s="211" t="n"/>
      <c r="K263" s="211" t="n"/>
      <c r="L263" s="211" t="n"/>
      <c r="M263" s="211" t="n"/>
      <c r="N263" s="211" t="n"/>
      <c r="O263" s="211" t="n"/>
      <c r="P263" s="211" t="n"/>
      <c r="Q263" s="211" t="n"/>
      <c r="R263" s="210" t="n"/>
    </row>
    <row r="264" ht="15" customHeight="1">
      <c r="A264" s="13" t="inlineStr">
        <is>
          <t>People assessed · meet or exceed their level</t>
        </is>
      </c>
      <c r="B264" s="211" t="n"/>
      <c r="C264" s="211" t="n"/>
      <c r="D264" s="211" t="n"/>
      <c r="E264" s="210" t="n"/>
      <c r="F264" s="16" t="inlineStr">
        <is>
          <t>8 · 6</t>
        </is>
      </c>
      <c r="G264" s="211" t="n"/>
      <c r="H264" s="211" t="n"/>
      <c r="I264" s="211" t="n"/>
      <c r="J264" s="211" t="n"/>
      <c r="K264" s="211" t="n"/>
      <c r="L264" s="211" t="n"/>
      <c r="M264" s="211" t="n"/>
      <c r="N264" s="211" t="n"/>
      <c r="O264" s="211" t="n"/>
      <c r="P264" s="211" t="n"/>
      <c r="Q264" s="211" t="n"/>
      <c r="R264" s="210" t="n"/>
    </row>
    <row r="265" ht="15" customHeight="1">
      <c r="A265" s="13" t="inlineStr">
        <is>
          <t>Average index · Core · Future-ready · Functional · Leadership · % of required</t>
        </is>
      </c>
      <c r="B265" s="211" t="n"/>
      <c r="C265" s="211" t="n"/>
      <c r="D265" s="211" t="n"/>
      <c r="E265" s="210" t="n"/>
      <c r="F265" s="16" t="inlineStr">
        <is>
          <t>92% · 97% · 90% · 91% · 97%</t>
        </is>
      </c>
      <c r="G265" s="211" t="n"/>
      <c r="H265" s="211" t="n"/>
      <c r="I265" s="211" t="n"/>
      <c r="J265" s="211" t="n"/>
      <c r="K265" s="211" t="n"/>
      <c r="L265" s="211" t="n"/>
      <c r="M265" s="211" t="n"/>
      <c r="N265" s="211" t="n"/>
      <c r="O265" s="211" t="n"/>
      <c r="P265" s="211" t="n"/>
      <c r="Q265" s="211" t="n"/>
      <c r="R265" s="210" t="n"/>
    </row>
    <row r="266" ht="15" customHeight="1">
      <c r="A266" s="13" t="inlineStr">
        <is>
          <t>Most common competency gaps · people</t>
        </is>
      </c>
      <c r="B266" s="211" t="n"/>
      <c r="C266" s="211" t="n"/>
      <c r="D266" s="211" t="n"/>
      <c r="E266" s="210" t="n"/>
      <c r="F266" s="16" t="inlineStr">
        <is>
          <t>SQL &amp; data · AI / GenAI · Quality &amp; process · Learning agility · Communication · Innovation</t>
        </is>
      </c>
      <c r="G266" s="211" t="n"/>
      <c r="H266" s="211" t="n"/>
      <c r="I266" s="211" t="n"/>
      <c r="J266" s="211" t="n"/>
      <c r="K266" s="211" t="n"/>
      <c r="L266" s="211" t="n"/>
      <c r="M266" s="211" t="n"/>
      <c r="N266" s="211" t="n"/>
      <c r="O266" s="211" t="n"/>
      <c r="P266" s="211" t="n"/>
      <c r="Q266" s="211" t="n"/>
      <c r="R266" s="210" t="n"/>
    </row>
    <row r="267" ht="28" customHeight="1">
      <c r="A267" s="13" t="inlineStr">
        <is>
          <t>Role-based development priorities · people</t>
        </is>
      </c>
      <c r="B267" s="211" t="n"/>
      <c r="C267" s="211" t="n"/>
      <c r="D267" s="211" t="n"/>
      <c r="E267" s="210" t="n"/>
      <c r="F267" s="16" t="inlineStr">
        <is>
          <t>AI, GenAI &amp; Prompt Engineering · Project, Program &amp; Agile Management · Stakeholder &amp; Client Management · Broader Ownership &amp; Cross-functional Exposure · People Leadership &amp; Mentoring · Product, Platform &amp; Domain Knowledge</t>
        </is>
      </c>
      <c r="G267" s="211" t="n"/>
      <c r="H267" s="211" t="n"/>
      <c r="I267" s="211" t="n"/>
      <c r="J267" s="211" t="n"/>
      <c r="K267" s="211" t="n"/>
      <c r="L267" s="211" t="n"/>
      <c r="M267" s="211" t="n"/>
      <c r="N267" s="211" t="n"/>
      <c r="O267" s="211" t="n"/>
      <c r="P267" s="211" t="n"/>
      <c r="Q267" s="211" t="n"/>
      <c r="R267" s="210" t="n"/>
    </row>
    <row r="268" ht="15" customHeight="1">
      <c r="A268" s="13" t="inlineStr">
        <is>
          <t>Manager-identified training themes</t>
        </is>
      </c>
      <c r="B268" s="211" t="n"/>
      <c r="C268" s="211" t="n"/>
      <c r="D268" s="211" t="n"/>
      <c r="E268" s="210" t="n"/>
      <c r="F268" s="16" t="inlineStr">
        <is>
          <t>—</t>
        </is>
      </c>
      <c r="G268" s="211" t="n"/>
      <c r="H268" s="211" t="n"/>
      <c r="I268" s="211" t="n"/>
      <c r="J268" s="211" t="n"/>
      <c r="K268" s="211" t="n"/>
      <c r="L268" s="211" t="n"/>
      <c r="M268" s="211" t="n"/>
      <c r="N268" s="211" t="n"/>
      <c r="O268" s="211" t="n"/>
      <c r="P268" s="211" t="n"/>
      <c r="Q268" s="211" t="n"/>
      <c r="R268" s="210" t="n"/>
    </row>
    <row r="269" ht="15" customHeight="1">
      <c r="A269" s="13" t="inlineStr">
        <is>
          <t>What helped people learn · survey</t>
        </is>
      </c>
      <c r="B269" s="211" t="n"/>
      <c r="C269" s="211" t="n"/>
      <c r="D269" s="211" t="n"/>
      <c r="E269" s="210" t="n"/>
      <c r="F269" s="16" t="inlineStr">
        <is>
          <t>Formal / classroom training · On-the-job / hands-on · Knowledge transfer · KT · Mentoring / guidance from seniors</t>
        </is>
      </c>
      <c r="G269" s="211" t="n"/>
      <c r="H269" s="211" t="n"/>
      <c r="I269" s="211" t="n"/>
      <c r="J269" s="211" t="n"/>
      <c r="K269" s="211" t="n"/>
      <c r="L269" s="211" t="n"/>
      <c r="M269" s="211" t="n"/>
      <c r="N269" s="211" t="n"/>
      <c r="O269" s="211" t="n"/>
      <c r="P269" s="211" t="n"/>
      <c r="Q269" s="211" t="n"/>
      <c r="R269" s="210" t="n"/>
    </row>
    <row r="270" ht="15" customHeight="1">
      <c r="A270" s="13" t="inlineStr">
        <is>
          <t>How the work is changing</t>
        </is>
      </c>
      <c r="B270" s="211" t="n"/>
      <c r="C270" s="211" t="n"/>
      <c r="D270" s="211" t="n"/>
      <c r="E270" s="210" t="n"/>
      <c r="F270" s="16" t="inlineStr">
        <is>
          <t>8 of 8 say the role is changing because of AI / automation</t>
        </is>
      </c>
      <c r="G270" s="211" t="n"/>
      <c r="H270" s="211" t="n"/>
      <c r="I270" s="211" t="n"/>
      <c r="J270" s="211" t="n"/>
      <c r="K270" s="211" t="n"/>
      <c r="L270" s="211" t="n"/>
      <c r="M270" s="211" t="n"/>
      <c r="N270" s="211" t="n"/>
      <c r="O270" s="211" t="n"/>
      <c r="P270" s="211" t="n"/>
      <c r="Q270" s="211" t="n"/>
      <c r="R270" s="210" t="n"/>
    </row>
    <row r="271" ht="15" customHeight="1">
      <c r="A271" s="13" t="inlineStr">
        <is>
          <t>Lateral moves the evidence supports · people</t>
        </is>
      </c>
      <c r="B271" s="211" t="n"/>
      <c r="C271" s="211" t="n"/>
      <c r="D271" s="211" t="n"/>
      <c r="E271" s="210" t="n"/>
      <c r="F271" s="16" t="inlineStr">
        <is>
          <t>Project &amp; Program Management · Consulting &amp; Professional Services</t>
        </is>
      </c>
      <c r="G271" s="211" t="n"/>
      <c r="H271" s="211" t="n"/>
      <c r="I271" s="211" t="n"/>
      <c r="J271" s="211" t="n"/>
      <c r="K271" s="211" t="n"/>
      <c r="L271" s="211" t="n"/>
      <c r="M271" s="211" t="n"/>
      <c r="N271" s="211" t="n"/>
      <c r="O271" s="211" t="n"/>
      <c r="P271" s="211" t="n"/>
      <c r="Q271" s="211" t="n"/>
      <c r="R271" s="210" t="n"/>
    </row>
    <row r="272" ht="15" customHeight="1"/>
    <row r="273" ht="28" customHeight="1">
      <c r="A273" s="12" t="inlineStr">
        <is>
          <t>Cluster</t>
        </is>
      </c>
      <c r="B273" s="12" t="inlineStr">
        <is>
          <t>Competency · ★ = must-have</t>
        </is>
      </c>
      <c r="C273" s="12" t="inlineStr">
        <is>
          <t>Definition</t>
        </is>
      </c>
      <c r="D273" s="12" t="inlineStr">
        <is>
          <t>Must-have for</t>
        </is>
      </c>
      <c r="E273" s="12" t="inlineStr">
        <is>
          <t>A1</t>
        </is>
      </c>
      <c r="F273" s="12" t="inlineStr">
        <is>
          <t>A2</t>
        </is>
      </c>
      <c r="G273" s="12" t="inlineStr">
        <is>
          <t>A3</t>
        </is>
      </c>
      <c r="H273" s="12" t="inlineStr">
        <is>
          <t>B1</t>
        </is>
      </c>
      <c r="I273" s="12" t="inlineStr">
        <is>
          <t>B2</t>
        </is>
      </c>
      <c r="J273" s="12" t="inlineStr">
        <is>
          <t>B3</t>
        </is>
      </c>
      <c r="K273" s="12" t="inlineStr">
        <is>
          <t>B+</t>
        </is>
      </c>
      <c r="L273" s="12" t="inlineStr">
        <is>
          <t>C1</t>
        </is>
      </c>
      <c r="M273" s="12" t="inlineStr">
        <is>
          <t>C2</t>
        </is>
      </c>
      <c r="N273" s="12" t="inlineStr">
        <is>
          <t>C+</t>
        </is>
      </c>
      <c r="O273" s="12" t="inlineStr">
        <is>
          <t>D1</t>
        </is>
      </c>
      <c r="P273" s="12" t="inlineStr">
        <is>
          <t>What good looks like · by proficiency</t>
        </is>
      </c>
      <c r="Q273" s="12" t="inlineStr">
        <is>
          <t>What IRIS top performers do · survey</t>
        </is>
      </c>
      <c r="R273" s="12" t="inlineStr">
        <is>
          <t>How to assess</t>
        </is>
      </c>
      <c r="S273" s="12" t="inlineStr">
        <is>
          <t>Credentials</t>
        </is>
      </c>
      <c r="T273" s="12" t="inlineStr">
        <is>
          <t>Reference</t>
        </is>
      </c>
    </row>
    <row r="274" ht="54" customHeight="1">
      <c r="A274" s="174" t="inlineStr">
        <is>
          <t>Functional</t>
        </is>
      </c>
      <c r="B274" s="174" t="inlineStr">
        <is>
          <t>★ Test Automation &amp; QA Engineering</t>
        </is>
      </c>
      <c r="C274" s="174" t="inlineStr">
        <is>
          <t>Designs tests; automates regression and API testing.</t>
        </is>
      </c>
      <c r="D274" s="174" t="inlineStr">
        <is>
          <t>Quality Assurance</t>
        </is>
      </c>
      <c r="E274" s="175" t="n">
        <v>1</v>
      </c>
      <c r="F274" s="175" t="n">
        <v>2</v>
      </c>
      <c r="G274" s="175" t="n">
        <v>3</v>
      </c>
      <c r="H274" s="175" t="n">
        <v>3</v>
      </c>
      <c r="I274" s="175" t="n">
        <v>4</v>
      </c>
      <c r="J274" s="175" t="n">
        <v>4</v>
      </c>
      <c r="K274" s="175" t="n">
        <v>4</v>
      </c>
      <c r="L274" s="175" t="n">
        <v>4</v>
      </c>
      <c r="M274" s="175" t="n">
        <v>5</v>
      </c>
      <c r="N274" s="175" t="n">
        <v>5</v>
      </c>
      <c r="O274" s="175" t="n">
        <v>4</v>
      </c>
      <c r="P274" s="174" t="inlineStr">
        <is>
          <t>3 · Designs test cases; automates regression / API tests
4 · Sets test strategy and automation frameworks</t>
        </is>
      </c>
      <c r="Q274" s="174" t="inlineStr">
        <is>
          <t>testing, defect, qa, regression, automation</t>
        </is>
      </c>
      <c r="R274" s="174" t="inlineStr">
        <is>
          <t>Testing practical</t>
        </is>
      </c>
      <c r="S274" s="174" t="inlineStr">
        <is>
          <t>ISTQB Foundation / Advanced</t>
        </is>
      </c>
      <c r="T274" s="174" t="inlineStr">
        <is>
          <t>Family set</t>
        </is>
      </c>
    </row>
    <row r="275" ht="54" customHeight="1">
      <c r="A275" s="174" t="inlineStr">
        <is>
          <t>Functional</t>
        </is>
      </c>
      <c r="B275" s="174" t="inlineStr">
        <is>
          <t>★ Product, Platform &amp; Domain Knowledge</t>
        </is>
      </c>
      <c r="C275" s="174" t="inlineStr">
        <is>
          <t>Knows IRIS products, platforms and the client's domain.</t>
        </is>
      </c>
      <c r="D275" s="174" t="inlineStr">
        <is>
          <t>Quality Assurance</t>
        </is>
      </c>
      <c r="E275" s="175" t="n">
        <v>1</v>
      </c>
      <c r="F275" s="175" t="n">
        <v>2</v>
      </c>
      <c r="G275" s="175" t="n">
        <v>3</v>
      </c>
      <c r="H275" s="175" t="n">
        <v>3</v>
      </c>
      <c r="I275" s="175" t="n">
        <v>4</v>
      </c>
      <c r="J275" s="175" t="n">
        <v>4</v>
      </c>
      <c r="K275" s="175" t="n">
        <v>4</v>
      </c>
      <c r="L275" s="175" t="n">
        <v>4</v>
      </c>
      <c r="M275" s="175" t="n">
        <v>5</v>
      </c>
      <c r="N275" s="175" t="n">
        <v>5</v>
      </c>
      <c r="O275" s="175" t="n">
        <v>4</v>
      </c>
      <c r="P275" s="174" t="inlineStr">
        <is>
          <t>3 · Handles most product and domain scenarios
4 · Recognised product / domain expert; trains others</t>
        </is>
      </c>
      <c r="Q275" s="174" t="inlineStr">
        <is>
          <t>product, module, product knowledge</t>
        </is>
      </c>
      <c r="R275" s="174" t="inlineStr">
        <is>
          <t>Scenario interview</t>
        </is>
      </c>
      <c r="S275" s="174" t="inlineStr">
        <is>
          <t>Internal product certification</t>
        </is>
      </c>
      <c r="T275" s="174" t="inlineStr">
        <is>
          <t>Family set</t>
        </is>
      </c>
    </row>
    <row r="276" ht="54" customHeight="1">
      <c r="A276" s="174" t="inlineStr">
        <is>
          <t>Functional</t>
        </is>
      </c>
      <c r="B276" s="174" t="inlineStr">
        <is>
          <t>Database, SQL &amp; Data Engineering</t>
        </is>
      </c>
      <c r="C276" s="174" t="inlineStr">
        <is>
          <t>Writes and tunes SQL, data models and ETL.</t>
        </is>
      </c>
      <c r="D276" s="174" t="inlineStr">
        <is>
          <t>—</t>
        </is>
      </c>
      <c r="E276" s="175" t="n">
        <v>1</v>
      </c>
      <c r="F276" s="175" t="n">
        <v>2</v>
      </c>
      <c r="G276" s="175" t="n">
        <v>3</v>
      </c>
      <c r="H276" s="175" t="n">
        <v>3</v>
      </c>
      <c r="I276" s="175" t="n">
        <v>4</v>
      </c>
      <c r="J276" s="175" t="n">
        <v>4</v>
      </c>
      <c r="K276" s="175" t="n">
        <v>4</v>
      </c>
      <c r="L276" s="175" t="n">
        <v>4</v>
      </c>
      <c r="M276" s="175" t="n">
        <v>5</v>
      </c>
      <c r="N276" s="175" t="n">
        <v>5</v>
      </c>
      <c r="O276" s="175" t="n">
        <v>4</v>
      </c>
      <c r="P276" s="174" t="inlineStr">
        <is>
          <t>3 · Writes and tunes queries, procedures and ETL
4 · Designs data models and pipelines; optimises at scale</t>
        </is>
      </c>
      <c r="Q276" s="174" t="inlineStr">
        <is>
          <t>queries, database, query, mysql, ssis</t>
        </is>
      </c>
      <c r="R276" s="174" t="inlineStr">
        <is>
          <t>SQL test / case</t>
        </is>
      </c>
      <c r="S276" s="174" t="inlineStr">
        <is>
          <t>Database certifications · optional</t>
        </is>
      </c>
      <c r="T276" s="174" t="inlineStr">
        <is>
          <t>Family set</t>
        </is>
      </c>
    </row>
    <row r="277" ht="67" customHeight="1">
      <c r="A277" s="174" t="inlineStr">
        <is>
          <t>Functional</t>
        </is>
      </c>
      <c r="B277" s="174" t="inlineStr">
        <is>
          <t>AI, GenAI &amp; Prompt Engineering</t>
        </is>
      </c>
      <c r="C277" s="174" t="inlineStr">
        <is>
          <t>Uses or builds AI and LLM solutions to improve products and work.</t>
        </is>
      </c>
      <c r="D277" s="174" t="inlineStr">
        <is>
          <t>—</t>
        </is>
      </c>
      <c r="E277" s="175" t="n">
        <v>1</v>
      </c>
      <c r="F277" s="175" t="n">
        <v>2</v>
      </c>
      <c r="G277" s="175" t="n">
        <v>3</v>
      </c>
      <c r="H277" s="175" t="n">
        <v>3</v>
      </c>
      <c r="I277" s="175" t="n">
        <v>4</v>
      </c>
      <c r="J277" s="175" t="n">
        <v>4</v>
      </c>
      <c r="K277" s="175" t="n">
        <v>4</v>
      </c>
      <c r="L277" s="175" t="n">
        <v>4</v>
      </c>
      <c r="M277" s="175" t="n">
        <v>5</v>
      </c>
      <c r="N277" s="175" t="n">
        <v>5</v>
      </c>
      <c r="O277" s="175" t="n">
        <v>4</v>
      </c>
      <c r="P277" s="174" t="inlineStr">
        <is>
          <t>3 · Uses AI / LLM tools in own work and validates output
4 · Builds AI features or AI-enabled processes; sets safe-use practice</t>
        </is>
      </c>
      <c r="Q277" s="174" t="inlineStr">
        <is>
          <t>AI</t>
        </is>
      </c>
      <c r="R277" s="174" t="inlineStr">
        <is>
          <t>Work sample / portfolio</t>
        </is>
      </c>
      <c r="S277" s="174" t="inlineStr">
        <is>
          <t>Vendor AI certifications · optional</t>
        </is>
      </c>
      <c r="T277" s="174" t="inlineStr">
        <is>
          <t>Family set</t>
        </is>
      </c>
    </row>
    <row r="278" ht="67" customHeight="1">
      <c r="A278" s="174" t="inlineStr">
        <is>
          <t>Functional</t>
        </is>
      </c>
      <c r="B278" s="174" t="inlineStr">
        <is>
          <t>Process Improvement &amp; Quality Mindset</t>
        </is>
      </c>
      <c r="C278" s="174" t="inlineStr">
        <is>
          <t>Gets it right first time; improves processes and checklists.</t>
        </is>
      </c>
      <c r="D278" s="174" t="inlineStr">
        <is>
          <t>—</t>
        </is>
      </c>
      <c r="E278" s="175" t="n">
        <v>1</v>
      </c>
      <c r="F278" s="175" t="n">
        <v>2</v>
      </c>
      <c r="G278" s="175" t="n">
        <v>3</v>
      </c>
      <c r="H278" s="175" t="n">
        <v>3</v>
      </c>
      <c r="I278" s="175" t="n">
        <v>4</v>
      </c>
      <c r="J278" s="175" t="n">
        <v>4</v>
      </c>
      <c r="K278" s="175" t="n">
        <v>4</v>
      </c>
      <c r="L278" s="175" t="n">
        <v>4</v>
      </c>
      <c r="M278" s="175" t="n">
        <v>5</v>
      </c>
      <c r="N278" s="175" t="n">
        <v>5</v>
      </c>
      <c r="O278" s="175" t="n">
        <v>4</v>
      </c>
      <c r="P278" s="174" t="inlineStr">
        <is>
          <t>3 · Delivers right-first-time; improves own checklists
4 · Redesigns team processes; reduces error rates measurably</t>
        </is>
      </c>
      <c r="Q278" s="174" t="inlineStr">
        <is>
          <t>quality, validation, accura</t>
        </is>
      </c>
      <c r="R278" s="174" t="inlineStr">
        <is>
          <t>Work sample / case</t>
        </is>
      </c>
      <c r="S278" s="174" t="inlineStr">
        <is>
          <t>Lean / Six Sigma · optional</t>
        </is>
      </c>
      <c r="T278" s="174" t="inlineStr">
        <is>
          <t>Family set</t>
        </is>
      </c>
    </row>
    <row r="279" ht="54" customHeight="1">
      <c r="A279" s="174" t="inlineStr">
        <is>
          <t>Functional</t>
        </is>
      </c>
      <c r="B279" s="174" t="inlineStr">
        <is>
          <t>Communication &amp; Presentation</t>
        </is>
      </c>
      <c r="C279" s="174" t="inlineStr">
        <is>
          <t>Writes and presents clearly to clients and teams.</t>
        </is>
      </c>
      <c r="D279" s="174" t="inlineStr">
        <is>
          <t>—</t>
        </is>
      </c>
      <c r="E279" s="175" t="n">
        <v>1</v>
      </c>
      <c r="F279" s="175" t="n">
        <v>2</v>
      </c>
      <c r="G279" s="175" t="n">
        <v>3</v>
      </c>
      <c r="H279" s="175" t="n">
        <v>3</v>
      </c>
      <c r="I279" s="175" t="n">
        <v>4</v>
      </c>
      <c r="J279" s="175" t="n">
        <v>4</v>
      </c>
      <c r="K279" s="175" t="n">
        <v>4</v>
      </c>
      <c r="L279" s="175" t="n">
        <v>4</v>
      </c>
      <c r="M279" s="175" t="n">
        <v>5</v>
      </c>
      <c r="N279" s="175" t="n">
        <v>5</v>
      </c>
      <c r="O279" s="175" t="n">
        <v>4</v>
      </c>
      <c r="P279" s="174" t="inlineStr">
        <is>
          <t>3 · Writes and presents clearly to clients and teams
4 · Presents to senior stakeholders; shapes messaging</t>
        </is>
      </c>
      <c r="Q279" s="174" t="inlineStr">
        <is>
          <t>communication, writing, explain, documentation</t>
        </is>
      </c>
      <c r="R279" s="174" t="inlineStr">
        <is>
          <t>Presentation / writing test</t>
        </is>
      </c>
      <c r="S279" s="174" t="inlineStr">
        <is>
          <t>—</t>
        </is>
      </c>
      <c r="T279" s="174" t="inlineStr">
        <is>
          <t>Family set</t>
        </is>
      </c>
    </row>
    <row r="280" ht="28" customHeight="1">
      <c r="A280" s="136" t="inlineStr">
        <is>
          <t>Leadership</t>
        </is>
      </c>
      <c r="B280" s="136" t="inlineStr">
        <is>
          <t>Leadership cluster · 4 competencies, part C</t>
        </is>
      </c>
      <c r="C280" s="136" t="inlineStr">
        <is>
          <t>Leading people, decisions, strategy and change</t>
        </is>
      </c>
      <c r="D280" s="136" t="inlineStr">
        <is>
          <t>POD Leads and People Managers</t>
        </is>
      </c>
      <c r="E280" s="47" t="inlineStr">
        <is>
          <t>—</t>
        </is>
      </c>
      <c r="F280" s="47" t="inlineStr">
        <is>
          <t>—</t>
        </is>
      </c>
      <c r="G280" s="47" t="inlineStr">
        <is>
          <t>—</t>
        </is>
      </c>
      <c r="H280" s="47" t="inlineStr">
        <is>
          <t>1/2</t>
        </is>
      </c>
      <c r="I280" s="47" t="inlineStr">
        <is>
          <t>2/3</t>
        </is>
      </c>
      <c r="J280" s="47" t="inlineStr">
        <is>
          <t>3/4</t>
        </is>
      </c>
      <c r="K280" s="47" t="inlineStr">
        <is>
          <t>4/4</t>
        </is>
      </c>
      <c r="L280" s="47" t="inlineStr">
        <is>
          <t>4/4</t>
        </is>
      </c>
      <c r="M280" s="47" t="inlineStr">
        <is>
          <t>4/4</t>
        </is>
      </c>
      <c r="N280" s="47" t="inlineStr">
        <is>
          <t>5/5</t>
        </is>
      </c>
      <c r="O280" s="47" t="inlineStr">
        <is>
          <t>5/5</t>
        </is>
      </c>
      <c r="P280" s="136" t="inlineStr">
        <is>
          <t>Required level shown as IC / Manager</t>
        </is>
      </c>
      <c r="Q280" s="136" t="inlineStr">
        <is>
          <t>—</t>
        </is>
      </c>
      <c r="R280" s="136" t="inlineStr">
        <is>
          <t>Behavioural interview; 360 feedback</t>
        </is>
      </c>
      <c r="S280" s="136" t="inlineStr">
        <is>
          <t>—</t>
        </is>
      </c>
      <c r="T280" s="136" t="inlineStr">
        <is>
          <t>S14, S15, S16</t>
        </is>
      </c>
    </row>
    <row r="281" ht="15" customHeight="1"/>
    <row r="282" ht="15" customHeight="1">
      <c r="A282" s="12" t="inlineStr">
        <is>
          <t>Job family</t>
        </is>
      </c>
      <c r="B282" s="12" t="inlineStr">
        <is>
          <t>Education / credentials</t>
        </is>
      </c>
      <c r="C282" s="210" t="n"/>
      <c r="D282" s="12" t="inlineStr">
        <is>
          <t>Gate requirements</t>
        </is>
      </c>
      <c r="E282" s="210" t="n"/>
      <c r="F282" s="12" t="inlineStr">
        <is>
          <t>Learning focus — Band A</t>
        </is>
      </c>
      <c r="G282" s="211" t="n"/>
      <c r="H282" s="211" t="n"/>
      <c r="I282" s="211" t="n"/>
      <c r="J282" s="211" t="n"/>
      <c r="K282" s="210" t="n"/>
      <c r="L282" s="12" t="inlineStr">
        <is>
          <t>Learning focus — Band B</t>
        </is>
      </c>
      <c r="M282" s="211" t="n"/>
      <c r="N282" s="211" t="n"/>
      <c r="O282" s="211" t="n"/>
      <c r="P282" s="210" t="n"/>
      <c r="Q282" s="12" t="inlineStr">
        <is>
          <t>Learning focus — Band C+</t>
        </is>
      </c>
      <c r="R282" s="210" t="n"/>
      <c r="S282" s="12" t="inlineStr">
        <is>
          <t>Future skills</t>
        </is>
      </c>
      <c r="T282" s="210" t="n"/>
    </row>
    <row r="283" ht="80" customHeight="1">
      <c r="A283" s="13" t="inlineStr">
        <is>
          <t>Quality Assurance</t>
        </is>
      </c>
      <c r="B283" s="16" t="inlineStr">
        <is>
          <t>BE / B.Tech / MCA / B.Sc</t>
        </is>
      </c>
      <c r="C283" s="210" t="n"/>
      <c r="D283" s="16" t="inlineStr">
        <is>
          <t>ISTQB or equivalent preferred from B1</t>
        </is>
      </c>
      <c r="E283" s="210" t="n"/>
      <c r="F283" s="16" t="inlineStr">
        <is>
          <t>Mandatory path · POSH, Code of Conduct, InfoSec; Test Automation &amp; QA Engineering, Product, Platform &amp; Domain Knowledge to Working → Practitioner; AI literacy to 2; learn by mentoring and KT.</t>
        </is>
      </c>
      <c r="G283" s="211" t="n"/>
      <c r="H283" s="211" t="n"/>
      <c r="I283" s="211" t="n"/>
      <c r="J283" s="211" t="n"/>
      <c r="K283" s="210" t="n"/>
      <c r="L283" s="16" t="inlineStr">
        <is>
          <t>Test Automation &amp; QA Engineering, Product, Platform &amp; Domain Knowledge to Advanced; Database, SQL &amp; Data Engineering, AI, GenAI &amp; Prompt Engineering, Process Improvement &amp; Quality Mindset to Practitioner; POD Leads / Managers: leading people, delegation, feedback.</t>
        </is>
      </c>
      <c r="M283" s="211" t="n"/>
      <c r="N283" s="211" t="n"/>
      <c r="O283" s="211" t="n"/>
      <c r="P283" s="210" t="n"/>
      <c r="Q283" s="16" t="inlineStr">
        <is>
          <t>Expert in one must-have; strategy &amp; business acumen; building the bench; AI-enabled processes for the function.</t>
        </is>
      </c>
      <c r="R283" s="210" t="n"/>
      <c r="S283" s="16" t="inlineStr">
        <is>
          <t>AI-assisted test generation, API &amp; performance testing, test-data privacy</t>
        </is>
      </c>
      <c r="T283" s="210" t="n"/>
    </row>
    <row r="284" ht="15" customHeight="1"/>
    <row r="285" ht="15" customHeight="1"/>
    <row r="286" ht="20" customHeight="1">
      <c r="A286" s="173" t="inlineStr">
        <is>
          <t>Sales — 6 people · Sales &amp; marketing · levels A3–C1 + X3</t>
        </is>
      </c>
    </row>
    <row r="287" ht="15" customHeight="1">
      <c r="A287" s="17" t="inlineStr">
        <is>
          <t>Job families: Sales &amp; Business Development</t>
        </is>
      </c>
    </row>
    <row r="288" ht="15" customHeight="1">
      <c r="A288" s="12" t="inlineStr">
        <is>
          <t>Capability health today · indicative, from survey + KRAs</t>
        </is>
      </c>
      <c r="B288" s="211" t="n"/>
      <c r="C288" s="211" t="n"/>
      <c r="D288" s="211" t="n"/>
      <c r="E288" s="210" t="n"/>
      <c r="F288" s="12" t="inlineStr">
        <is>
          <t>Result</t>
        </is>
      </c>
      <c r="G288" s="211" t="n"/>
      <c r="H288" s="211" t="n"/>
      <c r="I288" s="211" t="n"/>
      <c r="J288" s="211" t="n"/>
      <c r="K288" s="211" t="n"/>
      <c r="L288" s="211" t="n"/>
      <c r="M288" s="211" t="n"/>
      <c r="N288" s="211" t="n"/>
      <c r="O288" s="211" t="n"/>
      <c r="P288" s="211" t="n"/>
      <c r="Q288" s="211" t="n"/>
      <c r="R288" s="210" t="n"/>
    </row>
    <row r="289" ht="15" customHeight="1">
      <c r="A289" s="13" t="inlineStr">
        <is>
          <t>People assessed · meet or exceed their level</t>
        </is>
      </c>
      <c r="B289" s="211" t="n"/>
      <c r="C289" s="211" t="n"/>
      <c r="D289" s="211" t="n"/>
      <c r="E289" s="210" t="n"/>
      <c r="F289" s="16" t="inlineStr">
        <is>
          <t>4 · 3</t>
        </is>
      </c>
      <c r="G289" s="211" t="n"/>
      <c r="H289" s="211" t="n"/>
      <c r="I289" s="211" t="n"/>
      <c r="J289" s="211" t="n"/>
      <c r="K289" s="211" t="n"/>
      <c r="L289" s="211" t="n"/>
      <c r="M289" s="211" t="n"/>
      <c r="N289" s="211" t="n"/>
      <c r="O289" s="211" t="n"/>
      <c r="P289" s="211" t="n"/>
      <c r="Q289" s="211" t="n"/>
      <c r="R289" s="210" t="n"/>
    </row>
    <row r="290" ht="15" customHeight="1">
      <c r="A290" s="13" t="inlineStr">
        <is>
          <t>Average index · Core · Future-ready · Functional · Leadership · % of required</t>
        </is>
      </c>
      <c r="B290" s="211" t="n"/>
      <c r="C290" s="211" t="n"/>
      <c r="D290" s="211" t="n"/>
      <c r="E290" s="210" t="n"/>
      <c r="F290" s="16" t="inlineStr">
        <is>
          <t>93% · 96% · 73% · 102% · 88%</t>
        </is>
      </c>
      <c r="G290" s="211" t="n"/>
      <c r="H290" s="211" t="n"/>
      <c r="I290" s="211" t="n"/>
      <c r="J290" s="211" t="n"/>
      <c r="K290" s="211" t="n"/>
      <c r="L290" s="211" t="n"/>
      <c r="M290" s="211" t="n"/>
      <c r="N290" s="211" t="n"/>
      <c r="O290" s="211" t="n"/>
      <c r="P290" s="211" t="n"/>
      <c r="Q290" s="211" t="n"/>
      <c r="R290" s="210" t="n"/>
    </row>
    <row r="291" ht="15" customHeight="1">
      <c r="A291" s="13" t="inlineStr">
        <is>
          <t>Most common competency gaps · people</t>
        </is>
      </c>
      <c r="B291" s="211" t="n"/>
      <c r="C291" s="211" t="n"/>
      <c r="D291" s="211" t="n"/>
      <c r="E291" s="210" t="n"/>
      <c r="F291" s="16" t="inlineStr">
        <is>
          <t>Data literacy · Ownership · Communication · AI literacy · Digital marketing · Learning agility</t>
        </is>
      </c>
      <c r="G291" s="211" t="n"/>
      <c r="H291" s="211" t="n"/>
      <c r="I291" s="211" t="n"/>
      <c r="J291" s="211" t="n"/>
      <c r="K291" s="211" t="n"/>
      <c r="L291" s="211" t="n"/>
      <c r="M291" s="211" t="n"/>
      <c r="N291" s="211" t="n"/>
      <c r="O291" s="211" t="n"/>
      <c r="P291" s="211" t="n"/>
      <c r="Q291" s="211" t="n"/>
      <c r="R291" s="210" t="n"/>
    </row>
    <row r="292" ht="28" customHeight="1">
      <c r="A292" s="13" t="inlineStr">
        <is>
          <t>Role-based development priorities · people</t>
        </is>
      </c>
      <c r="B292" s="211" t="n"/>
      <c r="C292" s="211" t="n"/>
      <c r="D292" s="211" t="n"/>
      <c r="E292" s="210" t="n"/>
      <c r="F292" s="16" t="inlineStr">
        <is>
          <t>Strategic Thinking &amp; Business Acumen · People Leadership &amp; Mentoring · Stakeholder &amp; Client Management · AI, GenAI &amp; Prompt Engineering · Sales, Negotiation &amp; Account Growth · Regulatory &amp; BFSI Domain</t>
        </is>
      </c>
      <c r="G292" s="211" t="n"/>
      <c r="H292" s="211" t="n"/>
      <c r="I292" s="211" t="n"/>
      <c r="J292" s="211" t="n"/>
      <c r="K292" s="211" t="n"/>
      <c r="L292" s="211" t="n"/>
      <c r="M292" s="211" t="n"/>
      <c r="N292" s="211" t="n"/>
      <c r="O292" s="211" t="n"/>
      <c r="P292" s="211" t="n"/>
      <c r="Q292" s="211" t="n"/>
      <c r="R292" s="210" t="n"/>
    </row>
    <row r="293" ht="15" customHeight="1">
      <c r="A293" s="13" t="inlineStr">
        <is>
          <t>Manager-identified training themes</t>
        </is>
      </c>
      <c r="B293" s="211" t="n"/>
      <c r="C293" s="211" t="n"/>
      <c r="D293" s="211" t="n"/>
      <c r="E293" s="210" t="n"/>
      <c r="F293" s="16" t="inlineStr">
        <is>
          <t>sales</t>
        </is>
      </c>
      <c r="G293" s="211" t="n"/>
      <c r="H293" s="211" t="n"/>
      <c r="I293" s="211" t="n"/>
      <c r="J293" s="211" t="n"/>
      <c r="K293" s="211" t="n"/>
      <c r="L293" s="211" t="n"/>
      <c r="M293" s="211" t="n"/>
      <c r="N293" s="211" t="n"/>
      <c r="O293" s="211" t="n"/>
      <c r="P293" s="211" t="n"/>
      <c r="Q293" s="211" t="n"/>
      <c r="R293" s="210" t="n"/>
    </row>
    <row r="294" ht="15" customHeight="1">
      <c r="A294" s="13" t="inlineStr">
        <is>
          <t>What helped people learn · survey</t>
        </is>
      </c>
      <c r="B294" s="211" t="n"/>
      <c r="C294" s="211" t="n"/>
      <c r="D294" s="211" t="n"/>
      <c r="E294" s="210" t="n"/>
      <c r="F294" s="16" t="inlineStr">
        <is>
          <t>On-the-job / hands-on · Mentoring / guidance from seniors</t>
        </is>
      </c>
      <c r="G294" s="211" t="n"/>
      <c r="H294" s="211" t="n"/>
      <c r="I294" s="211" t="n"/>
      <c r="J294" s="211" t="n"/>
      <c r="K294" s="211" t="n"/>
      <c r="L294" s="211" t="n"/>
      <c r="M294" s="211" t="n"/>
      <c r="N294" s="211" t="n"/>
      <c r="O294" s="211" t="n"/>
      <c r="P294" s="211" t="n"/>
      <c r="Q294" s="211" t="n"/>
      <c r="R294" s="210" t="n"/>
    </row>
    <row r="295" ht="15" customHeight="1">
      <c r="A295" s="13" t="inlineStr">
        <is>
          <t>How the work is changing</t>
        </is>
      </c>
      <c r="B295" s="211" t="n"/>
      <c r="C295" s="211" t="n"/>
      <c r="D295" s="211" t="n"/>
      <c r="E295" s="210" t="n"/>
      <c r="F295" s="16" t="inlineStr">
        <is>
          <t>3 of 4 say the role is changing because of AI / automation</t>
        </is>
      </c>
      <c r="G295" s="211" t="n"/>
      <c r="H295" s="211" t="n"/>
      <c r="I295" s="211" t="n"/>
      <c r="J295" s="211" t="n"/>
      <c r="K295" s="211" t="n"/>
      <c r="L295" s="211" t="n"/>
      <c r="M295" s="211" t="n"/>
      <c r="N295" s="211" t="n"/>
      <c r="O295" s="211" t="n"/>
      <c r="P295" s="211" t="n"/>
      <c r="Q295" s="211" t="n"/>
      <c r="R295" s="210" t="n"/>
    </row>
    <row r="296" ht="15" customHeight="1">
      <c r="A296" s="13" t="inlineStr">
        <is>
          <t>Lateral moves the evidence supports · people</t>
        </is>
      </c>
      <c r="B296" s="211" t="n"/>
      <c r="C296" s="211" t="n"/>
      <c r="D296" s="211" t="n"/>
      <c r="E296" s="210" t="n"/>
      <c r="F296" s="16" t="inlineStr">
        <is>
          <t>Business Analysis</t>
        </is>
      </c>
      <c r="G296" s="211" t="n"/>
      <c r="H296" s="211" t="n"/>
      <c r="I296" s="211" t="n"/>
      <c r="J296" s="211" t="n"/>
      <c r="K296" s="211" t="n"/>
      <c r="L296" s="211" t="n"/>
      <c r="M296" s="211" t="n"/>
      <c r="N296" s="211" t="n"/>
      <c r="O296" s="211" t="n"/>
      <c r="P296" s="211" t="n"/>
      <c r="Q296" s="211" t="n"/>
      <c r="R296" s="210" t="n"/>
    </row>
    <row r="297" ht="15" customHeight="1"/>
    <row r="298" ht="28" customHeight="1">
      <c r="A298" s="12" t="inlineStr">
        <is>
          <t>Cluster</t>
        </is>
      </c>
      <c r="B298" s="12" t="inlineStr">
        <is>
          <t>Competency · ★ = must-have</t>
        </is>
      </c>
      <c r="C298" s="12" t="inlineStr">
        <is>
          <t>Definition</t>
        </is>
      </c>
      <c r="D298" s="12" t="inlineStr">
        <is>
          <t>Must-have for</t>
        </is>
      </c>
      <c r="E298" s="12" t="inlineStr">
        <is>
          <t>A1</t>
        </is>
      </c>
      <c r="F298" s="12" t="inlineStr">
        <is>
          <t>A2</t>
        </is>
      </c>
      <c r="G298" s="12" t="inlineStr">
        <is>
          <t>A3</t>
        </is>
      </c>
      <c r="H298" s="12" t="inlineStr">
        <is>
          <t>B1</t>
        </is>
      </c>
      <c r="I298" s="12" t="inlineStr">
        <is>
          <t>B2</t>
        </is>
      </c>
      <c r="J298" s="12" t="inlineStr">
        <is>
          <t>B3</t>
        </is>
      </c>
      <c r="K298" s="12" t="inlineStr">
        <is>
          <t>B+</t>
        </is>
      </c>
      <c r="L298" s="12" t="inlineStr">
        <is>
          <t>C1</t>
        </is>
      </c>
      <c r="M298" s="12" t="inlineStr">
        <is>
          <t>C2</t>
        </is>
      </c>
      <c r="N298" s="12" t="inlineStr">
        <is>
          <t>C+</t>
        </is>
      </c>
      <c r="O298" s="12" t="inlineStr">
        <is>
          <t>D1</t>
        </is>
      </c>
      <c r="P298" s="12" t="inlineStr">
        <is>
          <t>What good looks like · by proficiency</t>
        </is>
      </c>
      <c r="Q298" s="12" t="inlineStr">
        <is>
          <t>What IRIS top performers do · survey</t>
        </is>
      </c>
      <c r="R298" s="12" t="inlineStr">
        <is>
          <t>How to assess</t>
        </is>
      </c>
      <c r="S298" s="12" t="inlineStr">
        <is>
          <t>Credentials</t>
        </is>
      </c>
      <c r="T298" s="12" t="inlineStr">
        <is>
          <t>Reference</t>
        </is>
      </c>
    </row>
    <row r="299" ht="67" customHeight="1">
      <c r="A299" s="174" t="inlineStr">
        <is>
          <t>Functional</t>
        </is>
      </c>
      <c r="B299" s="174" t="inlineStr">
        <is>
          <t>★ Sales, Negotiation &amp; Account Growth</t>
        </is>
      </c>
      <c r="C299" s="174" t="inlineStr">
        <is>
          <t>Builds pipeline, negotiates and grows accounts.</t>
        </is>
      </c>
      <c r="D299" s="174" t="inlineStr">
        <is>
          <t>Sales &amp; Business Development</t>
        </is>
      </c>
      <c r="E299" s="175" t="n">
        <v>1</v>
      </c>
      <c r="F299" s="175" t="n">
        <v>2</v>
      </c>
      <c r="G299" s="175" t="n">
        <v>3</v>
      </c>
      <c r="H299" s="175" t="n">
        <v>3</v>
      </c>
      <c r="I299" s="175" t="n">
        <v>4</v>
      </c>
      <c r="J299" s="175" t="n">
        <v>4</v>
      </c>
      <c r="K299" s="175" t="n">
        <v>4</v>
      </c>
      <c r="L299" s="175" t="n">
        <v>4</v>
      </c>
      <c r="M299" s="175" t="n">
        <v>5</v>
      </c>
      <c r="N299" s="175" t="n">
        <v>5</v>
      </c>
      <c r="O299" s="175" t="n">
        <v>4</v>
      </c>
      <c r="P299" s="174" t="inlineStr">
        <is>
          <t>3 · Builds pipeline and closes deals
4 · Owns key accounts; negotiates complex deals; grows revenue</t>
        </is>
      </c>
      <c r="Q299" s="174" t="inlineStr">
        <is>
          <t>pipeline, lead, deal, negotiation, sales</t>
        </is>
      </c>
      <c r="R299" s="174" t="inlineStr">
        <is>
          <t>Sales role play</t>
        </is>
      </c>
      <c r="S299" s="174" t="inlineStr">
        <is>
          <t>—</t>
        </is>
      </c>
      <c r="T299" s="174" t="inlineStr">
        <is>
          <t>Family set</t>
        </is>
      </c>
    </row>
    <row r="300" ht="54" customHeight="1">
      <c r="A300" s="174" t="inlineStr">
        <is>
          <t>Functional</t>
        </is>
      </c>
      <c r="B300" s="174" t="inlineStr">
        <is>
          <t>★ Marketing Tech &amp; Digital Marketing</t>
        </is>
      </c>
      <c r="C300" s="174" t="inlineStr">
        <is>
          <t>Runs CRM, campaigns, SEO and digital channels.</t>
        </is>
      </c>
      <c r="D300" s="174" t="inlineStr">
        <is>
          <t>Sales &amp; Business Development</t>
        </is>
      </c>
      <c r="E300" s="175" t="n">
        <v>1</v>
      </c>
      <c r="F300" s="175" t="n">
        <v>2</v>
      </c>
      <c r="G300" s="175" t="n">
        <v>3</v>
      </c>
      <c r="H300" s="175" t="n">
        <v>3</v>
      </c>
      <c r="I300" s="175" t="n">
        <v>4</v>
      </c>
      <c r="J300" s="175" t="n">
        <v>4</v>
      </c>
      <c r="K300" s="175" t="n">
        <v>4</v>
      </c>
      <c r="L300" s="175" t="n">
        <v>4</v>
      </c>
      <c r="M300" s="175" t="n">
        <v>5</v>
      </c>
      <c r="N300" s="175" t="n">
        <v>5</v>
      </c>
      <c r="O300" s="175" t="n">
        <v>4</v>
      </c>
      <c r="P300" s="174" t="inlineStr">
        <is>
          <t>3 · Runs campaigns, CRM, SEO and social channels
4 · Owns digital strategy, funnel and marketing analytics</t>
        </is>
      </c>
      <c r="Q300" s="174" t="inlineStr">
        <is>
          <t>CRM</t>
        </is>
      </c>
      <c r="R300" s="174" t="inlineStr">
        <is>
          <t>Portfolio / case</t>
        </is>
      </c>
      <c r="S300" s="174" t="inlineStr">
        <is>
          <t>Google / HubSpot certifications</t>
        </is>
      </c>
      <c r="T300" s="174" t="inlineStr">
        <is>
          <t>Family set</t>
        </is>
      </c>
    </row>
    <row r="301" ht="67" customHeight="1">
      <c r="A301" s="174" t="inlineStr">
        <is>
          <t>Functional</t>
        </is>
      </c>
      <c r="B301" s="174" t="inlineStr">
        <is>
          <t>Stakeholder &amp; Client Management</t>
        </is>
      </c>
      <c r="C301" s="174" t="inlineStr">
        <is>
          <t>Manages clients and stakeholders; handles changing requests.</t>
        </is>
      </c>
      <c r="D301" s="174" t="inlineStr">
        <is>
          <t>—</t>
        </is>
      </c>
      <c r="E301" s="175" t="n">
        <v>1</v>
      </c>
      <c r="F301" s="175" t="n">
        <v>2</v>
      </c>
      <c r="G301" s="175" t="n">
        <v>3</v>
      </c>
      <c r="H301" s="175" t="n">
        <v>3</v>
      </c>
      <c r="I301" s="175" t="n">
        <v>4</v>
      </c>
      <c r="J301" s="175" t="n">
        <v>4</v>
      </c>
      <c r="K301" s="175" t="n">
        <v>4</v>
      </c>
      <c r="L301" s="175" t="n">
        <v>4</v>
      </c>
      <c r="M301" s="175" t="n">
        <v>5</v>
      </c>
      <c r="N301" s="175" t="n">
        <v>5</v>
      </c>
      <c r="O301" s="175" t="n">
        <v>4</v>
      </c>
      <c r="P301" s="174" t="inlineStr">
        <is>
          <t>3 · Manages client communication and expectations for own work
4 · Owns key relationships; resolves escalations</t>
        </is>
      </c>
      <c r="Q301" s="174" t="inlineStr">
        <is>
          <t>client, relationship, stakeholder, coordinat, customer</t>
        </is>
      </c>
      <c r="R301" s="174" t="inlineStr">
        <is>
          <t>Role play / behavioural interview</t>
        </is>
      </c>
      <c r="S301" s="174" t="inlineStr">
        <is>
          <t>—</t>
        </is>
      </c>
      <c r="T301" s="174" t="inlineStr">
        <is>
          <t>Family set</t>
        </is>
      </c>
    </row>
    <row r="302" ht="54" customHeight="1">
      <c r="A302" s="174" t="inlineStr">
        <is>
          <t>Functional</t>
        </is>
      </c>
      <c r="B302" s="174" t="inlineStr">
        <is>
          <t>Communication &amp; Presentation</t>
        </is>
      </c>
      <c r="C302" s="174" t="inlineStr">
        <is>
          <t>Writes and presents clearly to clients and teams.</t>
        </is>
      </c>
      <c r="D302" s="174" t="inlineStr">
        <is>
          <t>—</t>
        </is>
      </c>
      <c r="E302" s="175" t="n">
        <v>1</v>
      </c>
      <c r="F302" s="175" t="n">
        <v>2</v>
      </c>
      <c r="G302" s="175" t="n">
        <v>3</v>
      </c>
      <c r="H302" s="175" t="n">
        <v>3</v>
      </c>
      <c r="I302" s="175" t="n">
        <v>4</v>
      </c>
      <c r="J302" s="175" t="n">
        <v>4</v>
      </c>
      <c r="K302" s="175" t="n">
        <v>4</v>
      </c>
      <c r="L302" s="175" t="n">
        <v>4</v>
      </c>
      <c r="M302" s="175" t="n">
        <v>5</v>
      </c>
      <c r="N302" s="175" t="n">
        <v>5</v>
      </c>
      <c r="O302" s="175" t="n">
        <v>4</v>
      </c>
      <c r="P302" s="174" t="inlineStr">
        <is>
          <t>3 · Writes and presents clearly to clients and teams
4 · Presents to senior stakeholders; shapes messaging</t>
        </is>
      </c>
      <c r="Q302" s="174" t="inlineStr">
        <is>
          <t>communication, present</t>
        </is>
      </c>
      <c r="R302" s="174" t="inlineStr">
        <is>
          <t>Presentation / writing test</t>
        </is>
      </c>
      <c r="S302" s="174" t="inlineStr">
        <is>
          <t>—</t>
        </is>
      </c>
      <c r="T302" s="174" t="inlineStr">
        <is>
          <t>Family set</t>
        </is>
      </c>
    </row>
    <row r="303" ht="54" customHeight="1">
      <c r="A303" s="174" t="inlineStr">
        <is>
          <t>Functional</t>
        </is>
      </c>
      <c r="B303" s="174" t="inlineStr">
        <is>
          <t>Product, Platform &amp; Domain Knowledge</t>
        </is>
      </c>
      <c r="C303" s="174" t="inlineStr">
        <is>
          <t>Knows IRIS products, platforms and the client's domain.</t>
        </is>
      </c>
      <c r="D303" s="174" t="inlineStr">
        <is>
          <t>—</t>
        </is>
      </c>
      <c r="E303" s="175" t="n">
        <v>1</v>
      </c>
      <c r="F303" s="175" t="n">
        <v>2</v>
      </c>
      <c r="G303" s="175" t="n">
        <v>3</v>
      </c>
      <c r="H303" s="175" t="n">
        <v>3</v>
      </c>
      <c r="I303" s="175" t="n">
        <v>4</v>
      </c>
      <c r="J303" s="175" t="n">
        <v>4</v>
      </c>
      <c r="K303" s="175" t="n">
        <v>4</v>
      </c>
      <c r="L303" s="175" t="n">
        <v>4</v>
      </c>
      <c r="M303" s="175" t="n">
        <v>5</v>
      </c>
      <c r="N303" s="175" t="n">
        <v>5</v>
      </c>
      <c r="O303" s="175" t="n">
        <v>4</v>
      </c>
      <c r="P303" s="174" t="inlineStr">
        <is>
          <t>3 · Handles most product and domain scenarios
4 · Recognised product / domain expert; trains others</t>
        </is>
      </c>
      <c r="Q303" s="174" t="inlineStr">
        <is>
          <t>product, domain</t>
        </is>
      </c>
      <c r="R303" s="174" t="inlineStr">
        <is>
          <t>Scenario interview</t>
        </is>
      </c>
      <c r="S303" s="174" t="inlineStr">
        <is>
          <t>Internal product certification</t>
        </is>
      </c>
      <c r="T303" s="174" t="inlineStr">
        <is>
          <t>Family set</t>
        </is>
      </c>
    </row>
    <row r="304" ht="54" customHeight="1">
      <c r="A304" s="174" t="inlineStr">
        <is>
          <t>Functional</t>
        </is>
      </c>
      <c r="B304" s="174" t="inlineStr">
        <is>
          <t>Strategic Thinking &amp; Business Acumen</t>
        </is>
      </c>
      <c r="C304" s="174" t="inlineStr">
        <is>
          <t>Links work to business outcomes, budgets and strategy.</t>
        </is>
      </c>
      <c r="D304" s="174" t="inlineStr">
        <is>
          <t>—</t>
        </is>
      </c>
      <c r="E304" s="175" t="n">
        <v>1</v>
      </c>
      <c r="F304" s="175" t="n">
        <v>2</v>
      </c>
      <c r="G304" s="175" t="n">
        <v>3</v>
      </c>
      <c r="H304" s="175" t="n">
        <v>3</v>
      </c>
      <c r="I304" s="175" t="n">
        <v>4</v>
      </c>
      <c r="J304" s="175" t="n">
        <v>4</v>
      </c>
      <c r="K304" s="175" t="n">
        <v>4</v>
      </c>
      <c r="L304" s="175" t="n">
        <v>4</v>
      </c>
      <c r="M304" s="175" t="n">
        <v>5</v>
      </c>
      <c r="N304" s="175" t="n">
        <v>5</v>
      </c>
      <c r="O304" s="175" t="n">
        <v>4</v>
      </c>
      <c r="P304" s="174" t="inlineStr">
        <is>
          <t>3 · Connects work to business goals and budgets
4 · Shapes strategy, pricing or investment choices</t>
        </is>
      </c>
      <c r="Q304" s="174" t="inlineStr">
        <is>
          <t>revenue, strategy, market, pricing</t>
        </is>
      </c>
      <c r="R304" s="174" t="inlineStr">
        <is>
          <t>Case interview</t>
        </is>
      </c>
      <c r="S304" s="174" t="inlineStr">
        <is>
          <t>MBA / PGDM · preferred at C+</t>
        </is>
      </c>
      <c r="T304" s="174" t="inlineStr">
        <is>
          <t>Family set</t>
        </is>
      </c>
    </row>
    <row r="305" ht="28" customHeight="1">
      <c r="A305" s="136" t="inlineStr">
        <is>
          <t>Leadership</t>
        </is>
      </c>
      <c r="B305" s="136" t="inlineStr">
        <is>
          <t>Leadership cluster · 4 competencies, part C</t>
        </is>
      </c>
      <c r="C305" s="136" t="inlineStr">
        <is>
          <t>Leading people, decisions, strategy and change</t>
        </is>
      </c>
      <c r="D305" s="136" t="inlineStr">
        <is>
          <t>POD Leads and People Managers</t>
        </is>
      </c>
      <c r="E305" s="47" t="inlineStr">
        <is>
          <t>—</t>
        </is>
      </c>
      <c r="F305" s="47" t="inlineStr">
        <is>
          <t>—</t>
        </is>
      </c>
      <c r="G305" s="47" t="inlineStr">
        <is>
          <t>—</t>
        </is>
      </c>
      <c r="H305" s="47" t="inlineStr">
        <is>
          <t>1/2</t>
        </is>
      </c>
      <c r="I305" s="47" t="inlineStr">
        <is>
          <t>2/3</t>
        </is>
      </c>
      <c r="J305" s="47" t="inlineStr">
        <is>
          <t>3/4</t>
        </is>
      </c>
      <c r="K305" s="47" t="inlineStr">
        <is>
          <t>4/4</t>
        </is>
      </c>
      <c r="L305" s="47" t="inlineStr">
        <is>
          <t>4/4</t>
        </is>
      </c>
      <c r="M305" s="47" t="inlineStr">
        <is>
          <t>4/4</t>
        </is>
      </c>
      <c r="N305" s="47" t="inlineStr">
        <is>
          <t>5/5</t>
        </is>
      </c>
      <c r="O305" s="47" t="inlineStr">
        <is>
          <t>5/5</t>
        </is>
      </c>
      <c r="P305" s="136" t="inlineStr">
        <is>
          <t>Required level shown as IC / Manager</t>
        </is>
      </c>
      <c r="Q305" s="136" t="inlineStr">
        <is>
          <t>—</t>
        </is>
      </c>
      <c r="R305" s="136" t="inlineStr">
        <is>
          <t>Behavioural interview; 360 feedback</t>
        </is>
      </c>
      <c r="S305" s="136" t="inlineStr">
        <is>
          <t>—</t>
        </is>
      </c>
      <c r="T305" s="136" t="inlineStr">
        <is>
          <t>S14, S15, S16</t>
        </is>
      </c>
    </row>
    <row r="306" ht="15" customHeight="1"/>
    <row r="307" ht="15" customHeight="1">
      <c r="A307" s="12" t="inlineStr">
        <is>
          <t>Job family</t>
        </is>
      </c>
      <c r="B307" s="12" t="inlineStr">
        <is>
          <t>Education / credentials</t>
        </is>
      </c>
      <c r="C307" s="210" t="n"/>
      <c r="D307" s="12" t="inlineStr">
        <is>
          <t>Gate requirements</t>
        </is>
      </c>
      <c r="E307" s="210" t="n"/>
      <c r="F307" s="12" t="inlineStr">
        <is>
          <t>Learning focus — Band A</t>
        </is>
      </c>
      <c r="G307" s="211" t="n"/>
      <c r="H307" s="211" t="n"/>
      <c r="I307" s="211" t="n"/>
      <c r="J307" s="211" t="n"/>
      <c r="K307" s="210" t="n"/>
      <c r="L307" s="12" t="inlineStr">
        <is>
          <t>Learning focus — Band B</t>
        </is>
      </c>
      <c r="M307" s="211" t="n"/>
      <c r="N307" s="211" t="n"/>
      <c r="O307" s="211" t="n"/>
      <c r="P307" s="210" t="n"/>
      <c r="Q307" s="12" t="inlineStr">
        <is>
          <t>Learning focus — Band C+</t>
        </is>
      </c>
      <c r="R307" s="210" t="n"/>
      <c r="S307" s="12" t="inlineStr">
        <is>
          <t>Future skills</t>
        </is>
      </c>
      <c r="T307" s="210" t="n"/>
    </row>
    <row r="308" ht="80" customHeight="1">
      <c r="A308" s="13" t="inlineStr">
        <is>
          <t>Sales &amp; Business Development</t>
        </is>
      </c>
      <c r="B308" s="16" t="inlineStr">
        <is>
          <t>Graduate; MBA preferred from B2</t>
        </is>
      </c>
      <c r="C308" s="210" t="n"/>
      <c r="D308" s="16" t="inlineStr">
        <is>
          <t>CRM hygiene; contract basics</t>
        </is>
      </c>
      <c r="E308" s="210" t="n"/>
      <c r="F308" s="16" t="inlineStr">
        <is>
          <t>Mandatory path · POSH, Code of Conduct, InfoSec; Sales, Negotiation &amp; Account Growth, Marketing Tech &amp; Digital Marketing to Working → Practitioner; AI literacy to 2; learn by mentoring and KT.</t>
        </is>
      </c>
      <c r="G308" s="211" t="n"/>
      <c r="H308" s="211" t="n"/>
      <c r="I308" s="211" t="n"/>
      <c r="J308" s="211" t="n"/>
      <c r="K308" s="210" t="n"/>
      <c r="L308" s="16" t="inlineStr">
        <is>
          <t>Sales, Negotiation &amp; Account Growth, Marketing Tech &amp; Digital Marketing to Advanced; Stakeholder &amp; Client Management, Communication &amp; Presentation, Product, Platform &amp; Domain Knowledge to Practitioner; POD Leads / Managers: leading people, delegation, feedback.</t>
        </is>
      </c>
      <c r="M308" s="211" t="n"/>
      <c r="N308" s="211" t="n"/>
      <c r="O308" s="211" t="n"/>
      <c r="P308" s="210" t="n"/>
      <c r="Q308" s="16" t="inlineStr">
        <is>
          <t>Expert in one must-have; strategy &amp; business acumen; building the bench; AI-enabled processes for the function.</t>
        </is>
      </c>
      <c r="R308" s="210" t="n"/>
      <c r="S308" s="16" t="inlineStr">
        <is>
          <t>Data-driven selling, AI prospecting, ESG / regtech market knowledge</t>
        </is>
      </c>
      <c r="T308" s="210" t="n"/>
    </row>
    <row r="309" ht="15" customHeight="1"/>
    <row r="310" ht="15" customHeight="1"/>
    <row r="311" ht="20" customHeight="1">
      <c r="A311" s="173" t="inlineStr">
        <is>
          <t>CARBON Business Head — 1 person · General management · levels D2</t>
        </is>
      </c>
    </row>
    <row r="312" ht="15" customHeight="1">
      <c r="A312" s="17" t="inlineStr">
        <is>
          <t>Job families: Executive Leadership</t>
        </is>
      </c>
    </row>
    <row r="313" ht="15" customHeight="1">
      <c r="A313" s="12" t="inlineStr">
        <is>
          <t>Capability health today · indicative, from survey + KRAs</t>
        </is>
      </c>
      <c r="B313" s="211" t="n"/>
      <c r="C313" s="211" t="n"/>
      <c r="D313" s="211" t="n"/>
      <c r="E313" s="210" t="n"/>
      <c r="F313" s="12" t="inlineStr">
        <is>
          <t>Result</t>
        </is>
      </c>
      <c r="G313" s="211" t="n"/>
      <c r="H313" s="211" t="n"/>
      <c r="I313" s="211" t="n"/>
      <c r="J313" s="211" t="n"/>
      <c r="K313" s="211" t="n"/>
      <c r="L313" s="211" t="n"/>
      <c r="M313" s="211" t="n"/>
      <c r="N313" s="211" t="n"/>
      <c r="O313" s="211" t="n"/>
      <c r="P313" s="211" t="n"/>
      <c r="Q313" s="211" t="n"/>
      <c r="R313" s="210" t="n"/>
    </row>
    <row r="314" ht="15" customHeight="1">
      <c r="A314" s="13" t="inlineStr">
        <is>
          <t>People assessed · meet or exceed their level</t>
        </is>
      </c>
      <c r="B314" s="211" t="n"/>
      <c r="C314" s="211" t="n"/>
      <c r="D314" s="211" t="n"/>
      <c r="E314" s="210" t="n"/>
      <c r="F314" s="16" t="inlineStr">
        <is>
          <t>0 · 0</t>
        </is>
      </c>
      <c r="G314" s="211" t="n"/>
      <c r="H314" s="211" t="n"/>
      <c r="I314" s="211" t="n"/>
      <c r="J314" s="211" t="n"/>
      <c r="K314" s="211" t="n"/>
      <c r="L314" s="211" t="n"/>
      <c r="M314" s="211" t="n"/>
      <c r="N314" s="211" t="n"/>
      <c r="O314" s="211" t="n"/>
      <c r="P314" s="211" t="n"/>
      <c r="Q314" s="211" t="n"/>
      <c r="R314" s="210" t="n"/>
    </row>
    <row r="315" ht="15" customHeight="1">
      <c r="A315" s="13" t="inlineStr">
        <is>
          <t>Average index · Core · Future-ready · Functional · Leadership · % of required</t>
        </is>
      </c>
      <c r="B315" s="211" t="n"/>
      <c r="C315" s="211" t="n"/>
      <c r="D315" s="211" t="n"/>
      <c r="E315" s="210" t="n"/>
      <c r="F315" s="16" t="inlineStr">
        <is>
          <t>—% · —% · —% · —% · —%</t>
        </is>
      </c>
      <c r="G315" s="211" t="n"/>
      <c r="H315" s="211" t="n"/>
      <c r="I315" s="211" t="n"/>
      <c r="J315" s="211" t="n"/>
      <c r="K315" s="211" t="n"/>
      <c r="L315" s="211" t="n"/>
      <c r="M315" s="211" t="n"/>
      <c r="N315" s="211" t="n"/>
      <c r="O315" s="211" t="n"/>
      <c r="P315" s="211" t="n"/>
      <c r="Q315" s="211" t="n"/>
      <c r="R315" s="210" t="n"/>
    </row>
    <row r="316" ht="15" customHeight="1">
      <c r="A316" s="13" t="inlineStr">
        <is>
          <t>Most common competency gaps · people</t>
        </is>
      </c>
      <c r="B316" s="211" t="n"/>
      <c r="C316" s="211" t="n"/>
      <c r="D316" s="211" t="n"/>
      <c r="E316" s="210" t="n"/>
      <c r="F316" s="16" t="inlineStr">
        <is>
          <t>—</t>
        </is>
      </c>
      <c r="G316" s="211" t="n"/>
      <c r="H316" s="211" t="n"/>
      <c r="I316" s="211" t="n"/>
      <c r="J316" s="211" t="n"/>
      <c r="K316" s="211" t="n"/>
      <c r="L316" s="211" t="n"/>
      <c r="M316" s="211" t="n"/>
      <c r="N316" s="211" t="n"/>
      <c r="O316" s="211" t="n"/>
      <c r="P316" s="211" t="n"/>
      <c r="Q316" s="211" t="n"/>
      <c r="R316" s="210" t="n"/>
    </row>
    <row r="317" ht="15" customHeight="1">
      <c r="A317" s="13" t="inlineStr">
        <is>
          <t>Role-based development priorities · people</t>
        </is>
      </c>
      <c r="B317" s="211" t="n"/>
      <c r="C317" s="211" t="n"/>
      <c r="D317" s="211" t="n"/>
      <c r="E317" s="210" t="n"/>
      <c r="F317" s="16" t="inlineStr">
        <is>
          <t>Strategic Thinking &amp; Business Acumen</t>
        </is>
      </c>
      <c r="G317" s="211" t="n"/>
      <c r="H317" s="211" t="n"/>
      <c r="I317" s="211" t="n"/>
      <c r="J317" s="211" t="n"/>
      <c r="K317" s="211" t="n"/>
      <c r="L317" s="211" t="n"/>
      <c r="M317" s="211" t="n"/>
      <c r="N317" s="211" t="n"/>
      <c r="O317" s="211" t="n"/>
      <c r="P317" s="211" t="n"/>
      <c r="Q317" s="211" t="n"/>
      <c r="R317" s="210" t="n"/>
    </row>
    <row r="318" ht="15" customHeight="1">
      <c r="A318" s="13" t="inlineStr">
        <is>
          <t>Manager-identified training themes</t>
        </is>
      </c>
      <c r="B318" s="211" t="n"/>
      <c r="C318" s="211" t="n"/>
      <c r="D318" s="211" t="n"/>
      <c r="E318" s="210" t="n"/>
      <c r="F318" s="16" t="inlineStr">
        <is>
          <t>—</t>
        </is>
      </c>
      <c r="G318" s="211" t="n"/>
      <c r="H318" s="211" t="n"/>
      <c r="I318" s="211" t="n"/>
      <c r="J318" s="211" t="n"/>
      <c r="K318" s="211" t="n"/>
      <c r="L318" s="211" t="n"/>
      <c r="M318" s="211" t="n"/>
      <c r="N318" s="211" t="n"/>
      <c r="O318" s="211" t="n"/>
      <c r="P318" s="211" t="n"/>
      <c r="Q318" s="211" t="n"/>
      <c r="R318" s="210" t="n"/>
    </row>
    <row r="319" ht="15" customHeight="1">
      <c r="A319" s="13" t="inlineStr">
        <is>
          <t>What helped people learn · survey</t>
        </is>
      </c>
      <c r="B319" s="211" t="n"/>
      <c r="C319" s="211" t="n"/>
      <c r="D319" s="211" t="n"/>
      <c r="E319" s="210" t="n"/>
      <c r="F319" s="16" t="inlineStr">
        <is>
          <r>
            <rPr>
              <rFont val="Calibri"/>
              <b val="1"/>
              <sz val="10"/>
            </rPr>
            <t>Withheld:</t>
          </r>
          <r>
            <rPr>
              <rFont val="Calibri"/>
              <sz val="10"/>
            </rPr>
            <t xml:space="preserve"> fewer than 3 role-holders answered the survey, so answers would identify a person · IRIS role catalogue entry to follow</t>
          </r>
        </is>
      </c>
      <c r="G319" s="211" t="n"/>
      <c r="H319" s="211" t="n"/>
      <c r="I319" s="211" t="n"/>
      <c r="J319" s="211" t="n"/>
      <c r="K319" s="211" t="n"/>
      <c r="L319" s="211" t="n"/>
      <c r="M319" s="211" t="n"/>
      <c r="N319" s="211" t="n"/>
      <c r="O319" s="211" t="n"/>
      <c r="P319" s="211" t="n"/>
      <c r="Q319" s="211" t="n"/>
      <c r="R319" s="210" t="n"/>
    </row>
    <row r="320" ht="15" customHeight="1">
      <c r="A320" s="13" t="inlineStr">
        <is>
          <t>How the work is changing</t>
        </is>
      </c>
      <c r="B320" s="211" t="n"/>
      <c r="C320" s="211" t="n"/>
      <c r="D320" s="211" t="n"/>
      <c r="E320" s="210" t="n"/>
      <c r="F320" s="16" t="inlineStr">
        <is>
          <t>—</t>
        </is>
      </c>
      <c r="G320" s="211" t="n"/>
      <c r="H320" s="211" t="n"/>
      <c r="I320" s="211" t="n"/>
      <c r="J320" s="211" t="n"/>
      <c r="K320" s="211" t="n"/>
      <c r="L320" s="211" t="n"/>
      <c r="M320" s="211" t="n"/>
      <c r="N320" s="211" t="n"/>
      <c r="O320" s="211" t="n"/>
      <c r="P320" s="211" t="n"/>
      <c r="Q320" s="211" t="n"/>
      <c r="R320" s="210" t="n"/>
    </row>
    <row r="321" ht="15" customHeight="1">
      <c r="A321" s="13" t="inlineStr">
        <is>
          <t>Lateral moves the evidence supports · people</t>
        </is>
      </c>
      <c r="B321" s="211" t="n"/>
      <c r="C321" s="211" t="n"/>
      <c r="D321" s="211" t="n"/>
      <c r="E321" s="210" t="n"/>
      <c r="F321" s="16" t="inlineStr">
        <is>
          <t>No strong match yet</t>
        </is>
      </c>
      <c r="G321" s="211" t="n"/>
      <c r="H321" s="211" t="n"/>
      <c r="I321" s="211" t="n"/>
      <c r="J321" s="211" t="n"/>
      <c r="K321" s="211" t="n"/>
      <c r="L321" s="211" t="n"/>
      <c r="M321" s="211" t="n"/>
      <c r="N321" s="211" t="n"/>
      <c r="O321" s="211" t="n"/>
      <c r="P321" s="211" t="n"/>
      <c r="Q321" s="211" t="n"/>
      <c r="R321" s="210" t="n"/>
    </row>
    <row r="322" ht="15" customHeight="1"/>
    <row r="323" ht="28" customHeight="1">
      <c r="A323" s="12" t="inlineStr">
        <is>
          <t>Cluster</t>
        </is>
      </c>
      <c r="B323" s="12" t="inlineStr">
        <is>
          <t>Competency · ★ = must-have</t>
        </is>
      </c>
      <c r="C323" s="12" t="inlineStr">
        <is>
          <t>Definition</t>
        </is>
      </c>
      <c r="D323" s="12" t="inlineStr">
        <is>
          <t>Must-have for</t>
        </is>
      </c>
      <c r="E323" s="12" t="inlineStr">
        <is>
          <t>A1</t>
        </is>
      </c>
      <c r="F323" s="12" t="inlineStr">
        <is>
          <t>A2</t>
        </is>
      </c>
      <c r="G323" s="12" t="inlineStr">
        <is>
          <t>A3</t>
        </is>
      </c>
      <c r="H323" s="12" t="inlineStr">
        <is>
          <t>B1</t>
        </is>
      </c>
      <c r="I323" s="12" t="inlineStr">
        <is>
          <t>B2</t>
        </is>
      </c>
      <c r="J323" s="12" t="inlineStr">
        <is>
          <t>B3</t>
        </is>
      </c>
      <c r="K323" s="12" t="inlineStr">
        <is>
          <t>B+</t>
        </is>
      </c>
      <c r="L323" s="12" t="inlineStr">
        <is>
          <t>C1</t>
        </is>
      </c>
      <c r="M323" s="12" t="inlineStr">
        <is>
          <t>C2</t>
        </is>
      </c>
      <c r="N323" s="12" t="inlineStr">
        <is>
          <t>C+</t>
        </is>
      </c>
      <c r="O323" s="12" t="inlineStr">
        <is>
          <t>D1</t>
        </is>
      </c>
      <c r="P323" s="12" t="inlineStr">
        <is>
          <t>What good looks like · by proficiency</t>
        </is>
      </c>
      <c r="Q323" s="12" t="inlineStr">
        <is>
          <t>What IRIS top performers do · survey</t>
        </is>
      </c>
      <c r="R323" s="12" t="inlineStr">
        <is>
          <t>How to assess</t>
        </is>
      </c>
      <c r="S323" s="12" t="inlineStr">
        <is>
          <t>Credentials</t>
        </is>
      </c>
      <c r="T323" s="12" t="inlineStr">
        <is>
          <t>Reference</t>
        </is>
      </c>
    </row>
    <row r="324" ht="54" customHeight="1">
      <c r="A324" s="174" t="inlineStr">
        <is>
          <t>Functional</t>
        </is>
      </c>
      <c r="B324" s="174" t="inlineStr">
        <is>
          <t>★ Strategic Thinking &amp; Business Acumen</t>
        </is>
      </c>
      <c r="C324" s="174" t="inlineStr">
        <is>
          <t>Links work to business outcomes, budgets and strategy.</t>
        </is>
      </c>
      <c r="D324" s="174" t="inlineStr">
        <is>
          <t>Executive Leadership</t>
        </is>
      </c>
      <c r="E324" s="175" t="n">
        <v>1</v>
      </c>
      <c r="F324" s="175" t="n">
        <v>2</v>
      </c>
      <c r="G324" s="175" t="n">
        <v>3</v>
      </c>
      <c r="H324" s="175" t="n">
        <v>3</v>
      </c>
      <c r="I324" s="175" t="n">
        <v>4</v>
      </c>
      <c r="J324" s="175" t="n">
        <v>4</v>
      </c>
      <c r="K324" s="175" t="n">
        <v>4</v>
      </c>
      <c r="L324" s="175" t="n">
        <v>4</v>
      </c>
      <c r="M324" s="175" t="n">
        <v>5</v>
      </c>
      <c r="N324" s="175" t="n">
        <v>5</v>
      </c>
      <c r="O324" s="175" t="n">
        <v>4</v>
      </c>
      <c r="P324" s="174" t="inlineStr">
        <is>
          <t>3 · Connects work to business goals and budgets
4 · Shapes strategy, pricing or investment choices</t>
        </is>
      </c>
      <c r="Q324" s="174" t="inlineStr">
        <is>
          <t>—</t>
        </is>
      </c>
      <c r="R324" s="174" t="inlineStr">
        <is>
          <t>Case interview</t>
        </is>
      </c>
      <c r="S324" s="174" t="inlineStr">
        <is>
          <t>MBA / PGDM · preferred at C+</t>
        </is>
      </c>
      <c r="T324" s="174" t="inlineStr">
        <is>
          <t>Family set</t>
        </is>
      </c>
    </row>
    <row r="325" ht="54" customHeight="1">
      <c r="A325" s="174" t="inlineStr">
        <is>
          <t>Functional</t>
        </is>
      </c>
      <c r="B325" s="174" t="inlineStr">
        <is>
          <t>★ People Leadership &amp; Mentoring</t>
        </is>
      </c>
      <c r="C325" s="174" t="inlineStr">
        <is>
          <t>Allocates, coaches and develops people.</t>
        </is>
      </c>
      <c r="D325" s="174" t="inlineStr">
        <is>
          <t>Executive Leadership</t>
        </is>
      </c>
      <c r="E325" s="175" t="n">
        <v>1</v>
      </c>
      <c r="F325" s="175" t="n">
        <v>2</v>
      </c>
      <c r="G325" s="175" t="n">
        <v>3</v>
      </c>
      <c r="H325" s="175" t="n">
        <v>3</v>
      </c>
      <c r="I325" s="175" t="n">
        <v>4</v>
      </c>
      <c r="J325" s="175" t="n">
        <v>4</v>
      </c>
      <c r="K325" s="175" t="n">
        <v>4</v>
      </c>
      <c r="L325" s="175" t="n">
        <v>4</v>
      </c>
      <c r="M325" s="175" t="n">
        <v>5</v>
      </c>
      <c r="N325" s="175" t="n">
        <v>5</v>
      </c>
      <c r="O325" s="175" t="n">
        <v>4</v>
      </c>
      <c r="P325" s="174" t="inlineStr">
        <is>
          <t>3 · Coaches and allocates work
4 · Leads leaders; builds succession</t>
        </is>
      </c>
      <c r="Q325" s="174" t="inlineStr">
        <is>
          <t>—</t>
        </is>
      </c>
      <c r="R325" s="174" t="inlineStr">
        <is>
          <t>Behavioural interview</t>
        </is>
      </c>
      <c r="S325" s="174" t="inlineStr">
        <is>
          <t>—</t>
        </is>
      </c>
      <c r="T325" s="174" t="inlineStr">
        <is>
          <t>Family set</t>
        </is>
      </c>
    </row>
    <row r="326" ht="67" customHeight="1">
      <c r="A326" s="174" t="inlineStr">
        <is>
          <t>Functional</t>
        </is>
      </c>
      <c r="B326" s="174" t="inlineStr">
        <is>
          <t>Stakeholder &amp; Client Management</t>
        </is>
      </c>
      <c r="C326" s="174" t="inlineStr">
        <is>
          <t>Manages clients and stakeholders; handles changing requests.</t>
        </is>
      </c>
      <c r="D326" s="174" t="inlineStr">
        <is>
          <t>—</t>
        </is>
      </c>
      <c r="E326" s="175" t="n">
        <v>1</v>
      </c>
      <c r="F326" s="175" t="n">
        <v>2</v>
      </c>
      <c r="G326" s="175" t="n">
        <v>3</v>
      </c>
      <c r="H326" s="175" t="n">
        <v>3</v>
      </c>
      <c r="I326" s="175" t="n">
        <v>4</v>
      </c>
      <c r="J326" s="175" t="n">
        <v>4</v>
      </c>
      <c r="K326" s="175" t="n">
        <v>4</v>
      </c>
      <c r="L326" s="175" t="n">
        <v>4</v>
      </c>
      <c r="M326" s="175" t="n">
        <v>5</v>
      </c>
      <c r="N326" s="175" t="n">
        <v>5</v>
      </c>
      <c r="O326" s="175" t="n">
        <v>4</v>
      </c>
      <c r="P326" s="174" t="inlineStr">
        <is>
          <t>3 · Manages client communication and expectations for own work
4 · Owns key relationships; resolves escalations</t>
        </is>
      </c>
      <c r="Q326" s="174" t="inlineStr">
        <is>
          <t>—</t>
        </is>
      </c>
      <c r="R326" s="174" t="inlineStr">
        <is>
          <t>Role play / behavioural interview</t>
        </is>
      </c>
      <c r="S326" s="174" t="inlineStr">
        <is>
          <t>—</t>
        </is>
      </c>
      <c r="T326" s="174" t="inlineStr">
        <is>
          <t>Family set</t>
        </is>
      </c>
    </row>
    <row r="327" ht="54" customHeight="1">
      <c r="A327" s="174" t="inlineStr">
        <is>
          <t>Functional</t>
        </is>
      </c>
      <c r="B327" s="174" t="inlineStr">
        <is>
          <t>Product, Platform &amp; Domain Knowledge</t>
        </is>
      </c>
      <c r="C327" s="174" t="inlineStr">
        <is>
          <t>Knows IRIS products, platforms and the client's domain.</t>
        </is>
      </c>
      <c r="D327" s="174" t="inlineStr">
        <is>
          <t>—</t>
        </is>
      </c>
      <c r="E327" s="175" t="n">
        <v>1</v>
      </c>
      <c r="F327" s="175" t="n">
        <v>2</v>
      </c>
      <c r="G327" s="175" t="n">
        <v>3</v>
      </c>
      <c r="H327" s="175" t="n">
        <v>3</v>
      </c>
      <c r="I327" s="175" t="n">
        <v>4</v>
      </c>
      <c r="J327" s="175" t="n">
        <v>4</v>
      </c>
      <c r="K327" s="175" t="n">
        <v>4</v>
      </c>
      <c r="L327" s="175" t="n">
        <v>4</v>
      </c>
      <c r="M327" s="175" t="n">
        <v>5</v>
      </c>
      <c r="N327" s="175" t="n">
        <v>5</v>
      </c>
      <c r="O327" s="175" t="n">
        <v>4</v>
      </c>
      <c r="P327" s="174" t="inlineStr">
        <is>
          <t>3 · Handles most product and domain scenarios
4 · Recognised product / domain expert; trains others</t>
        </is>
      </c>
      <c r="Q327" s="174" t="inlineStr">
        <is>
          <t>—</t>
        </is>
      </c>
      <c r="R327" s="174" t="inlineStr">
        <is>
          <t>Scenario interview</t>
        </is>
      </c>
      <c r="S327" s="174" t="inlineStr">
        <is>
          <t>Internal product certification</t>
        </is>
      </c>
      <c r="T327" s="174" t="inlineStr">
        <is>
          <t>Family set</t>
        </is>
      </c>
    </row>
    <row r="328" ht="54" customHeight="1">
      <c r="A328" s="174" t="inlineStr">
        <is>
          <t>Functional</t>
        </is>
      </c>
      <c r="B328" s="174" t="inlineStr">
        <is>
          <t>Regulatory &amp; BFSI Domain</t>
        </is>
      </c>
      <c r="C328" s="174" t="inlineStr">
        <is>
          <t>Understands regulators, returns, filings and BFSI rules.</t>
        </is>
      </c>
      <c r="D328" s="174" t="inlineStr">
        <is>
          <t>—</t>
        </is>
      </c>
      <c r="E328" s="175" t="n">
        <v>1</v>
      </c>
      <c r="F328" s="175" t="n">
        <v>2</v>
      </c>
      <c r="G328" s="175" t="n">
        <v>3</v>
      </c>
      <c r="H328" s="175" t="n">
        <v>3</v>
      </c>
      <c r="I328" s="175" t="n">
        <v>4</v>
      </c>
      <c r="J328" s="175" t="n">
        <v>4</v>
      </c>
      <c r="K328" s="175" t="n">
        <v>4</v>
      </c>
      <c r="L328" s="175" t="n">
        <v>4</v>
      </c>
      <c r="M328" s="175" t="n">
        <v>5</v>
      </c>
      <c r="N328" s="175" t="n">
        <v>5</v>
      </c>
      <c r="O328" s="175" t="n">
        <v>4</v>
      </c>
      <c r="P328" s="174" t="inlineStr">
        <is>
          <t>3 · Knows the relevant regulators, returns and rules
4 · Interprets new regulation; advises clients and product</t>
        </is>
      </c>
      <c r="Q328" s="174" t="inlineStr">
        <is>
          <t>—</t>
        </is>
      </c>
      <c r="R328" s="174" t="inlineStr">
        <is>
          <t>Domain interview</t>
        </is>
      </c>
      <c r="S328" s="174" t="inlineStr">
        <is>
          <t>Domain certifications · optional</t>
        </is>
      </c>
      <c r="T328" s="174" t="inlineStr">
        <is>
          <t>Family set</t>
        </is>
      </c>
    </row>
    <row r="329" ht="54" customHeight="1">
      <c r="A329" s="174" t="inlineStr">
        <is>
          <t>Functional</t>
        </is>
      </c>
      <c r="B329" s="174" t="inlineStr">
        <is>
          <t>Communication &amp; Presentation</t>
        </is>
      </c>
      <c r="C329" s="174" t="inlineStr">
        <is>
          <t>Writes and presents clearly to clients and teams.</t>
        </is>
      </c>
      <c r="D329" s="174" t="inlineStr">
        <is>
          <t>—</t>
        </is>
      </c>
      <c r="E329" s="175" t="n">
        <v>1</v>
      </c>
      <c r="F329" s="175" t="n">
        <v>2</v>
      </c>
      <c r="G329" s="175" t="n">
        <v>3</v>
      </c>
      <c r="H329" s="175" t="n">
        <v>3</v>
      </c>
      <c r="I329" s="175" t="n">
        <v>4</v>
      </c>
      <c r="J329" s="175" t="n">
        <v>4</v>
      </c>
      <c r="K329" s="175" t="n">
        <v>4</v>
      </c>
      <c r="L329" s="175" t="n">
        <v>4</v>
      </c>
      <c r="M329" s="175" t="n">
        <v>5</v>
      </c>
      <c r="N329" s="175" t="n">
        <v>5</v>
      </c>
      <c r="O329" s="175" t="n">
        <v>4</v>
      </c>
      <c r="P329" s="174" t="inlineStr">
        <is>
          <t>3 · Writes and presents clearly to clients and teams
4 · Presents to senior stakeholders; shapes messaging</t>
        </is>
      </c>
      <c r="Q329" s="174" t="inlineStr">
        <is>
          <t>—</t>
        </is>
      </c>
      <c r="R329" s="174" t="inlineStr">
        <is>
          <t>Presentation / writing test</t>
        </is>
      </c>
      <c r="S329" s="174" t="inlineStr">
        <is>
          <t>—</t>
        </is>
      </c>
      <c r="T329" s="174" t="inlineStr">
        <is>
          <t>Family set</t>
        </is>
      </c>
    </row>
    <row r="330" ht="28" customHeight="1">
      <c r="A330" s="136" t="inlineStr">
        <is>
          <t>Leadership</t>
        </is>
      </c>
      <c r="B330" s="136" t="inlineStr">
        <is>
          <t>Leadership cluster · 4 competencies, part C</t>
        </is>
      </c>
      <c r="C330" s="136" t="inlineStr">
        <is>
          <t>Leading people, decisions, strategy and change</t>
        </is>
      </c>
      <c r="D330" s="136" t="inlineStr">
        <is>
          <t>POD Leads and People Managers</t>
        </is>
      </c>
      <c r="E330" s="47" t="inlineStr">
        <is>
          <t>—</t>
        </is>
      </c>
      <c r="F330" s="47" t="inlineStr">
        <is>
          <t>—</t>
        </is>
      </c>
      <c r="G330" s="47" t="inlineStr">
        <is>
          <t>—</t>
        </is>
      </c>
      <c r="H330" s="47" t="inlineStr">
        <is>
          <t>1/2</t>
        </is>
      </c>
      <c r="I330" s="47" t="inlineStr">
        <is>
          <t>2/3</t>
        </is>
      </c>
      <c r="J330" s="47" t="inlineStr">
        <is>
          <t>3/4</t>
        </is>
      </c>
      <c r="K330" s="47" t="inlineStr">
        <is>
          <t>4/4</t>
        </is>
      </c>
      <c r="L330" s="47" t="inlineStr">
        <is>
          <t>4/4</t>
        </is>
      </c>
      <c r="M330" s="47" t="inlineStr">
        <is>
          <t>4/4</t>
        </is>
      </c>
      <c r="N330" s="47" t="inlineStr">
        <is>
          <t>5/5</t>
        </is>
      </c>
      <c r="O330" s="47" t="inlineStr">
        <is>
          <t>5/5</t>
        </is>
      </c>
      <c r="P330" s="136" t="inlineStr">
        <is>
          <t>Required level shown as IC / Manager</t>
        </is>
      </c>
      <c r="Q330" s="136" t="inlineStr">
        <is>
          <t>—</t>
        </is>
      </c>
      <c r="R330" s="136" t="inlineStr">
        <is>
          <t>Behavioural interview; 360 feedback</t>
        </is>
      </c>
      <c r="S330" s="136" t="inlineStr">
        <is>
          <t>—</t>
        </is>
      </c>
      <c r="T330" s="136" t="inlineStr">
        <is>
          <t>S14, S15, S16</t>
        </is>
      </c>
    </row>
    <row r="331" ht="15" customHeight="1"/>
    <row r="332" ht="15" customHeight="1">
      <c r="A332" s="12" t="inlineStr">
        <is>
          <t>Job family</t>
        </is>
      </c>
      <c r="B332" s="12" t="inlineStr">
        <is>
          <t>Education / credentials</t>
        </is>
      </c>
      <c r="C332" s="210" t="n"/>
      <c r="D332" s="12" t="inlineStr">
        <is>
          <t>Gate requirements</t>
        </is>
      </c>
      <c r="E332" s="210" t="n"/>
      <c r="F332" s="12" t="inlineStr">
        <is>
          <t>Learning focus — Band A</t>
        </is>
      </c>
      <c r="G332" s="211" t="n"/>
      <c r="H332" s="211" t="n"/>
      <c r="I332" s="211" t="n"/>
      <c r="J332" s="211" t="n"/>
      <c r="K332" s="210" t="n"/>
      <c r="L332" s="12" t="inlineStr">
        <is>
          <t>Learning focus — Band B</t>
        </is>
      </c>
      <c r="M332" s="211" t="n"/>
      <c r="N332" s="211" t="n"/>
      <c r="O332" s="211" t="n"/>
      <c r="P332" s="210" t="n"/>
      <c r="Q332" s="12" t="inlineStr">
        <is>
          <t>Learning focus — Band C+</t>
        </is>
      </c>
      <c r="R332" s="210" t="n"/>
      <c r="S332" s="12" t="inlineStr">
        <is>
          <t>Future skills</t>
        </is>
      </c>
      <c r="T332" s="210" t="n"/>
    </row>
    <row r="333" ht="80" customHeight="1">
      <c r="A333" s="13" t="inlineStr">
        <is>
          <t>Executive Leadership</t>
        </is>
      </c>
      <c r="B333" s="16" t="inlineStr">
        <is>
          <t>Postgraduate / professional qualification</t>
        </is>
      </c>
      <c r="C333" s="210" t="n"/>
      <c r="D333" s="16" t="inlineStr">
        <is>
          <t>Governance, risk and regulatory accountability</t>
        </is>
      </c>
      <c r="E333" s="210" t="n"/>
      <c r="F333" s="16" t="inlineStr">
        <is>
          <t>Mandatory path · POSH, Code of Conduct, InfoSec; Strategic Thinking &amp; Business Acumen, People Leadership &amp; Mentoring to Working → Practitioner; AI literacy to 2; learn by mentoring and KT.</t>
        </is>
      </c>
      <c r="G333" s="211" t="n"/>
      <c r="H333" s="211" t="n"/>
      <c r="I333" s="211" t="n"/>
      <c r="J333" s="211" t="n"/>
      <c r="K333" s="210" t="n"/>
      <c r="L333"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333" s="211" t="n"/>
      <c r="N333" s="211" t="n"/>
      <c r="O333" s="211" t="n"/>
      <c r="P333" s="210" t="n"/>
      <c r="Q333" s="16" t="inlineStr">
        <is>
          <t>Expert in one must-have; strategy &amp; business acumen; building the bench; AI-enabled processes for the function.</t>
        </is>
      </c>
      <c r="R333" s="210" t="n"/>
      <c r="S333" s="16" t="inlineStr">
        <is>
          <t>AI strategy &amp; governance, sustainability, digital business models</t>
        </is>
      </c>
      <c r="T333" s="210" t="n"/>
    </row>
    <row r="334" ht="15" customHeight="1"/>
    <row r="335" ht="15" customHeight="1"/>
    <row r="336" ht="20" customHeight="1">
      <c r="A336" s="173" t="inlineStr">
        <is>
          <t>CRO - Carbon — 1 person · Sales &amp; marketing · levels E1</t>
        </is>
      </c>
    </row>
    <row r="337" ht="15" customHeight="1">
      <c r="A337" s="17" t="inlineStr">
        <is>
          <t>Job families: Executive Leadership</t>
        </is>
      </c>
    </row>
    <row r="338" ht="15" customHeight="1">
      <c r="A338" s="12" t="inlineStr">
        <is>
          <t>Capability health today · indicative, from survey + KRAs</t>
        </is>
      </c>
      <c r="B338" s="211" t="n"/>
      <c r="C338" s="211" t="n"/>
      <c r="D338" s="211" t="n"/>
      <c r="E338" s="210" t="n"/>
      <c r="F338" s="12" t="inlineStr">
        <is>
          <t>Result</t>
        </is>
      </c>
      <c r="G338" s="211" t="n"/>
      <c r="H338" s="211" t="n"/>
      <c r="I338" s="211" t="n"/>
      <c r="J338" s="211" t="n"/>
      <c r="K338" s="211" t="n"/>
      <c r="L338" s="211" t="n"/>
      <c r="M338" s="211" t="n"/>
      <c r="N338" s="211" t="n"/>
      <c r="O338" s="211" t="n"/>
      <c r="P338" s="211" t="n"/>
      <c r="Q338" s="211" t="n"/>
      <c r="R338" s="210" t="n"/>
    </row>
    <row r="339" ht="15" customHeight="1">
      <c r="A339" s="13" t="inlineStr">
        <is>
          <t>People assessed · meet or exceed their level</t>
        </is>
      </c>
      <c r="B339" s="211" t="n"/>
      <c r="C339" s="211" t="n"/>
      <c r="D339" s="211" t="n"/>
      <c r="E339" s="210" t="n"/>
      <c r="F339" s="16" t="inlineStr">
        <is>
          <t>0 · 0</t>
        </is>
      </c>
      <c r="G339" s="211" t="n"/>
      <c r="H339" s="211" t="n"/>
      <c r="I339" s="211" t="n"/>
      <c r="J339" s="211" t="n"/>
      <c r="K339" s="211" t="n"/>
      <c r="L339" s="211" t="n"/>
      <c r="M339" s="211" t="n"/>
      <c r="N339" s="211" t="n"/>
      <c r="O339" s="211" t="n"/>
      <c r="P339" s="211" t="n"/>
      <c r="Q339" s="211" t="n"/>
      <c r="R339" s="210" t="n"/>
    </row>
    <row r="340" ht="15" customHeight="1">
      <c r="A340" s="13" t="inlineStr">
        <is>
          <t>Average index · Core · Future-ready · Functional · Leadership · % of required</t>
        </is>
      </c>
      <c r="B340" s="211" t="n"/>
      <c r="C340" s="211" t="n"/>
      <c r="D340" s="211" t="n"/>
      <c r="E340" s="210" t="n"/>
      <c r="F340" s="16" t="inlineStr">
        <is>
          <t>—% · —% · —% · —% · —%</t>
        </is>
      </c>
      <c r="G340" s="211" t="n"/>
      <c r="H340" s="211" t="n"/>
      <c r="I340" s="211" t="n"/>
      <c r="J340" s="211" t="n"/>
      <c r="K340" s="211" t="n"/>
      <c r="L340" s="211" t="n"/>
      <c r="M340" s="211" t="n"/>
      <c r="N340" s="211" t="n"/>
      <c r="O340" s="211" t="n"/>
      <c r="P340" s="211" t="n"/>
      <c r="Q340" s="211" t="n"/>
      <c r="R340" s="210" t="n"/>
    </row>
    <row r="341" ht="15" customHeight="1">
      <c r="A341" s="13" t="inlineStr">
        <is>
          <t>Most common competency gaps · people</t>
        </is>
      </c>
      <c r="B341" s="211" t="n"/>
      <c r="C341" s="211" t="n"/>
      <c r="D341" s="211" t="n"/>
      <c r="E341" s="210" t="n"/>
      <c r="F341" s="16" t="inlineStr">
        <is>
          <t>—</t>
        </is>
      </c>
      <c r="G341" s="211" t="n"/>
      <c r="H341" s="211" t="n"/>
      <c r="I341" s="211" t="n"/>
      <c r="J341" s="211" t="n"/>
      <c r="K341" s="211" t="n"/>
      <c r="L341" s="211" t="n"/>
      <c r="M341" s="211" t="n"/>
      <c r="N341" s="211" t="n"/>
      <c r="O341" s="211" t="n"/>
      <c r="P341" s="211" t="n"/>
      <c r="Q341" s="211" t="n"/>
      <c r="R341" s="210" t="n"/>
    </row>
    <row r="342" ht="15" customHeight="1">
      <c r="A342" s="13" t="inlineStr">
        <is>
          <t>Role-based development priorities · people</t>
        </is>
      </c>
      <c r="B342" s="211" t="n"/>
      <c r="C342" s="211" t="n"/>
      <c r="D342" s="211" t="n"/>
      <c r="E342" s="210" t="n"/>
      <c r="F342" s="16" t="inlineStr">
        <is>
          <t>Strategic Thinking &amp; Business Acumen</t>
        </is>
      </c>
      <c r="G342" s="211" t="n"/>
      <c r="H342" s="211" t="n"/>
      <c r="I342" s="211" t="n"/>
      <c r="J342" s="211" t="n"/>
      <c r="K342" s="211" t="n"/>
      <c r="L342" s="211" t="n"/>
      <c r="M342" s="211" t="n"/>
      <c r="N342" s="211" t="n"/>
      <c r="O342" s="211" t="n"/>
      <c r="P342" s="211" t="n"/>
      <c r="Q342" s="211" t="n"/>
      <c r="R342" s="210" t="n"/>
    </row>
    <row r="343" ht="15" customHeight="1">
      <c r="A343" s="13" t="inlineStr">
        <is>
          <t>Manager-identified training themes</t>
        </is>
      </c>
      <c r="B343" s="211" t="n"/>
      <c r="C343" s="211" t="n"/>
      <c r="D343" s="211" t="n"/>
      <c r="E343" s="210" t="n"/>
      <c r="F343" s="16" t="inlineStr">
        <is>
          <t>—</t>
        </is>
      </c>
      <c r="G343" s="211" t="n"/>
      <c r="H343" s="211" t="n"/>
      <c r="I343" s="211" t="n"/>
      <c r="J343" s="211" t="n"/>
      <c r="K343" s="211" t="n"/>
      <c r="L343" s="211" t="n"/>
      <c r="M343" s="211" t="n"/>
      <c r="N343" s="211" t="n"/>
      <c r="O343" s="211" t="n"/>
      <c r="P343" s="211" t="n"/>
      <c r="Q343" s="211" t="n"/>
      <c r="R343" s="210" t="n"/>
    </row>
    <row r="344" ht="15" customHeight="1">
      <c r="A344" s="13" t="inlineStr">
        <is>
          <t>What helped people learn · survey</t>
        </is>
      </c>
      <c r="B344" s="211" t="n"/>
      <c r="C344" s="211" t="n"/>
      <c r="D344" s="211" t="n"/>
      <c r="E344" s="210" t="n"/>
      <c r="F344" s="16" t="inlineStr">
        <is>
          <r>
            <rPr>
              <rFont val="Calibri"/>
              <b val="1"/>
              <sz val="10"/>
            </rPr>
            <t>Withheld:</t>
          </r>
          <r>
            <rPr>
              <rFont val="Calibri"/>
              <sz val="10"/>
            </rPr>
            <t xml:space="preserve"> fewer than 3 role-holders answered the survey, so answers would identify a person · IRIS role catalogue entry to follow</t>
          </r>
        </is>
      </c>
      <c r="G344" s="211" t="n"/>
      <c r="H344" s="211" t="n"/>
      <c r="I344" s="211" t="n"/>
      <c r="J344" s="211" t="n"/>
      <c r="K344" s="211" t="n"/>
      <c r="L344" s="211" t="n"/>
      <c r="M344" s="211" t="n"/>
      <c r="N344" s="211" t="n"/>
      <c r="O344" s="211" t="n"/>
      <c r="P344" s="211" t="n"/>
      <c r="Q344" s="211" t="n"/>
      <c r="R344" s="210" t="n"/>
    </row>
    <row r="345" ht="15" customHeight="1">
      <c r="A345" s="13" t="inlineStr">
        <is>
          <t>How the work is changing</t>
        </is>
      </c>
      <c r="B345" s="211" t="n"/>
      <c r="C345" s="211" t="n"/>
      <c r="D345" s="211" t="n"/>
      <c r="E345" s="210" t="n"/>
      <c r="F345" s="16" t="inlineStr">
        <is>
          <t>—</t>
        </is>
      </c>
      <c r="G345" s="211" t="n"/>
      <c r="H345" s="211" t="n"/>
      <c r="I345" s="211" t="n"/>
      <c r="J345" s="211" t="n"/>
      <c r="K345" s="211" t="n"/>
      <c r="L345" s="211" t="n"/>
      <c r="M345" s="211" t="n"/>
      <c r="N345" s="211" t="n"/>
      <c r="O345" s="211" t="n"/>
      <c r="P345" s="211" t="n"/>
      <c r="Q345" s="211" t="n"/>
      <c r="R345" s="210" t="n"/>
    </row>
    <row r="346" ht="15" customHeight="1">
      <c r="A346" s="13" t="inlineStr">
        <is>
          <t>Lateral moves the evidence supports · people</t>
        </is>
      </c>
      <c r="B346" s="211" t="n"/>
      <c r="C346" s="211" t="n"/>
      <c r="D346" s="211" t="n"/>
      <c r="E346" s="210" t="n"/>
      <c r="F346" s="16" t="inlineStr">
        <is>
          <t>No strong match yet</t>
        </is>
      </c>
      <c r="G346" s="211" t="n"/>
      <c r="H346" s="211" t="n"/>
      <c r="I346" s="211" t="n"/>
      <c r="J346" s="211" t="n"/>
      <c r="K346" s="211" t="n"/>
      <c r="L346" s="211" t="n"/>
      <c r="M346" s="211" t="n"/>
      <c r="N346" s="211" t="n"/>
      <c r="O346" s="211" t="n"/>
      <c r="P346" s="211" t="n"/>
      <c r="Q346" s="211" t="n"/>
      <c r="R346" s="210" t="n"/>
    </row>
    <row r="347" ht="15" customHeight="1"/>
    <row r="348" ht="28" customHeight="1">
      <c r="A348" s="12" t="inlineStr">
        <is>
          <t>Cluster</t>
        </is>
      </c>
      <c r="B348" s="12" t="inlineStr">
        <is>
          <t>Competency · ★ = must-have</t>
        </is>
      </c>
      <c r="C348" s="12" t="inlineStr">
        <is>
          <t>Definition</t>
        </is>
      </c>
      <c r="D348" s="12" t="inlineStr">
        <is>
          <t>Must-have for</t>
        </is>
      </c>
      <c r="E348" s="12" t="inlineStr">
        <is>
          <t>A1</t>
        </is>
      </c>
      <c r="F348" s="12" t="inlineStr">
        <is>
          <t>A2</t>
        </is>
      </c>
      <c r="G348" s="12" t="inlineStr">
        <is>
          <t>A3</t>
        </is>
      </c>
      <c r="H348" s="12" t="inlineStr">
        <is>
          <t>B1</t>
        </is>
      </c>
      <c r="I348" s="12" t="inlineStr">
        <is>
          <t>B2</t>
        </is>
      </c>
      <c r="J348" s="12" t="inlineStr">
        <is>
          <t>B3</t>
        </is>
      </c>
      <c r="K348" s="12" t="inlineStr">
        <is>
          <t>B+</t>
        </is>
      </c>
      <c r="L348" s="12" t="inlineStr">
        <is>
          <t>C1</t>
        </is>
      </c>
      <c r="M348" s="12" t="inlineStr">
        <is>
          <t>C2</t>
        </is>
      </c>
      <c r="N348" s="12" t="inlineStr">
        <is>
          <t>C+</t>
        </is>
      </c>
      <c r="O348" s="12" t="inlineStr">
        <is>
          <t>D1</t>
        </is>
      </c>
      <c r="P348" s="12" t="inlineStr">
        <is>
          <t>What good looks like · by proficiency</t>
        </is>
      </c>
      <c r="Q348" s="12" t="inlineStr">
        <is>
          <t>What IRIS top performers do · survey</t>
        </is>
      </c>
      <c r="R348" s="12" t="inlineStr">
        <is>
          <t>How to assess</t>
        </is>
      </c>
      <c r="S348" s="12" t="inlineStr">
        <is>
          <t>Credentials</t>
        </is>
      </c>
      <c r="T348" s="12" t="inlineStr">
        <is>
          <t>Reference</t>
        </is>
      </c>
    </row>
    <row r="349" ht="54" customHeight="1">
      <c r="A349" s="174" t="inlineStr">
        <is>
          <t>Functional</t>
        </is>
      </c>
      <c r="B349" s="174" t="inlineStr">
        <is>
          <t>★ Strategic Thinking &amp; Business Acumen</t>
        </is>
      </c>
      <c r="C349" s="174" t="inlineStr">
        <is>
          <t>Links work to business outcomes, budgets and strategy.</t>
        </is>
      </c>
      <c r="D349" s="174" t="inlineStr">
        <is>
          <t>Executive Leadership</t>
        </is>
      </c>
      <c r="E349" s="175" t="n">
        <v>1</v>
      </c>
      <c r="F349" s="175" t="n">
        <v>2</v>
      </c>
      <c r="G349" s="175" t="n">
        <v>3</v>
      </c>
      <c r="H349" s="175" t="n">
        <v>3</v>
      </c>
      <c r="I349" s="175" t="n">
        <v>4</v>
      </c>
      <c r="J349" s="175" t="n">
        <v>4</v>
      </c>
      <c r="K349" s="175" t="n">
        <v>4</v>
      </c>
      <c r="L349" s="175" t="n">
        <v>4</v>
      </c>
      <c r="M349" s="175" t="n">
        <v>5</v>
      </c>
      <c r="N349" s="175" t="n">
        <v>5</v>
      </c>
      <c r="O349" s="175" t="n">
        <v>4</v>
      </c>
      <c r="P349" s="174" t="inlineStr">
        <is>
          <t>3 · Connects work to business goals and budgets
4 · Shapes strategy, pricing or investment choices</t>
        </is>
      </c>
      <c r="Q349" s="174" t="inlineStr">
        <is>
          <t>—</t>
        </is>
      </c>
      <c r="R349" s="174" t="inlineStr">
        <is>
          <t>Case interview</t>
        </is>
      </c>
      <c r="S349" s="174" t="inlineStr">
        <is>
          <t>MBA / PGDM · preferred at C+</t>
        </is>
      </c>
      <c r="T349" s="174" t="inlineStr">
        <is>
          <t>Family set</t>
        </is>
      </c>
    </row>
    <row r="350" ht="54" customHeight="1">
      <c r="A350" s="174" t="inlineStr">
        <is>
          <t>Functional</t>
        </is>
      </c>
      <c r="B350" s="174" t="inlineStr">
        <is>
          <t>★ People Leadership &amp; Mentoring</t>
        </is>
      </c>
      <c r="C350" s="174" t="inlineStr">
        <is>
          <t>Allocates, coaches and develops people.</t>
        </is>
      </c>
      <c r="D350" s="174" t="inlineStr">
        <is>
          <t>Executive Leadership</t>
        </is>
      </c>
      <c r="E350" s="175" t="n">
        <v>1</v>
      </c>
      <c r="F350" s="175" t="n">
        <v>2</v>
      </c>
      <c r="G350" s="175" t="n">
        <v>3</v>
      </c>
      <c r="H350" s="175" t="n">
        <v>3</v>
      </c>
      <c r="I350" s="175" t="n">
        <v>4</v>
      </c>
      <c r="J350" s="175" t="n">
        <v>4</v>
      </c>
      <c r="K350" s="175" t="n">
        <v>4</v>
      </c>
      <c r="L350" s="175" t="n">
        <v>4</v>
      </c>
      <c r="M350" s="175" t="n">
        <v>5</v>
      </c>
      <c r="N350" s="175" t="n">
        <v>5</v>
      </c>
      <c r="O350" s="175" t="n">
        <v>4</v>
      </c>
      <c r="P350" s="174" t="inlineStr">
        <is>
          <t>3 · Coaches and allocates work
4 · Leads leaders; builds succession</t>
        </is>
      </c>
      <c r="Q350" s="174" t="inlineStr">
        <is>
          <t>—</t>
        </is>
      </c>
      <c r="R350" s="174" t="inlineStr">
        <is>
          <t>Behavioural interview</t>
        </is>
      </c>
      <c r="S350" s="174" t="inlineStr">
        <is>
          <t>—</t>
        </is>
      </c>
      <c r="T350" s="174" t="inlineStr">
        <is>
          <t>Family set</t>
        </is>
      </c>
    </row>
    <row r="351" ht="67" customHeight="1">
      <c r="A351" s="174" t="inlineStr">
        <is>
          <t>Functional</t>
        </is>
      </c>
      <c r="B351" s="174" t="inlineStr">
        <is>
          <t>Stakeholder &amp; Client Management</t>
        </is>
      </c>
      <c r="C351" s="174" t="inlineStr">
        <is>
          <t>Manages clients and stakeholders; handles changing requests.</t>
        </is>
      </c>
      <c r="D351" s="174" t="inlineStr">
        <is>
          <t>—</t>
        </is>
      </c>
      <c r="E351" s="175" t="n">
        <v>1</v>
      </c>
      <c r="F351" s="175" t="n">
        <v>2</v>
      </c>
      <c r="G351" s="175" t="n">
        <v>3</v>
      </c>
      <c r="H351" s="175" t="n">
        <v>3</v>
      </c>
      <c r="I351" s="175" t="n">
        <v>4</v>
      </c>
      <c r="J351" s="175" t="n">
        <v>4</v>
      </c>
      <c r="K351" s="175" t="n">
        <v>4</v>
      </c>
      <c r="L351" s="175" t="n">
        <v>4</v>
      </c>
      <c r="M351" s="175" t="n">
        <v>5</v>
      </c>
      <c r="N351" s="175" t="n">
        <v>5</v>
      </c>
      <c r="O351" s="175" t="n">
        <v>4</v>
      </c>
      <c r="P351" s="174" t="inlineStr">
        <is>
          <t>3 · Manages client communication and expectations for own work
4 · Owns key relationships; resolves escalations</t>
        </is>
      </c>
      <c r="Q351" s="174" t="inlineStr">
        <is>
          <t>—</t>
        </is>
      </c>
      <c r="R351" s="174" t="inlineStr">
        <is>
          <t>Role play / behavioural interview</t>
        </is>
      </c>
      <c r="S351" s="174" t="inlineStr">
        <is>
          <t>—</t>
        </is>
      </c>
      <c r="T351" s="174" t="inlineStr">
        <is>
          <t>Family set</t>
        </is>
      </c>
    </row>
    <row r="352" ht="54" customHeight="1">
      <c r="A352" s="174" t="inlineStr">
        <is>
          <t>Functional</t>
        </is>
      </c>
      <c r="B352" s="174" t="inlineStr">
        <is>
          <t>Product, Platform &amp; Domain Knowledge</t>
        </is>
      </c>
      <c r="C352" s="174" t="inlineStr">
        <is>
          <t>Knows IRIS products, platforms and the client's domain.</t>
        </is>
      </c>
      <c r="D352" s="174" t="inlineStr">
        <is>
          <t>—</t>
        </is>
      </c>
      <c r="E352" s="175" t="n">
        <v>1</v>
      </c>
      <c r="F352" s="175" t="n">
        <v>2</v>
      </c>
      <c r="G352" s="175" t="n">
        <v>3</v>
      </c>
      <c r="H352" s="175" t="n">
        <v>3</v>
      </c>
      <c r="I352" s="175" t="n">
        <v>4</v>
      </c>
      <c r="J352" s="175" t="n">
        <v>4</v>
      </c>
      <c r="K352" s="175" t="n">
        <v>4</v>
      </c>
      <c r="L352" s="175" t="n">
        <v>4</v>
      </c>
      <c r="M352" s="175" t="n">
        <v>5</v>
      </c>
      <c r="N352" s="175" t="n">
        <v>5</v>
      </c>
      <c r="O352" s="175" t="n">
        <v>4</v>
      </c>
      <c r="P352" s="174" t="inlineStr">
        <is>
          <t>3 · Handles most product and domain scenarios
4 · Recognised product / domain expert; trains others</t>
        </is>
      </c>
      <c r="Q352" s="174" t="inlineStr">
        <is>
          <t>—</t>
        </is>
      </c>
      <c r="R352" s="174" t="inlineStr">
        <is>
          <t>Scenario interview</t>
        </is>
      </c>
      <c r="S352" s="174" t="inlineStr">
        <is>
          <t>Internal product certification</t>
        </is>
      </c>
      <c r="T352" s="174" t="inlineStr">
        <is>
          <t>Family set</t>
        </is>
      </c>
    </row>
    <row r="353" ht="54" customHeight="1">
      <c r="A353" s="174" t="inlineStr">
        <is>
          <t>Functional</t>
        </is>
      </c>
      <c r="B353" s="174" t="inlineStr">
        <is>
          <t>Regulatory &amp; BFSI Domain</t>
        </is>
      </c>
      <c r="C353" s="174" t="inlineStr">
        <is>
          <t>Understands regulators, returns, filings and BFSI rules.</t>
        </is>
      </c>
      <c r="D353" s="174" t="inlineStr">
        <is>
          <t>—</t>
        </is>
      </c>
      <c r="E353" s="175" t="n">
        <v>1</v>
      </c>
      <c r="F353" s="175" t="n">
        <v>2</v>
      </c>
      <c r="G353" s="175" t="n">
        <v>3</v>
      </c>
      <c r="H353" s="175" t="n">
        <v>3</v>
      </c>
      <c r="I353" s="175" t="n">
        <v>4</v>
      </c>
      <c r="J353" s="175" t="n">
        <v>4</v>
      </c>
      <c r="K353" s="175" t="n">
        <v>4</v>
      </c>
      <c r="L353" s="175" t="n">
        <v>4</v>
      </c>
      <c r="M353" s="175" t="n">
        <v>5</v>
      </c>
      <c r="N353" s="175" t="n">
        <v>5</v>
      </c>
      <c r="O353" s="175" t="n">
        <v>4</v>
      </c>
      <c r="P353" s="174" t="inlineStr">
        <is>
          <t>3 · Knows the relevant regulators, returns and rules
4 · Interprets new regulation; advises clients and product</t>
        </is>
      </c>
      <c r="Q353" s="174" t="inlineStr">
        <is>
          <t>—</t>
        </is>
      </c>
      <c r="R353" s="174" t="inlineStr">
        <is>
          <t>Domain interview</t>
        </is>
      </c>
      <c r="S353" s="174" t="inlineStr">
        <is>
          <t>Domain certifications · optional</t>
        </is>
      </c>
      <c r="T353" s="174" t="inlineStr">
        <is>
          <t>Family set</t>
        </is>
      </c>
    </row>
    <row r="354" ht="54" customHeight="1">
      <c r="A354" s="174" t="inlineStr">
        <is>
          <t>Functional</t>
        </is>
      </c>
      <c r="B354" s="174" t="inlineStr">
        <is>
          <t>Communication &amp; Presentation</t>
        </is>
      </c>
      <c r="C354" s="174" t="inlineStr">
        <is>
          <t>Writes and presents clearly to clients and teams.</t>
        </is>
      </c>
      <c r="D354" s="174" t="inlineStr">
        <is>
          <t>—</t>
        </is>
      </c>
      <c r="E354" s="175" t="n">
        <v>1</v>
      </c>
      <c r="F354" s="175" t="n">
        <v>2</v>
      </c>
      <c r="G354" s="175" t="n">
        <v>3</v>
      </c>
      <c r="H354" s="175" t="n">
        <v>3</v>
      </c>
      <c r="I354" s="175" t="n">
        <v>4</v>
      </c>
      <c r="J354" s="175" t="n">
        <v>4</v>
      </c>
      <c r="K354" s="175" t="n">
        <v>4</v>
      </c>
      <c r="L354" s="175" t="n">
        <v>4</v>
      </c>
      <c r="M354" s="175" t="n">
        <v>5</v>
      </c>
      <c r="N354" s="175" t="n">
        <v>5</v>
      </c>
      <c r="O354" s="175" t="n">
        <v>4</v>
      </c>
      <c r="P354" s="174" t="inlineStr">
        <is>
          <t>3 · Writes and presents clearly to clients and teams
4 · Presents to senior stakeholders; shapes messaging</t>
        </is>
      </c>
      <c r="Q354" s="174" t="inlineStr">
        <is>
          <t>—</t>
        </is>
      </c>
      <c r="R354" s="174" t="inlineStr">
        <is>
          <t>Presentation / writing test</t>
        </is>
      </c>
      <c r="S354" s="174" t="inlineStr">
        <is>
          <t>—</t>
        </is>
      </c>
      <c r="T354" s="174" t="inlineStr">
        <is>
          <t>Family set</t>
        </is>
      </c>
    </row>
    <row r="355" ht="28" customHeight="1">
      <c r="A355" s="136" t="inlineStr">
        <is>
          <t>Leadership</t>
        </is>
      </c>
      <c r="B355" s="136" t="inlineStr">
        <is>
          <t>Leadership cluster · 4 competencies, part C</t>
        </is>
      </c>
      <c r="C355" s="136" t="inlineStr">
        <is>
          <t>Leading people, decisions, strategy and change</t>
        </is>
      </c>
      <c r="D355" s="136" t="inlineStr">
        <is>
          <t>POD Leads and People Managers</t>
        </is>
      </c>
      <c r="E355" s="47" t="inlineStr">
        <is>
          <t>—</t>
        </is>
      </c>
      <c r="F355" s="47" t="inlineStr">
        <is>
          <t>—</t>
        </is>
      </c>
      <c r="G355" s="47" t="inlineStr">
        <is>
          <t>—</t>
        </is>
      </c>
      <c r="H355" s="47" t="inlineStr">
        <is>
          <t>1/2</t>
        </is>
      </c>
      <c r="I355" s="47" t="inlineStr">
        <is>
          <t>2/3</t>
        </is>
      </c>
      <c r="J355" s="47" t="inlineStr">
        <is>
          <t>3/4</t>
        </is>
      </c>
      <c r="K355" s="47" t="inlineStr">
        <is>
          <t>4/4</t>
        </is>
      </c>
      <c r="L355" s="47" t="inlineStr">
        <is>
          <t>4/4</t>
        </is>
      </c>
      <c r="M355" s="47" t="inlineStr">
        <is>
          <t>4/4</t>
        </is>
      </c>
      <c r="N355" s="47" t="inlineStr">
        <is>
          <t>5/5</t>
        </is>
      </c>
      <c r="O355" s="47" t="inlineStr">
        <is>
          <t>5/5</t>
        </is>
      </c>
      <c r="P355" s="136" t="inlineStr">
        <is>
          <t>Required level shown as IC / Manager</t>
        </is>
      </c>
      <c r="Q355" s="136" t="inlineStr">
        <is>
          <t>—</t>
        </is>
      </c>
      <c r="R355" s="136" t="inlineStr">
        <is>
          <t>Behavioural interview; 360 feedback</t>
        </is>
      </c>
      <c r="S355" s="136" t="inlineStr">
        <is>
          <t>—</t>
        </is>
      </c>
      <c r="T355" s="136" t="inlineStr">
        <is>
          <t>S14, S15, S16</t>
        </is>
      </c>
    </row>
    <row r="356" ht="15" customHeight="1"/>
    <row r="357" ht="15" customHeight="1">
      <c r="A357" s="12" t="inlineStr">
        <is>
          <t>Job family</t>
        </is>
      </c>
      <c r="B357" s="12" t="inlineStr">
        <is>
          <t>Education / credentials</t>
        </is>
      </c>
      <c r="C357" s="210" t="n"/>
      <c r="D357" s="12" t="inlineStr">
        <is>
          <t>Gate requirements</t>
        </is>
      </c>
      <c r="E357" s="210" t="n"/>
      <c r="F357" s="12" t="inlineStr">
        <is>
          <t>Learning focus — Band A</t>
        </is>
      </c>
      <c r="G357" s="211" t="n"/>
      <c r="H357" s="211" t="n"/>
      <c r="I357" s="211" t="n"/>
      <c r="J357" s="211" t="n"/>
      <c r="K357" s="210" t="n"/>
      <c r="L357" s="12" t="inlineStr">
        <is>
          <t>Learning focus — Band B</t>
        </is>
      </c>
      <c r="M357" s="211" t="n"/>
      <c r="N357" s="211" t="n"/>
      <c r="O357" s="211" t="n"/>
      <c r="P357" s="210" t="n"/>
      <c r="Q357" s="12" t="inlineStr">
        <is>
          <t>Learning focus — Band C+</t>
        </is>
      </c>
      <c r="R357" s="210" t="n"/>
      <c r="S357" s="12" t="inlineStr">
        <is>
          <t>Future skills</t>
        </is>
      </c>
      <c r="T357" s="210" t="n"/>
    </row>
    <row r="358" ht="80" customHeight="1">
      <c r="A358" s="13" t="inlineStr">
        <is>
          <t>Executive Leadership</t>
        </is>
      </c>
      <c r="B358" s="16" t="inlineStr">
        <is>
          <t>Postgraduate / professional qualification</t>
        </is>
      </c>
      <c r="C358" s="210" t="n"/>
      <c r="D358" s="16" t="inlineStr">
        <is>
          <t>Governance, risk and regulatory accountability</t>
        </is>
      </c>
      <c r="E358" s="210" t="n"/>
      <c r="F358" s="16" t="inlineStr">
        <is>
          <t>Mandatory path · POSH, Code of Conduct, InfoSec; Strategic Thinking &amp; Business Acumen, People Leadership &amp; Mentoring to Working → Practitioner; AI literacy to 2; learn by mentoring and KT.</t>
        </is>
      </c>
      <c r="G358" s="211" t="n"/>
      <c r="H358" s="211" t="n"/>
      <c r="I358" s="211" t="n"/>
      <c r="J358" s="211" t="n"/>
      <c r="K358" s="210" t="n"/>
      <c r="L358"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358" s="211" t="n"/>
      <c r="N358" s="211" t="n"/>
      <c r="O358" s="211" t="n"/>
      <c r="P358" s="210" t="n"/>
      <c r="Q358" s="16" t="inlineStr">
        <is>
          <t>Expert in one must-have; strategy &amp; business acumen; building the bench; AI-enabled processes for the function.</t>
        </is>
      </c>
      <c r="R358" s="210" t="n"/>
      <c r="S358" s="16" t="inlineStr">
        <is>
          <t>AI strategy &amp; governance, sustainability, digital business models</t>
        </is>
      </c>
      <c r="T358" s="210" t="n"/>
    </row>
    <row r="359" ht="15" customHeight="1"/>
    <row r="360" ht="15" customHeight="1"/>
    <row r="361" ht="20" customHeight="1">
      <c r="A361" s="173" t="inlineStr">
        <is>
          <t>Customer Experience — 1 person · Customer support &amp; success · levels D1</t>
        </is>
      </c>
    </row>
    <row r="362" ht="15" customHeight="1">
      <c r="A362" s="17" t="inlineStr">
        <is>
          <t>Job families: Executive Leadership</t>
        </is>
      </c>
    </row>
    <row r="363" ht="15" customHeight="1">
      <c r="A363" s="12" t="inlineStr">
        <is>
          <t>Capability health today · indicative, from survey + KRAs</t>
        </is>
      </c>
      <c r="B363" s="211" t="n"/>
      <c r="C363" s="211" t="n"/>
      <c r="D363" s="211" t="n"/>
      <c r="E363" s="210" t="n"/>
      <c r="F363" s="12" t="inlineStr">
        <is>
          <t>Result</t>
        </is>
      </c>
      <c r="G363" s="211" t="n"/>
      <c r="H363" s="211" t="n"/>
      <c r="I363" s="211" t="n"/>
      <c r="J363" s="211" t="n"/>
      <c r="K363" s="211" t="n"/>
      <c r="L363" s="211" t="n"/>
      <c r="M363" s="211" t="n"/>
      <c r="N363" s="211" t="n"/>
      <c r="O363" s="211" t="n"/>
      <c r="P363" s="211" t="n"/>
      <c r="Q363" s="211" t="n"/>
      <c r="R363" s="210" t="n"/>
    </row>
    <row r="364" ht="15" customHeight="1">
      <c r="A364" s="13" t="inlineStr">
        <is>
          <t>People assessed · meet or exceed their level</t>
        </is>
      </c>
      <c r="B364" s="211" t="n"/>
      <c r="C364" s="211" t="n"/>
      <c r="D364" s="211" t="n"/>
      <c r="E364" s="210" t="n"/>
      <c r="F364" s="16" t="inlineStr">
        <is>
          <t>0 · 0</t>
        </is>
      </c>
      <c r="G364" s="211" t="n"/>
      <c r="H364" s="211" t="n"/>
      <c r="I364" s="211" t="n"/>
      <c r="J364" s="211" t="n"/>
      <c r="K364" s="211" t="n"/>
      <c r="L364" s="211" t="n"/>
      <c r="M364" s="211" t="n"/>
      <c r="N364" s="211" t="n"/>
      <c r="O364" s="211" t="n"/>
      <c r="P364" s="211" t="n"/>
      <c r="Q364" s="211" t="n"/>
      <c r="R364" s="210" t="n"/>
    </row>
    <row r="365" ht="15" customHeight="1">
      <c r="A365" s="13" t="inlineStr">
        <is>
          <t>Average index · Core · Future-ready · Functional · Leadership · % of required</t>
        </is>
      </c>
      <c r="B365" s="211" t="n"/>
      <c r="C365" s="211" t="n"/>
      <c r="D365" s="211" t="n"/>
      <c r="E365" s="210" t="n"/>
      <c r="F365" s="16" t="inlineStr">
        <is>
          <t>—% · —% · —% · —% · —%</t>
        </is>
      </c>
      <c r="G365" s="211" t="n"/>
      <c r="H365" s="211" t="n"/>
      <c r="I365" s="211" t="n"/>
      <c r="J365" s="211" t="n"/>
      <c r="K365" s="211" t="n"/>
      <c r="L365" s="211" t="n"/>
      <c r="M365" s="211" t="n"/>
      <c r="N365" s="211" t="n"/>
      <c r="O365" s="211" t="n"/>
      <c r="P365" s="211" t="n"/>
      <c r="Q365" s="211" t="n"/>
      <c r="R365" s="210" t="n"/>
    </row>
    <row r="366" ht="15" customHeight="1">
      <c r="A366" s="13" t="inlineStr">
        <is>
          <t>Most common competency gaps · people</t>
        </is>
      </c>
      <c r="B366" s="211" t="n"/>
      <c r="C366" s="211" t="n"/>
      <c r="D366" s="211" t="n"/>
      <c r="E366" s="210" t="n"/>
      <c r="F366" s="16" t="inlineStr">
        <is>
          <t>—</t>
        </is>
      </c>
      <c r="G366" s="211" t="n"/>
      <c r="H366" s="211" t="n"/>
      <c r="I366" s="211" t="n"/>
      <c r="J366" s="211" t="n"/>
      <c r="K366" s="211" t="n"/>
      <c r="L366" s="211" t="n"/>
      <c r="M366" s="211" t="n"/>
      <c r="N366" s="211" t="n"/>
      <c r="O366" s="211" t="n"/>
      <c r="P366" s="211" t="n"/>
      <c r="Q366" s="211" t="n"/>
      <c r="R366" s="210" t="n"/>
    </row>
    <row r="367" ht="15" customHeight="1">
      <c r="A367" s="13" t="inlineStr">
        <is>
          <t>Role-based development priorities · people</t>
        </is>
      </c>
      <c r="B367" s="211" t="n"/>
      <c r="C367" s="211" t="n"/>
      <c r="D367" s="211" t="n"/>
      <c r="E367" s="210" t="n"/>
      <c r="F367" s="16" t="inlineStr">
        <is>
          <t>Strategic Thinking &amp; Business Acumen</t>
        </is>
      </c>
      <c r="G367" s="211" t="n"/>
      <c r="H367" s="211" t="n"/>
      <c r="I367" s="211" t="n"/>
      <c r="J367" s="211" t="n"/>
      <c r="K367" s="211" t="n"/>
      <c r="L367" s="211" t="n"/>
      <c r="M367" s="211" t="n"/>
      <c r="N367" s="211" t="n"/>
      <c r="O367" s="211" t="n"/>
      <c r="P367" s="211" t="n"/>
      <c r="Q367" s="211" t="n"/>
      <c r="R367" s="210" t="n"/>
    </row>
    <row r="368" ht="15" customHeight="1">
      <c r="A368" s="13" t="inlineStr">
        <is>
          <t>Manager-identified training themes</t>
        </is>
      </c>
      <c r="B368" s="211" t="n"/>
      <c r="C368" s="211" t="n"/>
      <c r="D368" s="211" t="n"/>
      <c r="E368" s="210" t="n"/>
      <c r="F368" s="16" t="inlineStr">
        <is>
          <t>Client Engagement</t>
        </is>
      </c>
      <c r="G368" s="211" t="n"/>
      <c r="H368" s="211" t="n"/>
      <c r="I368" s="211" t="n"/>
      <c r="J368" s="211" t="n"/>
      <c r="K368" s="211" t="n"/>
      <c r="L368" s="211" t="n"/>
      <c r="M368" s="211" t="n"/>
      <c r="N368" s="211" t="n"/>
      <c r="O368" s="211" t="n"/>
      <c r="P368" s="211" t="n"/>
      <c r="Q368" s="211" t="n"/>
      <c r="R368" s="210" t="n"/>
    </row>
    <row r="369" ht="15" customHeight="1">
      <c r="A369" s="13" t="inlineStr">
        <is>
          <t>What helped people learn · survey</t>
        </is>
      </c>
      <c r="B369" s="211" t="n"/>
      <c r="C369" s="211" t="n"/>
      <c r="D369" s="211" t="n"/>
      <c r="E369" s="210" t="n"/>
      <c r="F369" s="16" t="inlineStr">
        <is>
          <r>
            <rPr>
              <rFont val="Calibri"/>
              <b val="1"/>
              <sz val="10"/>
            </rPr>
            <t>Withheld:</t>
          </r>
          <r>
            <rPr>
              <rFont val="Calibri"/>
              <sz val="10"/>
            </rPr>
            <t xml:space="preserve"> fewer than 3 role-holders answered the survey, so answers would identify a person · IRIS role catalogue entry to follow</t>
          </r>
        </is>
      </c>
      <c r="G369" s="211" t="n"/>
      <c r="H369" s="211" t="n"/>
      <c r="I369" s="211" t="n"/>
      <c r="J369" s="211" t="n"/>
      <c r="K369" s="211" t="n"/>
      <c r="L369" s="211" t="n"/>
      <c r="M369" s="211" t="n"/>
      <c r="N369" s="211" t="n"/>
      <c r="O369" s="211" t="n"/>
      <c r="P369" s="211" t="n"/>
      <c r="Q369" s="211" t="n"/>
      <c r="R369" s="210" t="n"/>
    </row>
    <row r="370" ht="15" customHeight="1">
      <c r="A370" s="13" t="inlineStr">
        <is>
          <t>How the work is changing</t>
        </is>
      </c>
      <c r="B370" s="211" t="n"/>
      <c r="C370" s="211" t="n"/>
      <c r="D370" s="211" t="n"/>
      <c r="E370" s="210" t="n"/>
      <c r="F370" s="16" t="inlineStr">
        <is>
          <t>—</t>
        </is>
      </c>
      <c r="G370" s="211" t="n"/>
      <c r="H370" s="211" t="n"/>
      <c r="I370" s="211" t="n"/>
      <c r="J370" s="211" t="n"/>
      <c r="K370" s="211" t="n"/>
      <c r="L370" s="211" t="n"/>
      <c r="M370" s="211" t="n"/>
      <c r="N370" s="211" t="n"/>
      <c r="O370" s="211" t="n"/>
      <c r="P370" s="211" t="n"/>
      <c r="Q370" s="211" t="n"/>
      <c r="R370" s="210" t="n"/>
    </row>
    <row r="371" ht="15" customHeight="1">
      <c r="A371" s="13" t="inlineStr">
        <is>
          <t>Lateral moves the evidence supports · people</t>
        </is>
      </c>
      <c r="B371" s="211" t="n"/>
      <c r="C371" s="211" t="n"/>
      <c r="D371" s="211" t="n"/>
      <c r="E371" s="210" t="n"/>
      <c r="F371" s="16" t="inlineStr">
        <is>
          <t>No strong match yet</t>
        </is>
      </c>
      <c r="G371" s="211" t="n"/>
      <c r="H371" s="211" t="n"/>
      <c r="I371" s="211" t="n"/>
      <c r="J371" s="211" t="n"/>
      <c r="K371" s="211" t="n"/>
      <c r="L371" s="211" t="n"/>
      <c r="M371" s="211" t="n"/>
      <c r="N371" s="211" t="n"/>
      <c r="O371" s="211" t="n"/>
      <c r="P371" s="211" t="n"/>
      <c r="Q371" s="211" t="n"/>
      <c r="R371" s="210" t="n"/>
    </row>
    <row r="372" ht="15" customHeight="1"/>
    <row r="373" ht="28" customHeight="1">
      <c r="A373" s="12" t="inlineStr">
        <is>
          <t>Cluster</t>
        </is>
      </c>
      <c r="B373" s="12" t="inlineStr">
        <is>
          <t>Competency · ★ = must-have</t>
        </is>
      </c>
      <c r="C373" s="12" t="inlineStr">
        <is>
          <t>Definition</t>
        </is>
      </c>
      <c r="D373" s="12" t="inlineStr">
        <is>
          <t>Must-have for</t>
        </is>
      </c>
      <c r="E373" s="12" t="inlineStr">
        <is>
          <t>A1</t>
        </is>
      </c>
      <c r="F373" s="12" t="inlineStr">
        <is>
          <t>A2</t>
        </is>
      </c>
      <c r="G373" s="12" t="inlineStr">
        <is>
          <t>A3</t>
        </is>
      </c>
      <c r="H373" s="12" t="inlineStr">
        <is>
          <t>B1</t>
        </is>
      </c>
      <c r="I373" s="12" t="inlineStr">
        <is>
          <t>B2</t>
        </is>
      </c>
      <c r="J373" s="12" t="inlineStr">
        <is>
          <t>B3</t>
        </is>
      </c>
      <c r="K373" s="12" t="inlineStr">
        <is>
          <t>B+</t>
        </is>
      </c>
      <c r="L373" s="12" t="inlineStr">
        <is>
          <t>C1</t>
        </is>
      </c>
      <c r="M373" s="12" t="inlineStr">
        <is>
          <t>C2</t>
        </is>
      </c>
      <c r="N373" s="12" t="inlineStr">
        <is>
          <t>C+</t>
        </is>
      </c>
      <c r="O373" s="12" t="inlineStr">
        <is>
          <t>D1</t>
        </is>
      </c>
      <c r="P373" s="12" t="inlineStr">
        <is>
          <t>What good looks like · by proficiency</t>
        </is>
      </c>
      <c r="Q373" s="12" t="inlineStr">
        <is>
          <t>What IRIS top performers do · survey</t>
        </is>
      </c>
      <c r="R373" s="12" t="inlineStr">
        <is>
          <t>How to assess</t>
        </is>
      </c>
      <c r="S373" s="12" t="inlineStr">
        <is>
          <t>Credentials</t>
        </is>
      </c>
      <c r="T373" s="12" t="inlineStr">
        <is>
          <t>Reference</t>
        </is>
      </c>
    </row>
    <row r="374" ht="54" customHeight="1">
      <c r="A374" s="174" t="inlineStr">
        <is>
          <t>Functional</t>
        </is>
      </c>
      <c r="B374" s="174" t="inlineStr">
        <is>
          <t>★ Strategic Thinking &amp; Business Acumen</t>
        </is>
      </c>
      <c r="C374" s="174" t="inlineStr">
        <is>
          <t>Links work to business outcomes, budgets and strategy.</t>
        </is>
      </c>
      <c r="D374" s="174" t="inlineStr">
        <is>
          <t>Executive Leadership</t>
        </is>
      </c>
      <c r="E374" s="175" t="n">
        <v>1</v>
      </c>
      <c r="F374" s="175" t="n">
        <v>2</v>
      </c>
      <c r="G374" s="175" t="n">
        <v>3</v>
      </c>
      <c r="H374" s="175" t="n">
        <v>3</v>
      </c>
      <c r="I374" s="175" t="n">
        <v>4</v>
      </c>
      <c r="J374" s="175" t="n">
        <v>4</v>
      </c>
      <c r="K374" s="175" t="n">
        <v>4</v>
      </c>
      <c r="L374" s="175" t="n">
        <v>4</v>
      </c>
      <c r="M374" s="175" t="n">
        <v>5</v>
      </c>
      <c r="N374" s="175" t="n">
        <v>5</v>
      </c>
      <c r="O374" s="175" t="n">
        <v>4</v>
      </c>
      <c r="P374" s="174" t="inlineStr">
        <is>
          <t>3 · Connects work to business goals and budgets
4 · Shapes strategy, pricing or investment choices</t>
        </is>
      </c>
      <c r="Q374" s="174" t="inlineStr">
        <is>
          <t>—</t>
        </is>
      </c>
      <c r="R374" s="174" t="inlineStr">
        <is>
          <t>Case interview</t>
        </is>
      </c>
      <c r="S374" s="174" t="inlineStr">
        <is>
          <t>MBA / PGDM · preferred at C+</t>
        </is>
      </c>
      <c r="T374" s="174" t="inlineStr">
        <is>
          <t>Family set</t>
        </is>
      </c>
    </row>
    <row r="375" ht="54" customHeight="1">
      <c r="A375" s="174" t="inlineStr">
        <is>
          <t>Functional</t>
        </is>
      </c>
      <c r="B375" s="174" t="inlineStr">
        <is>
          <t>★ People Leadership &amp; Mentoring</t>
        </is>
      </c>
      <c r="C375" s="174" t="inlineStr">
        <is>
          <t>Allocates, coaches and develops people.</t>
        </is>
      </c>
      <c r="D375" s="174" t="inlineStr">
        <is>
          <t>Executive Leadership</t>
        </is>
      </c>
      <c r="E375" s="175" t="n">
        <v>1</v>
      </c>
      <c r="F375" s="175" t="n">
        <v>2</v>
      </c>
      <c r="G375" s="175" t="n">
        <v>3</v>
      </c>
      <c r="H375" s="175" t="n">
        <v>3</v>
      </c>
      <c r="I375" s="175" t="n">
        <v>4</v>
      </c>
      <c r="J375" s="175" t="n">
        <v>4</v>
      </c>
      <c r="K375" s="175" t="n">
        <v>4</v>
      </c>
      <c r="L375" s="175" t="n">
        <v>4</v>
      </c>
      <c r="M375" s="175" t="n">
        <v>5</v>
      </c>
      <c r="N375" s="175" t="n">
        <v>5</v>
      </c>
      <c r="O375" s="175" t="n">
        <v>4</v>
      </c>
      <c r="P375" s="174" t="inlineStr">
        <is>
          <t>3 · Coaches and allocates work
4 · Leads leaders; builds succession</t>
        </is>
      </c>
      <c r="Q375" s="174" t="inlineStr">
        <is>
          <t>—</t>
        </is>
      </c>
      <c r="R375" s="174" t="inlineStr">
        <is>
          <t>Behavioural interview</t>
        </is>
      </c>
      <c r="S375" s="174" t="inlineStr">
        <is>
          <t>—</t>
        </is>
      </c>
      <c r="T375" s="174" t="inlineStr">
        <is>
          <t>Family set</t>
        </is>
      </c>
    </row>
    <row r="376" ht="67" customHeight="1">
      <c r="A376" s="174" t="inlineStr">
        <is>
          <t>Functional</t>
        </is>
      </c>
      <c r="B376" s="174" t="inlineStr">
        <is>
          <t>Stakeholder &amp; Client Management</t>
        </is>
      </c>
      <c r="C376" s="174" t="inlineStr">
        <is>
          <t>Manages clients and stakeholders; handles changing requests.</t>
        </is>
      </c>
      <c r="D376" s="174" t="inlineStr">
        <is>
          <t>—</t>
        </is>
      </c>
      <c r="E376" s="175" t="n">
        <v>1</v>
      </c>
      <c r="F376" s="175" t="n">
        <v>2</v>
      </c>
      <c r="G376" s="175" t="n">
        <v>3</v>
      </c>
      <c r="H376" s="175" t="n">
        <v>3</v>
      </c>
      <c r="I376" s="175" t="n">
        <v>4</v>
      </c>
      <c r="J376" s="175" t="n">
        <v>4</v>
      </c>
      <c r="K376" s="175" t="n">
        <v>4</v>
      </c>
      <c r="L376" s="175" t="n">
        <v>4</v>
      </c>
      <c r="M376" s="175" t="n">
        <v>5</v>
      </c>
      <c r="N376" s="175" t="n">
        <v>5</v>
      </c>
      <c r="O376" s="175" t="n">
        <v>4</v>
      </c>
      <c r="P376" s="174" t="inlineStr">
        <is>
          <t>3 · Manages client communication and expectations for own work
4 · Owns key relationships; resolves escalations</t>
        </is>
      </c>
      <c r="Q376" s="174" t="inlineStr">
        <is>
          <t>—</t>
        </is>
      </c>
      <c r="R376" s="174" t="inlineStr">
        <is>
          <t>Role play / behavioural interview</t>
        </is>
      </c>
      <c r="S376" s="174" t="inlineStr">
        <is>
          <t>—</t>
        </is>
      </c>
      <c r="T376" s="174" t="inlineStr">
        <is>
          <t>Family set</t>
        </is>
      </c>
    </row>
    <row r="377" ht="54" customHeight="1">
      <c r="A377" s="174" t="inlineStr">
        <is>
          <t>Functional</t>
        </is>
      </c>
      <c r="B377" s="174" t="inlineStr">
        <is>
          <t>Product, Platform &amp; Domain Knowledge</t>
        </is>
      </c>
      <c r="C377" s="174" t="inlineStr">
        <is>
          <t>Knows IRIS products, platforms and the client's domain.</t>
        </is>
      </c>
      <c r="D377" s="174" t="inlineStr">
        <is>
          <t>—</t>
        </is>
      </c>
      <c r="E377" s="175" t="n">
        <v>1</v>
      </c>
      <c r="F377" s="175" t="n">
        <v>2</v>
      </c>
      <c r="G377" s="175" t="n">
        <v>3</v>
      </c>
      <c r="H377" s="175" t="n">
        <v>3</v>
      </c>
      <c r="I377" s="175" t="n">
        <v>4</v>
      </c>
      <c r="J377" s="175" t="n">
        <v>4</v>
      </c>
      <c r="K377" s="175" t="n">
        <v>4</v>
      </c>
      <c r="L377" s="175" t="n">
        <v>4</v>
      </c>
      <c r="M377" s="175" t="n">
        <v>5</v>
      </c>
      <c r="N377" s="175" t="n">
        <v>5</v>
      </c>
      <c r="O377" s="175" t="n">
        <v>4</v>
      </c>
      <c r="P377" s="174" t="inlineStr">
        <is>
          <t>3 · Handles most product and domain scenarios
4 · Recognised product / domain expert; trains others</t>
        </is>
      </c>
      <c r="Q377" s="174" t="inlineStr">
        <is>
          <t>—</t>
        </is>
      </c>
      <c r="R377" s="174" t="inlineStr">
        <is>
          <t>Scenario interview</t>
        </is>
      </c>
      <c r="S377" s="174" t="inlineStr">
        <is>
          <t>Internal product certification</t>
        </is>
      </c>
      <c r="T377" s="174" t="inlineStr">
        <is>
          <t>Family set</t>
        </is>
      </c>
    </row>
    <row r="378" ht="54" customHeight="1">
      <c r="A378" s="174" t="inlineStr">
        <is>
          <t>Functional</t>
        </is>
      </c>
      <c r="B378" s="174" t="inlineStr">
        <is>
          <t>Regulatory &amp; BFSI Domain</t>
        </is>
      </c>
      <c r="C378" s="174" t="inlineStr">
        <is>
          <t>Understands regulators, returns, filings and BFSI rules.</t>
        </is>
      </c>
      <c r="D378" s="174" t="inlineStr">
        <is>
          <t>—</t>
        </is>
      </c>
      <c r="E378" s="175" t="n">
        <v>1</v>
      </c>
      <c r="F378" s="175" t="n">
        <v>2</v>
      </c>
      <c r="G378" s="175" t="n">
        <v>3</v>
      </c>
      <c r="H378" s="175" t="n">
        <v>3</v>
      </c>
      <c r="I378" s="175" t="n">
        <v>4</v>
      </c>
      <c r="J378" s="175" t="n">
        <v>4</v>
      </c>
      <c r="K378" s="175" t="n">
        <v>4</v>
      </c>
      <c r="L378" s="175" t="n">
        <v>4</v>
      </c>
      <c r="M378" s="175" t="n">
        <v>5</v>
      </c>
      <c r="N378" s="175" t="n">
        <v>5</v>
      </c>
      <c r="O378" s="175" t="n">
        <v>4</v>
      </c>
      <c r="P378" s="174" t="inlineStr">
        <is>
          <t>3 · Knows the relevant regulators, returns and rules
4 · Interprets new regulation; advises clients and product</t>
        </is>
      </c>
      <c r="Q378" s="174" t="inlineStr">
        <is>
          <t>—</t>
        </is>
      </c>
      <c r="R378" s="174" t="inlineStr">
        <is>
          <t>Domain interview</t>
        </is>
      </c>
      <c r="S378" s="174" t="inlineStr">
        <is>
          <t>Domain certifications · optional</t>
        </is>
      </c>
      <c r="T378" s="174" t="inlineStr">
        <is>
          <t>Family set</t>
        </is>
      </c>
    </row>
    <row r="379" ht="54" customHeight="1">
      <c r="A379" s="174" t="inlineStr">
        <is>
          <t>Functional</t>
        </is>
      </c>
      <c r="B379" s="174" t="inlineStr">
        <is>
          <t>Communication &amp; Presentation</t>
        </is>
      </c>
      <c r="C379" s="174" t="inlineStr">
        <is>
          <t>Writes and presents clearly to clients and teams.</t>
        </is>
      </c>
      <c r="D379" s="174" t="inlineStr">
        <is>
          <t>—</t>
        </is>
      </c>
      <c r="E379" s="175" t="n">
        <v>1</v>
      </c>
      <c r="F379" s="175" t="n">
        <v>2</v>
      </c>
      <c r="G379" s="175" t="n">
        <v>3</v>
      </c>
      <c r="H379" s="175" t="n">
        <v>3</v>
      </c>
      <c r="I379" s="175" t="n">
        <v>4</v>
      </c>
      <c r="J379" s="175" t="n">
        <v>4</v>
      </c>
      <c r="K379" s="175" t="n">
        <v>4</v>
      </c>
      <c r="L379" s="175" t="n">
        <v>4</v>
      </c>
      <c r="M379" s="175" t="n">
        <v>5</v>
      </c>
      <c r="N379" s="175" t="n">
        <v>5</v>
      </c>
      <c r="O379" s="175" t="n">
        <v>4</v>
      </c>
      <c r="P379" s="174" t="inlineStr">
        <is>
          <t>3 · Writes and presents clearly to clients and teams
4 · Presents to senior stakeholders; shapes messaging</t>
        </is>
      </c>
      <c r="Q379" s="174" t="inlineStr">
        <is>
          <t>—</t>
        </is>
      </c>
      <c r="R379" s="174" t="inlineStr">
        <is>
          <t>Presentation / writing test</t>
        </is>
      </c>
      <c r="S379" s="174" t="inlineStr">
        <is>
          <t>—</t>
        </is>
      </c>
      <c r="T379" s="174" t="inlineStr">
        <is>
          <t>Family set</t>
        </is>
      </c>
    </row>
    <row r="380" ht="28" customHeight="1">
      <c r="A380" s="136" t="inlineStr">
        <is>
          <t>Leadership</t>
        </is>
      </c>
      <c r="B380" s="136" t="inlineStr">
        <is>
          <t>Leadership cluster · 4 competencies, part C</t>
        </is>
      </c>
      <c r="C380" s="136" t="inlineStr">
        <is>
          <t>Leading people, decisions, strategy and change</t>
        </is>
      </c>
      <c r="D380" s="136" t="inlineStr">
        <is>
          <t>POD Leads and People Managers</t>
        </is>
      </c>
      <c r="E380" s="47" t="inlineStr">
        <is>
          <t>—</t>
        </is>
      </c>
      <c r="F380" s="47" t="inlineStr">
        <is>
          <t>—</t>
        </is>
      </c>
      <c r="G380" s="47" t="inlineStr">
        <is>
          <t>—</t>
        </is>
      </c>
      <c r="H380" s="47" t="inlineStr">
        <is>
          <t>1/2</t>
        </is>
      </c>
      <c r="I380" s="47" t="inlineStr">
        <is>
          <t>2/3</t>
        </is>
      </c>
      <c r="J380" s="47" t="inlineStr">
        <is>
          <t>3/4</t>
        </is>
      </c>
      <c r="K380" s="47" t="inlineStr">
        <is>
          <t>4/4</t>
        </is>
      </c>
      <c r="L380" s="47" t="inlineStr">
        <is>
          <t>4/4</t>
        </is>
      </c>
      <c r="M380" s="47" t="inlineStr">
        <is>
          <t>4/4</t>
        </is>
      </c>
      <c r="N380" s="47" t="inlineStr">
        <is>
          <t>5/5</t>
        </is>
      </c>
      <c r="O380" s="47" t="inlineStr">
        <is>
          <t>5/5</t>
        </is>
      </c>
      <c r="P380" s="136" t="inlineStr">
        <is>
          <t>Required level shown as IC / Manager</t>
        </is>
      </c>
      <c r="Q380" s="136" t="inlineStr">
        <is>
          <t>—</t>
        </is>
      </c>
      <c r="R380" s="136" t="inlineStr">
        <is>
          <t>Behavioural interview; 360 feedback</t>
        </is>
      </c>
      <c r="S380" s="136" t="inlineStr">
        <is>
          <t>—</t>
        </is>
      </c>
      <c r="T380" s="136" t="inlineStr">
        <is>
          <t>S14, S15, S16</t>
        </is>
      </c>
    </row>
    <row r="381" ht="15" customHeight="1"/>
    <row r="382" ht="15" customHeight="1">
      <c r="A382" s="12" t="inlineStr">
        <is>
          <t>Job family</t>
        </is>
      </c>
      <c r="B382" s="12" t="inlineStr">
        <is>
          <t>Education / credentials</t>
        </is>
      </c>
      <c r="C382" s="210" t="n"/>
      <c r="D382" s="12" t="inlineStr">
        <is>
          <t>Gate requirements</t>
        </is>
      </c>
      <c r="E382" s="210" t="n"/>
      <c r="F382" s="12" t="inlineStr">
        <is>
          <t>Learning focus — Band A</t>
        </is>
      </c>
      <c r="G382" s="211" t="n"/>
      <c r="H382" s="211" t="n"/>
      <c r="I382" s="211" t="n"/>
      <c r="J382" s="211" t="n"/>
      <c r="K382" s="210" t="n"/>
      <c r="L382" s="12" t="inlineStr">
        <is>
          <t>Learning focus — Band B</t>
        </is>
      </c>
      <c r="M382" s="211" t="n"/>
      <c r="N382" s="211" t="n"/>
      <c r="O382" s="211" t="n"/>
      <c r="P382" s="210" t="n"/>
      <c r="Q382" s="12" t="inlineStr">
        <is>
          <t>Learning focus — Band C+</t>
        </is>
      </c>
      <c r="R382" s="210" t="n"/>
      <c r="S382" s="12" t="inlineStr">
        <is>
          <t>Future skills</t>
        </is>
      </c>
      <c r="T382" s="210" t="n"/>
    </row>
    <row r="383" ht="80" customHeight="1">
      <c r="A383" s="13" t="inlineStr">
        <is>
          <t>Executive Leadership</t>
        </is>
      </c>
      <c r="B383" s="16" t="inlineStr">
        <is>
          <t>Postgraduate / professional qualification</t>
        </is>
      </c>
      <c r="C383" s="210" t="n"/>
      <c r="D383" s="16" t="inlineStr">
        <is>
          <t>Governance, risk and regulatory accountability</t>
        </is>
      </c>
      <c r="E383" s="210" t="n"/>
      <c r="F383" s="16" t="inlineStr">
        <is>
          <t>Mandatory path · POSH, Code of Conduct, InfoSec; Strategic Thinking &amp; Business Acumen, People Leadership &amp; Mentoring to Working → Practitioner; AI literacy to 2; learn by mentoring and KT.</t>
        </is>
      </c>
      <c r="G383" s="211" t="n"/>
      <c r="H383" s="211" t="n"/>
      <c r="I383" s="211" t="n"/>
      <c r="J383" s="211" t="n"/>
      <c r="K383" s="210" t="n"/>
      <c r="L383" s="16" t="inlineStr">
        <is>
          <t>Strategic Thinking &amp; Business Acumen, People Leadership &amp; Mentoring to Advanced; Stakeholder &amp; Client Management, Product, Platform &amp; Domain Knowledge, Regulatory &amp; BFSI Domain to Practitioner; POD Leads / Managers: leading people, delegation, feedback.</t>
        </is>
      </c>
      <c r="M383" s="211" t="n"/>
      <c r="N383" s="211" t="n"/>
      <c r="O383" s="211" t="n"/>
      <c r="P383" s="210" t="n"/>
      <c r="Q383" s="16" t="inlineStr">
        <is>
          <t>Expert in one must-have; strategy &amp; business acumen; building the bench; AI-enabled processes for the function.</t>
        </is>
      </c>
      <c r="R383" s="210" t="n"/>
      <c r="S383" s="16" t="inlineStr">
        <is>
          <t>AI strategy &amp; governance, sustainability, digital business models</t>
        </is>
      </c>
      <c r="T383" s="210" t="n"/>
    </row>
  </sheetData>
  <mergeCells count="720">
    <mergeCell ref="C25:H25"/>
    <mergeCell ref="A319:E319"/>
    <mergeCell ref="L42:N42"/>
    <mergeCell ref="A142:E142"/>
    <mergeCell ref="A64:T64"/>
    <mergeCell ref="D53:F53"/>
    <mergeCell ref="D47:F47"/>
    <mergeCell ref="L93:P93"/>
    <mergeCell ref="O32:P32"/>
    <mergeCell ref="A137:E137"/>
    <mergeCell ref="F333:K333"/>
    <mergeCell ref="F69:R69"/>
    <mergeCell ref="F196:R196"/>
    <mergeCell ref="F367:R367"/>
    <mergeCell ref="L333:P333"/>
    <mergeCell ref="A139:E139"/>
    <mergeCell ref="O55:P55"/>
    <mergeCell ref="O40:P40"/>
    <mergeCell ref="D357:E357"/>
    <mergeCell ref="J31:K31"/>
    <mergeCell ref="A203:E203"/>
    <mergeCell ref="F173:R173"/>
    <mergeCell ref="D332:E332"/>
    <mergeCell ref="D307:E307"/>
    <mergeCell ref="B55:C55"/>
    <mergeCell ref="I22:R22"/>
    <mergeCell ref="L32:N32"/>
    <mergeCell ref="A135:T135"/>
    <mergeCell ref="A262:T262"/>
    <mergeCell ref="S256:T256"/>
    <mergeCell ref="M50:N50"/>
    <mergeCell ref="L282:P282"/>
    <mergeCell ref="S383:T383"/>
    <mergeCell ref="F318:R318"/>
    <mergeCell ref="L257:P257"/>
    <mergeCell ref="B129:C129"/>
    <mergeCell ref="G59:H59"/>
    <mergeCell ref="A362:T362"/>
    <mergeCell ref="I46:J46"/>
    <mergeCell ref="Q37:R37"/>
    <mergeCell ref="F105:R105"/>
    <mergeCell ref="A138:E138"/>
    <mergeCell ref="F341:R341"/>
    <mergeCell ref="B131:C131"/>
    <mergeCell ref="F338:R338"/>
    <mergeCell ref="D131:E131"/>
    <mergeCell ref="D258:E258"/>
    <mergeCell ref="O45:P45"/>
    <mergeCell ref="G48:H48"/>
    <mergeCell ref="B223:C223"/>
    <mergeCell ref="F313:R313"/>
    <mergeCell ref="A69:E69"/>
    <mergeCell ref="F107:R107"/>
    <mergeCell ref="A61:T61"/>
    <mergeCell ref="A196:E196"/>
    <mergeCell ref="A367:E367"/>
    <mergeCell ref="I54:J54"/>
    <mergeCell ref="D189:E189"/>
    <mergeCell ref="F357:K357"/>
    <mergeCell ref="Q38:R38"/>
    <mergeCell ref="F42:G42"/>
    <mergeCell ref="F171:R171"/>
    <mergeCell ref="F258:K258"/>
    <mergeCell ref="A264:E264"/>
    <mergeCell ref="A198:E198"/>
    <mergeCell ref="A369:E369"/>
    <mergeCell ref="B53:C53"/>
    <mergeCell ref="I56:J56"/>
    <mergeCell ref="D55:F55"/>
    <mergeCell ref="K56:L56"/>
    <mergeCell ref="E14:H14"/>
    <mergeCell ref="Q40:R40"/>
    <mergeCell ref="F344:R344"/>
    <mergeCell ref="O51:P51"/>
    <mergeCell ref="F358:K358"/>
    <mergeCell ref="F267:R267"/>
    <mergeCell ref="O58:P58"/>
    <mergeCell ref="F204:R204"/>
    <mergeCell ref="F198:R198"/>
    <mergeCell ref="F369:R369"/>
    <mergeCell ref="D129:E129"/>
    <mergeCell ref="I59:J59"/>
    <mergeCell ref="A67:E67"/>
    <mergeCell ref="A338:E338"/>
    <mergeCell ref="F199:R199"/>
    <mergeCell ref="F189:K189"/>
    <mergeCell ref="A340:E340"/>
    <mergeCell ref="S93:T93"/>
    <mergeCell ref="K54:L54"/>
    <mergeCell ref="F293:R293"/>
    <mergeCell ref="A1:T1"/>
    <mergeCell ref="F190:K190"/>
    <mergeCell ref="L40:N40"/>
    <mergeCell ref="A65:T65"/>
    <mergeCell ref="L127:P127"/>
    <mergeCell ref="A66:E66"/>
    <mergeCell ref="L225:P225"/>
    <mergeCell ref="D51:F51"/>
    <mergeCell ref="B333:C333"/>
    <mergeCell ref="O59:P59"/>
    <mergeCell ref="A204:E204"/>
    <mergeCell ref="Q59:R59"/>
    <mergeCell ref="B34:C34"/>
    <mergeCell ref="O46:P46"/>
    <mergeCell ref="B28:C28"/>
    <mergeCell ref="Q46:R46"/>
    <mergeCell ref="D28:E28"/>
    <mergeCell ref="Q282:R282"/>
    <mergeCell ref="L128:P128"/>
    <mergeCell ref="A141:E141"/>
    <mergeCell ref="I16:R16"/>
    <mergeCell ref="E13:H13"/>
    <mergeCell ref="B92:C92"/>
    <mergeCell ref="O48:P48"/>
    <mergeCell ref="B30:C30"/>
    <mergeCell ref="G51:H51"/>
    <mergeCell ref="Q48:R48"/>
    <mergeCell ref="D30:E30"/>
    <mergeCell ref="I51:J51"/>
    <mergeCell ref="D92:E92"/>
    <mergeCell ref="A72:E72"/>
    <mergeCell ref="A199:E199"/>
    <mergeCell ref="I18:R18"/>
    <mergeCell ref="K57:L57"/>
    <mergeCell ref="E15:H15"/>
    <mergeCell ref="L222:P222"/>
    <mergeCell ref="Q41:R41"/>
    <mergeCell ref="B94:C94"/>
    <mergeCell ref="A288:E288"/>
    <mergeCell ref="D94:E94"/>
    <mergeCell ref="F141:R141"/>
    <mergeCell ref="A24:B24"/>
    <mergeCell ref="Q56:R56"/>
    <mergeCell ref="F270:R270"/>
    <mergeCell ref="A346:E346"/>
    <mergeCell ref="Q130:R130"/>
    <mergeCell ref="S130:T130"/>
    <mergeCell ref="F136:R136"/>
    <mergeCell ref="F271:R271"/>
    <mergeCell ref="F265:R265"/>
    <mergeCell ref="F92:K92"/>
    <mergeCell ref="D308:E308"/>
    <mergeCell ref="F314:R314"/>
    <mergeCell ref="S224:T224"/>
    <mergeCell ref="F363:R363"/>
    <mergeCell ref="Q34:R34"/>
    <mergeCell ref="B258:C258"/>
    <mergeCell ref="A341:E341"/>
    <mergeCell ref="F38:G38"/>
    <mergeCell ref="F202:R202"/>
    <mergeCell ref="D224:E224"/>
    <mergeCell ref="F365:R365"/>
    <mergeCell ref="Q36:R36"/>
    <mergeCell ref="D382:E382"/>
    <mergeCell ref="F256:K256"/>
    <mergeCell ref="M57:N57"/>
    <mergeCell ref="S94:T94"/>
    <mergeCell ref="H33:I33"/>
    <mergeCell ref="J33:K33"/>
    <mergeCell ref="B36:C36"/>
    <mergeCell ref="A230:E230"/>
    <mergeCell ref="A295:E295"/>
    <mergeCell ref="A143:E143"/>
    <mergeCell ref="I24:R24"/>
    <mergeCell ref="H35:I35"/>
    <mergeCell ref="A232:E232"/>
    <mergeCell ref="F29:G29"/>
    <mergeCell ref="Q283:R283"/>
    <mergeCell ref="I17:R17"/>
    <mergeCell ref="J28:K28"/>
    <mergeCell ref="B31:C31"/>
    <mergeCell ref="Q127:R127"/>
    <mergeCell ref="D31:E31"/>
    <mergeCell ref="A296:E296"/>
    <mergeCell ref="Q225:R225"/>
    <mergeCell ref="D158:E158"/>
    <mergeCell ref="H39:I39"/>
    <mergeCell ref="A271:E271"/>
    <mergeCell ref="A228:T228"/>
    <mergeCell ref="A363:E363"/>
    <mergeCell ref="Q51:R51"/>
    <mergeCell ref="S191:T191"/>
    <mergeCell ref="K50:L50"/>
    <mergeCell ref="F197:R197"/>
    <mergeCell ref="D160:E160"/>
    <mergeCell ref="F382:K382"/>
    <mergeCell ref="F289:R289"/>
    <mergeCell ref="A99:T99"/>
    <mergeCell ref="B9:P9"/>
    <mergeCell ref="I58:J58"/>
    <mergeCell ref="Q93:R93"/>
    <mergeCell ref="A286:T286"/>
    <mergeCell ref="K58:L58"/>
    <mergeCell ref="A365:E365"/>
    <mergeCell ref="K52:L52"/>
    <mergeCell ref="F296:R296"/>
    <mergeCell ref="B191:C191"/>
    <mergeCell ref="F320:R320"/>
    <mergeCell ref="S357:T357"/>
    <mergeCell ref="L256:P256"/>
    <mergeCell ref="L383:P383"/>
    <mergeCell ref="A2:T2"/>
    <mergeCell ref="Q9:R9"/>
    <mergeCell ref="M45:N45"/>
    <mergeCell ref="B255:C255"/>
    <mergeCell ref="D255:E255"/>
    <mergeCell ref="B49:C49"/>
    <mergeCell ref="F142:R142"/>
    <mergeCell ref="L358:P358"/>
    <mergeCell ref="K53:L53"/>
    <mergeCell ref="Q11:R11"/>
    <mergeCell ref="M47:N47"/>
    <mergeCell ref="F321:R321"/>
    <mergeCell ref="F144:R144"/>
    <mergeCell ref="F315:R315"/>
    <mergeCell ref="L191:P191"/>
    <mergeCell ref="B32:C32"/>
    <mergeCell ref="F158:K158"/>
    <mergeCell ref="A293:E293"/>
    <mergeCell ref="I14:R14"/>
    <mergeCell ref="F95:K95"/>
    <mergeCell ref="F366:R366"/>
    <mergeCell ref="F160:K160"/>
    <mergeCell ref="F282:K282"/>
    <mergeCell ref="H41:I41"/>
    <mergeCell ref="F159:K159"/>
    <mergeCell ref="Q52:R52"/>
    <mergeCell ref="K55:L55"/>
    <mergeCell ref="F224:K224"/>
    <mergeCell ref="Q39:R39"/>
    <mergeCell ref="H34:I34"/>
    <mergeCell ref="J34:K34"/>
    <mergeCell ref="L307:P307"/>
    <mergeCell ref="H36:I36"/>
    <mergeCell ref="A317:E317"/>
    <mergeCell ref="J36:K36"/>
    <mergeCell ref="A233:E233"/>
    <mergeCell ref="F234:R234"/>
    <mergeCell ref="F172:R172"/>
    <mergeCell ref="F292:R292"/>
    <mergeCell ref="A104:E104"/>
    <mergeCell ref="B37:C37"/>
    <mergeCell ref="S128:T128"/>
    <mergeCell ref="A235:E235"/>
    <mergeCell ref="D37:E37"/>
    <mergeCell ref="F236:R236"/>
    <mergeCell ref="A321:E321"/>
    <mergeCell ref="I25:R25"/>
    <mergeCell ref="A106:E106"/>
    <mergeCell ref="D161:E161"/>
    <mergeCell ref="Q222:R222"/>
    <mergeCell ref="S222:T222"/>
    <mergeCell ref="D46:F46"/>
    <mergeCell ref="S129:T129"/>
    <mergeCell ref="L37:N37"/>
    <mergeCell ref="D38:E38"/>
    <mergeCell ref="A170:E170"/>
    <mergeCell ref="A336:T336"/>
    <mergeCell ref="A289:E289"/>
    <mergeCell ref="M53:N53"/>
    <mergeCell ref="A229:T229"/>
    <mergeCell ref="J29:K29"/>
    <mergeCell ref="Q223:R223"/>
    <mergeCell ref="A201:E201"/>
    <mergeCell ref="S223:T223"/>
    <mergeCell ref="M55:N55"/>
    <mergeCell ref="F383:K383"/>
    <mergeCell ref="A337:T337"/>
    <mergeCell ref="I20:R20"/>
    <mergeCell ref="B357:C357"/>
    <mergeCell ref="H31:I31"/>
    <mergeCell ref="F170:R170"/>
    <mergeCell ref="M48:N48"/>
    <mergeCell ref="B332:C332"/>
    <mergeCell ref="B307:C307"/>
    <mergeCell ref="B58:C58"/>
    <mergeCell ref="I13:R13"/>
    <mergeCell ref="B52:C52"/>
    <mergeCell ref="A172:E172"/>
    <mergeCell ref="A292:E292"/>
    <mergeCell ref="Q256:R256"/>
    <mergeCell ref="Q383:R383"/>
    <mergeCell ref="I15:R15"/>
    <mergeCell ref="B358:C358"/>
    <mergeCell ref="A236:E236"/>
    <mergeCell ref="F161:K161"/>
    <mergeCell ref="F332:K332"/>
    <mergeCell ref="A294:E294"/>
    <mergeCell ref="A21:B21"/>
    <mergeCell ref="F225:K225"/>
    <mergeCell ref="D93:E93"/>
    <mergeCell ref="D59:F59"/>
    <mergeCell ref="A23:B23"/>
    <mergeCell ref="O47:P47"/>
    <mergeCell ref="A194:T194"/>
    <mergeCell ref="B7:P7"/>
    <mergeCell ref="G54:H54"/>
    <mergeCell ref="F101:R101"/>
    <mergeCell ref="A318:E318"/>
    <mergeCell ref="H42:I42"/>
    <mergeCell ref="B189:C189"/>
    <mergeCell ref="O38:P38"/>
    <mergeCell ref="B45:C45"/>
    <mergeCell ref="J42:K42"/>
    <mergeCell ref="F100:R100"/>
    <mergeCell ref="F342:R342"/>
    <mergeCell ref="F231:R231"/>
    <mergeCell ref="G56:H56"/>
    <mergeCell ref="A320:E320"/>
    <mergeCell ref="J39:K39"/>
    <mergeCell ref="A314:E314"/>
    <mergeCell ref="B47:C47"/>
    <mergeCell ref="B59:C59"/>
    <mergeCell ref="F102:R102"/>
    <mergeCell ref="B190:C190"/>
    <mergeCell ref="B46:C46"/>
    <mergeCell ref="I49:J49"/>
    <mergeCell ref="D48:F48"/>
    <mergeCell ref="O33:P33"/>
    <mergeCell ref="J37:K37"/>
    <mergeCell ref="A107:E107"/>
    <mergeCell ref="Q33:R33"/>
    <mergeCell ref="D40:E40"/>
    <mergeCell ref="D190:E190"/>
    <mergeCell ref="F40:G40"/>
    <mergeCell ref="B282:C282"/>
    <mergeCell ref="L189:P189"/>
    <mergeCell ref="C21:H21"/>
    <mergeCell ref="F166:R166"/>
    <mergeCell ref="Q8:R8"/>
    <mergeCell ref="D282:E282"/>
    <mergeCell ref="A315:E315"/>
    <mergeCell ref="L38:N38"/>
    <mergeCell ref="B48:C48"/>
    <mergeCell ref="F93:K93"/>
    <mergeCell ref="S358:T358"/>
    <mergeCell ref="C23:H23"/>
    <mergeCell ref="D56:F56"/>
    <mergeCell ref="Q10:R10"/>
    <mergeCell ref="D41:E41"/>
    <mergeCell ref="F41:G41"/>
    <mergeCell ref="L92:P92"/>
    <mergeCell ref="F35:G35"/>
    <mergeCell ref="A267:E267"/>
    <mergeCell ref="H32:I32"/>
    <mergeCell ref="F364:R364"/>
    <mergeCell ref="J32:K32"/>
    <mergeCell ref="L94:P94"/>
    <mergeCell ref="B308:C308"/>
    <mergeCell ref="A269:E269"/>
    <mergeCell ref="B16:D16"/>
    <mergeCell ref="L158:P158"/>
    <mergeCell ref="A342:E342"/>
    <mergeCell ref="A231:E231"/>
    <mergeCell ref="D130:E130"/>
    <mergeCell ref="F232:R232"/>
    <mergeCell ref="Q191:R191"/>
    <mergeCell ref="Q257:R257"/>
    <mergeCell ref="F268:R268"/>
    <mergeCell ref="B18:D18"/>
    <mergeCell ref="A102:E102"/>
    <mergeCell ref="A134:T134"/>
    <mergeCell ref="A344:E344"/>
    <mergeCell ref="Q128:R128"/>
    <mergeCell ref="Q255:R255"/>
    <mergeCell ref="S255:T255"/>
    <mergeCell ref="D49:F49"/>
    <mergeCell ref="A44:T44"/>
    <mergeCell ref="K49:L49"/>
    <mergeCell ref="L33:N33"/>
    <mergeCell ref="A166:E166"/>
    <mergeCell ref="M59:N59"/>
    <mergeCell ref="A103:E103"/>
    <mergeCell ref="B8:P8"/>
    <mergeCell ref="L35:N35"/>
    <mergeCell ref="D36:E36"/>
    <mergeCell ref="A168:E168"/>
    <mergeCell ref="A339:E339"/>
    <mergeCell ref="B10:P10"/>
    <mergeCell ref="M54:N54"/>
    <mergeCell ref="L382:P382"/>
    <mergeCell ref="O54:P54"/>
    <mergeCell ref="G57:H57"/>
    <mergeCell ref="F237:R237"/>
    <mergeCell ref="L357:P357"/>
    <mergeCell ref="A364:E364"/>
    <mergeCell ref="O41:P41"/>
    <mergeCell ref="O35:P35"/>
    <mergeCell ref="Q35:R35"/>
    <mergeCell ref="F103:R103"/>
    <mergeCell ref="F130:K130"/>
    <mergeCell ref="A136:E136"/>
    <mergeCell ref="F174:R174"/>
    <mergeCell ref="Q333:R333"/>
    <mergeCell ref="F168:R168"/>
    <mergeCell ref="S333:T333"/>
    <mergeCell ref="F339:R339"/>
    <mergeCell ref="Q308:R308"/>
    <mergeCell ref="B283:C283"/>
    <mergeCell ref="S308:T308"/>
    <mergeCell ref="D283:E283"/>
    <mergeCell ref="G58:H58"/>
    <mergeCell ref="B127:C127"/>
    <mergeCell ref="Q49:R49"/>
    <mergeCell ref="I52:J52"/>
    <mergeCell ref="D127:E127"/>
    <mergeCell ref="Q30:R30"/>
    <mergeCell ref="S92:T92"/>
    <mergeCell ref="C24:H24"/>
    <mergeCell ref="F169:R169"/>
    <mergeCell ref="F70:R70"/>
    <mergeCell ref="B51:C51"/>
    <mergeCell ref="F263:R263"/>
    <mergeCell ref="F127:K127"/>
    <mergeCell ref="F200:R200"/>
    <mergeCell ref="D57:F57"/>
    <mergeCell ref="L95:P95"/>
    <mergeCell ref="L131:P131"/>
    <mergeCell ref="A270:E270"/>
    <mergeCell ref="F71:R71"/>
    <mergeCell ref="A368:E368"/>
    <mergeCell ref="B17:D17"/>
    <mergeCell ref="F294:R294"/>
    <mergeCell ref="B382:C382"/>
    <mergeCell ref="A370:E370"/>
    <mergeCell ref="Q54:R54"/>
    <mergeCell ref="I57:J57"/>
    <mergeCell ref="L41:N41"/>
    <mergeCell ref="O29:P29"/>
    <mergeCell ref="Q29:R29"/>
    <mergeCell ref="F33:G33"/>
    <mergeCell ref="L34:N34"/>
    <mergeCell ref="O31:P31"/>
    <mergeCell ref="Q131:R131"/>
    <mergeCell ref="Q31:R31"/>
    <mergeCell ref="S131:T131"/>
    <mergeCell ref="S160:T160"/>
    <mergeCell ref="S258:T258"/>
    <mergeCell ref="F68:R68"/>
    <mergeCell ref="B29:C29"/>
    <mergeCell ref="L36:N36"/>
    <mergeCell ref="L129:P129"/>
    <mergeCell ref="F31:G31"/>
    <mergeCell ref="F28:G28"/>
    <mergeCell ref="O56:P56"/>
    <mergeCell ref="H28:I28"/>
    <mergeCell ref="B158:C158"/>
    <mergeCell ref="D39:E39"/>
    <mergeCell ref="F39:G39"/>
    <mergeCell ref="A200:E200"/>
    <mergeCell ref="F238:R238"/>
    <mergeCell ref="A361:T361"/>
    <mergeCell ref="A265:E265"/>
    <mergeCell ref="L223:P223"/>
    <mergeCell ref="B95:C95"/>
    <mergeCell ref="A311:T311"/>
    <mergeCell ref="B160:C160"/>
    <mergeCell ref="A63:T63"/>
    <mergeCell ref="O57:P57"/>
    <mergeCell ref="A202:E202"/>
    <mergeCell ref="Q57:R57"/>
    <mergeCell ref="B11:P11"/>
    <mergeCell ref="B224:C224"/>
    <mergeCell ref="B14:D14"/>
    <mergeCell ref="F317:R317"/>
    <mergeCell ref="A73:E73"/>
    <mergeCell ref="A266:E266"/>
    <mergeCell ref="D128:E128"/>
    <mergeCell ref="E16:H16"/>
    <mergeCell ref="B13:D13"/>
    <mergeCell ref="Q42:R42"/>
    <mergeCell ref="I45:J45"/>
    <mergeCell ref="Q357:R357"/>
    <mergeCell ref="K45:L45"/>
    <mergeCell ref="F346:R346"/>
    <mergeCell ref="A197:E197"/>
    <mergeCell ref="A287:T287"/>
    <mergeCell ref="E18:H18"/>
    <mergeCell ref="I47:J47"/>
    <mergeCell ref="K47:L47"/>
    <mergeCell ref="B42:C42"/>
    <mergeCell ref="D58:F58"/>
    <mergeCell ref="F73:R73"/>
    <mergeCell ref="Q190:R190"/>
    <mergeCell ref="S190:T190"/>
    <mergeCell ref="F266:R266"/>
    <mergeCell ref="F371:R371"/>
    <mergeCell ref="K46:L46"/>
    <mergeCell ref="F137:R137"/>
    <mergeCell ref="F74:R74"/>
    <mergeCell ref="F201:R201"/>
    <mergeCell ref="F257:K257"/>
    <mergeCell ref="F139:R139"/>
    <mergeCell ref="A144:E144"/>
    <mergeCell ref="Q95:R95"/>
    <mergeCell ref="F138:R138"/>
    <mergeCell ref="S95:T95"/>
    <mergeCell ref="F128:K128"/>
    <mergeCell ref="F203:R203"/>
    <mergeCell ref="Q45:R45"/>
    <mergeCell ref="Q32:R32"/>
    <mergeCell ref="B256:C256"/>
    <mergeCell ref="D256:E256"/>
    <mergeCell ref="B383:C383"/>
    <mergeCell ref="C20:H20"/>
    <mergeCell ref="S159:T159"/>
    <mergeCell ref="A165:T165"/>
    <mergeCell ref="D383:E383"/>
    <mergeCell ref="H30:I30"/>
    <mergeCell ref="Q47:R47"/>
    <mergeCell ref="D222:E222"/>
    <mergeCell ref="Q332:R332"/>
    <mergeCell ref="H29:I29"/>
    <mergeCell ref="C22:H22"/>
    <mergeCell ref="S161:T161"/>
    <mergeCell ref="S332:T332"/>
    <mergeCell ref="B159:C159"/>
    <mergeCell ref="L39:N39"/>
    <mergeCell ref="D159:E159"/>
    <mergeCell ref="A291:E291"/>
    <mergeCell ref="L308:P308"/>
    <mergeCell ref="A70:E70"/>
    <mergeCell ref="B161:C161"/>
    <mergeCell ref="L130:P130"/>
    <mergeCell ref="F290:R290"/>
    <mergeCell ref="Q58:R58"/>
    <mergeCell ref="F343:R343"/>
    <mergeCell ref="A268:E268"/>
    <mergeCell ref="G53:H53"/>
    <mergeCell ref="A366:E366"/>
    <mergeCell ref="Q50:R50"/>
    <mergeCell ref="I53:J53"/>
    <mergeCell ref="B15:D15"/>
    <mergeCell ref="B225:C225"/>
    <mergeCell ref="A74:E74"/>
    <mergeCell ref="D225:E225"/>
    <mergeCell ref="K59:L59"/>
    <mergeCell ref="E17:H17"/>
    <mergeCell ref="L224:P224"/>
    <mergeCell ref="A101:E101"/>
    <mergeCell ref="Q358:R358"/>
    <mergeCell ref="I55:J55"/>
    <mergeCell ref="A3:T3"/>
    <mergeCell ref="M46:N46"/>
    <mergeCell ref="L161:P161"/>
    <mergeCell ref="I48:J48"/>
    <mergeCell ref="L255:P255"/>
    <mergeCell ref="K48:L48"/>
    <mergeCell ref="A5:T5"/>
    <mergeCell ref="A140:E140"/>
    <mergeCell ref="F37:G37"/>
    <mergeCell ref="D358:E358"/>
    <mergeCell ref="M56:N56"/>
    <mergeCell ref="F283:K283"/>
    <mergeCell ref="Q7:R7"/>
    <mergeCell ref="F140:R140"/>
    <mergeCell ref="O53:P53"/>
    <mergeCell ref="L160:P160"/>
    <mergeCell ref="F67:R67"/>
    <mergeCell ref="L283:P283"/>
    <mergeCell ref="B93:C93"/>
    <mergeCell ref="A343:E343"/>
    <mergeCell ref="F129:K129"/>
    <mergeCell ref="Q307:R307"/>
    <mergeCell ref="S307:T307"/>
    <mergeCell ref="F269:R269"/>
    <mergeCell ref="Q55:R55"/>
    <mergeCell ref="D257:E257"/>
    <mergeCell ref="A345:E345"/>
    <mergeCell ref="A316:E316"/>
    <mergeCell ref="F131:K131"/>
    <mergeCell ref="Q382:R382"/>
    <mergeCell ref="A105:E105"/>
    <mergeCell ref="A27:T27"/>
    <mergeCell ref="B38:C38"/>
    <mergeCell ref="F222:K222"/>
    <mergeCell ref="A71:E71"/>
    <mergeCell ref="A313:E313"/>
    <mergeCell ref="H37:I37"/>
    <mergeCell ref="F316:R316"/>
    <mergeCell ref="B40:C40"/>
    <mergeCell ref="A234:E234"/>
    <mergeCell ref="A22:B22"/>
    <mergeCell ref="F295:R295"/>
    <mergeCell ref="A100:E100"/>
    <mergeCell ref="A371:E371"/>
    <mergeCell ref="B33:C33"/>
    <mergeCell ref="A171:E171"/>
    <mergeCell ref="D33:E33"/>
    <mergeCell ref="I21:R21"/>
    <mergeCell ref="B41:C41"/>
    <mergeCell ref="F72:R72"/>
    <mergeCell ref="B35:C35"/>
    <mergeCell ref="A173:E173"/>
    <mergeCell ref="Q53:R53"/>
    <mergeCell ref="D35:E35"/>
    <mergeCell ref="Q158:R158"/>
    <mergeCell ref="F370:R370"/>
    <mergeCell ref="D333:E333"/>
    <mergeCell ref="I23:R23"/>
    <mergeCell ref="D34:E34"/>
    <mergeCell ref="F34:G34"/>
    <mergeCell ref="Q160:R160"/>
    <mergeCell ref="S282:T282"/>
    <mergeCell ref="A98:T98"/>
    <mergeCell ref="S257:T257"/>
    <mergeCell ref="L258:P258"/>
    <mergeCell ref="K51:L51"/>
    <mergeCell ref="F30:G30"/>
    <mergeCell ref="B130:C130"/>
    <mergeCell ref="M51:N51"/>
    <mergeCell ref="Q224:R224"/>
    <mergeCell ref="S283:T283"/>
    <mergeCell ref="G49:H49"/>
    <mergeCell ref="A164:T164"/>
    <mergeCell ref="F108:R108"/>
    <mergeCell ref="D54:F54"/>
    <mergeCell ref="B257:C257"/>
    <mergeCell ref="F143:R143"/>
    <mergeCell ref="F319:R319"/>
    <mergeCell ref="A195:T195"/>
    <mergeCell ref="F368:R368"/>
    <mergeCell ref="A290:E290"/>
    <mergeCell ref="D223:E223"/>
    <mergeCell ref="L28:N28"/>
    <mergeCell ref="D29:E29"/>
    <mergeCell ref="F223:K223"/>
    <mergeCell ref="B54:C54"/>
    <mergeCell ref="F230:R230"/>
    <mergeCell ref="H38:I38"/>
    <mergeCell ref="O34:P34"/>
    <mergeCell ref="J38:K38"/>
    <mergeCell ref="O28:P28"/>
    <mergeCell ref="F94:K94"/>
    <mergeCell ref="Q28:R28"/>
    <mergeCell ref="M52:N52"/>
    <mergeCell ref="F167:R167"/>
    <mergeCell ref="L190:P190"/>
    <mergeCell ref="M49:N49"/>
    <mergeCell ref="B56:C56"/>
    <mergeCell ref="F288:R288"/>
    <mergeCell ref="O39:P39"/>
    <mergeCell ref="H40:I40"/>
    <mergeCell ref="O36:P36"/>
    <mergeCell ref="J40:K40"/>
    <mergeCell ref="A237:E237"/>
    <mergeCell ref="O30:P30"/>
    <mergeCell ref="Q92:R92"/>
    <mergeCell ref="A174:E174"/>
    <mergeCell ref="A108:E108"/>
    <mergeCell ref="Q159:R159"/>
    <mergeCell ref="F36:G36"/>
    <mergeCell ref="Q94:R94"/>
    <mergeCell ref="B57:C57"/>
    <mergeCell ref="A238:E238"/>
    <mergeCell ref="J35:K35"/>
    <mergeCell ref="Q161:R161"/>
    <mergeCell ref="Q6:R6"/>
    <mergeCell ref="D50:F50"/>
    <mergeCell ref="S127:T127"/>
    <mergeCell ref="L159:P159"/>
    <mergeCell ref="S225:T225"/>
    <mergeCell ref="A263:E263"/>
    <mergeCell ref="A312:T312"/>
    <mergeCell ref="L332:P332"/>
    <mergeCell ref="F291:R291"/>
    <mergeCell ref="G50:H50"/>
    <mergeCell ref="F66:R66"/>
    <mergeCell ref="D45:F45"/>
    <mergeCell ref="I50:J50"/>
    <mergeCell ref="A167:E167"/>
    <mergeCell ref="M58:N58"/>
    <mergeCell ref="F345:R345"/>
    <mergeCell ref="Q258:R258"/>
    <mergeCell ref="D191:E191"/>
    <mergeCell ref="F264:R264"/>
    <mergeCell ref="G52:H52"/>
    <mergeCell ref="F307:K307"/>
    <mergeCell ref="A169:E169"/>
    <mergeCell ref="A261:T261"/>
    <mergeCell ref="L30:N30"/>
    <mergeCell ref="Q189:R189"/>
    <mergeCell ref="S189:T189"/>
    <mergeCell ref="S382:T382"/>
    <mergeCell ref="L29:N29"/>
    <mergeCell ref="B39:C39"/>
    <mergeCell ref="J30:K30"/>
    <mergeCell ref="D95:E95"/>
    <mergeCell ref="A25:B25"/>
    <mergeCell ref="O49:P49"/>
    <mergeCell ref="F308:K308"/>
    <mergeCell ref="L31:N31"/>
    <mergeCell ref="D32:E32"/>
    <mergeCell ref="F32:G32"/>
    <mergeCell ref="B6:P6"/>
    <mergeCell ref="O50:P50"/>
    <mergeCell ref="F233:R233"/>
    <mergeCell ref="B128:C128"/>
    <mergeCell ref="J41:K41"/>
    <mergeCell ref="O42:P42"/>
    <mergeCell ref="G45:H45"/>
    <mergeCell ref="F104:R104"/>
    <mergeCell ref="Q129:R129"/>
    <mergeCell ref="S158:T158"/>
    <mergeCell ref="F191:K191"/>
    <mergeCell ref="O52:P52"/>
    <mergeCell ref="G55:H55"/>
    <mergeCell ref="F235:R235"/>
    <mergeCell ref="A20:B20"/>
    <mergeCell ref="F340:R340"/>
    <mergeCell ref="D42:E42"/>
    <mergeCell ref="G47:H47"/>
    <mergeCell ref="B222:C222"/>
    <mergeCell ref="A68:E68"/>
    <mergeCell ref="F106:R106"/>
    <mergeCell ref="F255:K255"/>
    <mergeCell ref="G46:H46"/>
    <mergeCell ref="B50:C50"/>
    <mergeCell ref="D52:F52"/>
    <mergeCell ref="O37:P37"/>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2.xml><?xml version="1.0" encoding="utf-8"?>
<worksheet xmlns="http://schemas.openxmlformats.org/spreadsheetml/2006/main">
  <sheetPr>
    <tabColor rgb="00C55A11"/>
    <outlinePr summaryBelow="1" summaryRight="1"/>
    <pageSetUpPr fitToPage="1"/>
  </sheetPr>
  <dimension ref="A1:AZ104"/>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8" customWidth="1" min="2" max="2"/>
    <col width="22" customWidth="1" min="3" max="3"/>
    <col width="6" customWidth="1" min="4" max="4"/>
    <col width="14" customWidth="1" min="5" max="5"/>
    <col width="9" customWidth="1" min="6" max="6"/>
    <col width="28" customWidth="1" min="7" max="7"/>
    <col width="7" customWidth="1" min="8" max="8"/>
    <col width="18" customWidth="1" min="9" max="9"/>
    <col width="7" customWidth="1" min="10" max="10"/>
    <col width="24" customWidth="1" min="11" max="11"/>
    <col width="18" customWidth="1" min="12" max="12"/>
    <col width="44" customWidth="1" min="13" max="13"/>
    <col width="40" customWidth="1" min="14" max="14"/>
    <col width="32" customWidth="1" min="15" max="15"/>
    <col width="30" customWidth="1" min="16" max="16"/>
    <col width="30" customWidth="1" min="17" max="17"/>
    <col width="34" customWidth="1" min="18" max="18"/>
    <col width="28" customWidth="1" min="19" max="19"/>
    <col width="26" customWidth="1" min="20" max="20"/>
    <col width="26" customWidth="1" min="21" max="21"/>
    <col width="24" customWidth="1" min="22" max="22"/>
    <col width="22" customWidth="1" min="23" max="23"/>
    <col width="22" customWidth="1" min="24" max="24"/>
    <col width="22" customWidth="1" min="25" max="25"/>
    <col width="10" customWidth="1" min="26" max="26"/>
    <col width="22" customWidth="1" min="27" max="27"/>
    <col width="20" customWidth="1" min="28" max="28"/>
    <col width="18" customWidth="1" min="29" max="29"/>
    <col width="22" customWidth="1" min="30" max="30"/>
    <col width="30" customWidth="1" min="31" max="31"/>
    <col width="30" customWidth="1" min="32" max="32"/>
    <col width="9" customWidth="1" min="33" max="33"/>
    <col width="8" customWidth="1" min="34" max="34"/>
    <col width="34" customWidth="1" min="35" max="35"/>
    <col width="26" customWidth="1" min="36" max="36"/>
    <col width="26" customWidth="1" min="37" max="37"/>
    <col width="28" customWidth="1" min="38" max="38"/>
    <col width="26" customWidth="1" min="39" max="39"/>
    <col width="24" customWidth="1" min="40" max="40"/>
    <col width="26" customWidth="1" min="41" max="41"/>
    <col width="26" customWidth="1" min="42" max="42"/>
    <col width="24" customWidth="1" min="43" max="43"/>
    <col width="34" customWidth="1" min="44" max="44"/>
    <col width="22" customWidth="1" min="45" max="45"/>
    <col width="32" customWidth="1" min="46" max="46"/>
    <col width="28" customWidth="1" min="47" max="47"/>
    <col width="28" customWidth="1" min="48" max="48"/>
    <col width="30" customWidth="1" min="49" max="49"/>
    <col width="22" customWidth="1" min="50" max="50"/>
    <col width="22" customWidth="1" min="51" max="51"/>
    <col width="13" customWidth="1" min="52" max="52"/>
  </cols>
  <sheetData>
    <row r="1" ht="34" customHeight="1">
      <c r="A1" s="1" t="inlineStr">
        <is>
          <t>Role Catalogue — the roles held in this workbook, as defined once for all of IRIS</t>
        </is>
      </c>
      <c r="AZ1" s="243" t="inlineStr">
        <is>
          <t>◂ Contents</t>
        </is>
      </c>
    </row>
    <row r="2" ht="30" customHeight="1">
      <c r="A2" s="3" t="inlineStr">
        <is>
          <t>Sheet 6 · One row per catalogue role · job family × sub-family × level × track that someone here holds. The entry is the same IRIS-wide in every workbook: purpose and responsibilities are written in catalogue language · the sub-family definition and the level standard, followed by the common themes in the role-holders' own answers · 3+ answered — the role itself, else its sub-family across levels; the 'Evidence basis' column says which. Views of the role are counted themes, never quoted. The full catalogue is in IRIS_JA_3_Framework_and_Model_Master.xlsx.</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row>
    <row r="5" ht="32" customHeight="1">
      <c r="A5" s="73" t="inlineStr">
        <is>
          <t>ROLE</t>
        </is>
      </c>
      <c r="J5" s="74" t="inlineStr">
        <is>
          <t>IN THIS WORKBOOK</t>
        </is>
      </c>
      <c r="M5" s="76" t="inlineStr">
        <is>
          <t>PURPOSE &amp; RESPONSIBILITIES · catalogue text + common themes from role-holders' own answers</t>
        </is>
      </c>
      <c r="U5" s="77" t="inlineStr">
        <is>
          <t>WHAT THE LEVEL REQUIRES · framework standard</t>
        </is>
      </c>
      <c r="AD5" s="79" t="inlineStr">
        <is>
          <t>CAPABILITY</t>
        </is>
      </c>
      <c r="AG5" s="81" t="inlineStr">
        <is>
          <t>MARKET &amp; CAREER</t>
        </is>
      </c>
      <c r="AL5" s="83" t="inlineStr">
        <is>
          <t>LEARNING &amp; VOICE OF THE ROLE · counted themes — never quoted</t>
        </is>
      </c>
      <c r="AR5" s="85" t="inlineStr">
        <is>
          <t>DISCIPLINE DETAIL — from IRIS Career Architecture V2 · HR research, adopted 7 Oct 2026; comparable stage by scope, not a grade</t>
        </is>
      </c>
      <c r="AX5" s="87" t="inlineStr">
        <is>
          <t>EVIDENCE</t>
        </is>
      </c>
    </row>
    <row r="6" ht="46" customHeight="1">
      <c r="A6" s="91" t="inlineStr">
        <is>
          <t>Catalogue ID</t>
        </is>
      </c>
      <c r="B6" s="92" t="inlineStr">
        <is>
          <t>Job family</t>
        </is>
      </c>
      <c r="C6" s="92" t="inlineStr">
        <is>
          <t>Sub-family</t>
        </is>
      </c>
      <c r="D6" s="92" t="inlineStr">
        <is>
          <t>Level</t>
        </is>
      </c>
      <c r="E6" s="92" t="inlineStr">
        <is>
          <t>Level title</t>
        </is>
      </c>
      <c r="F6" s="92" t="inlineStr">
        <is>
          <t>Track</t>
        </is>
      </c>
      <c r="G6" s="92" t="inlineStr">
        <is>
          <t>Designations used at IRIS</t>
        </is>
      </c>
      <c r="H6" s="92" t="inlineStr">
        <is>
          <t>Holders</t>
        </is>
      </c>
      <c r="I6" s="92" t="inlineStr">
        <is>
          <t>Holders by business</t>
        </is>
      </c>
      <c r="J6" s="93" t="inlineStr">
        <is>
          <t>Holders here</t>
        </is>
      </c>
      <c r="K6" s="12" t="inlineStr">
        <is>
          <t>Who</t>
        </is>
      </c>
      <c r="L6" s="12" t="inlineStr">
        <is>
          <t>Department · s here</t>
        </is>
      </c>
      <c r="M6" s="94" t="inlineStr">
        <is>
          <t>Purpose</t>
        </is>
      </c>
      <c r="N6" s="156" t="inlineStr">
        <is>
          <t>Key responsibilities</t>
        </is>
      </c>
      <c r="O6" s="156" t="inlineStr">
        <is>
          <t>Deliverables</t>
        </is>
      </c>
      <c r="P6" s="156" t="inlineStr">
        <is>
          <t>Accountable for</t>
        </is>
      </c>
      <c r="Q6" s="156" t="inlineStr">
        <is>
          <t>Decision rights</t>
        </is>
      </c>
      <c r="R6" s="156" t="inlineStr">
        <is>
          <t>Manager-set KRAs · common themes</t>
        </is>
      </c>
      <c r="S6" s="156" t="inlineStr">
        <is>
          <t>Skills &amp; knowledge · counts</t>
        </is>
      </c>
      <c r="T6" s="156" t="inlineStr">
        <is>
          <t>Tools &amp; platforms · counts</t>
        </is>
      </c>
      <c r="U6" s="95" t="inlineStr">
        <is>
          <t>What the role owns</t>
        </is>
      </c>
      <c r="V6" s="96" t="inlineStr">
        <is>
          <t>Complexity &amp; expertise</t>
        </is>
      </c>
      <c r="W6" s="96" t="inlineStr">
        <is>
          <t>Autonomy &amp; decisions</t>
        </is>
      </c>
      <c r="X6" s="96" t="inlineStr">
        <is>
          <t>Accountability &amp; impact</t>
        </is>
      </c>
      <c r="Y6" s="96" t="inlineStr">
        <is>
          <t>Leadership</t>
        </is>
      </c>
      <c r="Z6" s="96" t="inlineStr">
        <is>
          <t>Experience · guide</t>
        </is>
      </c>
      <c r="AA6" s="96" t="inlineStr">
        <is>
          <t>Education</t>
        </is>
      </c>
      <c r="AB6" s="96" t="inlineStr">
        <is>
          <t>Credentials</t>
        </is>
      </c>
      <c r="AC6" s="96" t="inlineStr">
        <is>
          <t>Span of control</t>
        </is>
      </c>
      <c r="AD6" s="97" t="inlineStr">
        <is>
          <t>Proficiency by cluster</t>
        </is>
      </c>
      <c r="AE6" s="98" t="inlineStr">
        <is>
          <t>★ Must-have competencies</t>
        </is>
      </c>
      <c r="AF6" s="98" t="inlineStr">
        <is>
          <t>Other functional competencies</t>
        </is>
      </c>
      <c r="AG6" s="99" t="inlineStr">
        <is>
          <t>Radford / Mercer</t>
        </is>
      </c>
      <c r="AH6" s="100" t="inlineStr">
        <is>
          <t>SFIA 9</t>
        </is>
      </c>
      <c r="AI6" s="100" t="inlineStr">
        <is>
          <t>Peer equivalents</t>
        </is>
      </c>
      <c r="AJ6" s="100" t="inlineStr">
        <is>
          <t>Professional standard</t>
        </is>
      </c>
      <c r="AK6" s="100" t="inlineStr">
        <is>
          <t>Next step</t>
        </is>
      </c>
      <c r="AL6" s="101" t="inlineStr">
        <is>
          <t>Learning needs · topics, people</t>
        </is>
      </c>
      <c r="AM6" s="102" t="inlineStr">
        <is>
          <t>Manager-identified training</t>
        </is>
      </c>
      <c r="AN6" s="102" t="inlineStr">
        <is>
          <t>What helped people learn</t>
        </is>
      </c>
      <c r="AO6" s="102" t="inlineStr">
        <is>
          <t>What slows the role down · themes</t>
        </is>
      </c>
      <c r="AP6" s="102" t="inlineStr">
        <is>
          <t>If one thing could change · themes</t>
        </is>
      </c>
      <c r="AQ6" s="102" t="inlineStr">
        <is>
          <t>How the role is changing</t>
        </is>
      </c>
      <c r="AR6" s="103" t="inlineStr">
        <is>
          <t>Family boundary · purpose · includes · excludes</t>
        </is>
      </c>
      <c r="AS6" s="104" t="inlineStr">
        <is>
          <t>Comparable V2 stage · external research label</t>
        </is>
      </c>
      <c r="AT6" s="104" t="inlineStr">
        <is>
          <t>Discipline work expectation</t>
        </is>
      </c>
      <c r="AU6" s="104" t="inlineStr">
        <is>
          <t>Readiness evidence</t>
        </is>
      </c>
      <c r="AV6" s="104" t="inlineStr">
        <is>
          <t>Typical work sample</t>
        </is>
      </c>
      <c r="AW6" s="104" t="inlineStr">
        <is>
          <t>Peer evidence · observed titles</t>
        </is>
      </c>
      <c r="AX6" s="105" t="inlineStr">
        <is>
          <t>Evidence basis for purpose and responsibilities</t>
        </is>
      </c>
      <c r="AY6" s="106" t="inlineStr">
        <is>
          <t>Respondents</t>
        </is>
      </c>
    </row>
    <row r="7">
      <c r="A7" s="160" t="inlineStr">
        <is>
          <t>Business Analysis</t>
        </is>
      </c>
    </row>
    <row r="8" ht="119" customHeight="1">
      <c r="A8" s="176" t="inlineStr">
        <is>
          <t>RC-008</t>
        </is>
      </c>
      <c r="B8" s="111" t="inlineStr">
        <is>
          <t>Business Analysis</t>
        </is>
      </c>
      <c r="C8" s="111" t="inlineStr">
        <is>
          <t>Business Analysis</t>
        </is>
      </c>
      <c r="D8" s="148" t="inlineStr">
        <is>
          <t>A2</t>
        </is>
      </c>
      <c r="E8" s="147" t="inlineStr">
        <is>
          <t>Associate</t>
        </is>
      </c>
      <c r="F8" s="111" t="inlineStr">
        <is>
          <t>IC</t>
        </is>
      </c>
      <c r="G8" s="111" t="inlineStr">
        <is>
          <t>Business Analyst</t>
        </is>
      </c>
      <c r="H8" s="112" t="n">
        <v>2</v>
      </c>
      <c r="I8" s="111" t="inlineStr">
        <is>
          <t>CARBON 1 · iFile 1</t>
        </is>
      </c>
      <c r="J8" s="162" t="n">
        <v>1</v>
      </c>
      <c r="K8" s="114" t="inlineStr">
        <is>
          <t>Saniya Baxi</t>
        </is>
      </c>
      <c r="L8" s="114" t="inlineStr">
        <is>
          <t>Technology</t>
        </is>
      </c>
      <c r="M8" s="119" t="inlineStr">
        <is>
          <r>
            <rPr>
              <rFont val="Calibri"/>
              <sz val="10"/>
            </rPr>
            <t xml:space="preserve">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t>
          </r>
        </is>
      </c>
      <c r="N8" s="164" t="inlineStr">
        <is>
          <r>
            <rPr>
              <rFont val="Calibri"/>
              <sz val="10"/>
            </rPr>
            <t xml:space="preserve">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t>
          </r>
        </is>
      </c>
      <c r="O8" s="164" t="inlineStr">
        <is>
          <r>
            <rPr>
              <rFont val="Calibri"/>
              <sz val="10"/>
            </rPr>
            <t xml:space="preserve">Own deliverables · accuracy, TAT
</t>
          </r>
          <r>
            <rPr>
              <rFont val="Calibri"/>
              <b val="1"/>
              <sz val="10"/>
            </rPr>
            <t>Common themes in sub-family holders, all levels' answers:</t>
          </r>
          <r>
            <rPr>
              <rFont val="Calibri"/>
              <sz val="10"/>
            </rPr>
            <t xml:space="preserve"> product · user stories · requirements · process · client · deliver</t>
          </r>
        </is>
      </c>
      <c r="P8" s="164" t="inlineStr">
        <is>
          <r>
            <rPr>
              <rFont val="Calibri"/>
              <sz val="10"/>
            </rPr>
            <t xml:space="preserve">Own deliverables · accuracy, TAT
</t>
          </r>
          <r>
            <rPr>
              <rFont val="Calibri"/>
              <b val="1"/>
              <sz val="10"/>
            </rPr>
            <t>Common themes in sub-family holders, all levels' answers:</t>
          </r>
          <r>
            <rPr>
              <rFont val="Calibri"/>
              <sz val="10"/>
            </rPr>
            <t xml:space="preserve"> requirements · accountable · documentation · delivery · am · business</t>
          </r>
        </is>
      </c>
      <c r="Q8" s="164" t="inlineStr">
        <is>
          <r>
            <rPr>
              <rFont val="Calibri"/>
              <sz val="10"/>
            </rPr>
            <t xml:space="preserve">Chooses own approach within standards
</t>
          </r>
          <r>
            <rPr>
              <rFont val="Calibri"/>
              <b val="1"/>
              <sz val="10"/>
            </rPr>
            <t>Common themes in sub-family holders, all levels' answers:</t>
          </r>
          <r>
            <rPr>
              <rFont val="Calibri"/>
              <sz val="10"/>
            </rPr>
            <t xml:space="preserve"> requirements · user · documentation · process · stories · assign</t>
          </r>
        </is>
      </c>
      <c r="R8" s="164" t="inlineStr">
        <is>
          <t>—</t>
        </is>
      </c>
      <c r="S8" s="164" t="inlineStr">
        <is>
          <t>Business Analysis · Documentation · Requirement analysis · Stakeholder Management · communication · XBRL · Requirement Elicitation · generative AI</t>
        </is>
      </c>
      <c r="T8" s="164" t="inlineStr">
        <is>
          <t>Excel · Figma · Quickscrum · Word · Jira · Claude · XBRL · Copilot</t>
        </is>
      </c>
      <c r="U8" s="120" t="inlineStr">
        <is>
          <t>Standard work delivered independently</t>
        </is>
      </c>
      <c r="V8" s="165" t="inlineStr">
        <is>
          <t>Standard work of the discipline</t>
        </is>
      </c>
      <c r="W8" s="165" t="inlineStr">
        <is>
          <t>Chooses own approach within standards</t>
        </is>
      </c>
      <c r="X8" s="165" t="inlineStr">
        <is>
          <t>Own deliverables · accuracy, TAT</t>
        </is>
      </c>
      <c r="Y8" s="165" t="inlineStr">
        <is>
          <t>Not scored in Band A</t>
        </is>
      </c>
      <c r="Z8" s="165" t="inlineStr">
        <is>
          <t>0–2 yrs</t>
        </is>
      </c>
      <c r="AA8" s="165" t="inlineStr">
        <is>
          <t>Graduate · or diploma with experience</t>
        </is>
      </c>
      <c r="AB8" s="165" t="inlineStr">
        <is>
          <t>CBAP / CCBA · optional; Domain certifications · optional</t>
        </is>
      </c>
      <c r="AC8" s="165" t="inlineStr">
        <is>
          <t>No direct reports</t>
        </is>
      </c>
      <c r="AD8" s="122" t="inlineStr">
        <is>
          <t>Core 2 · Future-ready 2 · Functional 2 · Leadership —</t>
        </is>
      </c>
      <c r="AE8" s="123" t="inlineStr">
        <is>
          <t>Business Analysis &amp; Requirements Engineering · Regulatory &amp; BFSI Domain</t>
        </is>
      </c>
      <c r="AF8" s="123" t="inlineStr">
        <is>
          <t>Product, Platform &amp; Domain Knowledge · Database, SQL &amp; Data Engineering · Stakeholder &amp; Client Management · Communication &amp; Presentation</t>
        </is>
      </c>
      <c r="AG8" s="177" t="inlineStr">
        <is>
          <t>P1–P2</t>
        </is>
      </c>
      <c r="AH8" s="129" t="inlineStr">
        <is>
          <t>2 Assist</t>
        </is>
      </c>
      <c r="AI8" s="178" t="inlineStr">
        <is>
          <r>
            <rPr>
              <rFont val="Calibri"/>
              <b val="1"/>
              <sz val="10"/>
            </rPr>
            <t>Big Four consulting:</t>
          </r>
          <r>
            <rPr>
              <rFont val="Calibri"/>
              <sz val="10"/>
            </rPr>
            <t xml:space="preserve"> Analyst · IRIS Vs Market Benchmark — IIBA certification pathway: ECBA · Infosys / Accenture: JL3B · L11 Analyst</t>
          </r>
        </is>
      </c>
      <c r="AJ8" s="178" t="inlineStr">
        <is>
          <t>IIBA BABOK v3; certifications ECBA · entry → CCBA → CBAP · senior</t>
        </is>
      </c>
      <c r="AK8" s="178" t="inlineStr">
        <is>
          <t>A3 · Senior Associate</t>
        </is>
      </c>
      <c r="AL8" s="130" t="inlineStr">
        <is>
          <t>Product &amp; tool knowledge · Strategy &amp; business acumen · Certification / formal course · Broader exposure &amp; ownership · Project / programme management</t>
        </is>
      </c>
      <c r="AM8" s="131" t="inlineStr">
        <is>
          <t>Requirement engineering &amp; BRD/user-story writing; Agile/Scrum basics; RegTech/XBRL domain onboarding; stakeholder communication; Product visualization</t>
        </is>
      </c>
      <c r="AN8" s="131" t="inlineStr">
        <is>
          <t>Mentoring / guidance from seniors · Formal / classroom training · On-the-job / hands-on · Online courses / self-learning</t>
        </is>
      </c>
      <c r="AO8" s="131" t="inlineStr">
        <is>
          <t>changing · requirements · dependencies · priorities · dependent</t>
        </is>
      </c>
      <c r="AP8" s="131" t="inlineStr">
        <is>
          <t>requirements · coordination · clearer · delivery · decisions</t>
        </is>
      </c>
      <c r="AQ8" s="131" t="inlineStr">
        <is>
          <t>19 of 26 say the role is changing because of AI / automation</t>
        </is>
      </c>
      <c r="AR8" s="144" t="inlineStr">
        <is>
          <t>Define business needs and evaluate solutions. Includes: Elicitation, process analysis, traceability and solution evaluation. Excludes: Product investment authority; technical architecture.</t>
        </is>
      </c>
      <c r="AS8" s="134" t="inlineStr">
        <is>
          <t>BA01-1 · Junior Business Analyst</t>
        </is>
      </c>
      <c r="AT8" s="134" t="inlineStr">
        <is>
          <r>
            <rPr>
              <rFont val="Calibri"/>
              <b val="1"/>
              <sz val="10"/>
            </rPr>
            <t>Complete defined parts under review:</t>
          </r>
          <r>
            <rPr>
              <rFont val="Calibri"/>
              <sz val="10"/>
            </rPr>
            <t xml:space="preserve"> elicit requirements, model processes and trace acceptance criteria.</t>
          </r>
        </is>
      </c>
      <c r="AU8" s="134" t="inlineStr">
        <is>
          <t>Repeatable correct delivery, safe escalation and required entry eligibility.</t>
        </is>
      </c>
      <c r="AV8" s="134" t="inlineStr">
        <is>
          <t>A requirements set traced to business needs, acceptance tests and realized outcomes</t>
        </is>
      </c>
      <c r="AW8" s="134" t="inlineStr">
        <is>
          <r>
            <rPr>
              <rFont val="Calibri"/>
              <b val="1"/>
              <sz val="10"/>
            </rPr>
            <t>Regnology:</t>
          </r>
          <r>
            <rPr>
              <rFont val="Calibri"/>
              <sz val="10"/>
            </rPr>
            <t xml:space="preserve"> Senior risk consultant · Related work. Gap: Consultant requirement work supports domain context; government BA path supplies role stages</t>
          </r>
        </is>
      </c>
      <c r="AX8" s="179" t="inlineStr">
        <is>
          <t>Framework + sub-family themes · 3+ answered</t>
        </is>
      </c>
      <c r="AY8" s="136" t="inlineStr">
        <is>
          <t>2 holders, 2 answered the survey; sub-family 27 answered</t>
        </is>
      </c>
    </row>
    <row r="9" ht="119" customHeight="1">
      <c r="A9" s="176" t="inlineStr">
        <is>
          <t>RC-010</t>
        </is>
      </c>
      <c r="B9" s="111" t="inlineStr">
        <is>
          <t>Business Analysis</t>
        </is>
      </c>
      <c r="C9" s="111" t="inlineStr">
        <is>
          <t>Business Analysis</t>
        </is>
      </c>
      <c r="D9" s="150" t="inlineStr">
        <is>
          <t>B1</t>
        </is>
      </c>
      <c r="E9" s="21" t="inlineStr">
        <is>
          <t>Specialist</t>
        </is>
      </c>
      <c r="F9" s="111" t="inlineStr">
        <is>
          <t>IC</t>
        </is>
      </c>
      <c r="G9" s="111" t="inlineStr">
        <is>
          <t>Business Analysis Specialist · Business Analysis Specialist – POD Lead · Senior Business Analysis Specialist</t>
        </is>
      </c>
      <c r="H9" s="112" t="n">
        <v>7</v>
      </c>
      <c r="I9" s="111" t="inlineStr">
        <is>
          <t>iDEAL 4 · iFile 2 · CARBON 1</t>
        </is>
      </c>
      <c r="J9" s="162" t="n">
        <v>1</v>
      </c>
      <c r="K9" s="114" t="inlineStr">
        <is>
          <t>Dhaval Lotwala</t>
        </is>
      </c>
      <c r="L9" s="114" t="inlineStr">
        <is>
          <t>Technology</t>
        </is>
      </c>
      <c r="M9" s="119"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N9" s="164"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O9" s="164" t="inlineStr">
        <is>
          <r>
            <rPr>
              <rFont val="Calibri"/>
              <sz val="10"/>
            </rPr>
            <t xml:space="preserve">A domain or a small team
</t>
          </r>
          <r>
            <rPr>
              <rFont val="Calibri"/>
              <b val="1"/>
              <sz val="10"/>
            </rPr>
            <t>Common themes in role-holders' answers:</t>
          </r>
          <r>
            <rPr>
              <rFont val="Calibri"/>
              <sz val="10"/>
            </rPr>
            <t xml:space="preserve"> product · regulator</t>
          </r>
        </is>
      </c>
      <c r="P9" s="164" t="inlineStr">
        <is>
          <r>
            <rPr>
              <rFont val="Calibri"/>
              <sz val="10"/>
            </rPr>
            <t xml:space="preserve">A domain or a small team
</t>
          </r>
          <r>
            <rPr>
              <rFont val="Calibri"/>
              <b val="1"/>
              <sz val="10"/>
            </rPr>
            <t>Common themes in role-holders' answers:</t>
          </r>
          <r>
            <rPr>
              <rFont val="Calibri"/>
              <sz val="10"/>
            </rPr>
            <t xml:space="preserve"> requirement · client · time · issue · assigned</t>
          </r>
        </is>
      </c>
      <c r="Q9" s="164"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R9" s="164" t="inlineStr">
        <is>
          <r>
            <rPr>
              <rFont val="Calibri"/>
              <b val="1"/>
              <sz val="10"/>
            </rPr>
            <t>Common themes in manager-set KRAs:</t>
          </r>
          <r>
            <rPr>
              <rFont val="Calibri"/>
              <sz val="10"/>
            </rPr>
            <t xml:space="preserve"> releases · satisfaction · delivery · assigned · uat · requirement</t>
          </r>
        </is>
      </c>
      <c r="S9" s="164" t="inlineStr">
        <is>
          <t>Business Analysis</t>
        </is>
      </c>
      <c r="T9" s="164" t="inlineStr">
        <is>
          <t>—</t>
        </is>
      </c>
      <c r="U9" s="120" t="inlineStr">
        <is>
          <t>A domain / module, or a small team</t>
        </is>
      </c>
      <c r="V9" s="165" t="inlineStr">
        <is>
          <t>Domain specialist work</t>
        </is>
      </c>
      <c r="W9" s="165" t="inlineStr">
        <is>
          <t>Technical / QC / client calls for the domain</t>
        </is>
      </c>
      <c r="X9" s="165" t="inlineStr">
        <is>
          <t>A domain or a small team</t>
        </is>
      </c>
      <c r="Y9" s="165" t="inlineStr">
        <is>
          <r>
            <rPr>
              <rFont val="Calibri"/>
              <b val="1"/>
              <sz val="10"/>
            </rPr>
            <t>IC:</t>
          </r>
          <r>
            <rPr>
              <rFont val="Calibri"/>
              <sz val="10"/>
            </rPr>
            <t xml:space="preserve"> mentors and reviews · People: hands-on team lead of 3–5</t>
          </r>
        </is>
      </c>
      <c r="Z9" s="165" t="inlineStr">
        <is>
          <t>4–7 yrs</t>
        </is>
      </c>
      <c r="AA9" s="165" t="inlineStr">
        <is>
          <t>Graduate + relevant qualification or certification preferred</t>
        </is>
      </c>
      <c r="AB9" s="165" t="inlineStr">
        <is>
          <t>CBAP / CCBA · optional; Domain certifications · optional</t>
        </is>
      </c>
      <c r="AC9" s="165" t="inlineStr">
        <is>
          <r>
            <rPr>
              <rFont val="Calibri"/>
              <b val="1"/>
              <sz val="10"/>
            </rPr>
            <t>IC:</t>
          </r>
          <r>
            <rPr>
              <rFont val="Calibri"/>
              <sz val="10"/>
            </rPr>
            <t xml:space="preserve"> none · Team Lead: 3–5</t>
          </r>
        </is>
      </c>
      <c r="AD9" s="122" t="inlineStr">
        <is>
          <t>Core 3 · Future-ready 3 · Functional 3 · Leadership 1</t>
        </is>
      </c>
      <c r="AE9" s="123" t="inlineStr">
        <is>
          <t>Business Analysis &amp; Requirements Engineering · Regulatory &amp; BFSI Domain</t>
        </is>
      </c>
      <c r="AF9" s="123" t="inlineStr">
        <is>
          <t>Product, Platform &amp; Domain Knowledge · Database, SQL &amp; Data Engineering · Stakeholder &amp; Client Management · Communication &amp; Presentation</t>
        </is>
      </c>
      <c r="AG9" s="177" t="inlineStr">
        <is>
          <t>P3 / M2</t>
        </is>
      </c>
      <c r="AH9" s="129" t="inlineStr">
        <is>
          <t>4 Enable</t>
        </is>
      </c>
      <c r="AI9" s="178" t="inlineStr">
        <is>
          <t>Regnology — regulatory reporting: BA · Reg Reporting · Big Four consulting: Senior Consultant · IRIS Vs Market Benchmark — IIBA certification pathway: CCBA · Infosys / Accenture: JL4 · L9 Consultant</t>
        </is>
      </c>
      <c r="AJ9" s="178" t="inlineStr">
        <is>
          <t>IIBA BABOK v3; certifications ECBA · entry → CCBA → CBAP · senior</t>
        </is>
      </c>
      <c r="AK9" s="178" t="inlineStr">
        <is>
          <t>B2 · Senior Specialist</t>
        </is>
      </c>
      <c r="AL9" s="130" t="inlineStr">
        <is>
          <t>Leadership &amp; people management · AI / automation · Project / programme management · Certification / formal course · Product &amp; tool knowledge</t>
        </is>
      </c>
      <c r="AM9" s="131" t="inlineStr">
        <is>
          <t>training effective · utilization · ai tools · stakeholder management · domain</t>
        </is>
      </c>
      <c r="AN9" s="131" t="inlineStr">
        <is>
          <t>Mentoring / guidance from seniors · Formal / classroom training · On-the-job / hands-on · Online courses / self-learning</t>
        </is>
      </c>
      <c r="AO9" s="131" t="inlineStr">
        <is>
          <t>No common theme</t>
        </is>
      </c>
      <c r="AP9" s="131" t="inlineStr">
        <is>
          <t>responsibilities</t>
        </is>
      </c>
      <c r="AQ9" s="131" t="inlineStr">
        <is>
          <t>5 of 6 say the role is changing because of AI / automation</t>
        </is>
      </c>
      <c r="AR9" s="144" t="inlineStr">
        <is>
          <t>Define business needs and evaluate solutions. Includes: Elicitation, process analysis, traceability and solution evaluation. Excludes: Product investment authority; technical architecture.</t>
        </is>
      </c>
      <c r="AS9" s="134" t="inlineStr">
        <is>
          <t>BA01-3 · Senior Business Analyst</t>
        </is>
      </c>
      <c r="AT9" s="134" t="inlineStr">
        <is>
          <t>Resolve conflicting needs and evaluate complex solution trade-offs.</t>
        </is>
      </c>
      <c r="AU9" s="134" t="inlineStr">
        <is>
          <t>Evidence of complex work, decisions and outcomes beyond routine delivery.</t>
        </is>
      </c>
      <c r="AV9" s="134" t="inlineStr">
        <is>
          <t>A requirements set traced to business needs, acceptance tests and realized outcomes</t>
        </is>
      </c>
      <c r="AW9" s="134" t="inlineStr">
        <is>
          <r>
            <rPr>
              <rFont val="Calibri"/>
              <b val="1"/>
              <sz val="10"/>
            </rPr>
            <t>Regnology:</t>
          </r>
          <r>
            <rPr>
              <rFont val="Calibri"/>
              <sz val="10"/>
            </rPr>
            <t xml:space="preserve"> Senior risk consultant · Related work. Gap: Consultant requirement work supports domain context; government BA path supplies role stages</t>
          </r>
        </is>
      </c>
      <c r="AX9" s="180" t="inlineStr">
        <is>
          <t>Framework + role-holders' themes · 3+ answered</t>
        </is>
      </c>
      <c r="AY9" s="136" t="inlineStr">
        <is>
          <t>7 holders, 7 answered the survey; sub-family 27 answered</t>
        </is>
      </c>
    </row>
    <row r="10" ht="119" customHeight="1">
      <c r="A10" s="176" t="inlineStr">
        <is>
          <t>RC-012</t>
        </is>
      </c>
      <c r="B10" s="111" t="inlineStr">
        <is>
          <t>Business Analysis</t>
        </is>
      </c>
      <c r="C10" s="111" t="inlineStr">
        <is>
          <t>Business Analysis</t>
        </is>
      </c>
      <c r="D10" s="150" t="inlineStr">
        <is>
          <t>B2</t>
        </is>
      </c>
      <c r="E10" s="21" t="inlineStr">
        <is>
          <t>Senior Specialist</t>
        </is>
      </c>
      <c r="F10" s="111" t="inlineStr">
        <is>
          <t>IC</t>
        </is>
      </c>
      <c r="G10" s="111" t="inlineStr">
        <is>
          <t>Senior Business Analysis Specialist – POD Lead</t>
        </is>
      </c>
      <c r="H10" s="112" t="n">
        <v>1</v>
      </c>
      <c r="I10" s="111" t="inlineStr">
        <is>
          <t>CARBON 1</t>
        </is>
      </c>
      <c r="J10" s="162" t="n">
        <v>1</v>
      </c>
      <c r="K10" s="114" t="inlineStr">
        <is>
          <t>Prasad Shirke</t>
        </is>
      </c>
      <c r="L10" s="114" t="inlineStr">
        <is>
          <t>Technology</t>
        </is>
      </c>
      <c r="M10" s="119" t="inlineStr">
        <is>
          <r>
            <rPr>
              <rFont val="Calibri"/>
              <sz val="10"/>
            </rPr>
            <t xml:space="preserve">Gathers and documents requirements · BRD/FRD/SRS/user stories, configures solutions and supports UAT and releases. At B2: deep domain expertise, or one team.
</t>
          </r>
          <r>
            <rPr>
              <rFont val="Calibri"/>
              <b val="1"/>
              <sz val="10"/>
            </rPr>
            <t>Common themes in sub-family holders, all levels' answers:</t>
          </r>
          <r>
            <rPr>
              <rFont val="Calibri"/>
              <sz val="10"/>
            </rPr>
            <t xml:space="preserve"> business · requirements · bridge · analyst · between · technical</t>
          </r>
        </is>
      </c>
      <c r="N10" s="164" t="inlineStr">
        <is>
          <r>
            <rPr>
              <rFont val="Calibri"/>
              <sz val="10"/>
            </rPr>
            <t xml:space="preserve">Gathers and documents requirements · BRD/FRD/SRS/user stories, configures solutions and supports UAT and releases; Hardest problems in the domain; One team or a client portfolio
</t>
          </r>
          <r>
            <rPr>
              <rFont val="Calibri"/>
              <b val="1"/>
              <sz val="10"/>
            </rPr>
            <t>Common themes in sub-family holders, all levels' answers:</t>
          </r>
          <r>
            <rPr>
              <rFont val="Calibri"/>
              <sz val="10"/>
            </rPr>
            <t xml:space="preserve"> requirement · documentation · stakeholder · client · gathering · analysis</t>
          </r>
        </is>
      </c>
      <c r="O10" s="164" t="inlineStr">
        <is>
          <r>
            <rPr>
              <rFont val="Calibri"/>
              <sz val="10"/>
            </rPr>
            <t xml:space="preserve">One team or a client portfolio
</t>
          </r>
          <r>
            <rPr>
              <rFont val="Calibri"/>
              <b val="1"/>
              <sz val="10"/>
            </rPr>
            <t>Common themes in sub-family holders, all levels' answers:</t>
          </r>
          <r>
            <rPr>
              <rFont val="Calibri"/>
              <sz val="10"/>
            </rPr>
            <t xml:space="preserve"> product · user stories · requirements · process · client · deliver</t>
          </r>
        </is>
      </c>
      <c r="P10" s="164" t="inlineStr">
        <is>
          <r>
            <rPr>
              <rFont val="Calibri"/>
              <sz val="10"/>
            </rPr>
            <t xml:space="preserve">One team or a client portfolio
</t>
          </r>
          <r>
            <rPr>
              <rFont val="Calibri"/>
              <b val="1"/>
              <sz val="10"/>
            </rPr>
            <t>Common themes in sub-family holders, all levels' answers:</t>
          </r>
          <r>
            <rPr>
              <rFont val="Calibri"/>
              <sz val="10"/>
            </rPr>
            <t xml:space="preserve"> requirements · accountable · documentation · delivery · am · business</t>
          </r>
        </is>
      </c>
      <c r="Q10" s="164" t="inlineStr">
        <is>
          <r>
            <rPr>
              <rFont val="Calibri"/>
              <sz val="10"/>
            </rPr>
            <t xml:space="preserve">Allocates people and sets team priorities
</t>
          </r>
          <r>
            <rPr>
              <rFont val="Calibri"/>
              <b val="1"/>
              <sz val="10"/>
            </rPr>
            <t>Common themes in sub-family holders, all levels' answers:</t>
          </r>
          <r>
            <rPr>
              <rFont val="Calibri"/>
              <sz val="10"/>
            </rPr>
            <t xml:space="preserve"> requirements · user · documentation · process · stories · assign</t>
          </r>
        </is>
      </c>
      <c r="R10" s="164" t="inlineStr">
        <is>
          <t>—</t>
        </is>
      </c>
      <c r="S10" s="164" t="inlineStr">
        <is>
          <t>Business Analysis · Documentation · Requirement analysis · Stakeholder Management · communication · XBRL · Requirement Elicitation · generative AI</t>
        </is>
      </c>
      <c r="T10" s="164" t="inlineStr">
        <is>
          <t>Excel · Figma · Quickscrum · Word · Jira · Claude · XBRL · Copilot</t>
        </is>
      </c>
      <c r="U10" s="120" t="inlineStr">
        <is>
          <t>Deep domain expertise, or one team</t>
        </is>
      </c>
      <c r="V10" s="165" t="inlineStr">
        <is>
          <t>Hardest problems in the domain</t>
        </is>
      </c>
      <c r="W10" s="165" t="inlineStr">
        <is>
          <t>Allocates people and sets team priorities</t>
        </is>
      </c>
      <c r="X10" s="165" t="inlineStr">
        <is>
          <t>One team or a client portfolio</t>
        </is>
      </c>
      <c r="Y10" s="165" t="inlineStr">
        <is>
          <r>
            <rPr>
              <rFont val="Calibri"/>
              <b val="1"/>
              <sz val="10"/>
            </rPr>
            <t>IC:</t>
          </r>
          <r>
            <rPr>
              <rFont val="Calibri"/>
              <sz val="10"/>
            </rPr>
            <t xml:space="preserve"> guides others in the domain · People: manages a team of 6+</t>
          </r>
        </is>
      </c>
      <c r="Z10" s="165" t="inlineStr">
        <is>
          <t>6–9 yrs</t>
        </is>
      </c>
      <c r="AA10" s="165" t="inlineStr">
        <is>
          <t>Graduate or postgraduate; professional qualification preferred</t>
        </is>
      </c>
      <c r="AB10" s="165" t="inlineStr">
        <is>
          <t>CBAP / CCBA · optional; Domain certifications · optional</t>
        </is>
      </c>
      <c r="AC10" s="165" t="inlineStr">
        <is>
          <r>
            <rPr>
              <rFont val="Calibri"/>
              <b val="1"/>
              <sz val="10"/>
            </rPr>
            <t>IC:</t>
          </r>
          <r>
            <rPr>
              <rFont val="Calibri"/>
              <sz val="10"/>
            </rPr>
            <t xml:space="preserve"> none · People: 6–8 knowledge work, 8–12 standardised delivery</t>
          </r>
        </is>
      </c>
      <c r="AD10" s="122" t="inlineStr">
        <is>
          <t>Core 3 · Future-ready 3 · Functional 4 · Leadership 2</t>
        </is>
      </c>
      <c r="AE10" s="123" t="inlineStr">
        <is>
          <t>Business Analysis &amp; Requirements Engineering · Regulatory &amp; BFSI Domain</t>
        </is>
      </c>
      <c r="AF10" s="123" t="inlineStr">
        <is>
          <t>Product, Platform &amp; Domain Knowledge · Database, SQL &amp; Data Engineering · Stakeholder &amp; Client Management · Communication &amp; Presentation</t>
        </is>
      </c>
      <c r="AG10" s="177" t="inlineStr">
        <is>
          <t>P4 / M3</t>
        </is>
      </c>
      <c r="AH10" s="129" t="inlineStr">
        <is>
          <t>4–5</t>
        </is>
      </c>
      <c r="AI10" s="178" t="inlineStr">
        <is>
          <t>Regnology — regulatory reporting: Senior BA · Reg Reporting · Big Four consulting: Manager · IRIS Vs Market Benchmark — IIBA certification pathway: CBAP · Infosys / Accenture: JL5 · L8 Associate Manager</t>
        </is>
      </c>
      <c r="AJ10" s="178" t="inlineStr">
        <is>
          <t>IIBA BABOK v3; certifications ECBA · entry → CCBA → CBAP · senior</t>
        </is>
      </c>
      <c r="AK10" s="178" t="inlineStr">
        <is>
          <t>B3 · Lead Specialist</t>
        </is>
      </c>
      <c r="AL10" s="130" t="inlineStr">
        <is>
          <t>AI / automation · Leadership &amp; people management · Product &amp; tool knowledge · Client, sales &amp; stakeholders · Strategy &amp; business acumen</t>
        </is>
      </c>
      <c r="AM10" s="131" t="inlineStr">
        <is>
          <t>—</t>
        </is>
      </c>
      <c r="AN10" s="131" t="inlineStr">
        <is>
          <t>Mentoring / guidance from seniors · Formal / classroom training · On-the-job / hands-on · Online courses / self-learning</t>
        </is>
      </c>
      <c r="AO10" s="131" t="inlineStr">
        <is>
          <t>changing · requirements · dependencies · priorities · dependent</t>
        </is>
      </c>
      <c r="AP10" s="131" t="inlineStr">
        <is>
          <t>requirements · coordination · clearer · delivery · decisions</t>
        </is>
      </c>
      <c r="AQ10" s="131" t="inlineStr">
        <is>
          <t>19 of 26 say the role is changing because of AI / automation</t>
        </is>
      </c>
      <c r="AR10" s="144" t="inlineStr">
        <is>
          <t>Define business needs and evaluate solutions. Includes: Elicitation, process analysis, traceability and solution evaluation. Excludes: Product investment authority; technical architecture.</t>
        </is>
      </c>
      <c r="AS10" s="134" t="inlineStr">
        <is>
          <t>BA01-3 · Senior Business Analyst</t>
        </is>
      </c>
      <c r="AT10" s="134" t="inlineStr">
        <is>
          <t>Resolve conflicting needs and evaluate complex solution trade-offs.</t>
        </is>
      </c>
      <c r="AU10" s="134" t="inlineStr">
        <is>
          <t>Evidence of complex work, decisions and outcomes beyond routine delivery.</t>
        </is>
      </c>
      <c r="AV10" s="134" t="inlineStr">
        <is>
          <t>A requirements set traced to business needs, acceptance tests and realized outcomes</t>
        </is>
      </c>
      <c r="AW10" s="134" t="inlineStr">
        <is>
          <r>
            <rPr>
              <rFont val="Calibri"/>
              <b val="1"/>
              <sz val="10"/>
            </rPr>
            <t>Regnology:</t>
          </r>
          <r>
            <rPr>
              <rFont val="Calibri"/>
              <sz val="10"/>
            </rPr>
            <t xml:space="preserve"> Senior risk consultant · Related work. Gap: Consultant requirement work supports domain context; government BA path supplies role stages</t>
          </r>
        </is>
      </c>
      <c r="AX10" s="179" t="inlineStr">
        <is>
          <t>Framework + sub-family themes · 3+ answered</t>
        </is>
      </c>
      <c r="AY10" s="136" t="inlineStr">
        <is>
          <t>1 holder, 1 answered the survey; sub-family 27 answered</t>
        </is>
      </c>
    </row>
    <row r="11">
      <c r="A11" s="160" t="inlineStr">
        <is>
          <t>Consulting &amp; Professional Services</t>
        </is>
      </c>
    </row>
    <row r="12" ht="184" customHeight="1">
      <c r="A12" s="176" t="inlineStr">
        <is>
          <t>RC-013</t>
        </is>
      </c>
      <c r="B12" s="111" t="inlineStr">
        <is>
          <t>Consulting &amp; Professional Services</t>
        </is>
      </c>
      <c r="C12" s="111" t="inlineStr">
        <is>
          <t>Professional Services Leadership</t>
        </is>
      </c>
      <c r="D12" s="181" t="inlineStr">
        <is>
          <t>C1</t>
        </is>
      </c>
      <c r="E12" s="142" t="inlineStr">
        <is>
          <t>Associate Head</t>
        </is>
      </c>
      <c r="F12" s="111" t="inlineStr">
        <is>
          <t>Manager</t>
        </is>
      </c>
      <c r="G12" s="111" t="inlineStr">
        <is>
          <t>Associate Head – XBRL Assisted Services · Associate Head – Assisted Services</t>
        </is>
      </c>
      <c r="H12" s="112" t="n">
        <v>2</v>
      </c>
      <c r="I12" s="111" t="inlineStr">
        <is>
          <t>CARBON 2</t>
        </is>
      </c>
      <c r="J12" s="162" t="n">
        <v>2</v>
      </c>
      <c r="K12" s="114" t="inlineStr">
        <is>
          <t>K Ashok Kumar, Shashikant Mudaliar</t>
        </is>
      </c>
      <c r="L12" s="114" t="inlineStr">
        <is>
          <t>Services</t>
        </is>
      </c>
      <c r="M12" s="119" t="inlineStr">
        <is>
          <t>Leads an assisted-services / consulting practice. At C1: a sub-function, or principal authority across products.</t>
        </is>
      </c>
      <c r="N12" s="164" t="inlineStr">
        <is>
          <t>Leads an assisted-services / consulting practice; Ambiguous, cross-product problems; Sub-function results or domain quality across products</t>
        </is>
      </c>
      <c r="O12" s="164" t="inlineStr">
        <is>
          <t>Sub-function results or domain quality across products</t>
        </is>
      </c>
      <c r="P12" s="164" t="inlineStr">
        <is>
          <t>Sub-function results or domain quality across products</t>
        </is>
      </c>
      <c r="Q12" s="164" t="inlineStr">
        <is>
          <t>Sets direction for a sub-function or domain</t>
        </is>
      </c>
      <c r="R12" s="164" t="inlineStr">
        <is>
          <t>—</t>
        </is>
      </c>
      <c r="S12" s="164" t="inlineStr">
        <is>
          <t>XBRL Domain</t>
        </is>
      </c>
      <c r="T12" s="164" t="inlineStr">
        <is>
          <t>—</t>
        </is>
      </c>
      <c r="U12" s="120" t="inlineStr">
        <is>
          <t>A sub-function, or principal authority across products</t>
        </is>
      </c>
      <c r="V12" s="165" t="inlineStr">
        <is>
          <t>Ambiguous, cross-product problems</t>
        </is>
      </c>
      <c r="W12" s="165" t="inlineStr">
        <is>
          <t>Sets direction for a sub-function or domain</t>
        </is>
      </c>
      <c r="X12" s="165" t="inlineStr">
        <is>
          <t>Sub-function results or domain quality across products</t>
        </is>
      </c>
      <c r="Y12" s="165" t="inlineStr">
        <is>
          <t>Leads managers or a community of practice</t>
        </is>
      </c>
      <c r="Z12" s="165" t="inlineStr">
        <is>
          <t>10–14 yrs</t>
        </is>
      </c>
      <c r="AA12" s="165" t="inlineStr">
        <is>
          <t>Postgraduate / professional qualification preferred</t>
        </is>
      </c>
      <c r="AB12" s="165" t="inlineStr">
        <is>
          <t>XBRL US GAAP Certificate · AICPA &amp; XBRL US or equivalent; CA / CMA / ACCA / CFA / IFRS certificate</t>
        </is>
      </c>
      <c r="AC12" s="165" t="inlineStr">
        <is>
          <t>5–8, mostly managers</t>
        </is>
      </c>
      <c r="AD12" s="122" t="inlineStr">
        <is>
          <t>Core 4 · Future-ready 4 · Functional 4 · Leadership 4</t>
        </is>
      </c>
      <c r="AE12" s="123" t="inlineStr">
        <is>
          <t>XBRL, iXBRL &amp; Taxonomy · Accounting &amp; Reporting Standards · IFRS/US GAAP</t>
        </is>
      </c>
      <c r="AF12" s="123" t="inlineStr">
        <is>
          <t>Regulatory &amp; BFSI Domain · Process Improvement &amp; Quality Mindset · Advanced Excel &amp; Productivity Tools · AI, GenAI &amp; Prompt Engineering</t>
        </is>
      </c>
      <c r="AG12" s="177" t="inlineStr">
        <is>
          <t>P6 / M5</t>
        </is>
      </c>
      <c r="AH12" s="129" t="inlineStr">
        <is>
          <t>5–6</t>
        </is>
      </c>
      <c r="AI12" s="178" t="inlineStr">
        <is>
          <r>
            <rPr>
              <rFont val="Calibri"/>
              <b val="1"/>
              <sz val="10"/>
            </rPr>
            <t>Big Four:</t>
          </r>
          <r>
            <rPr>
              <rFont val="Calibri"/>
              <sz val="10"/>
            </rPr>
            <t xml:space="preserve"> Associate Director</t>
          </r>
        </is>
      </c>
      <c r="AJ12" s="178" t="inlineStr">
        <is>
          <t>XBRL US GAAP Certificate · AICPA &amp; XBRL US; XBRL International specifications; IFRS / US GAAP / Ind AS</t>
        </is>
      </c>
      <c r="AK12" s="178" t="inlineStr">
        <is>
          <t>C2 · Senior Principal / Architect</t>
        </is>
      </c>
      <c r="AL12" s="130" t="inlineStr">
        <is>
          <t>Project / programme management · Broader exposure &amp; ownership · AI / automation · Data, SQL &amp; analytics</t>
        </is>
      </c>
      <c r="AM12" s="131"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N12" s="131" t="inlineStr">
        <is>
          <t>—</t>
        </is>
      </c>
      <c r="AO12" s="131" t="inlineStr">
        <is>
          <t>—</t>
        </is>
      </c>
      <c r="AP12" s="131" t="inlineStr">
        <is>
          <t>—</t>
        </is>
      </c>
      <c r="AQ12" s="131" t="inlineStr">
        <is>
          <t>—</t>
        </is>
      </c>
      <c r="AR12" s="144" t="inlineStr">
        <is>
          <t>Deliver expert reporting and client-domain services. Includes: XBRL execution, taxonomy advice, service delivery and technical documentation. Excludes: Internal corporate accounting; product roadmap ownership.</t>
        </is>
      </c>
      <c r="AS12" s="134" t="inlineStr">
        <is>
          <t>LD03-2 · Head of Professional Services</t>
        </is>
      </c>
      <c r="AT12" s="134" t="inlineStr">
        <is>
          <t>Own integrated function strategy, capacity, controls and cross-team trade-offs</t>
        </is>
      </c>
      <c r="AU12" s="134" t="inlineStr">
        <is>
          <t>Do not manufacture three reporting layers. Choose roles the organisation needs. A specialist may remain on an equally valued expert path.</t>
        </is>
      </c>
      <c r="AV12" s="134" t="inlineStr">
        <is>
          <t>—</t>
        </is>
      </c>
      <c r="AW12" s="134" t="inlineStr">
        <is>
          <t>—</t>
        </is>
      </c>
      <c r="AX12" s="145" t="inlineStr">
        <is>
          <t>Framework only · fewer than 3 answered</t>
        </is>
      </c>
      <c r="AY12" s="136" t="inlineStr">
        <is>
          <t>2 holders, 2 answered the survey; sub-family 2 answered</t>
        </is>
      </c>
    </row>
    <row r="13" ht="106" customHeight="1">
      <c r="A13" s="176" t="inlineStr">
        <is>
          <t>RC-015</t>
        </is>
      </c>
      <c r="B13" s="111" t="inlineStr">
        <is>
          <t>Consulting &amp; Professional Services</t>
        </is>
      </c>
      <c r="C13" s="111" t="inlineStr">
        <is>
          <t>Service Delivery Operations</t>
        </is>
      </c>
      <c r="D13" s="148" t="inlineStr">
        <is>
          <t>A3</t>
        </is>
      </c>
      <c r="E13" s="147" t="inlineStr">
        <is>
          <t>Senior Associate</t>
        </is>
      </c>
      <c r="F13" s="111" t="inlineStr">
        <is>
          <t>IC</t>
        </is>
      </c>
      <c r="G13" s="111" t="inlineStr">
        <is>
          <t>Senior Service Delivery Analyst</t>
        </is>
      </c>
      <c r="H13" s="112" t="n">
        <v>1</v>
      </c>
      <c r="I13" s="111" t="inlineStr">
        <is>
          <t>CARBON 1</t>
        </is>
      </c>
      <c r="J13" s="162" t="n">
        <v>1</v>
      </c>
      <c r="K13" s="114" t="inlineStr">
        <is>
          <t>Jayavant Bhabal</t>
        </is>
      </c>
      <c r="L13" s="114" t="inlineStr">
        <is>
          <t>Services</t>
        </is>
      </c>
      <c r="M13" s="119" t="inlineStr">
        <is>
          <r>
            <rPr>
              <rFont val="Calibri"/>
              <sz val="10"/>
            </rPr>
            <t xml:space="preserve">Allocates work and shifts, tracks deliveries, prepares billing inputs and services MIS. At A3: varied work; reviews juniors; go-to for a process.
</t>
          </r>
          <r>
            <rPr>
              <rFont val="Calibri"/>
              <b val="1"/>
              <sz val="10"/>
            </rPr>
            <t>Common themes in sub-family holders, all levels' answers:</t>
          </r>
          <r>
            <rPr>
              <rFont val="Calibri"/>
              <sz val="10"/>
            </rPr>
            <t xml:space="preserve"> timely</t>
          </r>
        </is>
      </c>
      <c r="N13" s="164" t="inlineStr">
        <is>
          <r>
            <rPr>
              <rFont val="Calibri"/>
              <sz val="10"/>
            </rPr>
            <t xml:space="preserve">Allocates work and shifts, tracks deliveries, prepares billing inputs and services MIS; Varied and non-standard work; handles exceptions; A module / process, or work with client or regulatory consequences
</t>
          </r>
          <r>
            <rPr>
              <rFont val="Calibri"/>
              <b val="1"/>
              <sz val="10"/>
            </rPr>
            <t>Common themes in sub-family holders, all levels' answers:</t>
          </r>
          <r>
            <rPr>
              <rFont val="Calibri"/>
              <sz val="10"/>
            </rPr>
            <t xml:space="preserve"> monitoring · management · project · handling</t>
          </r>
        </is>
      </c>
      <c r="O13"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timely</t>
          </r>
        </is>
      </c>
      <c r="P13"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delivery · performance</t>
          </r>
        </is>
      </c>
      <c r="Q13" s="164" t="inlineStr">
        <is>
          <r>
            <rPr>
              <rFont val="Calibri"/>
              <sz val="10"/>
            </rPr>
            <t xml:space="preserve">Technical / QC / client calls on own work
</t>
          </r>
          <r>
            <rPr>
              <rFont val="Calibri"/>
              <b val="1"/>
              <sz val="10"/>
            </rPr>
            <t>Common themes in sub-family holders, all levels' answers:</t>
          </r>
          <r>
            <rPr>
              <rFont val="Calibri"/>
              <sz val="10"/>
            </rPr>
            <t xml:space="preserve"> project</t>
          </r>
        </is>
      </c>
      <c r="R13" s="164" t="inlineStr">
        <is>
          <t>—</t>
        </is>
      </c>
      <c r="S13" s="164" t="inlineStr">
        <is>
          <t>XBRL Domain</t>
        </is>
      </c>
      <c r="T13" s="164" t="inlineStr">
        <is>
          <t>—</t>
        </is>
      </c>
      <c r="U13" s="120" t="inlineStr">
        <is>
          <t>Varied work; reviews juniors; go-to for a process</t>
        </is>
      </c>
      <c r="V13" s="165" t="inlineStr">
        <is>
          <t>Varied and non-standard work; handles exceptions</t>
        </is>
      </c>
      <c r="W13" s="165" t="inlineStr">
        <is>
          <t>Technical / QC / client calls on own work</t>
        </is>
      </c>
      <c r="X13" s="165" t="inlineStr">
        <is>
          <t>A module / process, or work with client or regulatory consequences</t>
        </is>
      </c>
      <c r="Y13" s="165" t="inlineStr">
        <is>
          <t>Not scored in Band A</t>
        </is>
      </c>
      <c r="Z13" s="165" t="inlineStr">
        <is>
          <t>2–4 yrs</t>
        </is>
      </c>
      <c r="AA13" s="165" t="inlineStr">
        <is>
          <t>Graduate; relevant certification preferred</t>
        </is>
      </c>
      <c r="AB13" s="165" t="inlineStr">
        <is>
          <t>XBRL US GAAP Certificate · AICPA &amp; XBRL US or equivalent; CA / CMA / ACCA / CFA / IFRS certificate</t>
        </is>
      </c>
      <c r="AC13" s="165" t="inlineStr">
        <is>
          <t>None · guides 1–3 juniors informally</t>
        </is>
      </c>
      <c r="AD13" s="122" t="inlineStr">
        <is>
          <t>Core 2 · Future-ready 2 · Functional 3 · Leadership —</t>
        </is>
      </c>
      <c r="AE13" s="123" t="inlineStr">
        <is>
          <t>XBRL, iXBRL &amp; Taxonomy · Accounting &amp; Reporting Standards · IFRS/US GAAP</t>
        </is>
      </c>
      <c r="AF13" s="123" t="inlineStr">
        <is>
          <t>Regulatory &amp; BFSI Domain · Process Improvement &amp; Quality Mindset · Advanced Excel &amp; Productivity Tools · AI, GenAI &amp; Prompt Engineering</t>
        </is>
      </c>
      <c r="AG13" s="177" t="inlineStr">
        <is>
          <t>P2</t>
        </is>
      </c>
      <c r="AH13" s="129" t="inlineStr">
        <is>
          <t>3 Apply</t>
        </is>
      </c>
      <c r="AI13" s="178" t="inlineStr">
        <is>
          <r>
            <rPr>
              <rFont val="Calibri"/>
              <b val="1"/>
              <sz val="10"/>
            </rPr>
            <t>DataTracks:</t>
          </r>
          <r>
            <rPr>
              <rFont val="Calibri"/>
              <sz val="10"/>
            </rPr>
            <t xml:space="preserve"> Senior Associate · 2–5 yrs · Big Four: Consultant · IRIS Vs Market Benchmark — XBRL US credential pathway: XBRL US GAAP Certificate</t>
          </r>
        </is>
      </c>
      <c r="AJ13" s="178" t="inlineStr">
        <is>
          <t>XBRL US GAAP Certificate · AICPA &amp; XBRL US; XBRL International specifications; IFRS / US GAAP / Ind AS</t>
        </is>
      </c>
      <c r="AK13" s="178" t="inlineStr">
        <is>
          <t>B1 · Specialist</t>
        </is>
      </c>
      <c r="AL13" s="130" t="inlineStr">
        <is>
          <t>—</t>
        </is>
      </c>
      <c r="AM13" s="131" t="inlineStr">
        <is>
          <t>—</t>
        </is>
      </c>
      <c r="AN13" s="131" t="inlineStr">
        <is>
          <t>Mentoring / guidance from seniors · On-the-job / hands-on · Formal / classroom training · Knowledge transfer · KT</t>
        </is>
      </c>
      <c r="AO13" s="131" t="inlineStr">
        <is>
          <t>receiving · documents</t>
        </is>
      </c>
      <c r="AP13" s="131" t="inlineStr">
        <is>
          <t>reduce · resource · planning · delivery · improved</t>
        </is>
      </c>
      <c r="AQ13" s="131" t="inlineStr">
        <is>
          <t>2 of 2 say the role is changing because of AI / automation</t>
        </is>
      </c>
      <c r="AR13" s="144" t="inlineStr">
        <is>
          <t>Deliver expert reporting and client-domain services. Includes: XBRL execution, taxonomy advice, service delivery and technical documentation. Excludes: Internal corporate accounting; product roadmap ownership.</t>
        </is>
      </c>
      <c r="AS13" s="134" t="inlineStr">
        <is>
          <t>CON03-2 · Service Delivery Analyst</t>
        </is>
      </c>
      <c r="AT13" s="134" t="inlineStr">
        <is>
          <t>Coordinate service schedules, controls and customer handoffs.</t>
        </is>
      </c>
      <c r="AU13" s="134" t="inlineStr">
        <is>
          <t>Demonstrate routine delivery plus judgement in bounded exceptions.</t>
        </is>
      </c>
      <c r="AV13" s="134" t="inlineStr">
        <is>
          <t>A delivery plan with quality checks, escalation paths and completion evidence</t>
        </is>
      </c>
      <c r="AW13" s="134" t="inlineStr">
        <is>
          <r>
            <rPr>
              <rFont val="Calibri"/>
              <b val="1"/>
              <sz val="10"/>
            </rPr>
            <t>Workiva:</t>
          </r>
          <r>
            <rPr>
              <rFont val="Calibri"/>
              <sz val="10"/>
            </rPr>
            <t xml:space="preserve"> Senior Manager of Product Support · Related work. Gap: Support operations are adjacent; no full reporting-service operations ladder found</t>
          </r>
        </is>
      </c>
      <c r="AX13" s="179" t="inlineStr">
        <is>
          <t>Framework + sub-family themes · 3+ answered</t>
        </is>
      </c>
      <c r="AY13" s="136" t="inlineStr">
        <is>
          <t>1 holder, 1 answered the survey; sub-family 3 answered</t>
        </is>
      </c>
    </row>
    <row r="14" ht="93" customHeight="1">
      <c r="A14" s="176" t="inlineStr">
        <is>
          <t>RC-016</t>
        </is>
      </c>
      <c r="B14" s="111" t="inlineStr">
        <is>
          <t>Consulting &amp; Professional Services</t>
        </is>
      </c>
      <c r="C14" s="111" t="inlineStr">
        <is>
          <t>Service Delivery Operations</t>
        </is>
      </c>
      <c r="D14" s="150" t="inlineStr">
        <is>
          <t>B1</t>
        </is>
      </c>
      <c r="E14" s="21" t="inlineStr">
        <is>
          <t>Specialist</t>
        </is>
      </c>
      <c r="F14" s="111" t="inlineStr">
        <is>
          <t>IC</t>
        </is>
      </c>
      <c r="G14" s="111" t="inlineStr">
        <is>
          <t>Service Delivery Specialist</t>
        </is>
      </c>
      <c r="H14" s="112" t="n">
        <v>1</v>
      </c>
      <c r="I14" s="111" t="inlineStr">
        <is>
          <t>CARBON 1</t>
        </is>
      </c>
      <c r="J14" s="162" t="n">
        <v>1</v>
      </c>
      <c r="K14" s="114" t="inlineStr">
        <is>
          <t>Rupesh Gaikwad</t>
        </is>
      </c>
      <c r="L14" s="114" t="inlineStr">
        <is>
          <t>Services</t>
        </is>
      </c>
      <c r="M14" s="119" t="inlineStr">
        <is>
          <r>
            <rPr>
              <rFont val="Calibri"/>
              <sz val="10"/>
            </rPr>
            <t xml:space="preserve">Allocates work and shifts, tracks deliveries, prepares billing inputs and services MIS. At B1: a domain / module, or a small team.
</t>
          </r>
          <r>
            <rPr>
              <rFont val="Calibri"/>
              <b val="1"/>
              <sz val="10"/>
            </rPr>
            <t>Common themes in sub-family holders, all levels' answers:</t>
          </r>
          <r>
            <rPr>
              <rFont val="Calibri"/>
              <sz val="10"/>
            </rPr>
            <t xml:space="preserve"> timely</t>
          </r>
        </is>
      </c>
      <c r="N14" s="164" t="inlineStr">
        <is>
          <r>
            <rPr>
              <rFont val="Calibri"/>
              <sz val="10"/>
            </rPr>
            <t xml:space="preserve">Allocates work and shifts, tracks deliveries, prepares billing inputs and services MIS; Domain specialist work; A domain or a small team
</t>
          </r>
          <r>
            <rPr>
              <rFont val="Calibri"/>
              <b val="1"/>
              <sz val="10"/>
            </rPr>
            <t>Common themes in sub-family holders, all levels' answers:</t>
          </r>
          <r>
            <rPr>
              <rFont val="Calibri"/>
              <sz val="10"/>
            </rPr>
            <t xml:space="preserve"> monitoring · management · project · handling</t>
          </r>
        </is>
      </c>
      <c r="O14" s="164" t="inlineStr">
        <is>
          <r>
            <rPr>
              <rFont val="Calibri"/>
              <sz val="10"/>
            </rPr>
            <t xml:space="preserve">A domain or a small team
</t>
          </r>
          <r>
            <rPr>
              <rFont val="Calibri"/>
              <b val="1"/>
              <sz val="10"/>
            </rPr>
            <t>Common themes in sub-family holders, all levels' answers:</t>
          </r>
          <r>
            <rPr>
              <rFont val="Calibri"/>
              <sz val="10"/>
            </rPr>
            <t xml:space="preserve"> timely</t>
          </r>
        </is>
      </c>
      <c r="P14" s="164" t="inlineStr">
        <is>
          <r>
            <rPr>
              <rFont val="Calibri"/>
              <sz val="10"/>
            </rPr>
            <t xml:space="preserve">A domain or a small team
</t>
          </r>
          <r>
            <rPr>
              <rFont val="Calibri"/>
              <b val="1"/>
              <sz val="10"/>
            </rPr>
            <t>Common themes in sub-family holders, all levels' answers:</t>
          </r>
          <r>
            <rPr>
              <rFont val="Calibri"/>
              <sz val="10"/>
            </rPr>
            <t xml:space="preserve"> delivery · performance</t>
          </r>
        </is>
      </c>
      <c r="Q14" s="164" t="inlineStr">
        <is>
          <r>
            <rPr>
              <rFont val="Calibri"/>
              <sz val="10"/>
            </rPr>
            <t xml:space="preserve">Technical / QC / client calls for the domain
</t>
          </r>
          <r>
            <rPr>
              <rFont val="Calibri"/>
              <b val="1"/>
              <sz val="10"/>
            </rPr>
            <t>Common themes in sub-family holders, all levels' answers:</t>
          </r>
          <r>
            <rPr>
              <rFont val="Calibri"/>
              <sz val="10"/>
            </rPr>
            <t xml:space="preserve"> project</t>
          </r>
        </is>
      </c>
      <c r="R14" s="164" t="inlineStr">
        <is>
          <t>—</t>
        </is>
      </c>
      <c r="S14" s="164" t="inlineStr">
        <is>
          <t>XBRL Domain</t>
        </is>
      </c>
      <c r="T14" s="164" t="inlineStr">
        <is>
          <t>—</t>
        </is>
      </c>
      <c r="U14" s="120" t="inlineStr">
        <is>
          <t>A domain / module, or a small team</t>
        </is>
      </c>
      <c r="V14" s="165" t="inlineStr">
        <is>
          <t>Domain specialist work</t>
        </is>
      </c>
      <c r="W14" s="165" t="inlineStr">
        <is>
          <t>Technical / QC / client calls for the domain</t>
        </is>
      </c>
      <c r="X14" s="165" t="inlineStr">
        <is>
          <t>A domain or a small team</t>
        </is>
      </c>
      <c r="Y14" s="165" t="inlineStr">
        <is>
          <r>
            <rPr>
              <rFont val="Calibri"/>
              <b val="1"/>
              <sz val="10"/>
            </rPr>
            <t>IC:</t>
          </r>
          <r>
            <rPr>
              <rFont val="Calibri"/>
              <sz val="10"/>
            </rPr>
            <t xml:space="preserve"> mentors and reviews · People: hands-on team lead of 3–5</t>
          </r>
        </is>
      </c>
      <c r="Z14" s="165" t="inlineStr">
        <is>
          <t>4–7 yrs</t>
        </is>
      </c>
      <c r="AA14" s="165" t="inlineStr">
        <is>
          <t>Graduate + relevant qualification or certification preferred</t>
        </is>
      </c>
      <c r="AB14" s="165" t="inlineStr">
        <is>
          <t>XBRL US GAAP Certificate · AICPA &amp; XBRL US or equivalent; CA / CMA / ACCA / CFA / IFRS certificate</t>
        </is>
      </c>
      <c r="AC14" s="165" t="inlineStr">
        <is>
          <r>
            <rPr>
              <rFont val="Calibri"/>
              <b val="1"/>
              <sz val="10"/>
            </rPr>
            <t>IC:</t>
          </r>
          <r>
            <rPr>
              <rFont val="Calibri"/>
              <sz val="10"/>
            </rPr>
            <t xml:space="preserve"> none · Team Lead: 3–5</t>
          </r>
        </is>
      </c>
      <c r="AD14" s="122" t="inlineStr">
        <is>
          <t>Core 3 · Future-ready 3 · Functional 3 · Leadership 1</t>
        </is>
      </c>
      <c r="AE14" s="123" t="inlineStr">
        <is>
          <t>XBRL, iXBRL &amp; Taxonomy · Accounting &amp; Reporting Standards · IFRS/US GAAP</t>
        </is>
      </c>
      <c r="AF14" s="123" t="inlineStr">
        <is>
          <t>Regulatory &amp; BFSI Domain · Process Improvement &amp; Quality Mindset · Advanced Excel &amp; Productivity Tools · AI, GenAI &amp; Prompt Engineering</t>
        </is>
      </c>
      <c r="AG14" s="177" t="inlineStr">
        <is>
          <t>P3 / M2</t>
        </is>
      </c>
      <c r="AH14" s="129" t="inlineStr">
        <is>
          <t>4 Enable</t>
        </is>
      </c>
      <c r="AI14" s="178" t="inlineStr">
        <is>
          <r>
            <rPr>
              <rFont val="Calibri"/>
              <b val="1"/>
              <sz val="10"/>
            </rPr>
            <t>Big Four:</t>
          </r>
          <r>
            <rPr>
              <rFont val="Calibri"/>
              <sz val="10"/>
            </rPr>
            <t xml:space="preserve"> Senior Consultant · IRIS Vs Market Benchmark — XBRL US credential pathway: Certificate + specialist taxonomy</t>
          </r>
        </is>
      </c>
      <c r="AJ14" s="178" t="inlineStr">
        <is>
          <t>XBRL US GAAP Certificate · AICPA &amp; XBRL US; XBRL International specifications; IFRS / US GAAP / Ind AS</t>
        </is>
      </c>
      <c r="AK14" s="178" t="inlineStr">
        <is>
          <t>B2 · Senior Specialist</t>
        </is>
      </c>
      <c r="AL14" s="130" t="inlineStr">
        <is>
          <t>Leadership &amp; people management · Project / programme management · Strategy &amp; business acumen · Broader exposure &amp; ownership</t>
        </is>
      </c>
      <c r="AM14" s="131" t="inlineStr">
        <is>
          <t>—</t>
        </is>
      </c>
      <c r="AN14" s="131" t="inlineStr">
        <is>
          <t>Mentoring / guidance from seniors · On-the-job / hands-on · Formal / classroom training · Knowledge transfer · KT</t>
        </is>
      </c>
      <c r="AO14" s="131" t="inlineStr">
        <is>
          <t>receiving · documents</t>
        </is>
      </c>
      <c r="AP14" s="131" t="inlineStr">
        <is>
          <t>reduce · resource · planning · delivery · improved</t>
        </is>
      </c>
      <c r="AQ14" s="131" t="inlineStr">
        <is>
          <t>2 of 2 say the role is changing because of AI / automation</t>
        </is>
      </c>
      <c r="AR14" s="144" t="inlineStr">
        <is>
          <t>Deliver expert reporting and client-domain services. Includes: XBRL execution, taxonomy advice, service delivery and technical documentation. Excludes: Internal corporate accounting; product roadmap ownership.</t>
        </is>
      </c>
      <c r="AS14" s="134" t="inlineStr">
        <is>
          <t>CON03-3 · Senior Service Delivery Analyst</t>
        </is>
      </c>
      <c r="AT14" s="134" t="inlineStr">
        <is>
          <t>Resolve capacity conflicts, repeated defects and service exceptions.</t>
        </is>
      </c>
      <c r="AU14" s="134" t="inlineStr">
        <is>
          <t>Evidence of complex work, decisions and outcomes beyond routine delivery.</t>
        </is>
      </c>
      <c r="AV14" s="134" t="inlineStr">
        <is>
          <t>A delivery plan with quality checks, escalation paths and completion evidence</t>
        </is>
      </c>
      <c r="AW14" s="134" t="inlineStr">
        <is>
          <r>
            <rPr>
              <rFont val="Calibri"/>
              <b val="1"/>
              <sz val="10"/>
            </rPr>
            <t>Workiva:</t>
          </r>
          <r>
            <rPr>
              <rFont val="Calibri"/>
              <sz val="10"/>
            </rPr>
            <t xml:space="preserve"> Senior Manager of Product Support · Related work. Gap: Support operations are adjacent; no full reporting-service operations ladder found</t>
          </r>
        </is>
      </c>
      <c r="AX14" s="179" t="inlineStr">
        <is>
          <t>Framework + sub-family themes · 3+ answered</t>
        </is>
      </c>
      <c r="AY14" s="136" t="inlineStr">
        <is>
          <t>1 holder, 1 answered the survey; sub-family 3 answered</t>
        </is>
      </c>
    </row>
    <row r="15" ht="93" customHeight="1">
      <c r="A15" s="176" t="inlineStr">
        <is>
          <t>RC-017</t>
        </is>
      </c>
      <c r="B15" s="111" t="inlineStr">
        <is>
          <t>Consulting &amp; Professional Services</t>
        </is>
      </c>
      <c r="C15" s="111" t="inlineStr">
        <is>
          <t>Service Delivery Operations</t>
        </is>
      </c>
      <c r="D15" s="150" t="inlineStr">
        <is>
          <t>B2</t>
        </is>
      </c>
      <c r="E15" s="21" t="inlineStr">
        <is>
          <t>Manager</t>
        </is>
      </c>
      <c r="F15" s="111" t="inlineStr">
        <is>
          <t>Manager</t>
        </is>
      </c>
      <c r="G15" s="111" t="inlineStr">
        <is>
          <t>Senior Manager – Service Delivery</t>
        </is>
      </c>
      <c r="H15" s="112" t="n">
        <v>1</v>
      </c>
      <c r="I15" s="111" t="inlineStr">
        <is>
          <t>CARBON 1</t>
        </is>
      </c>
      <c r="J15" s="162" t="n">
        <v>1</v>
      </c>
      <c r="K15" s="114" t="inlineStr">
        <is>
          <t>Shailesh Kumar Sharma</t>
        </is>
      </c>
      <c r="L15" s="114" t="inlineStr">
        <is>
          <t>Services</t>
        </is>
      </c>
      <c r="M15" s="119" t="inlineStr">
        <is>
          <r>
            <rPr>
              <rFont val="Calibri"/>
              <sz val="10"/>
            </rPr>
            <t xml:space="preserve">Allocates work and shifts, tracks deliveries, prepares billing inputs and services MIS. At B2: deep domain expertise, or one team.
</t>
          </r>
          <r>
            <rPr>
              <rFont val="Calibri"/>
              <b val="1"/>
              <sz val="10"/>
            </rPr>
            <t>Common themes in sub-family holders, all levels' answers:</t>
          </r>
          <r>
            <rPr>
              <rFont val="Calibri"/>
              <sz val="10"/>
            </rPr>
            <t xml:space="preserve"> timely</t>
          </r>
        </is>
      </c>
      <c r="N15" s="164" t="inlineStr">
        <is>
          <r>
            <rPr>
              <rFont val="Calibri"/>
              <sz val="10"/>
            </rPr>
            <t xml:space="preserve">Allocates work and shifts, tracks deliveries, prepares billing inputs and services MIS; Hardest problems in the domain; One team or a client portfolio
</t>
          </r>
          <r>
            <rPr>
              <rFont val="Calibri"/>
              <b val="1"/>
              <sz val="10"/>
            </rPr>
            <t>Common themes in sub-family holders, all levels' answers:</t>
          </r>
          <r>
            <rPr>
              <rFont val="Calibri"/>
              <sz val="10"/>
            </rPr>
            <t xml:space="preserve"> monitoring · management · project · handling</t>
          </r>
        </is>
      </c>
      <c r="O15" s="164" t="inlineStr">
        <is>
          <r>
            <rPr>
              <rFont val="Calibri"/>
              <sz val="10"/>
            </rPr>
            <t xml:space="preserve">One team or a client portfolio
</t>
          </r>
          <r>
            <rPr>
              <rFont val="Calibri"/>
              <b val="1"/>
              <sz val="10"/>
            </rPr>
            <t>Common themes in sub-family holders, all levels' answers:</t>
          </r>
          <r>
            <rPr>
              <rFont val="Calibri"/>
              <sz val="10"/>
            </rPr>
            <t xml:space="preserve"> timely</t>
          </r>
        </is>
      </c>
      <c r="P15" s="164" t="inlineStr">
        <is>
          <r>
            <rPr>
              <rFont val="Calibri"/>
              <sz val="10"/>
            </rPr>
            <t xml:space="preserve">One team or a client portfolio
</t>
          </r>
          <r>
            <rPr>
              <rFont val="Calibri"/>
              <b val="1"/>
              <sz val="10"/>
            </rPr>
            <t>Common themes in sub-family holders, all levels' answers:</t>
          </r>
          <r>
            <rPr>
              <rFont val="Calibri"/>
              <sz val="10"/>
            </rPr>
            <t xml:space="preserve"> delivery · performance</t>
          </r>
        </is>
      </c>
      <c r="Q15" s="164" t="inlineStr">
        <is>
          <r>
            <rPr>
              <rFont val="Calibri"/>
              <sz val="10"/>
            </rPr>
            <t xml:space="preserve">Allocates people and sets team priorities
</t>
          </r>
          <r>
            <rPr>
              <rFont val="Calibri"/>
              <b val="1"/>
              <sz val="10"/>
            </rPr>
            <t>Common themes in sub-family holders, all levels' answers:</t>
          </r>
          <r>
            <rPr>
              <rFont val="Calibri"/>
              <sz val="10"/>
            </rPr>
            <t xml:space="preserve"> project</t>
          </r>
        </is>
      </c>
      <c r="R15" s="164" t="inlineStr">
        <is>
          <t>—</t>
        </is>
      </c>
      <c r="S15" s="164" t="inlineStr">
        <is>
          <t>XBRL Domain</t>
        </is>
      </c>
      <c r="T15" s="164" t="inlineStr">
        <is>
          <t>—</t>
        </is>
      </c>
      <c r="U15" s="120" t="inlineStr">
        <is>
          <t>Deep domain expertise, or one team</t>
        </is>
      </c>
      <c r="V15" s="165" t="inlineStr">
        <is>
          <t>Hardest problems in the domain</t>
        </is>
      </c>
      <c r="W15" s="165" t="inlineStr">
        <is>
          <t>Allocates people and sets team priorities</t>
        </is>
      </c>
      <c r="X15" s="165" t="inlineStr">
        <is>
          <t>One team or a client portfolio</t>
        </is>
      </c>
      <c r="Y15" s="165" t="inlineStr">
        <is>
          <r>
            <rPr>
              <rFont val="Calibri"/>
              <b val="1"/>
              <sz val="10"/>
            </rPr>
            <t>IC:</t>
          </r>
          <r>
            <rPr>
              <rFont val="Calibri"/>
              <sz val="10"/>
            </rPr>
            <t xml:space="preserve"> guides others in the domain · People: manages a team of 6+</t>
          </r>
        </is>
      </c>
      <c r="Z15" s="165" t="inlineStr">
        <is>
          <t>6–9 yrs</t>
        </is>
      </c>
      <c r="AA15" s="165" t="inlineStr">
        <is>
          <t>Graduate or postgraduate; professional qualification preferred</t>
        </is>
      </c>
      <c r="AB15" s="165" t="inlineStr">
        <is>
          <t>XBRL US GAAP Certificate · AICPA &amp; XBRL US or equivalent; CA / CMA / ACCA / CFA / IFRS certificate</t>
        </is>
      </c>
      <c r="AC15" s="165" t="inlineStr">
        <is>
          <r>
            <rPr>
              <rFont val="Calibri"/>
              <b val="1"/>
              <sz val="10"/>
            </rPr>
            <t>IC:</t>
          </r>
          <r>
            <rPr>
              <rFont val="Calibri"/>
              <sz val="10"/>
            </rPr>
            <t xml:space="preserve"> none · People: 6–8 knowledge work, 8–12 standardised delivery</t>
          </r>
        </is>
      </c>
      <c r="AD15" s="122" t="inlineStr">
        <is>
          <t>Core 3 · Future-ready 3 · Functional 4 · Leadership 3</t>
        </is>
      </c>
      <c r="AE15" s="123" t="inlineStr">
        <is>
          <t>XBRL, iXBRL &amp; Taxonomy · Accounting &amp; Reporting Standards · IFRS/US GAAP</t>
        </is>
      </c>
      <c r="AF15" s="123" t="inlineStr">
        <is>
          <t>Regulatory &amp; BFSI Domain · Process Improvement &amp; Quality Mindset · Advanced Excel &amp; Productivity Tools · AI, GenAI &amp; Prompt Engineering</t>
        </is>
      </c>
      <c r="AG15" s="177" t="inlineStr">
        <is>
          <t>P4 / M3</t>
        </is>
      </c>
      <c r="AH15" s="129" t="inlineStr">
        <is>
          <t>4–5</t>
        </is>
      </c>
      <c r="AI15" s="178" t="inlineStr">
        <is>
          <r>
            <rPr>
              <rFont val="Calibri"/>
              <b val="1"/>
              <sz val="10"/>
            </rPr>
            <t>Big Four:</t>
          </r>
          <r>
            <rPr>
              <rFont val="Calibri"/>
              <sz val="10"/>
            </rPr>
            <t xml:space="preserve"> Manager · IRIS Vs Market Benchmark — XBRL US credential pathway: Certificate + review authority</t>
          </r>
        </is>
      </c>
      <c r="AJ15" s="178" t="inlineStr">
        <is>
          <t>XBRL US GAAP Certificate · AICPA &amp; XBRL US; XBRL International specifications; IFRS / US GAAP / Ind AS</t>
        </is>
      </c>
      <c r="AK15" s="178" t="inlineStr">
        <is>
          <t>B3 · Lead Specialist</t>
        </is>
      </c>
      <c r="AL15" s="130" t="inlineStr">
        <is>
          <t>Leadership &amp; people management · Project / programme management · Client, sales &amp; stakeholders · Broader exposure &amp; ownership</t>
        </is>
      </c>
      <c r="AM15" s="131" t="inlineStr">
        <is>
          <t>—</t>
        </is>
      </c>
      <c r="AN15" s="131" t="inlineStr">
        <is>
          <t>Mentoring / guidance from seniors · On-the-job / hands-on · Formal / classroom training · Knowledge transfer · KT</t>
        </is>
      </c>
      <c r="AO15" s="131" t="inlineStr">
        <is>
          <t>receiving · documents</t>
        </is>
      </c>
      <c r="AP15" s="131" t="inlineStr">
        <is>
          <t>reduce · resource · planning · delivery · improved</t>
        </is>
      </c>
      <c r="AQ15" s="131" t="inlineStr">
        <is>
          <t>2 of 2 say the role is changing because of AI / automation</t>
        </is>
      </c>
      <c r="AR15" s="144" t="inlineStr">
        <is>
          <t>Deliver expert reporting and client-domain services. Includes: XBRL execution, taxonomy advice, service delivery and technical documentation. Excludes: Internal corporate accounting; product roadmap ownership.</t>
        </is>
      </c>
      <c r="AS15" s="134" t="inlineStr">
        <is>
          <t>LD03-1 · Service Delivery / Consulting Manager</t>
        </is>
      </c>
      <c r="AT15" s="134" t="inlineStr">
        <is>
          <t>Own staffing decisions, performance support, service quality and delegated team resources</t>
        </is>
      </c>
      <c r="AU15" s="134" t="inlineStr">
        <is>
          <t>Do not manufacture three reporting layers. Choose roles the organisation needs. A specialist may remain on an equally valued expert path.</t>
        </is>
      </c>
      <c r="AV15" s="134" t="inlineStr">
        <is>
          <t>—</t>
        </is>
      </c>
      <c r="AW15" s="134" t="inlineStr">
        <is>
          <t>—</t>
        </is>
      </c>
      <c r="AX15" s="179" t="inlineStr">
        <is>
          <t>Framework + sub-family themes · 3+ answered</t>
        </is>
      </c>
      <c r="AY15" s="136" t="inlineStr">
        <is>
          <t>1 holder, 1 answered the survey; sub-family 3 answered</t>
        </is>
      </c>
    </row>
    <row r="16" ht="119" customHeight="1">
      <c r="A16" s="176" t="inlineStr">
        <is>
          <t>RC-024</t>
        </is>
      </c>
      <c r="B16" s="111" t="inlineStr">
        <is>
          <t>Consulting &amp; Professional Services</t>
        </is>
      </c>
      <c r="C16" s="111" t="inlineStr">
        <is>
          <t>XBRL Tagging, Conversion &amp; Filing</t>
        </is>
      </c>
      <c r="D16" s="148" t="inlineStr">
        <is>
          <t>A2</t>
        </is>
      </c>
      <c r="E16" s="147" t="inlineStr">
        <is>
          <t>Associate</t>
        </is>
      </c>
      <c r="F16" s="111" t="inlineStr">
        <is>
          <t>IC</t>
        </is>
      </c>
      <c r="G16" s="111" t="inlineStr">
        <is>
          <t>Financial Analyst</t>
        </is>
      </c>
      <c r="H16" s="112" t="n">
        <v>4</v>
      </c>
      <c r="I16" s="111" t="inlineStr">
        <is>
          <t>iFile 3 · CARBON 1</t>
        </is>
      </c>
      <c r="J16" s="162" t="n">
        <v>1</v>
      </c>
      <c r="K16" s="114" t="inlineStr">
        <is>
          <t>Anjali Singh</t>
        </is>
      </c>
      <c r="L16" s="114" t="inlineStr">
        <is>
          <t>Services</t>
        </is>
      </c>
      <c r="M16" s="119" t="inlineStr">
        <is>
          <r>
            <rPr>
              <rFont val="Calibri"/>
              <sz val="10"/>
            </rPr>
            <t xml:space="preserve">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t>
          </r>
        </is>
      </c>
      <c r="N16" s="164" t="inlineStr">
        <is>
          <r>
            <rPr>
              <rFont val="Calibri"/>
              <sz val="10"/>
            </rPr>
            <t xml:space="preserve">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t>
          </r>
        </is>
      </c>
      <c r="O16" s="164" t="inlineStr">
        <is>
          <r>
            <rPr>
              <rFont val="Calibri"/>
              <sz val="10"/>
            </rPr>
            <t xml:space="preserve">Own deliverables · accuracy, TAT
</t>
          </r>
          <r>
            <rPr>
              <rFont val="Calibri"/>
              <b val="1"/>
              <sz val="10"/>
            </rPr>
            <t>Common themes in role-holders' answers:</t>
          </r>
          <r>
            <rPr>
              <rFont val="Calibri"/>
              <sz val="10"/>
            </rPr>
            <t xml:space="preserve"> xbrl · reports</t>
          </r>
        </is>
      </c>
      <c r="P16" s="164" t="inlineStr">
        <is>
          <r>
            <rPr>
              <rFont val="Calibri"/>
              <sz val="10"/>
            </rPr>
            <t xml:space="preserve">Own deliverables · accuracy, TAT
</t>
          </r>
          <r>
            <rPr>
              <rFont val="Calibri"/>
              <b val="1"/>
              <sz val="10"/>
            </rPr>
            <t>Common themes in role-holders' answers:</t>
          </r>
          <r>
            <rPr>
              <rFont val="Calibri"/>
              <sz val="10"/>
            </rPr>
            <t xml:space="preserve"> xbrl · mapping · tagging · reports · accuracy</t>
          </r>
        </is>
      </c>
      <c r="Q16" s="164" t="inlineStr">
        <is>
          <r>
            <rPr>
              <rFont val="Calibri"/>
              <sz val="10"/>
            </rPr>
            <t xml:space="preserve">Chooses own approach within standards
</t>
          </r>
          <r>
            <rPr>
              <rFont val="Calibri"/>
              <b val="1"/>
              <sz val="10"/>
            </rPr>
            <t>Common themes in role-holders' answers:</t>
          </r>
          <r>
            <rPr>
              <rFont val="Calibri"/>
              <sz val="10"/>
            </rPr>
            <t xml:space="preserve"> errors · tagging</t>
          </r>
        </is>
      </c>
      <c r="R16" s="164" t="inlineStr">
        <is>
          <r>
            <rPr>
              <rFont val="Calibri"/>
              <b val="1"/>
              <sz val="10"/>
            </rPr>
            <t>Common themes in manager-set KRAs:</t>
          </r>
          <r>
            <rPr>
              <rFont val="Calibri"/>
              <sz val="10"/>
            </rPr>
            <t xml:space="preserve"> complete iris · resolve · cycle full · accuracy targets · maintained · logs document</t>
          </r>
        </is>
      </c>
      <c r="S16" s="164" t="inlineStr">
        <is>
          <t>XBRL Domain</t>
        </is>
      </c>
      <c r="T16" s="164" t="inlineStr">
        <is>
          <t>Ms excel</t>
        </is>
      </c>
      <c r="U16" s="120" t="inlineStr">
        <is>
          <t>Standard work delivered independently</t>
        </is>
      </c>
      <c r="V16" s="165" t="inlineStr">
        <is>
          <t>Standard work of the discipline</t>
        </is>
      </c>
      <c r="W16" s="165" t="inlineStr">
        <is>
          <t>Chooses own approach within standards</t>
        </is>
      </c>
      <c r="X16" s="165" t="inlineStr">
        <is>
          <t>Own deliverables · accuracy, TAT</t>
        </is>
      </c>
      <c r="Y16" s="165" t="inlineStr">
        <is>
          <t>Not scored in Band A</t>
        </is>
      </c>
      <c r="Z16" s="165" t="inlineStr">
        <is>
          <t>0–2 yrs</t>
        </is>
      </c>
      <c r="AA16" s="165" t="inlineStr">
        <is>
          <t>Graduate · or diploma with experience</t>
        </is>
      </c>
      <c r="AB16" s="165" t="inlineStr">
        <is>
          <t>XBRL US GAAP Certificate · AICPA &amp; XBRL US or equivalent; CA / CMA / ACCA / CFA / IFRS certificate</t>
        </is>
      </c>
      <c r="AC16" s="165" t="inlineStr">
        <is>
          <t>No direct reports</t>
        </is>
      </c>
      <c r="AD16" s="122" t="inlineStr">
        <is>
          <t>Core 2 · Future-ready 2 · Functional 2 · Leadership —</t>
        </is>
      </c>
      <c r="AE16" s="123" t="inlineStr">
        <is>
          <t>XBRL, iXBRL &amp; Taxonomy · Accounting &amp; Reporting Standards · IFRS/US GAAP</t>
        </is>
      </c>
      <c r="AF16" s="123" t="inlineStr">
        <is>
          <t>Regulatory &amp; BFSI Domain · Process Improvement &amp; Quality Mindset · Advanced Excel &amp; Productivity Tools · AI, GenAI &amp; Prompt Engineering</t>
        </is>
      </c>
      <c r="AG16" s="177" t="inlineStr">
        <is>
          <t>P1–P2</t>
        </is>
      </c>
      <c r="AH16" s="129" t="inlineStr">
        <is>
          <t>2 Assist</t>
        </is>
      </c>
      <c r="AI16" s="178" t="inlineStr">
        <is>
          <r>
            <rPr>
              <rFont val="Calibri"/>
              <b val="1"/>
              <sz val="10"/>
            </rPr>
            <t>Toppan Merrill:</t>
          </r>
          <r>
            <rPr>
              <rFont val="Calibri"/>
              <sz val="10"/>
            </rPr>
            <t xml:space="preserve"> XBRL Financial Analyst, Associate · DataTracks: Associate · Big Four: Analyst</t>
          </r>
        </is>
      </c>
      <c r="AJ16" s="178" t="inlineStr">
        <is>
          <t>XBRL US GAAP Certificate · AICPA &amp; XBRL US; XBRL International specifications; IFRS / US GAAP / Ind AS</t>
        </is>
      </c>
      <c r="AK16" s="178" t="inlineStr">
        <is>
          <t>A3 · Senior Associate</t>
        </is>
      </c>
      <c r="AL16" s="130" t="inlineStr">
        <is>
          <t>Domain, regulatory &amp; XBRL · Data, SQL &amp; analytics · Product &amp; tool knowledge · AI / automation · Project / programme management</t>
        </is>
      </c>
      <c r="AM16" s="131" t="inlineStr">
        <is>
          <t>presentation influence · ownership · practices · regulatory updates · stakeholder management</t>
        </is>
      </c>
      <c r="AN16" s="131" t="inlineStr">
        <is>
          <t>On-the-job / hands-on · Mentoring / guidance from seniors · Formal / classroom training</t>
        </is>
      </c>
      <c r="AO16" s="131" t="inlineStr">
        <is>
          <t>internet</t>
        </is>
      </c>
      <c r="AP16" s="131" t="inlineStr">
        <is>
          <t>automation · process</t>
        </is>
      </c>
      <c r="AQ16" s="131" t="inlineStr">
        <is>
          <t>4 of 4 say the role is changing because of AI / automation</t>
        </is>
      </c>
      <c r="AR16" s="144" t="inlineStr">
        <is>
          <t>Deliver expert reporting and client-domain services. Includes: XBRL execution, taxonomy advice, service delivery and technical documentation. Excludes: Internal corporate accounting; product roadmap ownership.</t>
        </is>
      </c>
      <c r="AS16" s="134" t="inlineStr">
        <is>
          <t>CON01-1 · XBRL Reporting Associate</t>
        </is>
      </c>
      <c r="AT16" s="134" t="inlineStr">
        <is>
          <r>
            <rPr>
              <rFont val="Calibri"/>
              <b val="1"/>
              <sz val="10"/>
            </rPr>
            <t>Complete defined parts under review:</t>
          </r>
          <r>
            <rPr>
              <rFont val="Calibri"/>
              <sz val="10"/>
            </rPr>
            <t xml:space="preserve"> prepare tagging with source reconciliation and validation results.</t>
          </r>
        </is>
      </c>
      <c r="AU16" s="134" t="inlineStr">
        <is>
          <t>Repeatable correct delivery, safe escalation and required entry eligibility.</t>
        </is>
      </c>
      <c r="AV16" s="134" t="inlineStr">
        <is>
          <t>A reconciled filing with defensible tag selection, exception log and reviewer sign-off</t>
        </is>
      </c>
      <c r="AW16" s="134" t="inlineStr">
        <is>
          <r>
            <rPr>
              <rFont val="Calibri"/>
              <b val="1"/>
              <sz val="10"/>
            </rPr>
            <t>DataTracks:</t>
          </r>
          <r>
            <rPr>
              <rFont val="Calibri"/>
              <sz val="10"/>
            </rPr>
            <t xml:space="preserve"> Published career openings · Related work. Gap: Document production is adjacent to filing services; XBRL analyst titles are proposed</t>
          </r>
        </is>
      </c>
      <c r="AX16" s="180" t="inlineStr">
        <is>
          <t>Framework + role-holders' themes · 3+ answered</t>
        </is>
      </c>
      <c r="AY16" s="136" t="inlineStr">
        <is>
          <t>4 holders, 4 answered the survey; sub-family 56 answered</t>
        </is>
      </c>
    </row>
    <row r="17" ht="145" customHeight="1">
      <c r="A17" s="176" t="inlineStr">
        <is>
          <t>RC-025</t>
        </is>
      </c>
      <c r="B17" s="111" t="inlineStr">
        <is>
          <t>Consulting &amp; Professional Services</t>
        </is>
      </c>
      <c r="C17" s="111" t="inlineStr">
        <is>
          <t>XBRL Tagging, Conversion &amp; Filing</t>
        </is>
      </c>
      <c r="D17" s="148" t="inlineStr">
        <is>
          <t>A3</t>
        </is>
      </c>
      <c r="E17" s="147" t="inlineStr">
        <is>
          <t>Senior Associate</t>
        </is>
      </c>
      <c r="F17" s="111" t="inlineStr">
        <is>
          <t>IC</t>
        </is>
      </c>
      <c r="G17" s="111" t="inlineStr">
        <is>
          <t>Senior Financial Analyst · XBRL Specialist</t>
        </is>
      </c>
      <c r="H17" s="112" t="n">
        <v>38</v>
      </c>
      <c r="I17" s="111" t="inlineStr">
        <is>
          <t>CARBON 35 · iFile 3</t>
        </is>
      </c>
      <c r="J17" s="162" t="n">
        <v>35</v>
      </c>
      <c r="K17" s="114" t="inlineStr">
        <is>
          <t>Abhijit Bhagwan Patil, Ajinkya Dhumal, Amol Keskar, Anjum Shaikh, Ashok Yadav, Atul Paradkar, Bhavik Raparka, Chaitali Chatterjee +27 more</t>
        </is>
      </c>
      <c r="L17" s="114" t="inlineStr">
        <is>
          <t>Services</t>
        </is>
      </c>
      <c r="M17" s="119" t="inlineStr">
        <is>
          <r>
            <rPr>
              <rFont val="Calibri"/>
              <sz val="10"/>
            </rPr>
            <t xml:space="preserve">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t>
          </r>
        </is>
      </c>
      <c r="N17" s="164" t="inlineStr">
        <is>
          <r>
            <rPr>
              <rFont val="Calibri"/>
              <sz val="10"/>
            </rPr>
            <t xml:space="preserve">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t>
          </r>
        </is>
      </c>
      <c r="O17"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financial · files · reports · tagging · accurate · tagged</t>
          </r>
        </is>
      </c>
      <c r="P17"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tagging · accountable · am · quality · accuracy · validation</t>
          </r>
        </is>
      </c>
      <c r="Q17" s="164" t="inlineStr">
        <is>
          <r>
            <rPr>
              <rFont val="Calibri"/>
              <sz val="10"/>
            </rPr>
            <t xml:space="preserve">Technical / QC / client calls on own work
</t>
          </r>
          <r>
            <rPr>
              <rFont val="Calibri"/>
              <b val="1"/>
              <sz val="10"/>
            </rPr>
            <t>Common themes in role-holders' answers:</t>
          </r>
          <r>
            <rPr>
              <rFont val="Calibri"/>
              <sz val="10"/>
            </rPr>
            <t xml:space="preserve"> tagging · validation · independently · issues · appropriate · assigned</t>
          </r>
        </is>
      </c>
      <c r="R17" s="164" t="inlineStr">
        <is>
          <r>
            <rPr>
              <rFont val="Calibri"/>
              <b val="1"/>
              <sz val="10"/>
            </rPr>
            <t>Common themes in manager-set KRAs:</t>
          </r>
          <r>
            <rPr>
              <rFont val="Calibri"/>
              <sz val="10"/>
            </rPr>
            <t xml:space="preserve"> resolve · full · coverage · cycles · defect · xbrl</t>
          </r>
        </is>
      </c>
      <c r="S17" s="164" t="inlineStr">
        <is>
          <t>XBRL Domain · Taxonomy knowledge · attention to detail · validation · Problem-solving · filing procedures · XBRL concepts · QC</t>
        </is>
      </c>
      <c r="T17" s="164" t="inlineStr">
        <is>
          <t>Carbon · Microsoft Excel · Excel · Outlook · validation · Microsoft Teams · QC · Disclosure Management</t>
        </is>
      </c>
      <c r="U17" s="120" t="inlineStr">
        <is>
          <t>Varied work; reviews juniors; go-to for a process</t>
        </is>
      </c>
      <c r="V17" s="165" t="inlineStr">
        <is>
          <t>Varied and non-standard work; handles exceptions</t>
        </is>
      </c>
      <c r="W17" s="165" t="inlineStr">
        <is>
          <t>Technical / QC / client calls on own work</t>
        </is>
      </c>
      <c r="X17" s="165" t="inlineStr">
        <is>
          <t>A module / process, or work with client or regulatory consequences</t>
        </is>
      </c>
      <c r="Y17" s="165" t="inlineStr">
        <is>
          <t>Not scored in Band A</t>
        </is>
      </c>
      <c r="Z17" s="165" t="inlineStr">
        <is>
          <t>2–4 yrs</t>
        </is>
      </c>
      <c r="AA17" s="165" t="inlineStr">
        <is>
          <t>Graduate; relevant certification preferred</t>
        </is>
      </c>
      <c r="AB17" s="165" t="inlineStr">
        <is>
          <t>XBRL US GAAP Certificate · AICPA &amp; XBRL US or equivalent; CA / CMA / ACCA / CFA / IFRS certificate</t>
        </is>
      </c>
      <c r="AC17" s="165" t="inlineStr">
        <is>
          <t>None · guides 1–3 juniors informally</t>
        </is>
      </c>
      <c r="AD17" s="122" t="inlineStr">
        <is>
          <t>Core 2 · Future-ready 2 · Functional 3 · Leadership —</t>
        </is>
      </c>
      <c r="AE17" s="123" t="inlineStr">
        <is>
          <t>XBRL, iXBRL &amp; Taxonomy · Accounting &amp; Reporting Standards · IFRS/US GAAP</t>
        </is>
      </c>
      <c r="AF17" s="123" t="inlineStr">
        <is>
          <t>Regulatory &amp; BFSI Domain · Process Improvement &amp; Quality Mindset · Advanced Excel &amp; Productivity Tools · AI, GenAI &amp; Prompt Engineering</t>
        </is>
      </c>
      <c r="AG17" s="177" t="inlineStr">
        <is>
          <t>P2</t>
        </is>
      </c>
      <c r="AH17" s="129" t="inlineStr">
        <is>
          <t>3 Apply</t>
        </is>
      </c>
      <c r="AI17" s="178" t="inlineStr">
        <is>
          <r>
            <rPr>
              <rFont val="Calibri"/>
              <b val="1"/>
              <sz val="10"/>
            </rPr>
            <t>DataTracks:</t>
          </r>
          <r>
            <rPr>
              <rFont val="Calibri"/>
              <sz val="10"/>
            </rPr>
            <t xml:space="preserve"> Senior Associate · 2–5 yrs · Big Four: Consultant · IRIS Vs Market Benchmark — XBRL US credential pathway: XBRL US GAAP Certificate</t>
          </r>
        </is>
      </c>
      <c r="AJ17" s="178" t="inlineStr">
        <is>
          <t>XBRL US GAAP Certificate · AICPA &amp; XBRL US; XBRL International specifications; IFRS / US GAAP / Ind AS</t>
        </is>
      </c>
      <c r="AK17" s="178" t="inlineStr">
        <is>
          <t>B1 · Specialist</t>
        </is>
      </c>
      <c r="AL17" s="130" t="inlineStr">
        <is>
          <t>Domain, regulatory &amp; XBRL · Broader exposure &amp; ownership · Testing &amp; quality · Client, sales &amp; stakeholders · Project / programme management</t>
        </is>
      </c>
      <c r="AM17" s="131" t="inlineStr">
        <is>
          <t>presentation influence · ownership · practices · regulatory updates · stakeholder management</t>
        </is>
      </c>
      <c r="AN17" s="131" t="inlineStr">
        <is>
          <t>On-the-job / hands-on · Formal / classroom training · Mentoring / guidance from seniors · Knowledge transfer · KT</t>
        </is>
      </c>
      <c r="AO17" s="131" t="inlineStr">
        <is>
          <t>complex · tool · changes · system · unfamiliar</t>
        </is>
      </c>
      <c r="AP17" s="131" t="inlineStr">
        <is>
          <t>reduce · improve · better · help · time</t>
        </is>
      </c>
      <c r="AQ17" s="131" t="inlineStr">
        <is>
          <t>18 of 33 say the role is changing because of AI / automation</t>
        </is>
      </c>
      <c r="AR17" s="144" t="inlineStr">
        <is>
          <t>Deliver expert reporting and client-domain services. Includes: XBRL execution, taxonomy advice, service delivery and technical documentation. Excludes: Internal corporate accounting; product roadmap ownership.</t>
        </is>
      </c>
      <c r="AS17" s="134" t="inlineStr">
        <is>
          <t>CON01-2 · XBRL Reporting Analyst</t>
        </is>
      </c>
      <c r="AT17" s="134" t="inlineStr">
        <is>
          <t>Prepare tagging with source reconciliation and validation results.</t>
        </is>
      </c>
      <c r="AU17" s="134" t="inlineStr">
        <is>
          <t>Demonstrate routine delivery plus judgement in bounded exceptions.</t>
        </is>
      </c>
      <c r="AV17" s="134" t="inlineStr">
        <is>
          <t>A reconciled filing with defensible tag selection, exception log and reviewer sign-off</t>
        </is>
      </c>
      <c r="AW17" s="134" t="inlineStr">
        <is>
          <r>
            <rPr>
              <rFont val="Calibri"/>
              <b val="1"/>
              <sz val="10"/>
            </rPr>
            <t>DataTracks:</t>
          </r>
          <r>
            <rPr>
              <rFont val="Calibri"/>
              <sz val="10"/>
            </rPr>
            <t xml:space="preserve"> Published career openings · Related work. Gap: Document production is adjacent to filing services; XBRL analyst titles are proposed</t>
          </r>
        </is>
      </c>
      <c r="AX17" s="180" t="inlineStr">
        <is>
          <t>Framework + role-holders' themes · 3+ answered</t>
        </is>
      </c>
      <c r="AY17" s="136" t="inlineStr">
        <is>
          <t>38 holders, 36 answered the survey; sub-family 56 answered</t>
        </is>
      </c>
    </row>
    <row r="18" ht="106" customHeight="1">
      <c r="A18" s="176" t="inlineStr">
        <is>
          <t>RC-026</t>
        </is>
      </c>
      <c r="B18" s="111" t="inlineStr">
        <is>
          <t>Consulting &amp; Professional Services</t>
        </is>
      </c>
      <c r="C18" s="111" t="inlineStr">
        <is>
          <t>XBRL Tagging, Conversion &amp; Filing</t>
        </is>
      </c>
      <c r="D18" s="150" t="inlineStr">
        <is>
          <t>B1</t>
        </is>
      </c>
      <c r="E18" s="21" t="inlineStr">
        <is>
          <t>Specialist</t>
        </is>
      </c>
      <c r="F18" s="111" t="inlineStr">
        <is>
          <t>IC</t>
        </is>
      </c>
      <c r="G18" s="111" t="inlineStr">
        <is>
          <t>XBRL Specialist · XBRL Specialist – POD Lead</t>
        </is>
      </c>
      <c r="H18" s="112" t="n">
        <v>10</v>
      </c>
      <c r="I18" s="111" t="inlineStr">
        <is>
          <t>CARBON 10</t>
        </is>
      </c>
      <c r="J18" s="162" t="n">
        <v>10</v>
      </c>
      <c r="K18" s="114" t="inlineStr">
        <is>
          <t>Amruta Mirashi, Chetan Newase, Jayaprakash Arumugam, Jivika Wadhwani, Lucy Fernandes, Manish Lipcha, Pradul Meshram, Purva Shrivastava +2 more</t>
        </is>
      </c>
      <c r="L18" s="114" t="inlineStr">
        <is>
          <t>Services</t>
        </is>
      </c>
      <c r="M18" s="119"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t>
          </r>
        </is>
      </c>
      <c r="N18" s="164"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t>
          </r>
        </is>
      </c>
      <c r="O18" s="164" t="inlineStr">
        <is>
          <r>
            <rPr>
              <rFont val="Calibri"/>
              <sz val="10"/>
            </rPr>
            <t xml:space="preserve">A domain or a small team
</t>
          </r>
          <r>
            <rPr>
              <rFont val="Calibri"/>
              <b val="1"/>
              <sz val="10"/>
            </rPr>
            <t>Common themes in role-holders' answers:</t>
          </r>
          <r>
            <rPr>
              <rFont val="Calibri"/>
              <sz val="10"/>
            </rPr>
            <t xml:space="preserve"> documents · xbrl · quality · timely · overall · filings</t>
          </r>
        </is>
      </c>
      <c r="P18" s="164" t="inlineStr">
        <is>
          <r>
            <rPr>
              <rFont val="Calibri"/>
              <sz val="10"/>
            </rPr>
            <t xml:space="preserve">A domain or a small team
</t>
          </r>
          <r>
            <rPr>
              <rFont val="Calibri"/>
              <b val="1"/>
              <sz val="10"/>
            </rPr>
            <t>Common themes in role-holders' answers:</t>
          </r>
          <r>
            <rPr>
              <rFont val="Calibri"/>
              <sz val="10"/>
            </rPr>
            <t xml:space="preserve"> quality · validation · timely · am · tagging · delivery</t>
          </r>
        </is>
      </c>
      <c r="Q18" s="164" t="inlineStr">
        <is>
          <r>
            <rPr>
              <rFont val="Calibri"/>
              <sz val="10"/>
            </rPr>
            <t xml:space="preserve">Technical / QC / client calls for the domain
</t>
          </r>
          <r>
            <rPr>
              <rFont val="Calibri"/>
              <b val="1"/>
              <sz val="10"/>
            </rPr>
            <t>Common themes in role-holders' answers:</t>
          </r>
          <r>
            <rPr>
              <rFont val="Calibri"/>
              <sz val="10"/>
            </rPr>
            <t xml:space="preserve"> resolving · independently · issues · routine · file · analysis</t>
          </r>
        </is>
      </c>
      <c r="R18" s="164" t="inlineStr">
        <is>
          <t>—</t>
        </is>
      </c>
      <c r="S18" s="164" t="inlineStr">
        <is>
          <t>XBRL Domain · Attention to detail · Advanced XBRL Mapping knowledge · Different region Taxonomy Knowledge · Financial Reporting Standards (US-GAAP · IFRS · Validations · US mandate/process knowledge</t>
        </is>
      </c>
      <c r="T18" s="164" t="inlineStr">
        <is>
          <t>Carbon · Microsoft Teams · Outlook · Disclosure Management · Microsoft Excel · other MS suite · Excel · validation</t>
        </is>
      </c>
      <c r="U18" s="120" t="inlineStr">
        <is>
          <t>A domain / module, or a small team</t>
        </is>
      </c>
      <c r="V18" s="165" t="inlineStr">
        <is>
          <t>Domain specialist work</t>
        </is>
      </c>
      <c r="W18" s="165" t="inlineStr">
        <is>
          <t>Technical / QC / client calls for the domain</t>
        </is>
      </c>
      <c r="X18" s="165" t="inlineStr">
        <is>
          <t>A domain or a small team</t>
        </is>
      </c>
      <c r="Y18" s="165" t="inlineStr">
        <is>
          <r>
            <rPr>
              <rFont val="Calibri"/>
              <b val="1"/>
              <sz val="10"/>
            </rPr>
            <t>IC:</t>
          </r>
          <r>
            <rPr>
              <rFont val="Calibri"/>
              <sz val="10"/>
            </rPr>
            <t xml:space="preserve"> mentors and reviews · People: hands-on team lead of 3–5</t>
          </r>
        </is>
      </c>
      <c r="Z18" s="165" t="inlineStr">
        <is>
          <t>4–7 yrs</t>
        </is>
      </c>
      <c r="AA18" s="165" t="inlineStr">
        <is>
          <t>Graduate + relevant qualification or certification preferred</t>
        </is>
      </c>
      <c r="AB18" s="165" t="inlineStr">
        <is>
          <t>XBRL US GAAP Certificate · AICPA &amp; XBRL US or equivalent; CA / CMA / ACCA / CFA / IFRS certificate</t>
        </is>
      </c>
      <c r="AC18" s="165" t="inlineStr">
        <is>
          <r>
            <rPr>
              <rFont val="Calibri"/>
              <b val="1"/>
              <sz val="10"/>
            </rPr>
            <t>IC:</t>
          </r>
          <r>
            <rPr>
              <rFont val="Calibri"/>
              <sz val="10"/>
            </rPr>
            <t xml:space="preserve"> none · Team Lead: 3–5</t>
          </r>
        </is>
      </c>
      <c r="AD18" s="122" t="inlineStr">
        <is>
          <t>Core 3 · Future-ready 3 · Functional 3 · Leadership 1</t>
        </is>
      </c>
      <c r="AE18" s="123" t="inlineStr">
        <is>
          <t>XBRL, iXBRL &amp; Taxonomy · Accounting &amp; Reporting Standards · IFRS/US GAAP</t>
        </is>
      </c>
      <c r="AF18" s="123" t="inlineStr">
        <is>
          <t>Regulatory &amp; BFSI Domain · Process Improvement &amp; Quality Mindset · Advanced Excel &amp; Productivity Tools · AI, GenAI &amp; Prompt Engineering</t>
        </is>
      </c>
      <c r="AG18" s="177" t="inlineStr">
        <is>
          <t>P3 / M2</t>
        </is>
      </c>
      <c r="AH18" s="129" t="inlineStr">
        <is>
          <t>4 Enable</t>
        </is>
      </c>
      <c r="AI18" s="178" t="inlineStr">
        <is>
          <r>
            <rPr>
              <rFont val="Calibri"/>
              <b val="1"/>
              <sz val="10"/>
            </rPr>
            <t>Big Four:</t>
          </r>
          <r>
            <rPr>
              <rFont val="Calibri"/>
              <sz val="10"/>
            </rPr>
            <t xml:space="preserve"> Senior Consultant · IRIS Vs Market Benchmark — XBRL US credential pathway: Certificate + specialist taxonomy</t>
          </r>
        </is>
      </c>
      <c r="AJ18" s="178" t="inlineStr">
        <is>
          <t>XBRL US GAAP Certificate · AICPA &amp; XBRL US; XBRL International specifications; IFRS / US GAAP / Ind AS</t>
        </is>
      </c>
      <c r="AK18" s="178" t="inlineStr">
        <is>
          <t>B2 · Senior Specialist</t>
        </is>
      </c>
      <c r="AL18" s="130" t="inlineStr">
        <is>
          <t>Broader exposure &amp; ownership · Domain, regulatory &amp; XBRL · AI / automation · Project / programme management · Product &amp; tool knowledge</t>
        </is>
      </c>
      <c r="AM18" s="131" t="inlineStr">
        <is>
          <t>—</t>
        </is>
      </c>
      <c r="AN18" s="131" t="inlineStr">
        <is>
          <t>On-the-job / hands-on · Mentoring / guidance from seniors · Formal / classroom training · Knowledge transfer · KT</t>
        </is>
      </c>
      <c r="AO18" s="131" t="inlineStr">
        <is>
          <t>system · slowness · issues · changes · frequent</t>
        </is>
      </c>
      <c r="AP18" s="131" t="inlineStr">
        <is>
          <t>improve · reduce · time · process · deadlines</t>
        </is>
      </c>
      <c r="AQ18" s="131" t="inlineStr">
        <is>
          <t>6 of 10 say the role is changing because of AI / automation</t>
        </is>
      </c>
      <c r="AR18" s="144" t="inlineStr">
        <is>
          <t>Deliver expert reporting and client-domain services. Includes: XBRL execution, taxonomy advice, service delivery and technical documentation. Excludes: Internal corporate accounting; product roadmap ownership.</t>
        </is>
      </c>
      <c r="AS18" s="134" t="inlineStr">
        <is>
          <t>CON01-3 · Senior XBRL Reporting Analyst</t>
        </is>
      </c>
      <c r="AT18" s="134" t="inlineStr">
        <is>
          <t>Resolve ambiguous tagging choices and review complex filings.</t>
        </is>
      </c>
      <c r="AU18" s="134" t="inlineStr">
        <is>
          <t>Evidence of complex work, decisions and outcomes beyond routine delivery.</t>
        </is>
      </c>
      <c r="AV18" s="134" t="inlineStr">
        <is>
          <t>A reconciled filing with defensible tag selection, exception log and reviewer sign-off</t>
        </is>
      </c>
      <c r="AW18" s="134" t="inlineStr">
        <is>
          <r>
            <rPr>
              <rFont val="Calibri"/>
              <b val="1"/>
              <sz val="10"/>
            </rPr>
            <t>DataTracks:</t>
          </r>
          <r>
            <rPr>
              <rFont val="Calibri"/>
              <sz val="10"/>
            </rPr>
            <t xml:space="preserve"> Published career openings · Related work. Gap: Document production is adjacent to filing services; XBRL analyst titles are proposed</t>
          </r>
        </is>
      </c>
      <c r="AX18" s="180" t="inlineStr">
        <is>
          <t>Framework + role-holders' themes · 3+ answered</t>
        </is>
      </c>
      <c r="AY18" s="136" t="inlineStr">
        <is>
          <t>10 holders, 10 answered the survey; sub-family 56 answered</t>
        </is>
      </c>
    </row>
    <row r="19" ht="119" customHeight="1">
      <c r="A19" s="176" t="inlineStr">
        <is>
          <t>RC-027</t>
        </is>
      </c>
      <c r="B19" s="111" t="inlineStr">
        <is>
          <t>Consulting &amp; Professional Services</t>
        </is>
      </c>
      <c r="C19" s="111" t="inlineStr">
        <is>
          <t>XBRL Tagging, Conversion &amp; Filing</t>
        </is>
      </c>
      <c r="D19" s="150" t="inlineStr">
        <is>
          <t>B1</t>
        </is>
      </c>
      <c r="E19" s="21" t="inlineStr">
        <is>
          <t>Team Lead</t>
        </is>
      </c>
      <c r="F19" s="111" t="inlineStr">
        <is>
          <t>Manager</t>
        </is>
      </c>
      <c r="G19" s="111" t="inlineStr">
        <is>
          <t>Team Lead – Assisted Services</t>
        </is>
      </c>
      <c r="H19" s="112" t="n">
        <v>2</v>
      </c>
      <c r="I19" s="111" t="inlineStr">
        <is>
          <t>CARBON 2</t>
        </is>
      </c>
      <c r="J19" s="162" t="n">
        <v>2</v>
      </c>
      <c r="K19" s="114" t="inlineStr">
        <is>
          <t>Lalita Waghmare, Vipul Kurhade</t>
        </is>
      </c>
      <c r="L19" s="114" t="inlineStr">
        <is>
          <t>Services</t>
        </is>
      </c>
      <c r="M19" s="119"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sub-family holders, all levels' answers:</t>
          </r>
          <r>
            <rPr>
              <rFont val="Calibri"/>
              <sz val="10"/>
            </rPr>
            <t xml:space="preserve"> financial · reporting · xbrl · us · accurate · quality</t>
          </r>
        </is>
      </c>
      <c r="N19" s="164"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sub-family holders, all levels' answers:</t>
          </r>
          <r>
            <rPr>
              <rFont val="Calibri"/>
              <sz val="10"/>
            </rPr>
            <t xml:space="preserve"> tagging · quality · validation · filing · resolution · financial</t>
          </r>
        </is>
      </c>
      <c r="O19" s="164" t="inlineStr">
        <is>
          <r>
            <rPr>
              <rFont val="Calibri"/>
              <sz val="10"/>
            </rPr>
            <t xml:space="preserve">A domain or a small team
</t>
          </r>
          <r>
            <rPr>
              <rFont val="Calibri"/>
              <b val="1"/>
              <sz val="10"/>
            </rPr>
            <t>Common themes in sub-family holders, all levels' answers:</t>
          </r>
          <r>
            <rPr>
              <rFont val="Calibri"/>
              <sz val="10"/>
            </rPr>
            <t xml:space="preserve"> xbrl · reports · financial · files · documents · quality</t>
          </r>
        </is>
      </c>
      <c r="P19" s="164" t="inlineStr">
        <is>
          <r>
            <rPr>
              <rFont val="Calibri"/>
              <sz val="10"/>
            </rPr>
            <t xml:space="preserve">A domain or a small team
</t>
          </r>
          <r>
            <rPr>
              <rFont val="Calibri"/>
              <b val="1"/>
              <sz val="10"/>
            </rPr>
            <t>Common themes in sub-family holders, all levels' answers:</t>
          </r>
          <r>
            <rPr>
              <rFont val="Calibri"/>
              <sz val="10"/>
            </rPr>
            <t xml:space="preserve"> quality · accountable · am · tagging · accuracy · validation</t>
          </r>
        </is>
      </c>
      <c r="Q19" s="164"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tagging · independently · quality · routine · resolve</t>
          </r>
        </is>
      </c>
      <c r="R19" s="164" t="inlineStr">
        <is>
          <t>—</t>
        </is>
      </c>
      <c r="S19" s="164" t="inlineStr">
        <is>
          <t>XBRL Domain · Attention to detail · validation · Taxonomy knowledge · Problem-solving · US mandate/process knowledge · QC · filing procedures</t>
        </is>
      </c>
      <c r="T19" s="164" t="inlineStr">
        <is>
          <t>Carbon · Microsoft Excel · Microsoft Teams · Outlook · Excel · Disclosure Management · validation · QC</t>
        </is>
      </c>
      <c r="U19" s="120" t="inlineStr">
        <is>
          <t>A domain / module, or a small team</t>
        </is>
      </c>
      <c r="V19" s="165" t="inlineStr">
        <is>
          <t>Domain specialist work</t>
        </is>
      </c>
      <c r="W19" s="165" t="inlineStr">
        <is>
          <t>Technical / QC / client calls for the domain</t>
        </is>
      </c>
      <c r="X19" s="165" t="inlineStr">
        <is>
          <t>A domain or a small team</t>
        </is>
      </c>
      <c r="Y19" s="165" t="inlineStr">
        <is>
          <r>
            <rPr>
              <rFont val="Calibri"/>
              <b val="1"/>
              <sz val="10"/>
            </rPr>
            <t>IC:</t>
          </r>
          <r>
            <rPr>
              <rFont val="Calibri"/>
              <sz val="10"/>
            </rPr>
            <t xml:space="preserve"> mentors and reviews · People: hands-on team lead of 3–5</t>
          </r>
        </is>
      </c>
      <c r="Z19" s="165" t="inlineStr">
        <is>
          <t>4–7 yrs</t>
        </is>
      </c>
      <c r="AA19" s="165" t="inlineStr">
        <is>
          <t>Graduate + relevant qualification or certification preferred</t>
        </is>
      </c>
      <c r="AB19" s="165" t="inlineStr">
        <is>
          <t>XBRL US GAAP Certificate · AICPA &amp; XBRL US or equivalent; CA / CMA / ACCA / CFA / IFRS certificate</t>
        </is>
      </c>
      <c r="AC19" s="165" t="inlineStr">
        <is>
          <r>
            <rPr>
              <rFont val="Calibri"/>
              <b val="1"/>
              <sz val="10"/>
            </rPr>
            <t>IC:</t>
          </r>
          <r>
            <rPr>
              <rFont val="Calibri"/>
              <sz val="10"/>
            </rPr>
            <t xml:space="preserve"> none · Team Lead: 3–5</t>
          </r>
        </is>
      </c>
      <c r="AD19" s="122" t="inlineStr">
        <is>
          <t>Core 3 · Future-ready 3 · Functional 3 · Leadership 2</t>
        </is>
      </c>
      <c r="AE19" s="123" t="inlineStr">
        <is>
          <t>XBRL, iXBRL &amp; Taxonomy · Accounting &amp; Reporting Standards · IFRS/US GAAP</t>
        </is>
      </c>
      <c r="AF19" s="123" t="inlineStr">
        <is>
          <t>Regulatory &amp; BFSI Domain · Process Improvement &amp; Quality Mindset · Advanced Excel &amp; Productivity Tools · AI, GenAI &amp; Prompt Engineering</t>
        </is>
      </c>
      <c r="AG19" s="177" t="inlineStr">
        <is>
          <t>P3 / M2</t>
        </is>
      </c>
      <c r="AH19" s="129" t="inlineStr">
        <is>
          <t>4 Enable</t>
        </is>
      </c>
      <c r="AI19" s="178" t="inlineStr">
        <is>
          <r>
            <rPr>
              <rFont val="Calibri"/>
              <b val="1"/>
              <sz val="10"/>
            </rPr>
            <t>Big Four:</t>
          </r>
          <r>
            <rPr>
              <rFont val="Calibri"/>
              <sz val="10"/>
            </rPr>
            <t xml:space="preserve"> Senior Consultant · IRIS Vs Market Benchmark — XBRL US credential pathway: Certificate + specialist taxonomy</t>
          </r>
        </is>
      </c>
      <c r="AJ19" s="178" t="inlineStr">
        <is>
          <t>XBRL US GAAP Certificate · AICPA &amp; XBRL US; XBRL International specifications; IFRS / US GAAP / Ind AS</t>
        </is>
      </c>
      <c r="AK19" s="178" t="inlineStr">
        <is>
          <t>B2 · Senior Specialist</t>
        </is>
      </c>
      <c r="AL19" s="130" t="inlineStr">
        <is>
          <t>Project / programme management · Leadership &amp; people management · Client, sales &amp; stakeholders · Communication &amp; presentation · Broader exposure &amp; ownership</t>
        </is>
      </c>
      <c r="AM19" s="131" t="inlineStr">
        <is>
          <t>—</t>
        </is>
      </c>
      <c r="AN19" s="131" t="inlineStr">
        <is>
          <t>On-the-job / hands-on · Formal / classroom training · Mentoring / guidance from seniors · Knowledge transfer · KT</t>
        </is>
      </c>
      <c r="AO19" s="131" t="inlineStr">
        <is>
          <t>system · changes · complex · tool · client</t>
        </is>
      </c>
      <c r="AP19" s="131" t="inlineStr">
        <is>
          <t>improve · reduce · help · better · time</t>
        </is>
      </c>
      <c r="AQ19" s="131" t="inlineStr">
        <is>
          <t>32 of 53 say the role is changing because of AI / automation</t>
        </is>
      </c>
      <c r="AR19" s="144" t="inlineStr">
        <is>
          <t>Deliver expert reporting and client-domain services. Includes: XBRL execution, taxonomy advice, service delivery and technical documentation. Excludes: Internal corporate accounting; product roadmap ownership.</t>
        </is>
      </c>
      <c r="AS19" s="134" t="inlineStr">
        <is>
          <t>LD03-1 · Service Delivery / Consulting Manager</t>
        </is>
      </c>
      <c r="AT19" s="134" t="inlineStr">
        <is>
          <t>Own staffing decisions, performance support, service quality and delegated team resources</t>
        </is>
      </c>
      <c r="AU19" s="134" t="inlineStr">
        <is>
          <t>Do not manufacture three reporting layers. Choose roles the organisation needs. A specialist may remain on an equally valued expert path.</t>
        </is>
      </c>
      <c r="AV19" s="134" t="inlineStr">
        <is>
          <t>—</t>
        </is>
      </c>
      <c r="AW19" s="134" t="inlineStr">
        <is>
          <t>—</t>
        </is>
      </c>
      <c r="AX19" s="179" t="inlineStr">
        <is>
          <t>Framework + sub-family themes · 3+ answered</t>
        </is>
      </c>
      <c r="AY19" s="136" t="inlineStr">
        <is>
          <t>2 holders, 2 answered the survey; sub-family 56 answered</t>
        </is>
      </c>
    </row>
    <row r="20" ht="132" customHeight="1">
      <c r="A20" s="176" t="inlineStr">
        <is>
          <t>RC-028</t>
        </is>
      </c>
      <c r="B20" s="111" t="inlineStr">
        <is>
          <t>Consulting &amp; Professional Services</t>
        </is>
      </c>
      <c r="C20" s="111" t="inlineStr">
        <is>
          <t>XBRL Tagging, Conversion &amp; Filing</t>
        </is>
      </c>
      <c r="D20" s="150" t="inlineStr">
        <is>
          <t>B2</t>
        </is>
      </c>
      <c r="E20" s="21" t="inlineStr">
        <is>
          <t>Manager</t>
        </is>
      </c>
      <c r="F20" s="111" t="inlineStr">
        <is>
          <t>Manager</t>
        </is>
      </c>
      <c r="G20" s="111" t="inlineStr">
        <is>
          <t>Manager – Assisted Services · Senior Manager – Assisted Services</t>
        </is>
      </c>
      <c r="H20" s="112" t="n">
        <v>4</v>
      </c>
      <c r="I20" s="111" t="inlineStr">
        <is>
          <t>CARBON 4</t>
        </is>
      </c>
      <c r="J20" s="162" t="n">
        <v>4</v>
      </c>
      <c r="K20" s="114" t="inlineStr">
        <is>
          <t>Jinesh Kumar S, Mayur Zope, Mohammed Dholkawala, Priyanka Jadhav</t>
        </is>
      </c>
      <c r="L20" s="114" t="inlineStr">
        <is>
          <t>Services</t>
        </is>
      </c>
      <c r="M20" s="119" t="inlineStr">
        <is>
          <r>
            <rPr>
              <rFont val="Calibri"/>
              <sz val="10"/>
            </rPr>
            <t xml:space="preserve">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t>
          </r>
        </is>
      </c>
      <c r="N20" s="164" t="inlineStr">
        <is>
          <r>
            <rPr>
              <rFont val="Calibri"/>
              <sz val="10"/>
            </rPr>
            <t xml:space="preserve">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t>
          </r>
        </is>
      </c>
      <c r="O20" s="164" t="inlineStr">
        <is>
          <r>
            <rPr>
              <rFont val="Calibri"/>
              <sz val="10"/>
            </rPr>
            <t xml:space="preserve">One team or a client portfolio
</t>
          </r>
          <r>
            <rPr>
              <rFont val="Calibri"/>
              <b val="1"/>
              <sz val="10"/>
            </rPr>
            <t>Common themes in role-holders' answers:</t>
          </r>
          <r>
            <rPr>
              <rFont val="Calibri"/>
              <sz val="10"/>
            </rPr>
            <t xml:space="preserve"> xbrl · reports · word · files · deliver · pdf</t>
          </r>
        </is>
      </c>
      <c r="P20" s="164" t="inlineStr">
        <is>
          <r>
            <rPr>
              <rFont val="Calibri"/>
              <sz val="10"/>
            </rPr>
            <t xml:space="preserve">One team or a client portfolio
</t>
          </r>
          <r>
            <rPr>
              <rFont val="Calibri"/>
              <b val="1"/>
              <sz val="10"/>
            </rPr>
            <t>Common themes in role-holders' answers:</t>
          </r>
          <r>
            <rPr>
              <rFont val="Calibri"/>
              <sz val="10"/>
            </rPr>
            <t xml:space="preserve"> am · personally accountable · quality · delivery · timelines · allocation</t>
          </r>
        </is>
      </c>
      <c r="Q20" s="164" t="inlineStr">
        <is>
          <r>
            <rPr>
              <rFont val="Calibri"/>
              <sz val="10"/>
            </rPr>
            <t xml:space="preserve">Allocates people and sets team priorities
</t>
          </r>
          <r>
            <rPr>
              <rFont val="Calibri"/>
              <b val="1"/>
              <sz val="10"/>
            </rPr>
            <t>Common themes in role-holders' answers:</t>
          </r>
          <r>
            <rPr>
              <rFont val="Calibri"/>
              <sz val="10"/>
            </rPr>
            <t xml:space="preserve"> corrective · take · day-to-day · issues · allocate · quality</t>
          </r>
        </is>
      </c>
      <c r="R20" s="164" t="inlineStr">
        <is>
          <t>—</t>
        </is>
      </c>
      <c r="S20" s="164" t="inlineStr">
        <is>
          <t>XBRL Domain · XBRL domain knowledge · Team management · Problem-solving · UAT Testing · process improvement</t>
        </is>
      </c>
      <c r="T20" s="164" t="inlineStr">
        <is>
          <t>Carbon · Microsoft Teams · Arelle</t>
        </is>
      </c>
      <c r="U20" s="120" t="inlineStr">
        <is>
          <t>Deep domain expertise, or one team</t>
        </is>
      </c>
      <c r="V20" s="165" t="inlineStr">
        <is>
          <t>Hardest problems in the domain</t>
        </is>
      </c>
      <c r="W20" s="165" t="inlineStr">
        <is>
          <t>Allocates people and sets team priorities</t>
        </is>
      </c>
      <c r="X20" s="165" t="inlineStr">
        <is>
          <t>One team or a client portfolio</t>
        </is>
      </c>
      <c r="Y20" s="165" t="inlineStr">
        <is>
          <r>
            <rPr>
              <rFont val="Calibri"/>
              <b val="1"/>
              <sz val="10"/>
            </rPr>
            <t>IC:</t>
          </r>
          <r>
            <rPr>
              <rFont val="Calibri"/>
              <sz val="10"/>
            </rPr>
            <t xml:space="preserve"> guides others in the domain · People: manages a team of 6+</t>
          </r>
        </is>
      </c>
      <c r="Z20" s="165" t="inlineStr">
        <is>
          <t>6–9 yrs</t>
        </is>
      </c>
      <c r="AA20" s="165" t="inlineStr">
        <is>
          <t>Graduate or postgraduate; professional qualification preferred</t>
        </is>
      </c>
      <c r="AB20" s="165" t="inlineStr">
        <is>
          <t>XBRL US GAAP Certificate · AICPA &amp; XBRL US or equivalent; CA / CMA / ACCA / CFA / IFRS certificate</t>
        </is>
      </c>
      <c r="AC20" s="165" t="inlineStr">
        <is>
          <r>
            <rPr>
              <rFont val="Calibri"/>
              <b val="1"/>
              <sz val="10"/>
            </rPr>
            <t>IC:</t>
          </r>
          <r>
            <rPr>
              <rFont val="Calibri"/>
              <sz val="10"/>
            </rPr>
            <t xml:space="preserve"> none · People: 6–8 knowledge work, 8–12 standardised delivery</t>
          </r>
        </is>
      </c>
      <c r="AD20" s="122" t="inlineStr">
        <is>
          <t>Core 3 · Future-ready 3 · Functional 4 · Leadership 3</t>
        </is>
      </c>
      <c r="AE20" s="123" t="inlineStr">
        <is>
          <t>XBRL, iXBRL &amp; Taxonomy · Accounting &amp; Reporting Standards · IFRS/US GAAP</t>
        </is>
      </c>
      <c r="AF20" s="123" t="inlineStr">
        <is>
          <t>Regulatory &amp; BFSI Domain · Process Improvement &amp; Quality Mindset · Advanced Excel &amp; Productivity Tools · AI, GenAI &amp; Prompt Engineering</t>
        </is>
      </c>
      <c r="AG20" s="177" t="inlineStr">
        <is>
          <t>P4 / M3</t>
        </is>
      </c>
      <c r="AH20" s="129" t="inlineStr">
        <is>
          <t>4–5</t>
        </is>
      </c>
      <c r="AI20" s="178" t="inlineStr">
        <is>
          <r>
            <rPr>
              <rFont val="Calibri"/>
              <b val="1"/>
              <sz val="10"/>
            </rPr>
            <t>Big Four:</t>
          </r>
          <r>
            <rPr>
              <rFont val="Calibri"/>
              <sz val="10"/>
            </rPr>
            <t xml:space="preserve"> Manager · IRIS Vs Market Benchmark — XBRL US credential pathway: Certificate + review authority</t>
          </r>
        </is>
      </c>
      <c r="AJ20" s="178" t="inlineStr">
        <is>
          <t>XBRL US GAAP Certificate · AICPA &amp; XBRL US; XBRL International specifications; IFRS / US GAAP / Ind AS</t>
        </is>
      </c>
      <c r="AK20" s="178" t="inlineStr">
        <is>
          <t>B3 · Lead Specialist</t>
        </is>
      </c>
      <c r="AL20" s="130" t="inlineStr">
        <is>
          <t>AI / automation · Leadership &amp; people management · Data, SQL &amp; analytics · Domain, regulatory &amp; XBRL · Broader exposure &amp; ownership</t>
        </is>
      </c>
      <c r="AM20" s="131" t="inlineStr">
        <is>
          <t>—</t>
        </is>
      </c>
      <c r="AN20" s="131" t="inlineStr">
        <is>
          <t>On-the-job / hands-on · Mentoring / guidance from seniors · Formal / classroom training · Knowledge transfer · KT</t>
        </is>
      </c>
      <c r="AO20" s="131" t="inlineStr">
        <is>
          <t>client · inputs · dependencies</t>
        </is>
      </c>
      <c r="AP20" s="131" t="inlineStr">
        <is>
          <t>reduce · help · improve · faster · workload priorities</t>
        </is>
      </c>
      <c r="AQ20" s="131" t="inlineStr">
        <is>
          <t>3 of 4 say the role is changing because of AI / automation</t>
        </is>
      </c>
      <c r="AR20" s="144" t="inlineStr">
        <is>
          <t>Deliver expert reporting and client-domain services. Includes: XBRL execution, taxonomy advice, service delivery and technical documentation. Excludes: Internal corporate accounting; product roadmap ownership.</t>
        </is>
      </c>
      <c r="AS20" s="134" t="inlineStr">
        <is>
          <t>LD03-1 · Service Delivery / Consulting Manager</t>
        </is>
      </c>
      <c r="AT20" s="134" t="inlineStr">
        <is>
          <t>Own staffing decisions, performance support, service quality and delegated team resources</t>
        </is>
      </c>
      <c r="AU20" s="134" t="inlineStr">
        <is>
          <t>Do not manufacture three reporting layers. Choose roles the organisation needs. A specialist may remain on an equally valued expert path.</t>
        </is>
      </c>
      <c r="AV20" s="134" t="inlineStr">
        <is>
          <t>—</t>
        </is>
      </c>
      <c r="AW20" s="134" t="inlineStr">
        <is>
          <t>—</t>
        </is>
      </c>
      <c r="AX20" s="180" t="inlineStr">
        <is>
          <t>Framework + role-holders' themes · 3+ answered</t>
        </is>
      </c>
      <c r="AY20" s="136" t="inlineStr">
        <is>
          <t>4 holders, 4 answered the survey; sub-family 56 answered</t>
        </is>
      </c>
    </row>
    <row r="21">
      <c r="A21" s="160" t="inlineStr">
        <is>
          <t>Customer Success &amp; Support</t>
        </is>
      </c>
    </row>
    <row r="22" ht="119" customHeight="1">
      <c r="A22" s="176" t="inlineStr">
        <is>
          <t>RC-031</t>
        </is>
      </c>
      <c r="B22" s="111" t="inlineStr">
        <is>
          <t>Customer Success &amp; Support</t>
        </is>
      </c>
      <c r="C22" s="111" t="inlineStr">
        <is>
          <t>Application &amp; Product Support</t>
        </is>
      </c>
      <c r="D22" s="148" t="inlineStr">
        <is>
          <t>A3</t>
        </is>
      </c>
      <c r="E22" s="147" t="inlineStr">
        <is>
          <t>Senior Associate</t>
        </is>
      </c>
      <c r="F22" s="111" t="inlineStr">
        <is>
          <t>IC</t>
        </is>
      </c>
      <c r="G22" s="111" t="inlineStr">
        <is>
          <t>Senior Support Executive · Support Specialist</t>
        </is>
      </c>
      <c r="H22" s="112" t="n">
        <v>17</v>
      </c>
      <c r="I22" s="111" t="inlineStr">
        <is>
          <t>iFile 8 · CARBON 7 · iDEAL 2</t>
        </is>
      </c>
      <c r="J22" s="162" t="n">
        <v>7</v>
      </c>
      <c r="K22" s="114" t="inlineStr">
        <is>
          <t>Chandra Sekhar Sahu, Kiran Pawar, Nelson Paul Koonan, Pritam Kadam, Ravindra Kanojiya, Shruti Samant, Sweety Mukherjee</t>
        </is>
      </c>
      <c r="L22" s="114" t="inlineStr">
        <is>
          <t>Support</t>
        </is>
      </c>
      <c r="M22" s="119"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N22" s="164"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O2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support · product · customer · provide · testing · deliver</t>
          </r>
        </is>
      </c>
      <c r="P22"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resolution · am · accountable · timely · client · quality</t>
          </r>
        </is>
      </c>
      <c r="Q22" s="164"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R22" s="164" t="inlineStr">
        <is>
          <r>
            <rPr>
              <rFont val="Calibri"/>
              <b val="1"/>
              <sz val="10"/>
            </rPr>
            <t>Common themes in manager-set KRAs:</t>
          </r>
          <r>
            <rPr>
              <rFont val="Calibri"/>
              <sz val="10"/>
            </rPr>
            <t xml:space="preserve"> resolve · accounts · maintain accurate · accurate up-to-date · escalations owned · tickets/queries sla</t>
          </r>
        </is>
      </c>
      <c r="S22" s="164" t="inlineStr">
        <is>
          <t>Tech Support · Domain Support · Domain Knowledge · Platform knowledge · Business Analysis</t>
        </is>
      </c>
      <c r="T22" s="164" t="inlineStr">
        <is>
          <t>MS office · Arelle · Copilot · Excel · RBI cims portal</t>
        </is>
      </c>
      <c r="U22" s="120" t="inlineStr">
        <is>
          <t>Varied work; reviews juniors; go-to for a process</t>
        </is>
      </c>
      <c r="V22" s="165" t="inlineStr">
        <is>
          <t>Varied and non-standard work; handles exceptions</t>
        </is>
      </c>
      <c r="W22" s="165" t="inlineStr">
        <is>
          <t>Technical / QC / client calls on own work</t>
        </is>
      </c>
      <c r="X22" s="165" t="inlineStr">
        <is>
          <t>A module / process, or work with client or regulatory consequences</t>
        </is>
      </c>
      <c r="Y22" s="165" t="inlineStr">
        <is>
          <t>Not scored in Band A</t>
        </is>
      </c>
      <c r="Z22" s="165" t="inlineStr">
        <is>
          <t>2–4 yrs</t>
        </is>
      </c>
      <c r="AA22" s="165" t="inlineStr">
        <is>
          <t>Graduate; relevant certification preferred</t>
        </is>
      </c>
      <c r="AB22" s="165" t="inlineStr">
        <is>
          <t>Internal product certification</t>
        </is>
      </c>
      <c r="AC22" s="165" t="inlineStr">
        <is>
          <t>None · guides 1–3 juniors informally</t>
        </is>
      </c>
      <c r="AD22" s="122" t="inlineStr">
        <is>
          <t>Core 2 · Future-ready 2 · Functional 3 · Leadership —</t>
        </is>
      </c>
      <c r="AE22" s="123" t="inlineStr">
        <is>
          <t>Product, Platform &amp; Domain Knowledge · Stakeholder &amp; Client Management</t>
        </is>
      </c>
      <c r="AF22" s="123" t="inlineStr">
        <is>
          <t>Communication &amp; Presentation · Database, SQL &amp; Data Engineering · Regulatory &amp; BFSI Domain · Process Improvement &amp; Quality Mindset</t>
        </is>
      </c>
      <c r="AG22" s="177" t="inlineStr">
        <is>
          <t>P2</t>
        </is>
      </c>
      <c r="AH22" s="129" t="inlineStr">
        <is>
          <t>3 Apply</t>
        </is>
      </c>
      <c r="AI22" s="178" t="inlineStr">
        <is>
          <t>IRIS Vs Competitor Benchmark — SaaS customer-success ladder: Associate CSM · Regnology: Product Support Specialist · Reg Reporting · IRIS Vs Competitor Benchmark — support tiers: L2 Application Support</t>
        </is>
      </c>
      <c r="AJ22" s="178" t="inlineStr">
        <is>
          <t>TSIA frameworks and benchmarks; ITIL 4 service desk; Gainsight customer-success practice</t>
        </is>
      </c>
      <c r="AK22" s="178" t="inlineStr">
        <is>
          <t>B1 · Specialist</t>
        </is>
      </c>
      <c r="AL22" s="130" t="inlineStr">
        <is>
          <t>Product &amp; tool knowledge · Broader exposure &amp; ownership · Domain, regulatory &amp; XBRL · Client, sales &amp; stakeholders · Data, SQL &amp; analytics</t>
        </is>
      </c>
      <c r="AM22" s="131" t="inlineStr">
        <is>
          <t>ticketing sla · de-escalation · sla tools · product/domain depth · depth ticketing</t>
        </is>
      </c>
      <c r="AN22" s="131" t="inlineStr">
        <is>
          <t>Formal / classroom training · Mentoring / guidance from seniors · On-the-job / hands-on · Knowledge transfer · KT</t>
        </is>
      </c>
      <c r="AO22" s="131" t="inlineStr">
        <is>
          <t>dependency · issue · laptop · client · system</t>
        </is>
      </c>
      <c r="AP22" s="131" t="inlineStr">
        <is>
          <t>dependency · better · training · pam · correct</t>
        </is>
      </c>
      <c r="AQ22" s="131" t="inlineStr">
        <is>
          <t>6 of 17 say the role is changing because of AI / automation</t>
        </is>
      </c>
      <c r="AR22" s="144" t="inlineStr">
        <is>
          <t>Enable sustained customer value and issue resolution. Includes: Adoption, product support and customer education. Excludes: Employee IT support; initial client implementation.</t>
        </is>
      </c>
      <c r="AS22" s="134" t="inlineStr">
        <is>
          <t>CS01-2 · Product Support Engineer</t>
        </is>
      </c>
      <c r="AT22" s="134" t="inlineStr">
        <is>
          <t>Diagnose cases and publish verified knowledge articles.</t>
        </is>
      </c>
      <c r="AU22" s="134" t="inlineStr">
        <is>
          <t>Demonstrate routine delivery plus judgement in bounded exceptions.</t>
        </is>
      </c>
      <c r="AV22" s="134" t="inlineStr">
        <is>
          <t>A resolved complex case with diagnosis, customer explanation and reusable knowledge</t>
        </is>
      </c>
      <c r="AW22" s="134"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2" s="180" t="inlineStr">
        <is>
          <t>Framework + role-holders' themes · 3+ answered</t>
        </is>
      </c>
      <c r="AY22" s="136" t="inlineStr">
        <is>
          <t>17 holders, 17 answered the survey; sub-family 25 answered</t>
        </is>
      </c>
    </row>
    <row r="23" ht="93" customHeight="1">
      <c r="A23" s="176" t="inlineStr">
        <is>
          <t>RC-032</t>
        </is>
      </c>
      <c r="B23" s="111" t="inlineStr">
        <is>
          <t>Customer Success &amp; Support</t>
        </is>
      </c>
      <c r="C23" s="111" t="inlineStr">
        <is>
          <t>Application &amp; Product Support</t>
        </is>
      </c>
      <c r="D23" s="150" t="inlineStr">
        <is>
          <t>B1</t>
        </is>
      </c>
      <c r="E23" s="21" t="inlineStr">
        <is>
          <t>Specialist</t>
        </is>
      </c>
      <c r="F23" s="111" t="inlineStr">
        <is>
          <t>IC</t>
        </is>
      </c>
      <c r="G23" s="111" t="inlineStr">
        <is>
          <t>Support Specialist · Functional Specialist</t>
        </is>
      </c>
      <c r="H23" s="112" t="n">
        <v>3</v>
      </c>
      <c r="I23" s="111" t="inlineStr">
        <is>
          <t>iFile 2 · CARBON 1</t>
        </is>
      </c>
      <c r="J23" s="162" t="n">
        <v>1</v>
      </c>
      <c r="K23" s="114" t="inlineStr">
        <is>
          <t>Karthik Menon</t>
        </is>
      </c>
      <c r="L23" s="114" t="inlineStr">
        <is>
          <t>Functional</t>
        </is>
      </c>
      <c r="M23" s="119" t="inlineStr">
        <is>
          <t>Resolves client product and filing issues, troubleshoots, handles UAT/change requests and escalates to engineering. At B1: a domain / module, or a small team.</t>
        </is>
      </c>
      <c r="N23" s="164" t="inlineStr">
        <is>
          <r>
            <rPr>
              <rFont val="Calibri"/>
              <sz val="10"/>
            </rPr>
            <t xml:space="preserve">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t>
          </r>
        </is>
      </c>
      <c r="O23" s="164" t="inlineStr">
        <is>
          <r>
            <rPr>
              <rFont val="Calibri"/>
              <sz val="10"/>
            </rPr>
            <t xml:space="preserve">A domain or a small team
</t>
          </r>
          <r>
            <rPr>
              <rFont val="Calibri"/>
              <b val="1"/>
              <sz val="10"/>
            </rPr>
            <t>Common themes in role-holders' answers:</t>
          </r>
          <r>
            <rPr>
              <rFont val="Calibri"/>
              <sz val="10"/>
            </rPr>
            <t xml:space="preserve"> tracking</t>
          </r>
        </is>
      </c>
      <c r="P23" s="164" t="inlineStr">
        <is>
          <r>
            <rPr>
              <rFont val="Calibri"/>
              <sz val="10"/>
            </rPr>
            <t xml:space="preserve">A domain or a small team
</t>
          </r>
          <r>
            <rPr>
              <rFont val="Calibri"/>
              <b val="1"/>
              <sz val="10"/>
            </rPr>
            <t>Common themes in role-holders' answers:</t>
          </r>
          <r>
            <rPr>
              <rFont val="Calibri"/>
              <sz val="10"/>
            </rPr>
            <t xml:space="preserve"> client · if</t>
          </r>
        </is>
      </c>
      <c r="Q23" s="164" t="inlineStr">
        <is>
          <t>Technical / QC / client calls for the domain</t>
        </is>
      </c>
      <c r="R23" s="164" t="inlineStr">
        <is>
          <r>
            <rPr>
              <rFont val="Calibri"/>
              <b val="1"/>
              <sz val="10"/>
            </rPr>
            <t>Common themes in manager-set KRAs:</t>
          </r>
          <r>
            <rPr>
              <rFont val="Calibri"/>
              <sz val="10"/>
            </rPr>
            <t xml:space="preserve"> accounts · csat · documentation · reduce · drive · keep</t>
          </r>
        </is>
      </c>
      <c r="S23" s="164" t="inlineStr">
        <is>
          <t>Tech Support</t>
        </is>
      </c>
      <c r="T23" s="164" t="inlineStr">
        <is>
          <t>—</t>
        </is>
      </c>
      <c r="U23" s="120" t="inlineStr">
        <is>
          <t>A domain / module, or a small team</t>
        </is>
      </c>
      <c r="V23" s="165" t="inlineStr">
        <is>
          <t>Domain specialist work</t>
        </is>
      </c>
      <c r="W23" s="165" t="inlineStr">
        <is>
          <t>Technical / QC / client calls for the domain</t>
        </is>
      </c>
      <c r="X23" s="165" t="inlineStr">
        <is>
          <t>A domain or a small team</t>
        </is>
      </c>
      <c r="Y23" s="165" t="inlineStr">
        <is>
          <r>
            <rPr>
              <rFont val="Calibri"/>
              <b val="1"/>
              <sz val="10"/>
            </rPr>
            <t>IC:</t>
          </r>
          <r>
            <rPr>
              <rFont val="Calibri"/>
              <sz val="10"/>
            </rPr>
            <t xml:space="preserve"> mentors and reviews · People: hands-on team lead of 3–5</t>
          </r>
        </is>
      </c>
      <c r="Z23" s="165" t="inlineStr">
        <is>
          <t>4–7 yrs</t>
        </is>
      </c>
      <c r="AA23" s="165" t="inlineStr">
        <is>
          <t>Graduate + relevant qualification or certification preferred</t>
        </is>
      </c>
      <c r="AB23" s="165" t="inlineStr">
        <is>
          <t>Internal product certification</t>
        </is>
      </c>
      <c r="AC23" s="165" t="inlineStr">
        <is>
          <r>
            <rPr>
              <rFont val="Calibri"/>
              <b val="1"/>
              <sz val="10"/>
            </rPr>
            <t>IC:</t>
          </r>
          <r>
            <rPr>
              <rFont val="Calibri"/>
              <sz val="10"/>
            </rPr>
            <t xml:space="preserve"> none · Team Lead: 3–5</t>
          </r>
        </is>
      </c>
      <c r="AD23" s="122" t="inlineStr">
        <is>
          <t>Core 3 · Future-ready 3 · Functional 3 · Leadership 1</t>
        </is>
      </c>
      <c r="AE23" s="123" t="inlineStr">
        <is>
          <t>Product, Platform &amp; Domain Knowledge · Stakeholder &amp; Client Management</t>
        </is>
      </c>
      <c r="AF23" s="123" t="inlineStr">
        <is>
          <t>Communication &amp; Presentation · Database, SQL &amp; Data Engineering · Regulatory &amp; BFSI Domain · Process Improvement &amp; Quality Mindset</t>
        </is>
      </c>
      <c r="AG23" s="177" t="inlineStr">
        <is>
          <t>P3 / M2</t>
        </is>
      </c>
      <c r="AH23" s="129" t="inlineStr">
        <is>
          <t>4 Enable</t>
        </is>
      </c>
      <c r="AI23" s="178"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J23" s="178" t="inlineStr">
        <is>
          <t>TSIA frameworks and benchmarks; ITIL 4 service desk; Gainsight customer-success practice</t>
        </is>
      </c>
      <c r="AK23" s="178" t="inlineStr">
        <is>
          <t>B2 · Senior Specialist</t>
        </is>
      </c>
      <c r="AL23" s="130" t="inlineStr">
        <is>
          <t>AI / automation · Client, sales &amp; stakeholders · Broader exposure &amp; ownership · Product &amp; tool knowledge</t>
        </is>
      </c>
      <c r="AM23" s="131" t="inlineStr">
        <is>
          <t>communication · ticketing sla · de-escalation · success · sla tools</t>
        </is>
      </c>
      <c r="AN23" s="131" t="inlineStr">
        <is>
          <t>Mentoring / guidance from seniors · Knowledge transfer · KT</t>
        </is>
      </c>
      <c r="AO23" s="131" t="inlineStr">
        <is>
          <t>issue</t>
        </is>
      </c>
      <c r="AP23" s="131" t="inlineStr">
        <is>
          <t>client</t>
        </is>
      </c>
      <c r="AQ23" s="131" t="inlineStr">
        <is>
          <t>2 of 3 say the role is changing because of AI / automation</t>
        </is>
      </c>
      <c r="AR23" s="144" t="inlineStr">
        <is>
          <t>Enable sustained customer value and issue resolution. Includes: Adoption, product support and customer education. Excludes: Employee IT support; initial client implementation.</t>
        </is>
      </c>
      <c r="AS23" s="134" t="inlineStr">
        <is>
          <t>CS01-3 · Senior Product Support Engineer</t>
        </is>
      </c>
      <c r="AT23" s="134" t="inlineStr">
        <is>
          <t>Own complex escalations and recurring-defect analysis.</t>
        </is>
      </c>
      <c r="AU23" s="134" t="inlineStr">
        <is>
          <t>Evidence of complex work, decisions and outcomes beyond routine delivery.</t>
        </is>
      </c>
      <c r="AV23" s="134" t="inlineStr">
        <is>
          <t>A resolved complex case with diagnosis, customer explanation and reusable knowledge</t>
        </is>
      </c>
      <c r="AW23" s="134" t="inlineStr">
        <is>
          <r>
            <rPr>
              <rFont val="Calibri"/>
              <b val="1"/>
              <sz val="10"/>
            </rPr>
            <t>Workiva:</t>
          </r>
          <r>
            <rPr>
              <rFont val="Calibri"/>
              <sz val="10"/>
            </rPr>
            <t xml:space="preserve"> Product Support Engineer
</t>
          </r>
          <r>
            <rPr>
              <rFont val="Calibri"/>
              <b val="1"/>
              <sz val="10"/>
            </rPr>
            <t>Workiva:</t>
          </r>
          <r>
            <rPr>
              <rFont val="Calibri"/>
              <sz val="10"/>
            </rPr>
            <t xml:space="preserve"> Senior Manager of Product Support · IC and manager examples. Gap: Support-engineer and people-manager duties can be compared directly</t>
          </r>
        </is>
      </c>
      <c r="AX23" s="180" t="inlineStr">
        <is>
          <t>Framework + role-holders' themes · 3+ answered</t>
        </is>
      </c>
      <c r="AY23" s="136" t="inlineStr">
        <is>
          <t>3 holders, 3 answered the survey; sub-family 25 answered</t>
        </is>
      </c>
    </row>
    <row r="24" ht="158" customHeight="1">
      <c r="A24" s="176" t="inlineStr">
        <is>
          <t>RC-033</t>
        </is>
      </c>
      <c r="B24" s="111" t="inlineStr">
        <is>
          <t>Customer Success &amp; Support</t>
        </is>
      </c>
      <c r="C24" s="111" t="inlineStr">
        <is>
          <t>Application &amp; Product Support</t>
        </is>
      </c>
      <c r="D24" s="150" t="inlineStr">
        <is>
          <t>B2</t>
        </is>
      </c>
      <c r="E24" s="21" t="inlineStr">
        <is>
          <t>Manager</t>
        </is>
      </c>
      <c r="F24" s="111" t="inlineStr">
        <is>
          <t>Manager</t>
        </is>
      </c>
      <c r="G24" s="111" t="inlineStr">
        <is>
          <t>Support Manager</t>
        </is>
      </c>
      <c r="H24" s="112" t="n">
        <v>1</v>
      </c>
      <c r="I24" s="111" t="inlineStr">
        <is>
          <t>CARBON 1</t>
        </is>
      </c>
      <c r="J24" s="162" t="n">
        <v>1</v>
      </c>
      <c r="K24" s="114" t="inlineStr">
        <is>
          <t>Harshal Shah</t>
        </is>
      </c>
      <c r="L24" s="114" t="inlineStr">
        <is>
          <t>Support</t>
        </is>
      </c>
      <c r="M24" s="119" t="inlineStr">
        <is>
          <r>
            <rPr>
              <rFont val="Calibri"/>
              <sz val="10"/>
            </rPr>
            <t xml:space="preserve">Resolves client product and filing issues, troubleshoots, handles UAT/change requests and escalates to engineering. At B2: deep domain expertise, or one team.
</t>
          </r>
          <r>
            <rPr>
              <rFont val="Calibri"/>
              <b val="1"/>
              <sz val="10"/>
            </rPr>
            <t>Common themes in sub-family holders, all levels' answers:</t>
          </r>
          <r>
            <rPr>
              <rFont val="Calibri"/>
              <sz val="10"/>
            </rPr>
            <t xml:space="preserve"> support · clients · queries · provide · issues · resolving</t>
          </r>
        </is>
      </c>
      <c r="N24" s="164" t="inlineStr">
        <is>
          <r>
            <rPr>
              <rFont val="Calibri"/>
              <sz val="10"/>
            </rPr>
            <t xml:space="preserve">Resolves client product and filing issues, troubleshoots, handles UAT/change requests and escalates to engineering; Hardest problems in the domain; One team or a client portfolio
</t>
          </r>
          <r>
            <rPr>
              <rFont val="Calibri"/>
              <b val="1"/>
              <sz val="10"/>
            </rPr>
            <t>Common themes in sub-family holders, all levels' answers:</t>
          </r>
          <r>
            <rPr>
              <rFont val="Calibri"/>
              <sz val="10"/>
            </rPr>
            <t xml:space="preserve"> support · issue · testing · communication · customer · ticket</t>
          </r>
        </is>
      </c>
      <c r="O24" s="164" t="inlineStr">
        <is>
          <r>
            <rPr>
              <rFont val="Calibri"/>
              <sz val="10"/>
            </rPr>
            <t xml:space="preserve">One team or a client portfolio
</t>
          </r>
          <r>
            <rPr>
              <rFont val="Calibri"/>
              <b val="1"/>
              <sz val="10"/>
            </rPr>
            <t>Common themes in sub-family holders, all levels' answers:</t>
          </r>
          <r>
            <rPr>
              <rFont val="Calibri"/>
              <sz val="10"/>
            </rPr>
            <t xml:space="preserve"> support · customer · product · provide · testing · deliver</t>
          </r>
        </is>
      </c>
      <c r="P24" s="164" t="inlineStr">
        <is>
          <r>
            <rPr>
              <rFont val="Calibri"/>
              <sz val="10"/>
            </rPr>
            <t xml:space="preserve">One team or a client portfolio
</t>
          </r>
          <r>
            <rPr>
              <rFont val="Calibri"/>
              <b val="1"/>
              <sz val="10"/>
            </rPr>
            <t>Common themes in sub-family holders, all levels' answers:</t>
          </r>
          <r>
            <rPr>
              <rFont val="Calibri"/>
              <sz val="10"/>
            </rPr>
            <t xml:space="preserve"> client · resolution · am · accountable · timely · if</t>
          </r>
        </is>
      </c>
      <c r="Q24" s="164" t="inlineStr">
        <is>
          <r>
            <rPr>
              <rFont val="Calibri"/>
              <sz val="10"/>
            </rPr>
            <t xml:space="preserve">Allocates people and sets team priorities
</t>
          </r>
          <r>
            <rPr>
              <rFont val="Calibri"/>
              <b val="1"/>
              <sz val="10"/>
            </rPr>
            <t>Common themes in sub-family holders, all levels' answers:</t>
          </r>
          <r>
            <rPr>
              <rFont val="Calibri"/>
              <sz val="10"/>
            </rPr>
            <t xml:space="preserve"> issues · resolving · tickets · handle · erro · validation</t>
          </r>
        </is>
      </c>
      <c r="R24" s="164" t="inlineStr">
        <is>
          <t>—</t>
        </is>
      </c>
      <c r="S24" s="164" t="inlineStr">
        <is>
          <t>Tech Support · Domain Support · Communication · Domain Knowledge · Business Analysis · Platform knowledge · Sales</t>
        </is>
      </c>
      <c r="T24" s="164" t="inlineStr">
        <is>
          <t>MS Office · Faveo · Arelle · Excel · Claude · Copilot · Microsoft Excel · RBI cims portal</t>
        </is>
      </c>
      <c r="U24" s="120" t="inlineStr">
        <is>
          <t>Deep domain expertise, or one team</t>
        </is>
      </c>
      <c r="V24" s="165" t="inlineStr">
        <is>
          <t>Hardest problems in the domain</t>
        </is>
      </c>
      <c r="W24" s="165" t="inlineStr">
        <is>
          <t>Allocates people and sets team priorities</t>
        </is>
      </c>
      <c r="X24" s="165" t="inlineStr">
        <is>
          <t>One team or a client portfolio</t>
        </is>
      </c>
      <c r="Y24" s="165" t="inlineStr">
        <is>
          <r>
            <rPr>
              <rFont val="Calibri"/>
              <b val="1"/>
              <sz val="10"/>
            </rPr>
            <t>IC:</t>
          </r>
          <r>
            <rPr>
              <rFont val="Calibri"/>
              <sz val="10"/>
            </rPr>
            <t xml:space="preserve"> guides others in the domain · People: manages a team of 6+</t>
          </r>
        </is>
      </c>
      <c r="Z24" s="165" t="inlineStr">
        <is>
          <t>6–9 yrs</t>
        </is>
      </c>
      <c r="AA24" s="165" t="inlineStr">
        <is>
          <t>Graduate or postgraduate; professional qualification preferred</t>
        </is>
      </c>
      <c r="AB24" s="165" t="inlineStr">
        <is>
          <t>Internal product certification</t>
        </is>
      </c>
      <c r="AC24" s="165" t="inlineStr">
        <is>
          <r>
            <rPr>
              <rFont val="Calibri"/>
              <b val="1"/>
              <sz val="10"/>
            </rPr>
            <t>IC:</t>
          </r>
          <r>
            <rPr>
              <rFont val="Calibri"/>
              <sz val="10"/>
            </rPr>
            <t xml:space="preserve"> none · People: 6–8 knowledge work, 8–12 standardised delivery</t>
          </r>
        </is>
      </c>
      <c r="AD24" s="122" t="inlineStr">
        <is>
          <t>Core 3 · Future-ready 3 · Functional 4 · Leadership 3</t>
        </is>
      </c>
      <c r="AE24" s="123" t="inlineStr">
        <is>
          <t>Product, Platform &amp; Domain Knowledge · Stakeholder &amp; Client Management</t>
        </is>
      </c>
      <c r="AF24" s="123" t="inlineStr">
        <is>
          <t>Communication &amp; Presentation · Database, SQL &amp; Data Engineering · Regulatory &amp; BFSI Domain · Process Improvement &amp; Quality Mindset</t>
        </is>
      </c>
      <c r="AG24" s="177" t="inlineStr">
        <is>
          <t>P4 / M3</t>
        </is>
      </c>
      <c r="AH24" s="129" t="inlineStr">
        <is>
          <t>4–5</t>
        </is>
      </c>
      <c r="AI24" s="178"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J24" s="178" t="inlineStr">
        <is>
          <t>TSIA frameworks and benchmarks; ITIL 4 service desk; Gainsight customer-success practice</t>
        </is>
      </c>
      <c r="AK24" s="178" t="inlineStr">
        <is>
          <t>B3 · Lead Specialist</t>
        </is>
      </c>
      <c r="AL24" s="130" t="inlineStr">
        <is>
          <t>Leadership &amp; people management · Communication &amp; presentation · Broader exposure &amp; ownership</t>
        </is>
      </c>
      <c r="AM24" s="131" t="inlineStr">
        <is>
          <t>Customer success methods; communication &amp; de-escalation; People management: goal-setting &amp; feedback, 1:1 coaching, performance conversations | Leadership development: strategic thinking, cross-functional influence, financial/business acumen, succession &amp; talent development, change management, client communication</t>
        </is>
      </c>
      <c r="AN24" s="131" t="inlineStr">
        <is>
          <t>Formal / classroom training · Mentoring / guidance from seniors · On-the-job / hands-on · Knowledge transfer · KT</t>
        </is>
      </c>
      <c r="AO24" s="131" t="inlineStr">
        <is>
          <t>issue · dependency · laptop · client · slow</t>
        </is>
      </c>
      <c r="AP24" s="131" t="inlineStr">
        <is>
          <t>dependency · better · training · client · pam</t>
        </is>
      </c>
      <c r="AQ24" s="131" t="inlineStr">
        <is>
          <t>8 of 24 say the role is changing because of AI / automation</t>
        </is>
      </c>
      <c r="AR24" s="144" t="inlineStr">
        <is>
          <t>Enable sustained customer value and issue resolution. Includes: Adoption, product support and customer education. Excludes: Employee IT support; initial client implementation.</t>
        </is>
      </c>
      <c r="AS24" s="134" t="inlineStr">
        <is>
          <t>LD07-1 · Support / Customer Success Manager</t>
        </is>
      </c>
      <c r="AT24" s="134" t="inlineStr">
        <is>
          <t>Own staffing decisions, performance support, service quality and delegated team resources</t>
        </is>
      </c>
      <c r="AU24" s="134" t="inlineStr">
        <is>
          <t>Do not manufacture three reporting layers. Choose roles the organisation needs. A specialist may remain on an equally valued expert path.</t>
        </is>
      </c>
      <c r="AV24" s="134" t="inlineStr">
        <is>
          <t>—</t>
        </is>
      </c>
      <c r="AW24" s="134" t="inlineStr">
        <is>
          <t>—</t>
        </is>
      </c>
      <c r="AX24" s="179" t="inlineStr">
        <is>
          <t>Framework + sub-family themes · 3+ answered</t>
        </is>
      </c>
      <c r="AY24" s="136" t="inlineStr">
        <is>
          <t>1 holder, 1 answered the survey; sub-family 25 answered</t>
        </is>
      </c>
    </row>
    <row r="25" ht="158" customHeight="1">
      <c r="A25" s="176" t="inlineStr">
        <is>
          <t>RC-034</t>
        </is>
      </c>
      <c r="B25" s="111" t="inlineStr">
        <is>
          <t>Customer Success &amp; Support</t>
        </is>
      </c>
      <c r="C25" s="111" t="inlineStr">
        <is>
          <t>Customer Success &amp; Account Management</t>
        </is>
      </c>
      <c r="D25" s="148" t="inlineStr">
        <is>
          <t>A3</t>
        </is>
      </c>
      <c r="E25" s="147" t="inlineStr">
        <is>
          <t>Senior Associate</t>
        </is>
      </c>
      <c r="F25" s="111" t="inlineStr">
        <is>
          <t>IC</t>
        </is>
      </c>
      <c r="G25" s="111" t="inlineStr">
        <is>
          <t>Senior Customer Success Executive</t>
        </is>
      </c>
      <c r="H25" s="112" t="n">
        <v>2</v>
      </c>
      <c r="I25" s="111" t="inlineStr">
        <is>
          <t>CARBON 2</t>
        </is>
      </c>
      <c r="J25" s="162" t="n">
        <v>2</v>
      </c>
      <c r="K25" s="114" t="inlineStr">
        <is>
          <t>Samiksha Kadam, Tanya Dhere</t>
        </is>
      </c>
      <c r="L25" s="114" t="inlineStr">
        <is>
          <t>Support</t>
        </is>
      </c>
      <c r="M25" s="119" t="inlineStr">
        <is>
          <r>
            <rPr>
              <rFont val="Calibri"/>
              <sz val="10"/>
            </rPr>
            <t xml:space="preserve">Owns client relationships after sale — hypercare, renewals, upsell, CSAT/NPS, delivery follow-through. At A3: varied work; reviews juniors; go-to for a process.
</t>
          </r>
          <r>
            <rPr>
              <rFont val="Calibri"/>
              <b val="1"/>
              <sz val="10"/>
            </rPr>
            <t>Common themes in sub-family holders, all levels' answers:</t>
          </r>
          <r>
            <rPr>
              <rFont val="Calibri"/>
              <sz val="10"/>
            </rPr>
            <t xml:space="preserve"> cross improve · upsell cross · nps follow · tech · improve nps · us market</t>
          </r>
        </is>
      </c>
      <c r="N25" s="164" t="inlineStr">
        <is>
          <r>
            <rPr>
              <rFont val="Calibri"/>
              <sz val="10"/>
            </rPr>
            <t xml:space="preserve">Owns client relationships after sale — hypercare, renewals, upsell, CSAT/NPS, delivery follow-through;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renewals · testing · upsell · cross sell · training</t>
          </r>
        </is>
      </c>
      <c r="O25"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customer · csat · product · esef · client</t>
          </r>
        </is>
      </c>
      <c r="P25"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retention · renewals · sell · cross · invoicing · outstanding</t>
          </r>
        </is>
      </c>
      <c r="Q25" s="164" t="inlineStr">
        <is>
          <r>
            <rPr>
              <rFont val="Calibri"/>
              <sz val="10"/>
            </rPr>
            <t xml:space="preserve">Technical / QC / client calls on own work
</t>
          </r>
          <r>
            <rPr>
              <rFont val="Calibri"/>
              <b val="1"/>
              <sz val="10"/>
            </rPr>
            <t>Common themes in sub-family holders, all levels' answers:</t>
          </r>
          <r>
            <rPr>
              <rFont val="Calibri"/>
              <sz val="10"/>
            </rPr>
            <t xml:space="preserve"> trainings</t>
          </r>
        </is>
      </c>
      <c r="R25" s="164" t="inlineStr">
        <is>
          <t>—</t>
        </is>
      </c>
      <c r="S25" s="164" t="inlineStr">
        <is>
          <t>XBRL Domain · Communication</t>
        </is>
      </c>
      <c r="T25" s="164" t="inlineStr">
        <is>
          <t>Hubspot · excel · Office 365</t>
        </is>
      </c>
      <c r="U25" s="120" t="inlineStr">
        <is>
          <t>Varied work; reviews juniors; go-to for a process</t>
        </is>
      </c>
      <c r="V25" s="165" t="inlineStr">
        <is>
          <t>Varied and non-standard work; handles exceptions</t>
        </is>
      </c>
      <c r="W25" s="165" t="inlineStr">
        <is>
          <t>Technical / QC / client calls on own work</t>
        </is>
      </c>
      <c r="X25" s="165" t="inlineStr">
        <is>
          <t>A module / process, or work with client or regulatory consequences</t>
        </is>
      </c>
      <c r="Y25" s="165" t="inlineStr">
        <is>
          <t>Not scored in Band A</t>
        </is>
      </c>
      <c r="Z25" s="165" t="inlineStr">
        <is>
          <t>2–4 yrs</t>
        </is>
      </c>
      <c r="AA25" s="165" t="inlineStr">
        <is>
          <t>Graduate; relevant certification preferred</t>
        </is>
      </c>
      <c r="AB25" s="165" t="inlineStr">
        <is>
          <t>Internal product certification</t>
        </is>
      </c>
      <c r="AC25" s="165" t="inlineStr">
        <is>
          <t>None · guides 1–3 juniors informally</t>
        </is>
      </c>
      <c r="AD25" s="122" t="inlineStr">
        <is>
          <t>Core 2 · Future-ready 2 · Functional 3 · Leadership —</t>
        </is>
      </c>
      <c r="AE25" s="123" t="inlineStr">
        <is>
          <t>Product, Platform &amp; Domain Knowledge · Stakeholder &amp; Client Management</t>
        </is>
      </c>
      <c r="AF25" s="123" t="inlineStr">
        <is>
          <t>Communication &amp; Presentation · Database, SQL &amp; Data Engineering · Regulatory &amp; BFSI Domain · Process Improvement &amp; Quality Mindset</t>
        </is>
      </c>
      <c r="AG25" s="177" t="inlineStr">
        <is>
          <t>P2</t>
        </is>
      </c>
      <c r="AH25" s="129" t="inlineStr">
        <is>
          <t>3 Apply</t>
        </is>
      </c>
      <c r="AI25" s="178" t="inlineStr">
        <is>
          <t>IRIS Vs Competitor Benchmark — SaaS customer-success ladder: Associate CSM · Regnology: Product Support Specialist · Reg Reporting · IRIS Vs Competitor Benchmark — support tiers: L2 Application Support</t>
        </is>
      </c>
      <c r="AJ25" s="178" t="inlineStr">
        <is>
          <t>TSIA frameworks and benchmarks; ITIL 4 service desk; Gainsight customer-success practice</t>
        </is>
      </c>
      <c r="AK25" s="178" t="inlineStr">
        <is>
          <t>B1 · Specialist</t>
        </is>
      </c>
      <c r="AL25" s="130" t="inlineStr">
        <is>
          <t>Project / programme management · Data, SQL &amp; analytics · Certification / formal course</t>
        </is>
      </c>
      <c r="AM25" s="131"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N25" s="131" t="inlineStr">
        <is>
          <t>Formal / classroom training · On-the-job / hands-on</t>
        </is>
      </c>
      <c r="AO25" s="131" t="inlineStr">
        <is>
          <t>process · approvals · internal · invoicing · clarity</t>
        </is>
      </c>
      <c r="AP25" s="131" t="inlineStr">
        <is>
          <t>ownership · sales · process · remove · activities</t>
        </is>
      </c>
      <c r="AQ25" s="131" t="inlineStr">
        <is>
          <t>0 of 9 say the role is changing because of AI / automation</t>
        </is>
      </c>
      <c r="AR25" s="144" t="inlineStr">
        <is>
          <t>Enable sustained customer value and issue resolution. Includes: Adoption, product support and customer education. Excludes: Employee IT support; initial client implementation.</t>
        </is>
      </c>
      <c r="AS25" s="134" t="inlineStr">
        <is>
          <t>CS02-2 · Customer Success Manager</t>
        </is>
      </c>
      <c r="AT25" s="134" t="inlineStr">
        <is>
          <t>Run success plans, adoption reviews and renewal-risk follow-up.</t>
        </is>
      </c>
      <c r="AU25" s="134" t="inlineStr">
        <is>
          <t>Demonstrate routine delivery plus judgement in bounded exceptions.</t>
        </is>
      </c>
      <c r="AV25" s="134" t="inlineStr">
        <is>
          <t>An account success plan with agreed outcomes, adoption evidence and managed renewal risks</t>
        </is>
      </c>
      <c r="AW25" s="134"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X25" s="179" t="inlineStr">
        <is>
          <t>Framework + sub-family themes · 3+ answered</t>
        </is>
      </c>
      <c r="AY25" s="136" t="inlineStr">
        <is>
          <t>2 holders, 2 answered the survey; sub-family 9 answered</t>
        </is>
      </c>
    </row>
    <row r="26" ht="106" customHeight="1">
      <c r="A26" s="176" t="inlineStr">
        <is>
          <t>RC-035</t>
        </is>
      </c>
      <c r="B26" s="111" t="inlineStr">
        <is>
          <t>Customer Success &amp; Support</t>
        </is>
      </c>
      <c r="C26" s="111" t="inlineStr">
        <is>
          <t>Customer Success &amp; Account Management</t>
        </is>
      </c>
      <c r="D26" s="150" t="inlineStr">
        <is>
          <t>B1</t>
        </is>
      </c>
      <c r="E26" s="21" t="inlineStr">
        <is>
          <t>Specialist</t>
        </is>
      </c>
      <c r="F26" s="111" t="inlineStr">
        <is>
          <t>IC</t>
        </is>
      </c>
      <c r="G26" s="111" t="inlineStr">
        <is>
          <t>Senior Customer Success Specialist – POD Lead · Senior Customer Success Specialist</t>
        </is>
      </c>
      <c r="H26" s="112" t="n">
        <v>2</v>
      </c>
      <c r="I26" s="111" t="inlineStr">
        <is>
          <t>CARBON 2</t>
        </is>
      </c>
      <c r="J26" s="162" t="n">
        <v>2</v>
      </c>
      <c r="K26" s="114" t="inlineStr">
        <is>
          <t>Aakanksha Swaminathan, Nupur Samantaray</t>
        </is>
      </c>
      <c r="L26" s="114" t="inlineStr">
        <is>
          <t>Functional · Support</t>
        </is>
      </c>
      <c r="M26" s="119" t="inlineStr">
        <is>
          <r>
            <rPr>
              <rFont val="Calibri"/>
              <sz val="10"/>
            </rPr>
            <t xml:space="preserve">Owns client relationships after sale — hypercare, renewals, upsell, CSAT/NPS, delivery follow-through. At B1: a domain / module, or a small team.
</t>
          </r>
          <r>
            <rPr>
              <rFont val="Calibri"/>
              <b val="1"/>
              <sz val="10"/>
            </rPr>
            <t>Common themes in sub-family holders, all levels' answers:</t>
          </r>
          <r>
            <rPr>
              <rFont val="Calibri"/>
              <sz val="10"/>
            </rPr>
            <t xml:space="preserve"> cross improve · upsell cross · nps follow · tech · improve nps · us market</t>
          </r>
        </is>
      </c>
      <c r="N26" s="164" t="inlineStr">
        <is>
          <r>
            <rPr>
              <rFont val="Calibri"/>
              <sz val="10"/>
            </rPr>
            <t xml:space="preserve">Owns client relationships after sale — hypercare, renewals, upsell, CSAT/NPS, delivery follow-through; Domain specialist work; A domain or a small team
</t>
          </r>
          <r>
            <rPr>
              <rFont val="Calibri"/>
              <b val="1"/>
              <sz val="10"/>
            </rPr>
            <t>Common themes in sub-family holders, all levels' answers:</t>
          </r>
          <r>
            <rPr>
              <rFont val="Calibri"/>
              <sz val="10"/>
            </rPr>
            <t xml:space="preserve"> product · renewals · testing · upsell · cross sell · training</t>
          </r>
        </is>
      </c>
      <c r="O26" s="164" t="inlineStr">
        <is>
          <r>
            <rPr>
              <rFont val="Calibri"/>
              <sz val="10"/>
            </rPr>
            <t xml:space="preserve">A domain or a small team
</t>
          </r>
          <r>
            <rPr>
              <rFont val="Calibri"/>
              <b val="1"/>
              <sz val="10"/>
            </rPr>
            <t>Common themes in sub-family holders, all levels' answers:</t>
          </r>
          <r>
            <rPr>
              <rFont val="Calibri"/>
              <sz val="10"/>
            </rPr>
            <t xml:space="preserve"> customer · csat · product · esef · client</t>
          </r>
        </is>
      </c>
      <c r="P26" s="164" t="inlineStr">
        <is>
          <r>
            <rPr>
              <rFont val="Calibri"/>
              <sz val="10"/>
            </rPr>
            <t xml:space="preserve">A domain or a small team
</t>
          </r>
          <r>
            <rPr>
              <rFont val="Calibri"/>
              <b val="1"/>
              <sz val="10"/>
            </rPr>
            <t>Common themes in sub-family holders, all levels' answers:</t>
          </r>
          <r>
            <rPr>
              <rFont val="Calibri"/>
              <sz val="10"/>
            </rPr>
            <t xml:space="preserve"> retention · renewals · sell · cross · invoicing · outstanding</t>
          </r>
        </is>
      </c>
      <c r="Q26" s="164" t="inlineStr">
        <is>
          <r>
            <rPr>
              <rFont val="Calibri"/>
              <sz val="10"/>
            </rPr>
            <t xml:space="preserve">Technical / QC / client calls for the domain
</t>
          </r>
          <r>
            <rPr>
              <rFont val="Calibri"/>
              <b val="1"/>
              <sz val="10"/>
            </rPr>
            <t>Common themes in sub-family holders, all levels' answers:</t>
          </r>
          <r>
            <rPr>
              <rFont val="Calibri"/>
              <sz val="10"/>
            </rPr>
            <t xml:space="preserve"> trainings</t>
          </r>
        </is>
      </c>
      <c r="R26" s="164" t="inlineStr">
        <is>
          <t>—</t>
        </is>
      </c>
      <c r="S26" s="164" t="inlineStr">
        <is>
          <t>XBRL Domain · Communication</t>
        </is>
      </c>
      <c r="T26" s="164" t="inlineStr">
        <is>
          <t>Hubspot · excel · Office 365</t>
        </is>
      </c>
      <c r="U26" s="120" t="inlineStr">
        <is>
          <t>A domain / module, or a small team</t>
        </is>
      </c>
      <c r="V26" s="165" t="inlineStr">
        <is>
          <t>Domain specialist work</t>
        </is>
      </c>
      <c r="W26" s="165" t="inlineStr">
        <is>
          <t>Technical / QC / client calls for the domain</t>
        </is>
      </c>
      <c r="X26" s="165" t="inlineStr">
        <is>
          <t>A domain or a small team</t>
        </is>
      </c>
      <c r="Y26" s="165" t="inlineStr">
        <is>
          <r>
            <rPr>
              <rFont val="Calibri"/>
              <b val="1"/>
              <sz val="10"/>
            </rPr>
            <t>IC:</t>
          </r>
          <r>
            <rPr>
              <rFont val="Calibri"/>
              <sz val="10"/>
            </rPr>
            <t xml:space="preserve"> mentors and reviews · People: hands-on team lead of 3–5</t>
          </r>
        </is>
      </c>
      <c r="Z26" s="165" t="inlineStr">
        <is>
          <t>4–7 yrs</t>
        </is>
      </c>
      <c r="AA26" s="165" t="inlineStr">
        <is>
          <t>Graduate + relevant qualification or certification preferred</t>
        </is>
      </c>
      <c r="AB26" s="165" t="inlineStr">
        <is>
          <t>Internal product certification</t>
        </is>
      </c>
      <c r="AC26" s="165" t="inlineStr">
        <is>
          <r>
            <rPr>
              <rFont val="Calibri"/>
              <b val="1"/>
              <sz val="10"/>
            </rPr>
            <t>IC:</t>
          </r>
          <r>
            <rPr>
              <rFont val="Calibri"/>
              <sz val="10"/>
            </rPr>
            <t xml:space="preserve"> none · Team Lead: 3–5</t>
          </r>
        </is>
      </c>
      <c r="AD26" s="122" t="inlineStr">
        <is>
          <t>Core 3 · Future-ready 3 · Functional 3 · Leadership 1</t>
        </is>
      </c>
      <c r="AE26" s="123" t="inlineStr">
        <is>
          <t>Product, Platform &amp; Domain Knowledge · Stakeholder &amp; Client Management</t>
        </is>
      </c>
      <c r="AF26" s="123" t="inlineStr">
        <is>
          <t>Communication &amp; Presentation · Database, SQL &amp; Data Engineering · Regulatory &amp; BFSI Domain · Process Improvement &amp; Quality Mindset</t>
        </is>
      </c>
      <c r="AG26" s="177" t="inlineStr">
        <is>
          <t>P3 / M2</t>
        </is>
      </c>
      <c r="AH26" s="129" t="inlineStr">
        <is>
          <t>4 Enable</t>
        </is>
      </c>
      <c r="AI26" s="178"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J26" s="178" t="inlineStr">
        <is>
          <t>TSIA frameworks and benchmarks; ITIL 4 service desk; Gainsight customer-success practice</t>
        </is>
      </c>
      <c r="AK26" s="178" t="inlineStr">
        <is>
          <t>B2 · Senior Specialist</t>
        </is>
      </c>
      <c r="AL26" s="130" t="inlineStr">
        <is>
          <t>Leadership &amp; people management · AI / automation · Certification / formal course</t>
        </is>
      </c>
      <c r="AM26" s="131" t="inlineStr">
        <is>
          <t>Customer success methods; communication &amp; de-escalation; Team work | Transition to leadership: people management &amp; delegation, mentoring/coaching, prioritisation under ambiguity, Customer Management, influence skills</t>
        </is>
      </c>
      <c r="AN26" s="131" t="inlineStr">
        <is>
          <t>Formal / classroom training · On-the-job / hands-on</t>
        </is>
      </c>
      <c r="AO26" s="131" t="inlineStr">
        <is>
          <t>process · approvals · internal · invoicing · clarity</t>
        </is>
      </c>
      <c r="AP26" s="131" t="inlineStr">
        <is>
          <t>ownership · sales · process · remove · activities</t>
        </is>
      </c>
      <c r="AQ26" s="131" t="inlineStr">
        <is>
          <t>0 of 9 say the role is changing because of AI / automation</t>
        </is>
      </c>
      <c r="AR26" s="144" t="inlineStr">
        <is>
          <t>Enable sustained customer value and issue resolution. Includes: Adoption, product support and customer education. Excludes: Employee IT support; initial client implementation.</t>
        </is>
      </c>
      <c r="AS26" s="134" t="inlineStr">
        <is>
          <t>CS02-3 · Senior Customer Success Manager</t>
        </is>
      </c>
      <c r="AT26" s="134" t="inlineStr">
        <is>
          <t>Own complex account outcomes and executive escalations.</t>
        </is>
      </c>
      <c r="AU26" s="134" t="inlineStr">
        <is>
          <t>Evidence of complex work, decisions and outcomes beyond routine delivery.</t>
        </is>
      </c>
      <c r="AV26" s="134" t="inlineStr">
        <is>
          <t>An account success plan with agreed outcomes, adoption evidence and managed renewal risks</t>
        </is>
      </c>
      <c r="AW26" s="134"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X26" s="179" t="inlineStr">
        <is>
          <t>Framework + sub-family themes · 3+ answered</t>
        </is>
      </c>
      <c r="AY26" s="136" t="inlineStr">
        <is>
          <t>2 holders, 2 answered the survey; sub-family 9 answered</t>
        </is>
      </c>
    </row>
    <row r="27" ht="106" customHeight="1">
      <c r="A27" s="176" t="inlineStr">
        <is>
          <t>RC-036</t>
        </is>
      </c>
      <c r="B27" s="111" t="inlineStr">
        <is>
          <t>Customer Success &amp; Support</t>
        </is>
      </c>
      <c r="C27" s="111" t="inlineStr">
        <is>
          <t>Customer Success &amp; Account Management</t>
        </is>
      </c>
      <c r="D27" s="150" t="inlineStr">
        <is>
          <t>B2</t>
        </is>
      </c>
      <c r="E27" s="21" t="inlineStr">
        <is>
          <t>Senior Specialist</t>
        </is>
      </c>
      <c r="F27" s="111" t="inlineStr">
        <is>
          <t>IC</t>
        </is>
      </c>
      <c r="G27" s="111" t="inlineStr">
        <is>
          <t>Senior Customer Success Specialist · Senior Customer Success Specialist – POD Lead · Customer Success Specialist</t>
        </is>
      </c>
      <c r="H27" s="112" t="n">
        <v>5</v>
      </c>
      <c r="I27" s="111" t="inlineStr">
        <is>
          <t>CARBON 5</t>
        </is>
      </c>
      <c r="J27" s="162" t="n">
        <v>5</v>
      </c>
      <c r="K27" s="114" t="inlineStr">
        <is>
          <t>Chinmayi Patil, Neha Gajbhiye, Praveen Kumar Rajpurohit, Pritam Agarwal, Varun Bubna</t>
        </is>
      </c>
      <c r="L27" s="114" t="inlineStr">
        <is>
          <t>Support</t>
        </is>
      </c>
      <c r="M27" s="119" t="inlineStr">
        <is>
          <r>
            <rPr>
              <rFont val="Calibri"/>
              <sz val="10"/>
            </rPr>
            <t xml:space="preserve">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t>
          </r>
        </is>
      </c>
      <c r="N27" s="164" t="inlineStr">
        <is>
          <r>
            <rPr>
              <rFont val="Calibri"/>
              <sz val="10"/>
            </rPr>
            <t xml:space="preserve">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t>
          </r>
        </is>
      </c>
      <c r="O27" s="164" t="inlineStr">
        <is>
          <r>
            <rPr>
              <rFont val="Calibri"/>
              <sz val="10"/>
            </rPr>
            <t xml:space="preserve">One team or a client portfolio
</t>
          </r>
          <r>
            <rPr>
              <rFont val="Calibri"/>
              <b val="1"/>
              <sz val="10"/>
            </rPr>
            <t>Common themes in role-holders' answers:</t>
          </r>
          <r>
            <rPr>
              <rFont val="Calibri"/>
              <sz val="10"/>
            </rPr>
            <t xml:space="preserve"> client · customer</t>
          </r>
        </is>
      </c>
      <c r="P27" s="164" t="inlineStr">
        <is>
          <r>
            <rPr>
              <rFont val="Calibri"/>
              <sz val="10"/>
            </rPr>
            <t xml:space="preserve">One team or a client portfolio
</t>
          </r>
          <r>
            <rPr>
              <rFont val="Calibri"/>
              <b val="1"/>
              <sz val="10"/>
            </rPr>
            <t>Common themes in role-holders' answers:</t>
          </r>
          <r>
            <rPr>
              <rFont val="Calibri"/>
              <sz val="10"/>
            </rPr>
            <t xml:space="preserve"> retention · renewals · sell · cross · maintaining · invoicing</t>
          </r>
        </is>
      </c>
      <c r="Q27" s="164" t="inlineStr">
        <is>
          <t>Allocates people and sets team priorities</t>
        </is>
      </c>
      <c r="R27" s="164" t="inlineStr">
        <is>
          <t>—</t>
        </is>
      </c>
      <c r="S27" s="164" t="inlineStr">
        <is>
          <t>XBRL Domain</t>
        </is>
      </c>
      <c r="T27" s="164" t="inlineStr">
        <is>
          <t>Hubspot · excel</t>
        </is>
      </c>
      <c r="U27" s="120" t="inlineStr">
        <is>
          <t>Deep domain expertise, or one team</t>
        </is>
      </c>
      <c r="V27" s="165" t="inlineStr">
        <is>
          <t>Hardest problems in the domain</t>
        </is>
      </c>
      <c r="W27" s="165" t="inlineStr">
        <is>
          <t>Allocates people and sets team priorities</t>
        </is>
      </c>
      <c r="X27" s="165" t="inlineStr">
        <is>
          <t>One team or a client portfolio</t>
        </is>
      </c>
      <c r="Y27" s="165" t="inlineStr">
        <is>
          <r>
            <rPr>
              <rFont val="Calibri"/>
              <b val="1"/>
              <sz val="10"/>
            </rPr>
            <t>IC:</t>
          </r>
          <r>
            <rPr>
              <rFont val="Calibri"/>
              <sz val="10"/>
            </rPr>
            <t xml:space="preserve"> guides others in the domain · People: manages a team of 6+</t>
          </r>
        </is>
      </c>
      <c r="Z27" s="165" t="inlineStr">
        <is>
          <t>6–9 yrs</t>
        </is>
      </c>
      <c r="AA27" s="165" t="inlineStr">
        <is>
          <t>Graduate or postgraduate; professional qualification preferred</t>
        </is>
      </c>
      <c r="AB27" s="165" t="inlineStr">
        <is>
          <t>Internal product certification</t>
        </is>
      </c>
      <c r="AC27" s="165" t="inlineStr">
        <is>
          <r>
            <rPr>
              <rFont val="Calibri"/>
              <b val="1"/>
              <sz val="10"/>
            </rPr>
            <t>IC:</t>
          </r>
          <r>
            <rPr>
              <rFont val="Calibri"/>
              <sz val="10"/>
            </rPr>
            <t xml:space="preserve"> none · People: 6–8 knowledge work, 8–12 standardised delivery</t>
          </r>
        </is>
      </c>
      <c r="AD27" s="122" t="inlineStr">
        <is>
          <t>Core 3 · Future-ready 3 · Functional 4 · Leadership 2</t>
        </is>
      </c>
      <c r="AE27" s="123" t="inlineStr">
        <is>
          <t>Product, Platform &amp; Domain Knowledge · Stakeholder &amp; Client Management</t>
        </is>
      </c>
      <c r="AF27" s="123" t="inlineStr">
        <is>
          <t>Communication &amp; Presentation · Database, SQL &amp; Data Engineering · Regulatory &amp; BFSI Domain · Process Improvement &amp; Quality Mindset</t>
        </is>
      </c>
      <c r="AG27" s="177" t="inlineStr">
        <is>
          <t>P4 / M3</t>
        </is>
      </c>
      <c r="AH27" s="129" t="inlineStr">
        <is>
          <t>4–5</t>
        </is>
      </c>
      <c r="AI27" s="178"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J27" s="178" t="inlineStr">
        <is>
          <t>TSIA frameworks and benchmarks; ITIL 4 service desk; Gainsight customer-success practice</t>
        </is>
      </c>
      <c r="AK27" s="178" t="inlineStr">
        <is>
          <t>B3 · Lead Specialist</t>
        </is>
      </c>
      <c r="AL27" s="130" t="inlineStr">
        <is>
          <t>Data, SQL &amp; analytics · Communication &amp; presentation · Client, sales &amp; stakeholders · Project / programme management · Product &amp; tool knowledge</t>
        </is>
      </c>
      <c r="AM27" s="131" t="inlineStr">
        <is>
          <t>practices · accuracy · quality · communication · refreshers</t>
        </is>
      </c>
      <c r="AN27" s="131" t="inlineStr">
        <is>
          <t>Formal / classroom training</t>
        </is>
      </c>
      <c r="AO27" s="131" t="inlineStr">
        <is>
          <t>approval · process · clarity</t>
        </is>
      </c>
      <c r="AP27" s="131" t="inlineStr">
        <is>
          <t>ownership · sales</t>
        </is>
      </c>
      <c r="AQ27" s="131" t="inlineStr">
        <is>
          <t>0 of 5 say the role is changing because of AI / automation</t>
        </is>
      </c>
      <c r="AR27" s="144" t="inlineStr">
        <is>
          <t>Enable sustained customer value and issue resolution. Includes: Adoption, product support and customer education. Excludes: Employee IT support; initial client implementation.</t>
        </is>
      </c>
      <c r="AS27" s="134" t="inlineStr">
        <is>
          <t>CS02-3 · Senior Customer Success Manager</t>
        </is>
      </c>
      <c r="AT27" s="134" t="inlineStr">
        <is>
          <t>Own complex account outcomes and executive escalations.</t>
        </is>
      </c>
      <c r="AU27" s="134" t="inlineStr">
        <is>
          <t>Evidence of complex work, decisions and outcomes beyond routine delivery.</t>
        </is>
      </c>
      <c r="AV27" s="134" t="inlineStr">
        <is>
          <t>An account success plan with agreed outcomes, adoption evidence and managed renewal risks</t>
        </is>
      </c>
      <c r="AW27" s="134" t="inlineStr">
        <is>
          <r>
            <rPr>
              <rFont val="Calibri"/>
              <b val="1"/>
              <sz val="10"/>
            </rPr>
            <t>Workiva:</t>
          </r>
          <r>
            <rPr>
              <rFont val="Calibri"/>
              <sz val="10"/>
            </rPr>
            <t xml:space="preserve"> Customer Success Manager
</t>
          </r>
          <r>
            <rPr>
              <rFont val="Calibri"/>
              <b val="1"/>
              <sz val="10"/>
            </rPr>
            <t>Workiva:</t>
          </r>
          <r>
            <rPr>
              <rFont val="Calibri"/>
              <sz val="10"/>
            </rPr>
            <t xml:space="preserve"> Lead Customer Success Manager, Public Sector · Two selected titles. Gap: Different geographies and segments prevent a precise employer promotion mapping</t>
          </r>
        </is>
      </c>
      <c r="AX27" s="180" t="inlineStr">
        <is>
          <t>Framework + role-holders' themes · 3+ answered</t>
        </is>
      </c>
      <c r="AY27" s="136" t="inlineStr">
        <is>
          <t>5 holders, 5 answered the survey; sub-family 9 answered</t>
        </is>
      </c>
    </row>
    <row r="28" ht="158" customHeight="1">
      <c r="A28" s="176" t="inlineStr">
        <is>
          <t>RC-037</t>
        </is>
      </c>
      <c r="B28" s="111" t="inlineStr">
        <is>
          <t>Customer Success &amp; Support</t>
        </is>
      </c>
      <c r="C28" s="111" t="inlineStr">
        <is>
          <t>Customer Success &amp; Account Management</t>
        </is>
      </c>
      <c r="D28" s="151" t="inlineStr">
        <is>
          <t>X1</t>
        </is>
      </c>
      <c r="E28" s="138" t="inlineStr">
        <is>
          <t>Associate Consultant</t>
        </is>
      </c>
      <c r="F28" s="111" t="inlineStr">
        <is>
          <t>IC</t>
        </is>
      </c>
      <c r="G28" s="111" t="inlineStr">
        <is>
          <t>Associate Consultant – Customer Success &amp; Account Management</t>
        </is>
      </c>
      <c r="H28" s="112" t="n">
        <v>1</v>
      </c>
      <c r="I28" s="111" t="inlineStr">
        <is>
          <t>CARBON 1</t>
        </is>
      </c>
      <c r="J28" s="162" t="n">
        <v>1</v>
      </c>
      <c r="K28" s="114" t="inlineStr">
        <is>
          <t>Kanika Jain</t>
        </is>
      </c>
      <c r="L28" s="114" t="inlineStr">
        <is>
          <t>Support</t>
        </is>
      </c>
      <c r="M28" s="119" t="inlineStr">
        <is>
          <r>
            <rPr>
              <rFont val="Calibri"/>
              <sz val="10"/>
            </rPr>
            <t xml:space="preserve">Owns client relationships after sale — hypercare, renewals, upsell, CSAT/NPS, delivery follow-through. At X1: defined deliverables under a statement of work · ≈ A2–A3.
</t>
          </r>
          <r>
            <rPr>
              <rFont val="Calibri"/>
              <b val="1"/>
              <sz val="10"/>
            </rPr>
            <t>Common themes in sub-family holders, all levels' answers:</t>
          </r>
          <r>
            <rPr>
              <rFont val="Calibri"/>
              <sz val="10"/>
            </rPr>
            <t xml:space="preserve"> cross improve · upsell cross · nps follow · tech · improve nps · us market</t>
          </r>
        </is>
      </c>
      <c r="N28" s="164" t="inlineStr">
        <is>
          <r>
            <rPr>
              <rFont val="Calibri"/>
              <sz val="10"/>
            </rPr>
            <t xml:space="preserve">Owns client relationships after sale — hypercare, renewals, upsell, CSAT/NPS, delivery follow-through
</t>
          </r>
          <r>
            <rPr>
              <rFont val="Calibri"/>
              <b val="1"/>
              <sz val="10"/>
            </rPr>
            <t>Common themes in sub-family holders, all levels' answers:</t>
          </r>
          <r>
            <rPr>
              <rFont val="Calibri"/>
              <sz val="10"/>
            </rPr>
            <t xml:space="preserve"> product · renewals · testing · upsell · cross sell · training</t>
          </r>
        </is>
      </c>
      <c r="O28" s="164" t="inlineStr">
        <is>
          <r>
            <rPr>
              <rFont val="Calibri"/>
              <sz val="10"/>
            </rPr>
            <t xml:space="preserve">Owns client relationships after sale — hypercare, renewals, upsell, CSAT/NPS, delivery follow-through.
</t>
          </r>
          <r>
            <rPr>
              <rFont val="Calibri"/>
              <b val="1"/>
              <sz val="10"/>
            </rPr>
            <t>Common themes in sub-family holders, all levels' answers:</t>
          </r>
          <r>
            <rPr>
              <rFont val="Calibri"/>
              <sz val="10"/>
            </rPr>
            <t xml:space="preserve"> customer · csat · product · esef · client</t>
          </r>
        </is>
      </c>
      <c r="P28" s="164" t="inlineStr">
        <is>
          <r>
            <rPr>
              <rFont val="Calibri"/>
              <sz val="10"/>
            </rPr>
            <t xml:space="preserve">Deliverables under the statement of work
</t>
          </r>
          <r>
            <rPr>
              <rFont val="Calibri"/>
              <b val="1"/>
              <sz val="10"/>
            </rPr>
            <t>Common themes in sub-family holders, all levels' answers:</t>
          </r>
          <r>
            <rPr>
              <rFont val="Calibri"/>
              <sz val="10"/>
            </rPr>
            <t xml:space="preserve"> retention · renewals · sell · cross · invoicing · outstanding</t>
          </r>
        </is>
      </c>
      <c r="Q28" s="164" t="inlineStr">
        <is>
          <r>
            <rPr>
              <rFont val="Calibri"/>
              <sz val="10"/>
            </rPr>
            <t xml:space="preserve">Within the statement of work
</t>
          </r>
          <r>
            <rPr>
              <rFont val="Calibri"/>
              <b val="1"/>
              <sz val="10"/>
            </rPr>
            <t>Common themes in sub-family holders, all levels' answers:</t>
          </r>
          <r>
            <rPr>
              <rFont val="Calibri"/>
              <sz val="10"/>
            </rPr>
            <t xml:space="preserve"> trainings</t>
          </r>
        </is>
      </c>
      <c r="R28" s="164" t="inlineStr">
        <is>
          <t>—</t>
        </is>
      </c>
      <c r="S28" s="164" t="inlineStr">
        <is>
          <t>XBRL Domain · Communication</t>
        </is>
      </c>
      <c r="T28" s="164" t="inlineStr">
        <is>
          <t>Hubspot · excel · Office 365</t>
        </is>
      </c>
      <c r="U28" s="120" t="inlineStr">
        <is>
          <t>Defined deliverables under a statement of work · ≈ A2–A3</t>
        </is>
      </c>
      <c r="V28" s="165" t="inlineStr">
        <is>
          <t>—</t>
        </is>
      </c>
      <c r="W28" s="165" t="inlineStr">
        <is>
          <t>—</t>
        </is>
      </c>
      <c r="X28" s="165" t="inlineStr">
        <is>
          <t>—</t>
        </is>
      </c>
      <c r="Y28" s="165" t="inlineStr">
        <is>
          <t>—</t>
        </is>
      </c>
      <c r="Z28" s="165" t="inlineStr">
        <is>
          <t>0–5 yrs</t>
        </is>
      </c>
      <c r="AA28" s="165" t="inlineStr">
        <is>
          <t>As for equivalent role</t>
        </is>
      </c>
      <c r="AB28" s="165" t="inlineStr">
        <is>
          <t>Internal product certification</t>
        </is>
      </c>
      <c r="AC28" s="165" t="inlineStr">
        <is>
          <t>Not counted in spans</t>
        </is>
      </c>
      <c r="AD28" s="122" t="inlineStr">
        <is>
          <t>Per statement of work</t>
        </is>
      </c>
      <c r="AE28" s="123" t="inlineStr">
        <is>
          <t>Product, Platform &amp; Domain Knowledge · Stakeholder &amp; Client Management</t>
        </is>
      </c>
      <c r="AF28" s="123" t="inlineStr">
        <is>
          <t>Communication &amp; Presentation · Database, SQL &amp; Data Engineering · Regulatory &amp; BFSI Domain · Process Improvement &amp; Quality Mindset</t>
        </is>
      </c>
      <c r="AG28" s="177" t="inlineStr">
        <is>
          <t>Contractor</t>
        </is>
      </c>
      <c r="AH28" s="129" t="inlineStr">
        <is>
          <t>—</t>
        </is>
      </c>
      <c r="AI28" s="178" t="inlineStr">
        <is>
          <t>—</t>
        </is>
      </c>
      <c r="AJ28" s="178" t="inlineStr">
        <is>
          <t>TSIA frameworks and benchmarks; ITIL 4 service desk; Gainsight customer-success practice</t>
        </is>
      </c>
      <c r="AK28" s="178" t="inlineStr">
        <is>
          <t>—</t>
        </is>
      </c>
      <c r="AL28" s="130" t="inlineStr">
        <is>
          <t>—</t>
        </is>
      </c>
      <c r="AM28" s="131"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AN28" s="131" t="inlineStr">
        <is>
          <t>Formal / classroom training · On-the-job / hands-on</t>
        </is>
      </c>
      <c r="AO28" s="131" t="inlineStr">
        <is>
          <t>process · approvals · internal · invoicing · clarity</t>
        </is>
      </c>
      <c r="AP28" s="131" t="inlineStr">
        <is>
          <t>ownership · sales · process · remove · activities</t>
        </is>
      </c>
      <c r="AQ28" s="131" t="inlineStr">
        <is>
          <t>0 of 9 say the role is changing because of AI / automation</t>
        </is>
      </c>
      <c r="AR28" s="144" t="inlineStr">
        <is>
          <t>Enable sustained customer value and issue resolution. Includes: Adoption, product support and customer education. Excludes: Employee IT support; initial client implementation.</t>
        </is>
      </c>
      <c r="AS28" s="134" t="inlineStr">
        <is>
          <t>—</t>
        </is>
      </c>
      <c r="AT28" s="134" t="inlineStr">
        <is>
          <t>—</t>
        </is>
      </c>
      <c r="AU28" s="134" t="inlineStr">
        <is>
          <t>—</t>
        </is>
      </c>
      <c r="AV28" s="134" t="inlineStr">
        <is>
          <t>—</t>
        </is>
      </c>
      <c r="AW28" s="134" t="inlineStr">
        <is>
          <t>—</t>
        </is>
      </c>
      <c r="AX28" s="179" t="inlineStr">
        <is>
          <t>Framework + sub-family themes · 3+ answered</t>
        </is>
      </c>
      <c r="AY28" s="136" t="inlineStr">
        <is>
          <t>1 holder, 0 answered the survey; sub-family 9 answered</t>
        </is>
      </c>
    </row>
    <row r="29" ht="184" customHeight="1">
      <c r="A29" s="176" t="inlineStr">
        <is>
          <t>RC-038</t>
        </is>
      </c>
      <c r="B29" s="111" t="inlineStr">
        <is>
          <t>Customer Success &amp; Support</t>
        </is>
      </c>
      <c r="C29" s="111" t="inlineStr">
        <is>
          <t>Customer Success Leadership</t>
        </is>
      </c>
      <c r="D29" s="181" t="inlineStr">
        <is>
          <t>C1</t>
        </is>
      </c>
      <c r="E29" s="142" t="inlineStr">
        <is>
          <t>Associate Head</t>
        </is>
      </c>
      <c r="F29" s="111" t="inlineStr">
        <is>
          <t>Manager</t>
        </is>
      </c>
      <c r="G29" s="111" t="inlineStr">
        <is>
          <t>Associate Head – Customer Success</t>
        </is>
      </c>
      <c r="H29" s="112" t="n">
        <v>1</v>
      </c>
      <c r="I29" s="111" t="inlineStr">
        <is>
          <t>CARBON 1</t>
        </is>
      </c>
      <c r="J29" s="162" t="n">
        <v>1</v>
      </c>
      <c r="K29" s="114" t="inlineStr">
        <is>
          <t>Anushree Aparajit</t>
        </is>
      </c>
      <c r="L29" s="114" t="inlineStr">
        <is>
          <t>Support</t>
        </is>
      </c>
      <c r="M29" s="119" t="inlineStr">
        <is>
          <t>Leads the customer success &amp; support function. At C1: a sub-function, or principal authority across products.</t>
        </is>
      </c>
      <c r="N29" s="164" t="inlineStr">
        <is>
          <t>Leads the customer success &amp; support function; Ambiguous, cross-product problems; Sub-function results or domain quality across products</t>
        </is>
      </c>
      <c r="O29" s="164" t="inlineStr">
        <is>
          <t>Sub-function results or domain quality across products</t>
        </is>
      </c>
      <c r="P29" s="164" t="inlineStr">
        <is>
          <t>Sub-function results or domain quality across products</t>
        </is>
      </c>
      <c r="Q29" s="164" t="inlineStr">
        <is>
          <t>Sets direction for a sub-function or domain</t>
        </is>
      </c>
      <c r="R29" s="164" t="inlineStr">
        <is>
          <t>—</t>
        </is>
      </c>
      <c r="S29" s="164" t="inlineStr">
        <is>
          <t>—</t>
        </is>
      </c>
      <c r="T29" s="164" t="inlineStr">
        <is>
          <t>—</t>
        </is>
      </c>
      <c r="U29" s="120" t="inlineStr">
        <is>
          <t>A sub-function, or principal authority across products</t>
        </is>
      </c>
      <c r="V29" s="165" t="inlineStr">
        <is>
          <t>Ambiguous, cross-product problems</t>
        </is>
      </c>
      <c r="W29" s="165" t="inlineStr">
        <is>
          <t>Sets direction for a sub-function or domain</t>
        </is>
      </c>
      <c r="X29" s="165" t="inlineStr">
        <is>
          <t>Sub-function results or domain quality across products</t>
        </is>
      </c>
      <c r="Y29" s="165" t="inlineStr">
        <is>
          <t>Leads managers or a community of practice</t>
        </is>
      </c>
      <c r="Z29" s="165" t="inlineStr">
        <is>
          <t>10–14 yrs</t>
        </is>
      </c>
      <c r="AA29" s="165" t="inlineStr">
        <is>
          <t>Postgraduate / professional qualification preferred</t>
        </is>
      </c>
      <c r="AB29" s="165" t="inlineStr">
        <is>
          <t>Internal product certification</t>
        </is>
      </c>
      <c r="AC29" s="165" t="inlineStr">
        <is>
          <t>5–8, mostly managers</t>
        </is>
      </c>
      <c r="AD29" s="122" t="inlineStr">
        <is>
          <t>Core 4 · Future-ready 4 · Functional 4 · Leadership 4</t>
        </is>
      </c>
      <c r="AE29" s="123" t="inlineStr">
        <is>
          <t>Product, Platform &amp; Domain Knowledge · Stakeholder &amp; Client Management</t>
        </is>
      </c>
      <c r="AF29" s="123" t="inlineStr">
        <is>
          <t>Communication &amp; Presentation · Database, SQL &amp; Data Engineering · Regulatory &amp; BFSI Domain · Process Improvement &amp; Quality Mindset</t>
        </is>
      </c>
      <c r="AG29" s="177" t="inlineStr">
        <is>
          <t>P6 / M5</t>
        </is>
      </c>
      <c r="AH29" s="129" t="inlineStr">
        <is>
          <t>5–6</t>
        </is>
      </c>
      <c r="AI29" s="178" t="inlineStr">
        <is>
          <t>IRIS Vs Competitor Benchmark — SaaS customer-success ladder: Senior Manager CS</t>
        </is>
      </c>
      <c r="AJ29" s="178" t="inlineStr">
        <is>
          <t>TSIA frameworks and benchmarks; ITIL 4 service desk; Gainsight customer-success practice</t>
        </is>
      </c>
      <c r="AK29" s="178" t="inlineStr">
        <is>
          <t>C2 · Senior Principal / Architect</t>
        </is>
      </c>
      <c r="AL29" s="130" t="inlineStr">
        <is>
          <t>—</t>
        </is>
      </c>
      <c r="AM29" s="131"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AN29" s="131" t="inlineStr">
        <is>
          <t>—</t>
        </is>
      </c>
      <c r="AO29" s="131" t="inlineStr">
        <is>
          <t>—</t>
        </is>
      </c>
      <c r="AP29" s="131" t="inlineStr">
        <is>
          <t>—</t>
        </is>
      </c>
      <c r="AQ29" s="131" t="inlineStr">
        <is>
          <t>—</t>
        </is>
      </c>
      <c r="AR29" s="144" t="inlineStr">
        <is>
          <t>Enable sustained customer value and issue resolution. Includes: Adoption, product support and customer education. Excludes: Employee IT support; initial client implementation.</t>
        </is>
      </c>
      <c r="AS29" s="134" t="inlineStr">
        <is>
          <t>LD07-2 · Head / VP of Customer Experience</t>
        </is>
      </c>
      <c r="AT29" s="134" t="inlineStr">
        <is>
          <t>Own integrated function strategy, capacity, controls and cross-team trade-offs</t>
        </is>
      </c>
      <c r="AU29" s="134" t="inlineStr">
        <is>
          <t>Do not manufacture three reporting layers. Choose roles the organisation needs. A specialist may remain on an equally valued expert path.</t>
        </is>
      </c>
      <c r="AV29" s="134" t="inlineStr">
        <is>
          <t>—</t>
        </is>
      </c>
      <c r="AW29" s="134" t="inlineStr">
        <is>
          <t>—</t>
        </is>
      </c>
      <c r="AX29" s="145" t="inlineStr">
        <is>
          <t>Framework only · fewer than 3 answered</t>
        </is>
      </c>
      <c r="AY29" s="136" t="inlineStr">
        <is>
          <t>1 holder, 0 answered the survey; sub-family 0 answered</t>
        </is>
      </c>
    </row>
    <row r="30" ht="67" customHeight="1">
      <c r="A30" s="176" t="inlineStr">
        <is>
          <t>RC-039</t>
        </is>
      </c>
      <c r="B30" s="111" t="inlineStr">
        <is>
          <t>Customer Success &amp; Support</t>
        </is>
      </c>
      <c r="C30" s="111" t="inlineStr">
        <is>
          <t>Customer Training &amp; Enablement</t>
        </is>
      </c>
      <c r="D30" s="150" t="inlineStr">
        <is>
          <t>B1</t>
        </is>
      </c>
      <c r="E30" s="21" t="inlineStr">
        <is>
          <t>Specialist</t>
        </is>
      </c>
      <c r="F30" s="111" t="inlineStr">
        <is>
          <t>IC</t>
        </is>
      </c>
      <c r="G30" s="111" t="inlineStr">
        <is>
          <t>Customer Enablement Specialist – POD Lead</t>
        </is>
      </c>
      <c r="H30" s="112" t="n">
        <v>1</v>
      </c>
      <c r="I30" s="111" t="inlineStr">
        <is>
          <t>CARBON 1</t>
        </is>
      </c>
      <c r="J30" s="162" t="n">
        <v>1</v>
      </c>
      <c r="K30" s="114" t="inlineStr">
        <is>
          <t>Datta Hatagale</t>
        </is>
      </c>
      <c r="L30" s="114" t="inlineStr">
        <is>
          <t>Digitizing</t>
        </is>
      </c>
      <c r="M30" s="119" t="inlineStr">
        <is>
          <t>Trains clients and drives product adoption. At B1: a domain / module, or a small team.</t>
        </is>
      </c>
      <c r="N30" s="164" t="inlineStr">
        <is>
          <t>Trains clients and drives product adoption; Domain specialist work; A domain or a small team</t>
        </is>
      </c>
      <c r="O30" s="164" t="inlineStr">
        <is>
          <t>A domain or a small team</t>
        </is>
      </c>
      <c r="P30" s="164" t="inlineStr">
        <is>
          <t>A domain or a small team</t>
        </is>
      </c>
      <c r="Q30" s="164" t="inlineStr">
        <is>
          <t>Technical / QC / client calls for the domain</t>
        </is>
      </c>
      <c r="R30" s="164" t="inlineStr">
        <is>
          <t>—</t>
        </is>
      </c>
      <c r="S30" s="164" t="inlineStr">
        <is>
          <t>—</t>
        </is>
      </c>
      <c r="T30" s="164" t="inlineStr">
        <is>
          <t>—</t>
        </is>
      </c>
      <c r="U30" s="120" t="inlineStr">
        <is>
          <t>A domain / module, or a small team</t>
        </is>
      </c>
      <c r="V30" s="165" t="inlineStr">
        <is>
          <t>Domain specialist work</t>
        </is>
      </c>
      <c r="W30" s="165" t="inlineStr">
        <is>
          <t>Technical / QC / client calls for the domain</t>
        </is>
      </c>
      <c r="X30" s="165" t="inlineStr">
        <is>
          <t>A domain or a small team</t>
        </is>
      </c>
      <c r="Y30" s="165" t="inlineStr">
        <is>
          <r>
            <rPr>
              <rFont val="Calibri"/>
              <b val="1"/>
              <sz val="10"/>
            </rPr>
            <t>IC:</t>
          </r>
          <r>
            <rPr>
              <rFont val="Calibri"/>
              <sz val="10"/>
            </rPr>
            <t xml:space="preserve"> mentors and reviews · People: hands-on team lead of 3–5</t>
          </r>
        </is>
      </c>
      <c r="Z30" s="165" t="inlineStr">
        <is>
          <t>4–7 yrs</t>
        </is>
      </c>
      <c r="AA30" s="165" t="inlineStr">
        <is>
          <t>Graduate + relevant qualification or certification preferred</t>
        </is>
      </c>
      <c r="AB30" s="165" t="inlineStr">
        <is>
          <t>Internal product certification</t>
        </is>
      </c>
      <c r="AC30" s="165" t="inlineStr">
        <is>
          <r>
            <rPr>
              <rFont val="Calibri"/>
              <b val="1"/>
              <sz val="10"/>
            </rPr>
            <t>IC:</t>
          </r>
          <r>
            <rPr>
              <rFont val="Calibri"/>
              <sz val="10"/>
            </rPr>
            <t xml:space="preserve"> none · Team Lead: 3–5</t>
          </r>
        </is>
      </c>
      <c r="AD30" s="122" t="inlineStr">
        <is>
          <t>Core 3 · Future-ready 3 · Functional 3 · Leadership 1</t>
        </is>
      </c>
      <c r="AE30" s="123" t="inlineStr">
        <is>
          <t>Product, Platform &amp; Domain Knowledge · Stakeholder &amp; Client Management</t>
        </is>
      </c>
      <c r="AF30" s="123" t="inlineStr">
        <is>
          <t>Communication &amp; Presentation · Database, SQL &amp; Data Engineering · Regulatory &amp; BFSI Domain · Process Improvement &amp; Quality Mindset</t>
        </is>
      </c>
      <c r="AG30" s="177" t="inlineStr">
        <is>
          <t>P3 / M2</t>
        </is>
      </c>
      <c r="AH30" s="129" t="inlineStr">
        <is>
          <t>4 Enable</t>
        </is>
      </c>
      <c r="AI30" s="178"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J30" s="178" t="inlineStr">
        <is>
          <t>TSIA frameworks and benchmarks; ITIL 4 service desk; Gainsight customer-success practice</t>
        </is>
      </c>
      <c r="AK30" s="178" t="inlineStr">
        <is>
          <t>B2 · Senior Specialist</t>
        </is>
      </c>
      <c r="AL30" s="130" t="inlineStr">
        <is>
          <t>AI / automation · Leadership &amp; people management · Project / programme management</t>
        </is>
      </c>
      <c r="AM30" s="131" t="inlineStr">
        <is>
          <t>—</t>
        </is>
      </c>
      <c r="AN30" s="131" t="inlineStr">
        <is>
          <t>—</t>
        </is>
      </c>
      <c r="AO30" s="131" t="inlineStr">
        <is>
          <t>—</t>
        </is>
      </c>
      <c r="AP30" s="131" t="inlineStr">
        <is>
          <t>—</t>
        </is>
      </c>
      <c r="AQ30" s="131" t="inlineStr">
        <is>
          <t>—</t>
        </is>
      </c>
      <c r="AR30" s="144" t="inlineStr">
        <is>
          <t>Enable sustained customer value and issue resolution. Includes: Adoption, product support and customer education. Excludes: Employee IT support; initial client implementation.</t>
        </is>
      </c>
      <c r="AS30" s="134" t="inlineStr">
        <is>
          <t>CS03-3 · Senior Customer Education Specialist</t>
        </is>
      </c>
      <c r="AT30" s="134" t="inlineStr">
        <is>
          <t>Own a curriculum and evaluate customer application and readiness.</t>
        </is>
      </c>
      <c r="AU30" s="134" t="inlineStr">
        <is>
          <t>Evidence of complex work, decisions and outcomes beyond routine delivery.</t>
        </is>
      </c>
      <c r="AV30" s="134" t="inlineStr">
        <is>
          <t>A customer learning intervention with application evidence and measured readiness</t>
        </is>
      </c>
      <c r="AW30" s="134" t="inlineStr">
        <is>
          <r>
            <rPr>
              <rFont val="Calibri"/>
              <b val="1"/>
              <sz val="10"/>
            </rPr>
            <t>Workiva:</t>
          </r>
          <r>
            <rPr>
              <rFont val="Calibri"/>
              <sz val="10"/>
            </rPr>
            <t xml:space="preserve"> VP of Customer Experience · Function-level evidence. Gap: Peer executive owns customer education; individual education levels remain proposed</t>
          </r>
        </is>
      </c>
      <c r="AX30" s="145" t="inlineStr">
        <is>
          <t>Framework only · fewer than 3 answered</t>
        </is>
      </c>
      <c r="AY30" s="136" t="inlineStr">
        <is>
          <t>1 holder, 1 answered the survey; sub-family 1 answered</t>
        </is>
      </c>
    </row>
    <row r="31">
      <c r="A31" s="160" t="inlineStr">
        <is>
          <t>Data &amp; Analytics</t>
        </is>
      </c>
    </row>
    <row r="32" ht="67" customHeight="1">
      <c r="A32" s="176" t="inlineStr">
        <is>
          <t>RC-044</t>
        </is>
      </c>
      <c r="B32" s="111" t="inlineStr">
        <is>
          <t>Data &amp; Analytics</t>
        </is>
      </c>
      <c r="C32" s="111" t="inlineStr">
        <is>
          <t>MIS &amp; Business Reporting</t>
        </is>
      </c>
      <c r="D32" s="148" t="inlineStr">
        <is>
          <t>A3</t>
        </is>
      </c>
      <c r="E32" s="147" t="inlineStr">
        <is>
          <t>Senior Associate</t>
        </is>
      </c>
      <c r="F32" s="111" t="inlineStr">
        <is>
          <t>IC</t>
        </is>
      </c>
      <c r="G32" s="111" t="inlineStr">
        <is>
          <t>MIS Specialist</t>
        </is>
      </c>
      <c r="H32" s="112" t="n">
        <v>1</v>
      </c>
      <c r="I32" s="111" t="inlineStr">
        <is>
          <t>CARBON 1</t>
        </is>
      </c>
      <c r="J32" s="162" t="n">
        <v>1</v>
      </c>
      <c r="K32" s="114" t="inlineStr">
        <is>
          <t>Mayur Narvekar</t>
        </is>
      </c>
      <c r="L32" s="114" t="inlineStr">
        <is>
          <t>Support</t>
        </is>
      </c>
      <c r="M32" s="119" t="inlineStr">
        <is>
          <t>Builds MIS, dashboards and revenue/ARR forecasts. At A3: varied work; reviews juniors; go-to for a process.</t>
        </is>
      </c>
      <c r="N32" s="164" t="inlineStr">
        <is>
          <t>Builds MIS, dashboards and revenue/ARR forecasts; Varied and non-standard work; handles exceptions; A module / process, or work with client or regulatory consequences</t>
        </is>
      </c>
      <c r="O32" s="164" t="inlineStr">
        <is>
          <t>A module / process, or work with client or regulatory consequences</t>
        </is>
      </c>
      <c r="P32" s="164" t="inlineStr">
        <is>
          <t>A module / process, or work with client or regulatory consequences</t>
        </is>
      </c>
      <c r="Q32" s="164" t="inlineStr">
        <is>
          <t>Technical / QC / client calls on own work</t>
        </is>
      </c>
      <c r="R32" s="164" t="inlineStr">
        <is>
          <t>—</t>
        </is>
      </c>
      <c r="S32" s="164" t="inlineStr">
        <is>
          <t>—</t>
        </is>
      </c>
      <c r="T32" s="164" t="inlineStr">
        <is>
          <t>—</t>
        </is>
      </c>
      <c r="U32" s="120" t="inlineStr">
        <is>
          <t>Varied work; reviews juniors; go-to for a process</t>
        </is>
      </c>
      <c r="V32" s="165" t="inlineStr">
        <is>
          <t>Varied and non-standard work; handles exceptions</t>
        </is>
      </c>
      <c r="W32" s="165" t="inlineStr">
        <is>
          <t>Technical / QC / client calls on own work</t>
        </is>
      </c>
      <c r="X32" s="165" t="inlineStr">
        <is>
          <t>A module / process, or work with client or regulatory consequences</t>
        </is>
      </c>
      <c r="Y32" s="165" t="inlineStr">
        <is>
          <t>Not scored in Band A</t>
        </is>
      </c>
      <c r="Z32" s="165" t="inlineStr">
        <is>
          <t>2–4 yrs</t>
        </is>
      </c>
      <c r="AA32" s="165" t="inlineStr">
        <is>
          <t>Graduate; relevant certification preferred</t>
        </is>
      </c>
      <c r="AB32" s="165" t="inlineStr">
        <is>
          <t>Power BI / Tableau · optional; Database certifications · optional</t>
        </is>
      </c>
      <c r="AC32" s="165" t="inlineStr">
        <is>
          <t>None · guides 1–3 juniors informally</t>
        </is>
      </c>
      <c r="AD32" s="122" t="inlineStr">
        <is>
          <t>Core 2 · Future-ready 2 · Functional 3 · Leadership —</t>
        </is>
      </c>
      <c r="AE32" s="123" t="inlineStr">
        <is>
          <t>Data Analytics, BI &amp; Visualisation · Database, SQL &amp; Data Engineering</t>
        </is>
      </c>
      <c r="AF32" s="123" t="inlineStr">
        <is>
          <t>Advanced Excel &amp; Productivity Tools · Regulatory &amp; BFSI Domain · Process Improvement &amp; Quality Mindset · Accounting &amp; Reporting Standards · IFRS/US GAAP</t>
        </is>
      </c>
      <c r="AG32" s="177" t="inlineStr">
        <is>
          <t>P2</t>
        </is>
      </c>
      <c r="AH32" s="129" t="inlineStr">
        <is>
          <t>3 Apply</t>
        </is>
      </c>
      <c r="AI32" s="178" t="inlineStr">
        <is>
          <r>
            <rPr>
              <rFont val="Calibri"/>
              <b val="1"/>
              <sz val="10"/>
            </rPr>
            <t>Atlassian company-wide P-levels:</t>
          </r>
          <r>
            <rPr>
              <rFont val="Calibri"/>
              <sz val="10"/>
            </rPr>
            <t xml:space="preserve"> P40 Analyst · IRIS Vs Competitor Benchmark — data analyst ladder: Data Analyst II</t>
          </r>
        </is>
      </c>
      <c r="AJ32" s="178" t="inlineStr">
        <is>
          <t>DAMA-DMBOK · 11 knowledge areas around data governance</t>
        </is>
      </c>
      <c r="AK32" s="178" t="inlineStr">
        <is>
          <t>B1 · Specialist</t>
        </is>
      </c>
      <c r="AL32" s="130" t="inlineStr">
        <is>
          <t>—</t>
        </is>
      </c>
      <c r="AM32" s="131" t="inlineStr">
        <is>
          <t>—</t>
        </is>
      </c>
      <c r="AN32" s="131" t="inlineStr">
        <is>
          <t>—</t>
        </is>
      </c>
      <c r="AO32" s="131" t="inlineStr">
        <is>
          <t>—</t>
        </is>
      </c>
      <c r="AP32" s="131" t="inlineStr">
        <is>
          <t>—</t>
        </is>
      </c>
      <c r="AQ32" s="131" t="inlineStr">
        <is>
          <t>—</t>
        </is>
      </c>
      <c r="AR32" s="144" t="inlineStr">
        <is>
          <t>Turn data into defensible decisions and models. Includes: BI, decision analysis and data science. Excludes: Financial-data production; software engineering of pipelines.</t>
        </is>
      </c>
      <c r="AS32" s="134" t="inlineStr">
        <is>
          <t>DAT01-2 · BI / Data Analyst</t>
        </is>
      </c>
      <c r="AT32" s="134" t="inlineStr">
        <is>
          <t>Build reconciled metrics and explain their limitations.</t>
        </is>
      </c>
      <c r="AU32" s="134" t="inlineStr">
        <is>
          <t>Demonstrate routine delivery plus judgement in bounded exceptions.</t>
        </is>
      </c>
      <c r="AV32" s="134" t="inlineStr">
        <is>
          <t>A reconciled dashboard with explicit metric definitions and documented decisions</t>
        </is>
      </c>
      <c r="AW32" s="134" t="inlineStr">
        <is>
          <r>
            <rPr>
              <rFont val="Calibri"/>
              <b val="1"/>
              <sz val="10"/>
            </rPr>
            <t>S&amp;P Global:</t>
          </r>
          <r>
            <rPr>
              <rFont val="Calibri"/>
              <sz val="10"/>
            </rPr>
            <t xml:space="preserve"> Lead data analyst · Adjacent work, retained extract. Gap: Financial-data processing is not decision analytics; Wise is the stronger scope source</t>
          </r>
        </is>
      </c>
      <c r="AX32" s="145" t="inlineStr">
        <is>
          <t>Framework only · fewer than 3 answered</t>
        </is>
      </c>
      <c r="AY32" s="136" t="inlineStr">
        <is>
          <t>1 holder, 1 answered the survey; sub-family 2 answered</t>
        </is>
      </c>
    </row>
    <row r="33">
      <c r="A33" s="160" t="inlineStr">
        <is>
          <t>Data Operations &amp; Digitization</t>
        </is>
      </c>
    </row>
    <row r="34" ht="80" customHeight="1">
      <c r="A34" s="176" t="inlineStr">
        <is>
          <t>RC-045</t>
        </is>
      </c>
      <c r="B34" s="111" t="inlineStr">
        <is>
          <t>Data Operations &amp; Digitization</t>
        </is>
      </c>
      <c r="C34" s="111" t="inlineStr">
        <is>
          <t>Digitization Leadership</t>
        </is>
      </c>
      <c r="D34" s="181" t="inlineStr">
        <is>
          <t>C1</t>
        </is>
      </c>
      <c r="E34" s="142" t="inlineStr">
        <is>
          <t>Associate Head</t>
        </is>
      </c>
      <c r="F34" s="111" t="inlineStr">
        <is>
          <t>Manager</t>
        </is>
      </c>
      <c r="G34" s="111" t="inlineStr">
        <is>
          <t>Associate Head – Digitization</t>
        </is>
      </c>
      <c r="H34" s="112" t="n">
        <v>1</v>
      </c>
      <c r="I34" s="111" t="inlineStr">
        <is>
          <t>CARBON 1</t>
        </is>
      </c>
      <c r="J34" s="162" t="n">
        <v>1</v>
      </c>
      <c r="K34" s="114" t="inlineStr">
        <is>
          <t>Vijay Parulekar</t>
        </is>
      </c>
      <c r="L34" s="114" t="inlineStr">
        <is>
          <t>Digitizing</t>
        </is>
      </c>
      <c r="M34" s="119" t="inlineStr">
        <is>
          <t>Leads the data operations &amp; digitization function. At C1: a sub-function, or principal authority across products.</t>
        </is>
      </c>
      <c r="N34" s="164" t="inlineStr">
        <is>
          <t>Leads the data operations &amp; digitization function; Ambiguous, cross-product problems; Sub-function results or domain quality across products</t>
        </is>
      </c>
      <c r="O34" s="164" t="inlineStr">
        <is>
          <t>Sub-function results or domain quality across products</t>
        </is>
      </c>
      <c r="P34" s="164" t="inlineStr">
        <is>
          <t>Sub-function results or domain quality across products</t>
        </is>
      </c>
      <c r="Q34" s="164" t="inlineStr">
        <is>
          <t>Sets direction for a sub-function or domain</t>
        </is>
      </c>
      <c r="R34" s="164" t="inlineStr">
        <is>
          <t>—</t>
        </is>
      </c>
      <c r="S34" s="164" t="inlineStr">
        <is>
          <t>—</t>
        </is>
      </c>
      <c r="T34" s="164" t="inlineStr">
        <is>
          <t>—</t>
        </is>
      </c>
      <c r="U34" s="120" t="inlineStr">
        <is>
          <t>A sub-function, or principal authority across products</t>
        </is>
      </c>
      <c r="V34" s="165" t="inlineStr">
        <is>
          <t>Ambiguous, cross-product problems</t>
        </is>
      </c>
      <c r="W34" s="165" t="inlineStr">
        <is>
          <t>Sets direction for a sub-function or domain</t>
        </is>
      </c>
      <c r="X34" s="165" t="inlineStr">
        <is>
          <t>Sub-function results or domain quality across products</t>
        </is>
      </c>
      <c r="Y34" s="165" t="inlineStr">
        <is>
          <t>Leads managers or a community of practice</t>
        </is>
      </c>
      <c r="Z34" s="165" t="inlineStr">
        <is>
          <t>10–14 yrs</t>
        </is>
      </c>
      <c r="AA34" s="165" t="inlineStr">
        <is>
          <t>Postgraduate / professional qualification preferred</t>
        </is>
      </c>
      <c r="AB34" s="165" t="inlineStr">
        <is>
          <t>MOS Excel · optional; Lean / Six Sigma · optional</t>
        </is>
      </c>
      <c r="AC34" s="165" t="inlineStr">
        <is>
          <t>5–8, mostly managers</t>
        </is>
      </c>
      <c r="AD34" s="122" t="inlineStr">
        <is>
          <t>Core 4 · Future-ready 4 · Functional 4 · Leadership 4</t>
        </is>
      </c>
      <c r="AE34" s="123" t="inlineStr">
        <is>
          <t>Advanced Excel &amp; Productivity Tools · Process Improvement &amp; Quality Mindset</t>
        </is>
      </c>
      <c r="AF34" s="123" t="inlineStr">
        <is>
          <t>Regulatory &amp; BFSI Domain · XBRL, iXBRL &amp; Taxonomy · AI, GenAI &amp; Prompt Engineering · Time, Priority &amp; Self-Management</t>
        </is>
      </c>
      <c r="AG34" s="177" t="inlineStr">
        <is>
          <t>P6 / M5</t>
        </is>
      </c>
      <c r="AH34" s="129" t="inlineStr">
        <is>
          <t>5–6</t>
        </is>
      </c>
      <c r="AI34" s="178" t="inlineStr">
        <is>
          <r>
            <rPr>
              <rFont val="Calibri"/>
              <b val="1"/>
              <sz val="10"/>
            </rPr>
            <t>Accenture Operations:</t>
          </r>
          <r>
            <rPr>
              <rFont val="Calibri"/>
              <sz val="10"/>
            </rPr>
            <t xml:space="preserve"> L6 Senior Manager · IRIS Vs Competitor Benchmark — operations roles: Head of Delivery</t>
          </r>
        </is>
      </c>
      <c r="AJ34" s="178" t="inlineStr">
        <is>
          <t>COPC CX Standard · leadership &amp; planning, people, processes, performance; ISO 9001; Lean / Six Sigma</t>
        </is>
      </c>
      <c r="AK34" s="178" t="inlineStr">
        <is>
          <t>C2 · Senior Principal / Architect</t>
        </is>
      </c>
      <c r="AL34" s="130" t="inlineStr">
        <is>
          <t>Product &amp; tool knowledge · Broader exposure &amp; ownership</t>
        </is>
      </c>
      <c r="AM34" s="131" t="inlineStr">
        <is>
          <t>—</t>
        </is>
      </c>
      <c r="AN34" s="131" t="inlineStr">
        <is>
          <t>—</t>
        </is>
      </c>
      <c r="AO34" s="131" t="inlineStr">
        <is>
          <t>—</t>
        </is>
      </c>
      <c r="AP34" s="131" t="inlineStr">
        <is>
          <t>—</t>
        </is>
      </c>
      <c r="AQ34" s="131" t="inlineStr">
        <is>
          <t>—</t>
        </is>
      </c>
      <c r="AR34" s="144" t="inlineStr">
        <is>
          <t>Produce trustworthy structured content and data. Includes: Document production, financial-data sourcing, validation and stewardship. Excludes: Corporate reporting; BI insight; software data-pipeline engineering.</t>
        </is>
      </c>
      <c r="AS34" s="134" t="inlineStr">
        <is>
          <t>LD08-2 · Head of Data Operations</t>
        </is>
      </c>
      <c r="AT34" s="134" t="inlineStr">
        <is>
          <t>Own integrated function strategy, capacity, controls and cross-team trade-offs</t>
        </is>
      </c>
      <c r="AU34" s="134" t="inlineStr">
        <is>
          <t>Do not manufacture three reporting layers. Choose roles the organisation needs. A specialist may remain on an equally valued expert path.</t>
        </is>
      </c>
      <c r="AV34" s="134" t="inlineStr">
        <is>
          <t>—</t>
        </is>
      </c>
      <c r="AW34" s="134" t="inlineStr">
        <is>
          <t>—</t>
        </is>
      </c>
      <c r="AX34" s="145" t="inlineStr">
        <is>
          <t>Framework only · fewer than 3 answered</t>
        </is>
      </c>
      <c r="AY34" s="136" t="inlineStr">
        <is>
          <t>1 holder, 1 answered the survey; sub-family 1 answered</t>
        </is>
      </c>
    </row>
    <row r="35" ht="106" customHeight="1">
      <c r="A35" s="176" t="inlineStr">
        <is>
          <t>RC-046</t>
        </is>
      </c>
      <c r="B35" s="111" t="inlineStr">
        <is>
          <t>Data Operations &amp; Digitization</t>
        </is>
      </c>
      <c r="C35" s="111" t="inlineStr">
        <is>
          <t>Document Conversion, Formatting &amp; Web Publishing</t>
        </is>
      </c>
      <c r="D35" s="148" t="inlineStr">
        <is>
          <t>A2</t>
        </is>
      </c>
      <c r="E35" s="147" t="inlineStr">
        <is>
          <t>Associate</t>
        </is>
      </c>
      <c r="F35" s="111" t="inlineStr">
        <is>
          <t>IC</t>
        </is>
      </c>
      <c r="G35" s="111" t="inlineStr">
        <is>
          <t>Digitization Associate</t>
        </is>
      </c>
      <c r="H35" s="112" t="n">
        <v>4</v>
      </c>
      <c r="I35" s="111" t="inlineStr">
        <is>
          <t>CARBON 3 · Consume 1</t>
        </is>
      </c>
      <c r="J35" s="162" t="n">
        <v>3</v>
      </c>
      <c r="K35" s="114" t="inlineStr">
        <is>
          <t>Aditya Kumar Diwakar, Kajal Srivastava, Satyajeet Patil</t>
        </is>
      </c>
      <c r="L35" s="114" t="inlineStr">
        <is>
          <t>Digitizing</t>
        </is>
      </c>
      <c r="M35" s="119" t="inlineStr">
        <is>
          <r>
            <rPr>
              <rFont val="Calibri"/>
              <sz val="10"/>
            </rPr>
            <t xml:space="preserve">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t>
          </r>
        </is>
      </c>
      <c r="N35" s="164" t="inlineStr">
        <is>
          <r>
            <rPr>
              <rFont val="Calibri"/>
              <sz val="10"/>
            </rPr>
            <t xml:space="preserve">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t>
          </r>
        </is>
      </c>
      <c r="O35" s="164" t="inlineStr">
        <is>
          <r>
            <rPr>
              <rFont val="Calibri"/>
              <sz val="10"/>
            </rPr>
            <t xml:space="preserve">Own deliverables · accuracy, TAT
</t>
          </r>
          <r>
            <rPr>
              <rFont val="Calibri"/>
              <b val="1"/>
              <sz val="10"/>
            </rPr>
            <t>Common themes in role-holders' answers:</t>
          </r>
          <r>
            <rPr>
              <rFont val="Calibri"/>
              <sz val="10"/>
            </rPr>
            <t xml:space="preserve"> formatted · documents · html</t>
          </r>
        </is>
      </c>
      <c r="P35" s="164" t="inlineStr">
        <is>
          <r>
            <rPr>
              <rFont val="Calibri"/>
              <sz val="10"/>
            </rPr>
            <t xml:space="preserve">Own deliverables · accuracy, TAT
</t>
          </r>
          <r>
            <rPr>
              <rFont val="Calibri"/>
              <b val="1"/>
              <sz val="10"/>
            </rPr>
            <t>Common themes in role-holders' answers:</t>
          </r>
          <r>
            <rPr>
              <rFont val="Calibri"/>
              <sz val="10"/>
            </rPr>
            <t xml:space="preserve"> am · accountable · every · formatting</t>
          </r>
        </is>
      </c>
      <c r="Q35" s="164" t="inlineStr">
        <is>
          <t>Chooses own approach within standards</t>
        </is>
      </c>
      <c r="R35" s="164" t="inlineStr">
        <is>
          <t>—</t>
        </is>
      </c>
      <c r="S35" s="164" t="inlineStr">
        <is>
          <t>OCR/Image procesing</t>
        </is>
      </c>
      <c r="T35" s="164" t="inlineStr">
        <is>
          <t>Office 365 word · Excel</t>
        </is>
      </c>
      <c r="U35" s="120" t="inlineStr">
        <is>
          <t>Standard work delivered independently</t>
        </is>
      </c>
      <c r="V35" s="165" t="inlineStr">
        <is>
          <t>Standard work of the discipline</t>
        </is>
      </c>
      <c r="W35" s="165" t="inlineStr">
        <is>
          <t>Chooses own approach within standards</t>
        </is>
      </c>
      <c r="X35" s="165" t="inlineStr">
        <is>
          <t>Own deliverables · accuracy, TAT</t>
        </is>
      </c>
      <c r="Y35" s="165" t="inlineStr">
        <is>
          <t>Not scored in Band A</t>
        </is>
      </c>
      <c r="Z35" s="165" t="inlineStr">
        <is>
          <t>0–2 yrs</t>
        </is>
      </c>
      <c r="AA35" s="165" t="inlineStr">
        <is>
          <t>Graduate · or diploma with experience</t>
        </is>
      </c>
      <c r="AB35" s="165" t="inlineStr">
        <is>
          <t>MOS Excel · optional; Lean / Six Sigma · optional</t>
        </is>
      </c>
      <c r="AC35" s="165" t="inlineStr">
        <is>
          <t>No direct reports</t>
        </is>
      </c>
      <c r="AD35" s="122" t="inlineStr">
        <is>
          <t>Core 2 · Future-ready 2 · Functional 2 · Leadership —</t>
        </is>
      </c>
      <c r="AE35" s="123" t="inlineStr">
        <is>
          <t>Advanced Excel &amp; Productivity Tools · Process Improvement &amp; Quality Mindset</t>
        </is>
      </c>
      <c r="AF35" s="123" t="inlineStr">
        <is>
          <t>Regulatory &amp; BFSI Domain · XBRL, iXBRL &amp; Taxonomy · AI, GenAI &amp; Prompt Engineering · Time, Priority &amp; Self-Management</t>
        </is>
      </c>
      <c r="AG35" s="177" t="inlineStr">
        <is>
          <t>P1–P2</t>
        </is>
      </c>
      <c r="AH35" s="129" t="inlineStr">
        <is>
          <t>2 Assist</t>
        </is>
      </c>
      <c r="AI35" s="178" t="inlineStr">
        <is>
          <r>
            <rPr>
              <rFont val="Calibri"/>
              <b val="1"/>
              <sz val="10"/>
            </rPr>
            <t>DataTracks:</t>
          </r>
          <r>
            <rPr>
              <rFont val="Calibri"/>
              <sz val="10"/>
            </rPr>
            <t xml:space="preserve"> Associate · Accenture Operations: L11 Analyst · IRIS Vs Competitor Benchmark — operations roles: Processor / Agent</t>
          </r>
        </is>
      </c>
      <c r="AJ35" s="178" t="inlineStr">
        <is>
          <t>COPC CX Standard · leadership &amp; planning, people, processes, performance; ISO 9001; Lean / Six Sigma</t>
        </is>
      </c>
      <c r="AK35" s="178" t="inlineStr">
        <is>
          <t>A3 · Senior Associate</t>
        </is>
      </c>
      <c r="AL35" s="130" t="inlineStr">
        <is>
          <t>Broader exposure &amp; ownership · Communication &amp; presentation · Project / programme management · Client, sales &amp; stakeholders · Product &amp; tool knowledge</t>
        </is>
      </c>
      <c r="AM35" s="131" t="inlineStr">
        <is>
          <t>—</t>
        </is>
      </c>
      <c r="AN35" s="131" t="inlineStr">
        <is>
          <t>On-the-job / hands-on · Formal / classroom training · Mentoring / guidance from seniors</t>
        </is>
      </c>
      <c r="AO35" s="131" t="inlineStr">
        <is>
          <t>changing · requirements · unclear · complex</t>
        </is>
      </c>
      <c r="AP35" s="131" t="inlineStr">
        <is>
          <t>clearer · templates · formatting · requirements · standardized</t>
        </is>
      </c>
      <c r="AQ35" s="131" t="inlineStr">
        <is>
          <t>1 of 4 say the role is changing because of AI / automation</t>
        </is>
      </c>
      <c r="AR35" s="144" t="inlineStr">
        <is>
          <t>Produce trustworthy structured content and data. Includes: Document production, financial-data sourcing, validation and stewardship. Excludes: Corporate reporting; BI insight; software data-pipeline engineering.</t>
        </is>
      </c>
      <c r="AS35" s="134" t="inlineStr">
        <is>
          <t>OPS01-1 · Associate Document Specialist</t>
        </is>
      </c>
      <c r="AT35" s="134" t="inlineStr">
        <is>
          <r>
            <rPr>
              <rFont val="Calibri"/>
              <b val="1"/>
              <sz val="10"/>
            </rPr>
            <t>Complete defined parts under review:</t>
          </r>
          <r>
            <rPr>
              <rFont val="Calibri"/>
              <sz val="10"/>
            </rPr>
            <t xml:space="preserve"> convert and publish documents with layout and source checks.</t>
          </r>
        </is>
      </c>
      <c r="AU35" s="134" t="inlineStr">
        <is>
          <t>Repeatable correct delivery, safe escalation and required entry eligibility.</t>
        </is>
      </c>
      <c r="AV35" s="134" t="inlineStr">
        <is>
          <t>A controlled conversion with source reconciliation, rendering checks and publishing approval</t>
        </is>
      </c>
      <c r="AW35" s="134" t="inlineStr">
        <is>
          <r>
            <rPr>
              <rFont val="Calibri"/>
              <b val="1"/>
              <sz val="10"/>
            </rPr>
            <t>DataTracks:</t>
          </r>
          <r>
            <rPr>
              <rFont val="Calibri"/>
              <sz val="10"/>
            </rPr>
            <t xml:space="preserve"> Published career openings · Two selected titles. Gap: Associate and Senior Associate Document Specialist directly inform naming</t>
          </r>
        </is>
      </c>
      <c r="AX35" s="180" t="inlineStr">
        <is>
          <t>Framework + role-holders' themes · 3+ answered</t>
        </is>
      </c>
      <c r="AY35" s="136" t="inlineStr">
        <is>
          <t>4 holders, 4 answered the survey; sub-family 30 answered</t>
        </is>
      </c>
    </row>
    <row r="36" ht="132" customHeight="1">
      <c r="A36" s="176" t="inlineStr">
        <is>
          <t>RC-047</t>
        </is>
      </c>
      <c r="B36" s="111" t="inlineStr">
        <is>
          <t>Data Operations &amp; Digitization</t>
        </is>
      </c>
      <c r="C36" s="111" t="inlineStr">
        <is>
          <t>Document Conversion, Formatting &amp; Web Publishing</t>
        </is>
      </c>
      <c r="D36" s="148" t="inlineStr">
        <is>
          <t>A3</t>
        </is>
      </c>
      <c r="E36" s="147" t="inlineStr">
        <is>
          <t>Senior Associate</t>
        </is>
      </c>
      <c r="F36" s="111" t="inlineStr">
        <is>
          <t>IC</t>
        </is>
      </c>
      <c r="G36" s="111" t="inlineStr">
        <is>
          <t>Senior Digitization Associate</t>
        </is>
      </c>
      <c r="H36" s="112" t="n">
        <v>20</v>
      </c>
      <c r="I36" s="111" t="inlineStr">
        <is>
          <t>CARBON 14 · Consume 6</t>
        </is>
      </c>
      <c r="J36" s="162" t="n">
        <v>14</v>
      </c>
      <c r="K36" s="114" t="inlineStr">
        <is>
          <t>Aishwarya Chaulkar, Bhavesh Gusain, Deepak Nirmal, Dhanraj Patil, Farina Pathan, Gaurav Yashwant Chaulkar, Justeen Koola, Samiksha Ramdas Bhabal +6 more</t>
        </is>
      </c>
      <c r="L36" s="114" t="inlineStr">
        <is>
          <t>Digitizing</t>
        </is>
      </c>
      <c r="M36" s="119" t="inlineStr">
        <is>
          <r>
            <rPr>
              <rFont val="Calibri"/>
              <sz val="10"/>
            </rPr>
            <t xml:space="preserve">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t>
          </r>
        </is>
      </c>
      <c r="N36" s="164" t="inlineStr">
        <is>
          <r>
            <rPr>
              <rFont val="Calibri"/>
              <sz val="10"/>
            </rPr>
            <t xml:space="preserve">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t>
          </r>
        </is>
      </c>
      <c r="O3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html · pdf · word · documents · deliver · formatted</t>
          </r>
        </is>
      </c>
      <c r="P3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am · accuracy · quality · timely · every</t>
          </r>
        </is>
      </c>
      <c r="Q36" s="164" t="inlineStr">
        <is>
          <r>
            <rPr>
              <rFont val="Calibri"/>
              <sz val="10"/>
            </rPr>
            <t xml:space="preserve">Technical / QC / client calls on own work
</t>
          </r>
          <r>
            <rPr>
              <rFont val="Calibri"/>
              <b val="1"/>
              <sz val="10"/>
            </rPr>
            <t>Common themes in role-holders' answers:</t>
          </r>
          <r>
            <rPr>
              <rFont val="Calibri"/>
              <sz val="10"/>
            </rPr>
            <t xml:space="preserve"> formatting · validate · check · handle · independently · html</t>
          </r>
        </is>
      </c>
      <c r="R36" s="164" t="inlineStr">
        <is>
          <t>—</t>
        </is>
      </c>
      <c r="S36" s="164" t="inlineStr">
        <is>
          <t>OCR/Image procesing · attention to detail · Excel · quality checking · HTML · timely delivery · OCR · Word</t>
        </is>
      </c>
      <c r="T36" s="164" t="inlineStr">
        <is>
          <t>Excel · Office 365 word · Abby FineReader · Carbon applications · DM · Web Expression HTML editor · Web Expression · HTML Editor</t>
        </is>
      </c>
      <c r="U36" s="120" t="inlineStr">
        <is>
          <t>Varied work; reviews juniors; go-to for a process</t>
        </is>
      </c>
      <c r="V36" s="165" t="inlineStr">
        <is>
          <t>Varied and non-standard work; handles exceptions</t>
        </is>
      </c>
      <c r="W36" s="165" t="inlineStr">
        <is>
          <t>Technical / QC / client calls on own work</t>
        </is>
      </c>
      <c r="X36" s="165" t="inlineStr">
        <is>
          <t>A module / process, or work with client or regulatory consequences</t>
        </is>
      </c>
      <c r="Y36" s="165" t="inlineStr">
        <is>
          <t>Not scored in Band A</t>
        </is>
      </c>
      <c r="Z36" s="165" t="inlineStr">
        <is>
          <t>2–4 yrs</t>
        </is>
      </c>
      <c r="AA36" s="165" t="inlineStr">
        <is>
          <t>Graduate; relevant certification preferred</t>
        </is>
      </c>
      <c r="AB36" s="165" t="inlineStr">
        <is>
          <t>MOS Excel · optional; Lean / Six Sigma · optional</t>
        </is>
      </c>
      <c r="AC36" s="165" t="inlineStr">
        <is>
          <t>None · guides 1–3 juniors informally</t>
        </is>
      </c>
      <c r="AD36" s="122" t="inlineStr">
        <is>
          <t>Core 2 · Future-ready 2 · Functional 3 · Leadership —</t>
        </is>
      </c>
      <c r="AE36" s="123" t="inlineStr">
        <is>
          <t>Advanced Excel &amp; Productivity Tools · Process Improvement &amp; Quality Mindset</t>
        </is>
      </c>
      <c r="AF36" s="123" t="inlineStr">
        <is>
          <t>Regulatory &amp; BFSI Domain · XBRL, iXBRL &amp; Taxonomy · AI, GenAI &amp; Prompt Engineering · Time, Priority &amp; Self-Management</t>
        </is>
      </c>
      <c r="AG36" s="177" t="inlineStr">
        <is>
          <t>P2</t>
        </is>
      </c>
      <c r="AH36" s="129" t="inlineStr">
        <is>
          <t>3 Apply</t>
        </is>
      </c>
      <c r="AI36" s="178" t="inlineStr">
        <is>
          <r>
            <rPr>
              <rFont val="Calibri"/>
              <b val="1"/>
              <sz val="10"/>
            </rPr>
            <t>DataTracks:</t>
          </r>
          <r>
            <rPr>
              <rFont val="Calibri"/>
              <sz val="10"/>
            </rPr>
            <t xml:space="preserve"> Senior Associate · 2–5 yrs · Accenture Operations: L10 Senior Analyst · IRIS Vs Competitor Benchmark — operations roles: Senior Processor / QC</t>
          </r>
        </is>
      </c>
      <c r="AJ36" s="178" t="inlineStr">
        <is>
          <t>COPC CX Standard · leadership &amp; planning, people, processes, performance; ISO 9001; Lean / Six Sigma</t>
        </is>
      </c>
      <c r="AK36" s="178" t="inlineStr">
        <is>
          <t>B1 · Specialist</t>
        </is>
      </c>
      <c r="AL36" s="130" t="inlineStr">
        <is>
          <t>Communication &amp; presentation · AI / automation · Broader exposure &amp; ownership · Domain, regulatory &amp; XBRL · Project / programme management</t>
        </is>
      </c>
      <c r="AM36" s="131" t="inlineStr">
        <is>
          <t>—</t>
        </is>
      </c>
      <c r="AN36" s="131" t="inlineStr">
        <is>
          <t>Mentoring / guidance from seniors · Formal / classroom training · On-the-job / hands-on</t>
        </is>
      </c>
      <c r="AO36" s="131" t="inlineStr">
        <is>
          <t>issues · server · requirements · changes · formatting</t>
        </is>
      </c>
      <c r="AP36" s="131" t="inlineStr">
        <is>
          <t>reduce · improve · better · efficiency · automation</t>
        </is>
      </c>
      <c r="AQ36" s="131" t="inlineStr">
        <is>
          <t>14 of 19 say the role is changing because of AI / automation</t>
        </is>
      </c>
      <c r="AR36" s="144" t="inlineStr">
        <is>
          <t>Produce trustworthy structured content and data. Includes: Document production, financial-data sourcing, validation and stewardship. Excludes: Corporate reporting; BI insight; software data-pipeline engineering.</t>
        </is>
      </c>
      <c r="AS36" s="134" t="inlineStr">
        <is>
          <t>OPS01-2 · Document Specialist</t>
        </is>
      </c>
      <c r="AT36" s="134" t="inlineStr">
        <is>
          <t>Convert and publish documents with layout and source checks.</t>
        </is>
      </c>
      <c r="AU36" s="134" t="inlineStr">
        <is>
          <t>Demonstrate routine delivery plus judgement in bounded exceptions.</t>
        </is>
      </c>
      <c r="AV36" s="134" t="inlineStr">
        <is>
          <t>A controlled conversion with source reconciliation, rendering checks and publishing approval</t>
        </is>
      </c>
      <c r="AW36" s="134" t="inlineStr">
        <is>
          <r>
            <rPr>
              <rFont val="Calibri"/>
              <b val="1"/>
              <sz val="10"/>
            </rPr>
            <t>DataTracks:</t>
          </r>
          <r>
            <rPr>
              <rFont val="Calibri"/>
              <sz val="10"/>
            </rPr>
            <t xml:space="preserve"> Published career openings · Two selected titles. Gap: Associate and Senior Associate Document Specialist directly inform naming</t>
          </r>
        </is>
      </c>
      <c r="AX36" s="180" t="inlineStr">
        <is>
          <t>Framework + role-holders' themes · 3+ answered</t>
        </is>
      </c>
      <c r="AY36" s="136" t="inlineStr">
        <is>
          <t>20 holders, 19 answered the survey; sub-family 30 answered</t>
        </is>
      </c>
    </row>
    <row r="37" ht="106" customHeight="1">
      <c r="A37" s="176" t="inlineStr">
        <is>
          <t>RC-048</t>
        </is>
      </c>
      <c r="B37" s="111" t="inlineStr">
        <is>
          <t>Data Operations &amp; Digitization</t>
        </is>
      </c>
      <c r="C37" s="111" t="inlineStr">
        <is>
          <t>Document Conversion, Formatting &amp; Web Publishing</t>
        </is>
      </c>
      <c r="D37" s="150" t="inlineStr">
        <is>
          <t>B1</t>
        </is>
      </c>
      <c r="E37" s="21" t="inlineStr">
        <is>
          <t>Specialist</t>
        </is>
      </c>
      <c r="F37" s="111" t="inlineStr">
        <is>
          <t>IC</t>
        </is>
      </c>
      <c r="G37" s="111" t="inlineStr">
        <is>
          <t>Digitization Specialist – POD Lead · Digitization Specialist</t>
        </is>
      </c>
      <c r="H37" s="112" t="n">
        <v>4</v>
      </c>
      <c r="I37" s="111" t="inlineStr">
        <is>
          <t>CARBON 3 · Consume 1</t>
        </is>
      </c>
      <c r="J37" s="162" t="n">
        <v>3</v>
      </c>
      <c r="K37" s="114" t="inlineStr">
        <is>
          <t>Prajakta Mokal, Ritesh Yeram, Tejas Kat</t>
        </is>
      </c>
      <c r="L37" s="114" t="inlineStr">
        <is>
          <t>Digitizing</t>
        </is>
      </c>
      <c r="M37" s="119"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t>
          </r>
        </is>
      </c>
      <c r="N37" s="164"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t>
          </r>
        </is>
      </c>
      <c r="O37" s="164" t="inlineStr">
        <is>
          <r>
            <rPr>
              <rFont val="Calibri"/>
              <sz val="10"/>
            </rPr>
            <t xml:space="preserve">A domain or a small team
</t>
          </r>
          <r>
            <rPr>
              <rFont val="Calibri"/>
              <b val="1"/>
              <sz val="10"/>
            </rPr>
            <t>Common themes in role-holders' answers:</t>
          </r>
          <r>
            <rPr>
              <rFont val="Calibri"/>
              <sz val="10"/>
            </rPr>
            <t xml:space="preserve"> word · pdf · html</t>
          </r>
        </is>
      </c>
      <c r="P37" s="164" t="inlineStr">
        <is>
          <r>
            <rPr>
              <rFont val="Calibri"/>
              <sz val="10"/>
            </rPr>
            <t xml:space="preserve">A domain or a small team
</t>
          </r>
          <r>
            <rPr>
              <rFont val="Calibri"/>
              <b val="1"/>
              <sz val="10"/>
            </rPr>
            <t>Common themes in role-holders' answers:</t>
          </r>
          <r>
            <rPr>
              <rFont val="Calibri"/>
              <sz val="10"/>
            </rPr>
            <t xml:space="preserve"> accountable · am · every</t>
          </r>
        </is>
      </c>
      <c r="Q37" s="164" t="inlineStr">
        <is>
          <t>Technical / QC / client calls for the domain</t>
        </is>
      </c>
      <c r="R37" s="164" t="inlineStr">
        <is>
          <t>—</t>
        </is>
      </c>
      <c r="S37" s="164" t="inlineStr">
        <is>
          <t>OCR/Image procesing</t>
        </is>
      </c>
      <c r="T37" s="164" t="inlineStr">
        <is>
          <t>Carbon applications · Office 365 word · Excel · Abby FineReader · Web Expression HTML Editor</t>
        </is>
      </c>
      <c r="U37" s="120" t="inlineStr">
        <is>
          <t>A domain / module, or a small team</t>
        </is>
      </c>
      <c r="V37" s="165" t="inlineStr">
        <is>
          <t>Domain specialist work</t>
        </is>
      </c>
      <c r="W37" s="165" t="inlineStr">
        <is>
          <t>Technical / QC / client calls for the domain</t>
        </is>
      </c>
      <c r="X37" s="165" t="inlineStr">
        <is>
          <t>A domain or a small team</t>
        </is>
      </c>
      <c r="Y37" s="165" t="inlineStr">
        <is>
          <r>
            <rPr>
              <rFont val="Calibri"/>
              <b val="1"/>
              <sz val="10"/>
            </rPr>
            <t>IC:</t>
          </r>
          <r>
            <rPr>
              <rFont val="Calibri"/>
              <sz val="10"/>
            </rPr>
            <t xml:space="preserve"> mentors and reviews · People: hands-on team lead of 3–5</t>
          </r>
        </is>
      </c>
      <c r="Z37" s="165" t="inlineStr">
        <is>
          <t>4–7 yrs</t>
        </is>
      </c>
      <c r="AA37" s="165" t="inlineStr">
        <is>
          <t>Graduate + relevant qualification or certification preferred</t>
        </is>
      </c>
      <c r="AB37" s="165" t="inlineStr">
        <is>
          <t>MOS Excel · optional; Lean / Six Sigma · optional</t>
        </is>
      </c>
      <c r="AC37" s="165" t="inlineStr">
        <is>
          <r>
            <rPr>
              <rFont val="Calibri"/>
              <b val="1"/>
              <sz val="10"/>
            </rPr>
            <t>IC:</t>
          </r>
          <r>
            <rPr>
              <rFont val="Calibri"/>
              <sz val="10"/>
            </rPr>
            <t xml:space="preserve"> none · Team Lead: 3–5</t>
          </r>
        </is>
      </c>
      <c r="AD37" s="122" t="inlineStr">
        <is>
          <t>Core 3 · Future-ready 3 · Functional 3 · Leadership 1</t>
        </is>
      </c>
      <c r="AE37" s="123" t="inlineStr">
        <is>
          <t>Advanced Excel &amp; Productivity Tools · Process Improvement &amp; Quality Mindset</t>
        </is>
      </c>
      <c r="AF37" s="123" t="inlineStr">
        <is>
          <t>Regulatory &amp; BFSI Domain · XBRL, iXBRL &amp; Taxonomy · AI, GenAI &amp; Prompt Engineering · Time, Priority &amp; Self-Management</t>
        </is>
      </c>
      <c r="AG37" s="177" t="inlineStr">
        <is>
          <t>P3 / M2</t>
        </is>
      </c>
      <c r="AH37" s="129" t="inlineStr">
        <is>
          <t>4 Enable</t>
        </is>
      </c>
      <c r="AI37" s="178" t="inlineStr">
        <is>
          <r>
            <rPr>
              <rFont val="Calibri"/>
              <b val="1"/>
              <sz val="10"/>
            </rPr>
            <t>Accenture Operations:</t>
          </r>
          <r>
            <rPr>
              <rFont val="Calibri"/>
              <sz val="10"/>
            </rPr>
            <t xml:space="preserve"> L9 Team Lead · IRIS Vs Competitor Benchmark — operations roles: Team Lead / Quality Lead</t>
          </r>
        </is>
      </c>
      <c r="AJ37" s="178" t="inlineStr">
        <is>
          <t>COPC CX Standard · leadership &amp; planning, people, processes, performance; ISO 9001; Lean / Six Sigma</t>
        </is>
      </c>
      <c r="AK37" s="178" t="inlineStr">
        <is>
          <t>B2 · Senior Specialist</t>
        </is>
      </c>
      <c r="AL37" s="130" t="inlineStr">
        <is>
          <t>Data, SQL &amp; analytics · Communication &amp; presentation · Product &amp; tool knowledge · Broader exposure &amp; ownership · Domain, regulatory &amp; XBRL</t>
        </is>
      </c>
      <c r="AM37" s="131" t="inlineStr">
        <is>
          <t>—</t>
        </is>
      </c>
      <c r="AN37" s="131" t="inlineStr">
        <is>
          <t>Mentoring / guidance from seniors · On-the-job / hands-on · Formal / classroom training</t>
        </is>
      </c>
      <c r="AO37" s="131" t="inlineStr">
        <is>
          <t>quality · server · issues</t>
        </is>
      </c>
      <c r="AP37" s="131" t="inlineStr">
        <is>
          <t>automation reduce · tat way · forward · reduce tat</t>
        </is>
      </c>
      <c r="AQ37" s="131" t="inlineStr">
        <is>
          <t>3 of 4 say the role is changing because of AI / automation</t>
        </is>
      </c>
      <c r="AR37" s="144" t="inlineStr">
        <is>
          <t>Produce trustworthy structured content and data. Includes: Document production, financial-data sourcing, validation and stewardship. Excludes: Corporate reporting; BI insight; software data-pipeline engineering.</t>
        </is>
      </c>
      <c r="AS37" s="134" t="inlineStr">
        <is>
          <t>OPS01-3 · Senior Associate Document Specialist</t>
        </is>
      </c>
      <c r="AT37" s="134" t="inlineStr">
        <is>
          <t>Resolve complex production defects and review critical releases.</t>
        </is>
      </c>
      <c r="AU37" s="134" t="inlineStr">
        <is>
          <t>Evidence of complex work, decisions and outcomes beyond routine delivery.</t>
        </is>
      </c>
      <c r="AV37" s="134" t="inlineStr">
        <is>
          <t>A controlled conversion with source reconciliation, rendering checks and publishing approval</t>
        </is>
      </c>
      <c r="AW37" s="134" t="inlineStr">
        <is>
          <r>
            <rPr>
              <rFont val="Calibri"/>
              <b val="1"/>
              <sz val="10"/>
            </rPr>
            <t>DataTracks:</t>
          </r>
          <r>
            <rPr>
              <rFont val="Calibri"/>
              <sz val="10"/>
            </rPr>
            <t xml:space="preserve"> Published career openings · Two selected titles. Gap: Associate and Senior Associate Document Specialist directly inform naming</t>
          </r>
        </is>
      </c>
      <c r="AX37" s="180" t="inlineStr">
        <is>
          <t>Framework + role-holders' themes · 3+ answered</t>
        </is>
      </c>
      <c r="AY37" s="136" t="inlineStr">
        <is>
          <t>4 holders, 4 answered the survey; sub-family 30 answered</t>
        </is>
      </c>
    </row>
    <row r="38" ht="119" customHeight="1">
      <c r="A38" s="176" t="inlineStr">
        <is>
          <t>RC-049</t>
        </is>
      </c>
      <c r="B38" s="111" t="inlineStr">
        <is>
          <t>Data Operations &amp; Digitization</t>
        </is>
      </c>
      <c r="C38" s="111" t="inlineStr">
        <is>
          <t>Document Conversion, Formatting &amp; Web Publishing</t>
        </is>
      </c>
      <c r="D38" s="150" t="inlineStr">
        <is>
          <t>B1</t>
        </is>
      </c>
      <c r="E38" s="21" t="inlineStr">
        <is>
          <t>Team Lead</t>
        </is>
      </c>
      <c r="F38" s="111" t="inlineStr">
        <is>
          <t>Manager</t>
        </is>
      </c>
      <c r="G38" s="111" t="inlineStr">
        <is>
          <t>Team Lead – Digitization</t>
        </is>
      </c>
      <c r="H38" s="112" t="n">
        <v>1</v>
      </c>
      <c r="I38" s="111" t="inlineStr">
        <is>
          <t>CARBON 1</t>
        </is>
      </c>
      <c r="J38" s="162" t="n">
        <v>1</v>
      </c>
      <c r="K38" s="114" t="inlineStr">
        <is>
          <t>Dinesh Sharma</t>
        </is>
      </c>
      <c r="L38" s="114" t="inlineStr">
        <is>
          <t>Digitizing</t>
        </is>
      </c>
      <c r="M38" s="119"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sub-family holders, all levels' answers:</t>
          </r>
          <r>
            <rPr>
              <rFont val="Calibri"/>
              <sz val="10"/>
            </rPr>
            <t xml:space="preserve"> purpose · core · formatting · quality · rbi · website</t>
          </r>
        </is>
      </c>
      <c r="N38" s="164"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sub-family holders, all levels' answers:</t>
          </r>
          <r>
            <rPr>
              <rFont val="Calibri"/>
              <sz val="10"/>
            </rPr>
            <t xml:space="preserve"> quality · document · formatting · html · accuracy · conversion</t>
          </r>
        </is>
      </c>
      <c r="O38" s="164" t="inlineStr">
        <is>
          <r>
            <rPr>
              <rFont val="Calibri"/>
              <sz val="10"/>
            </rPr>
            <t xml:space="preserve">A domain or a small team
</t>
          </r>
          <r>
            <rPr>
              <rFont val="Calibri"/>
              <b val="1"/>
              <sz val="10"/>
            </rPr>
            <t>Common themes in sub-family holders, all levels' answers:</t>
          </r>
          <r>
            <rPr>
              <rFont val="Calibri"/>
              <sz val="10"/>
            </rPr>
            <t xml:space="preserve"> html · pdf · word · deliver · formatted · documents</t>
          </r>
        </is>
      </c>
      <c r="P38" s="164" t="inlineStr">
        <is>
          <r>
            <rPr>
              <rFont val="Calibri"/>
              <sz val="10"/>
            </rPr>
            <t xml:space="preserve">A domain or a small team
</t>
          </r>
          <r>
            <rPr>
              <rFont val="Calibri"/>
              <b val="1"/>
              <sz val="10"/>
            </rPr>
            <t>Common themes in sub-family holders, all levels' answers:</t>
          </r>
          <r>
            <rPr>
              <rFont val="Calibri"/>
              <sz val="10"/>
            </rPr>
            <t xml:space="preserve"> am · accountable · accuracy · quality · every · formatting</t>
          </r>
        </is>
      </c>
      <c r="Q38" s="164" t="inlineStr">
        <is>
          <r>
            <rPr>
              <rFont val="Calibri"/>
              <sz val="10"/>
            </rPr>
            <t xml:space="preserve">Technical / QC / client calls for the domain
</t>
          </r>
          <r>
            <rPr>
              <rFont val="Calibri"/>
              <b val="1"/>
              <sz val="10"/>
            </rPr>
            <t>Common themes in sub-family holders, all levels' answers:</t>
          </r>
          <r>
            <rPr>
              <rFont val="Calibri"/>
              <sz val="10"/>
            </rPr>
            <t xml:space="preserve"> formatting · independently · html · validate · allocate · cipc</t>
          </r>
        </is>
      </c>
      <c r="R38" s="164" t="inlineStr">
        <is>
          <t>—</t>
        </is>
      </c>
      <c r="S38" s="164" t="inlineStr">
        <is>
          <t>OCR/Image procesing · attention to detail · quality checking · Excel · timely delivery · HTML · Word · ABYYY Fine Reader</t>
        </is>
      </c>
      <c r="T38" s="164" t="inlineStr">
        <is>
          <t>Excel · Office 365 word · Carbon applications · Abby FineReader · Web Expression HTML editor · DM · HTML Editor · US DM - Carbon</t>
        </is>
      </c>
      <c r="U38" s="120" t="inlineStr">
        <is>
          <t>A domain / module, or a small team</t>
        </is>
      </c>
      <c r="V38" s="165" t="inlineStr">
        <is>
          <t>Domain specialist work</t>
        </is>
      </c>
      <c r="W38" s="165" t="inlineStr">
        <is>
          <t>Technical / QC / client calls for the domain</t>
        </is>
      </c>
      <c r="X38" s="165" t="inlineStr">
        <is>
          <t>A domain or a small team</t>
        </is>
      </c>
      <c r="Y38" s="165" t="inlineStr">
        <is>
          <r>
            <rPr>
              <rFont val="Calibri"/>
              <b val="1"/>
              <sz val="10"/>
            </rPr>
            <t>IC:</t>
          </r>
          <r>
            <rPr>
              <rFont val="Calibri"/>
              <sz val="10"/>
            </rPr>
            <t xml:space="preserve"> mentors and reviews · People: hands-on team lead of 3–5</t>
          </r>
        </is>
      </c>
      <c r="Z38" s="165" t="inlineStr">
        <is>
          <t>4–7 yrs</t>
        </is>
      </c>
      <c r="AA38" s="165" t="inlineStr">
        <is>
          <t>Graduate + relevant qualification or certification preferred</t>
        </is>
      </c>
      <c r="AB38" s="165" t="inlineStr">
        <is>
          <t>MOS Excel · optional; Lean / Six Sigma · optional</t>
        </is>
      </c>
      <c r="AC38" s="165" t="inlineStr">
        <is>
          <r>
            <rPr>
              <rFont val="Calibri"/>
              <b val="1"/>
              <sz val="10"/>
            </rPr>
            <t>IC:</t>
          </r>
          <r>
            <rPr>
              <rFont val="Calibri"/>
              <sz val="10"/>
            </rPr>
            <t xml:space="preserve"> none · Team Lead: 3–5</t>
          </r>
        </is>
      </c>
      <c r="AD38" s="122" t="inlineStr">
        <is>
          <t>Core 3 · Future-ready 3 · Functional 3 · Leadership 2</t>
        </is>
      </c>
      <c r="AE38" s="123" t="inlineStr">
        <is>
          <t>Advanced Excel &amp; Productivity Tools · Process Improvement &amp; Quality Mindset</t>
        </is>
      </c>
      <c r="AF38" s="123" t="inlineStr">
        <is>
          <t>Regulatory &amp; BFSI Domain · XBRL, iXBRL &amp; Taxonomy · AI, GenAI &amp; Prompt Engineering · Time, Priority &amp; Self-Management</t>
        </is>
      </c>
      <c r="AG38" s="177" t="inlineStr">
        <is>
          <t>P3 / M2</t>
        </is>
      </c>
      <c r="AH38" s="129" t="inlineStr">
        <is>
          <t>4 Enable</t>
        </is>
      </c>
      <c r="AI38" s="178" t="inlineStr">
        <is>
          <r>
            <rPr>
              <rFont val="Calibri"/>
              <b val="1"/>
              <sz val="10"/>
            </rPr>
            <t>Accenture Operations:</t>
          </r>
          <r>
            <rPr>
              <rFont val="Calibri"/>
              <sz val="10"/>
            </rPr>
            <t xml:space="preserve"> L9 Team Lead · IRIS Vs Competitor Benchmark — operations roles: Team Lead / Quality Lead</t>
          </r>
        </is>
      </c>
      <c r="AJ38" s="178" t="inlineStr">
        <is>
          <t>COPC CX Standard · leadership &amp; planning, people, processes, performance; ISO 9001; Lean / Six Sigma</t>
        </is>
      </c>
      <c r="AK38" s="178" t="inlineStr">
        <is>
          <t>B2 · Senior Specialist</t>
        </is>
      </c>
      <c r="AL38" s="130" t="inlineStr">
        <is>
          <t>Leadership &amp; people management · Communication &amp; presentation</t>
        </is>
      </c>
      <c r="AM38" s="131"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N38" s="131" t="inlineStr">
        <is>
          <t>Mentoring / guidance from seniors · Formal / classroom training · On-the-job / hands-on</t>
        </is>
      </c>
      <c r="AO38" s="131" t="inlineStr">
        <is>
          <t>issues · requirements · server · client · document</t>
        </is>
      </c>
      <c r="AP38" s="131" t="inlineStr">
        <is>
          <t>improve · reduce · efficiency · better · automation</t>
        </is>
      </c>
      <c r="AQ38" s="131" t="inlineStr">
        <is>
          <t>19 of 30 say the role is changing because of AI / automation</t>
        </is>
      </c>
      <c r="AR38" s="144" t="inlineStr">
        <is>
          <t>Produce trustworthy structured content and data. Includes: Document production, financial-data sourcing, validation and stewardship. Excludes: Corporate reporting; BI insight; software data-pipeline engineering.</t>
        </is>
      </c>
      <c r="AS38" s="134" t="inlineStr">
        <is>
          <t>LD08-1 · Data Operations Manager</t>
        </is>
      </c>
      <c r="AT38" s="134" t="inlineStr">
        <is>
          <t>Own staffing decisions, performance support, service quality and delegated team resources</t>
        </is>
      </c>
      <c r="AU38" s="134" t="inlineStr">
        <is>
          <t>Do not manufacture three reporting layers. Choose roles the organisation needs. A specialist may remain on an equally valued expert path.</t>
        </is>
      </c>
      <c r="AV38" s="134" t="inlineStr">
        <is>
          <t>—</t>
        </is>
      </c>
      <c r="AW38" s="134" t="inlineStr">
        <is>
          <t>—</t>
        </is>
      </c>
      <c r="AX38" s="179" t="inlineStr">
        <is>
          <t>Framework + sub-family themes · 3+ answered</t>
        </is>
      </c>
      <c r="AY38" s="136" t="inlineStr">
        <is>
          <t>1 holder, 1 answered the survey; sub-family 30 answered</t>
        </is>
      </c>
    </row>
    <row r="39" ht="119" customHeight="1">
      <c r="A39" s="176" t="inlineStr">
        <is>
          <t>RC-050</t>
        </is>
      </c>
      <c r="B39" s="111" t="inlineStr">
        <is>
          <t>Data Operations &amp; Digitization</t>
        </is>
      </c>
      <c r="C39" s="111" t="inlineStr">
        <is>
          <t>Document Conversion, Formatting &amp; Web Publishing</t>
        </is>
      </c>
      <c r="D39" s="150" t="inlineStr">
        <is>
          <t>B2</t>
        </is>
      </c>
      <c r="E39" s="21" t="inlineStr">
        <is>
          <t>Manager</t>
        </is>
      </c>
      <c r="F39" s="111" t="inlineStr">
        <is>
          <t>Manager</t>
        </is>
      </c>
      <c r="G39" s="111" t="inlineStr">
        <is>
          <t>Digitization Manager</t>
        </is>
      </c>
      <c r="H39" s="112" t="n">
        <v>2</v>
      </c>
      <c r="I39" s="111" t="inlineStr">
        <is>
          <t>CARBON 1 · Consume 1</t>
        </is>
      </c>
      <c r="J39" s="162" t="n">
        <v>1</v>
      </c>
      <c r="K39" s="114" t="inlineStr">
        <is>
          <t>Janardan Bale</t>
        </is>
      </c>
      <c r="L39" s="114" t="inlineStr">
        <is>
          <t>Digitizing</t>
        </is>
      </c>
      <c r="M39" s="119" t="inlineStr">
        <is>
          <r>
            <rPr>
              <rFont val="Calibri"/>
              <sz val="10"/>
            </rPr>
            <t xml:space="preserve">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t>
          </r>
        </is>
      </c>
      <c r="N39" s="164" t="inlineStr">
        <is>
          <r>
            <rPr>
              <rFont val="Calibri"/>
              <sz val="10"/>
            </rPr>
            <t xml:space="preserve">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t>
          </r>
        </is>
      </c>
      <c r="O39" s="164" t="inlineStr">
        <is>
          <r>
            <rPr>
              <rFont val="Calibri"/>
              <sz val="10"/>
            </rPr>
            <t xml:space="preserve">One team or a client portfolio
</t>
          </r>
          <r>
            <rPr>
              <rFont val="Calibri"/>
              <b val="1"/>
              <sz val="10"/>
            </rPr>
            <t>Common themes in sub-family holders, all levels' answers:</t>
          </r>
          <r>
            <rPr>
              <rFont val="Calibri"/>
              <sz val="10"/>
            </rPr>
            <t xml:space="preserve"> html · pdf · word · deliver · formatted · documents</t>
          </r>
        </is>
      </c>
      <c r="P39" s="164" t="inlineStr">
        <is>
          <r>
            <rPr>
              <rFont val="Calibri"/>
              <sz val="10"/>
            </rPr>
            <t xml:space="preserve">One team or a client portfolio
</t>
          </r>
          <r>
            <rPr>
              <rFont val="Calibri"/>
              <b val="1"/>
              <sz val="10"/>
            </rPr>
            <t>Common themes in sub-family holders, all levels' answers:</t>
          </r>
          <r>
            <rPr>
              <rFont val="Calibri"/>
              <sz val="10"/>
            </rPr>
            <t xml:space="preserve"> am · accountable · accuracy · quality · every · formatting</t>
          </r>
        </is>
      </c>
      <c r="Q39" s="164" t="inlineStr">
        <is>
          <r>
            <rPr>
              <rFont val="Calibri"/>
              <sz val="10"/>
            </rPr>
            <t xml:space="preserve">Allocates people and sets team priorities
</t>
          </r>
          <r>
            <rPr>
              <rFont val="Calibri"/>
              <b val="1"/>
              <sz val="10"/>
            </rPr>
            <t>Common themes in sub-family holders, all levels' answers:</t>
          </r>
          <r>
            <rPr>
              <rFont val="Calibri"/>
              <sz val="10"/>
            </rPr>
            <t xml:space="preserve"> formatting · independently · html · validate · allocate · cipc</t>
          </r>
        </is>
      </c>
      <c r="R39" s="164" t="inlineStr">
        <is>
          <t>—</t>
        </is>
      </c>
      <c r="S39" s="164" t="inlineStr">
        <is>
          <t>OCR/Image procesing · attention to detail · quality checking · Excel · timely delivery · HTML · Word · ABYYY Fine Reader</t>
        </is>
      </c>
      <c r="T39" s="164" t="inlineStr">
        <is>
          <t>Excel · Office 365 word · Carbon applications · Abby FineReader · Web Expression HTML editor · DM · HTML Editor · US DM - Carbon</t>
        </is>
      </c>
      <c r="U39" s="120" t="inlineStr">
        <is>
          <t>Deep domain expertise, or one team</t>
        </is>
      </c>
      <c r="V39" s="165" t="inlineStr">
        <is>
          <t>Hardest problems in the domain</t>
        </is>
      </c>
      <c r="W39" s="165" t="inlineStr">
        <is>
          <t>Allocates people and sets team priorities</t>
        </is>
      </c>
      <c r="X39" s="165" t="inlineStr">
        <is>
          <t>One team or a client portfolio</t>
        </is>
      </c>
      <c r="Y39" s="165" t="inlineStr">
        <is>
          <r>
            <rPr>
              <rFont val="Calibri"/>
              <b val="1"/>
              <sz val="10"/>
            </rPr>
            <t>IC:</t>
          </r>
          <r>
            <rPr>
              <rFont val="Calibri"/>
              <sz val="10"/>
            </rPr>
            <t xml:space="preserve"> guides others in the domain · People: manages a team of 6+</t>
          </r>
        </is>
      </c>
      <c r="Z39" s="165" t="inlineStr">
        <is>
          <t>6–9 yrs</t>
        </is>
      </c>
      <c r="AA39" s="165" t="inlineStr">
        <is>
          <t>Graduate or postgraduate; professional qualification preferred</t>
        </is>
      </c>
      <c r="AB39" s="165" t="inlineStr">
        <is>
          <t>MOS Excel · optional; Lean / Six Sigma · optional</t>
        </is>
      </c>
      <c r="AC39" s="165" t="inlineStr">
        <is>
          <r>
            <rPr>
              <rFont val="Calibri"/>
              <b val="1"/>
              <sz val="10"/>
            </rPr>
            <t>IC:</t>
          </r>
          <r>
            <rPr>
              <rFont val="Calibri"/>
              <sz val="10"/>
            </rPr>
            <t xml:space="preserve"> none · People: 6–8 knowledge work, 8–12 standardised delivery</t>
          </r>
        </is>
      </c>
      <c r="AD39" s="122" t="inlineStr">
        <is>
          <t>Core 3 · Future-ready 3 · Functional 4 · Leadership 3</t>
        </is>
      </c>
      <c r="AE39" s="123" t="inlineStr">
        <is>
          <t>Advanced Excel &amp; Productivity Tools · Process Improvement &amp; Quality Mindset</t>
        </is>
      </c>
      <c r="AF39" s="123" t="inlineStr">
        <is>
          <t>Regulatory &amp; BFSI Domain · XBRL, iXBRL &amp; Taxonomy · AI, GenAI &amp; Prompt Engineering · Time, Priority &amp; Self-Management</t>
        </is>
      </c>
      <c r="AG39" s="177" t="inlineStr">
        <is>
          <t>P4 / M3</t>
        </is>
      </c>
      <c r="AH39" s="129" t="inlineStr">
        <is>
          <t>4–5</t>
        </is>
      </c>
      <c r="AI39" s="178" t="inlineStr">
        <is>
          <r>
            <rPr>
              <rFont val="Calibri"/>
              <b val="1"/>
              <sz val="10"/>
            </rPr>
            <t>Accenture Operations:</t>
          </r>
          <r>
            <rPr>
              <rFont val="Calibri"/>
              <sz val="10"/>
            </rPr>
            <t xml:space="preserve"> L8 Associate Manager · IRIS Vs Competitor Benchmark — operations roles: Operations Manager</t>
          </r>
        </is>
      </c>
      <c r="AJ39" s="178" t="inlineStr">
        <is>
          <t>COPC CX Standard · leadership &amp; planning, people, processes, performance; ISO 9001; Lean / Six Sigma</t>
        </is>
      </c>
      <c r="AK39" s="178" t="inlineStr">
        <is>
          <t>B3 · Lead Specialist</t>
        </is>
      </c>
      <c r="AL39" s="130" t="inlineStr">
        <is>
          <t>Product &amp; tool knowledge · Communication &amp; presentation · Certification / formal course · Strategy &amp; business acumen</t>
        </is>
      </c>
      <c r="AM39" s="131" t="inlineStr">
        <is>
          <t>—</t>
        </is>
      </c>
      <c r="AN39" s="131" t="inlineStr">
        <is>
          <t>Mentoring / guidance from seniors · Formal / classroom training · On-the-job / hands-on</t>
        </is>
      </c>
      <c r="AO39" s="131" t="inlineStr">
        <is>
          <t>issues · requirements · server · client · document</t>
        </is>
      </c>
      <c r="AP39" s="131" t="inlineStr">
        <is>
          <t>improve · reduce · efficiency · better · automation</t>
        </is>
      </c>
      <c r="AQ39" s="131" t="inlineStr">
        <is>
          <t>19 of 30 say the role is changing because of AI / automation</t>
        </is>
      </c>
      <c r="AR39" s="144" t="inlineStr">
        <is>
          <t>Produce trustworthy structured content and data. Includes: Document production, financial-data sourcing, validation and stewardship. Excludes: Corporate reporting; BI insight; software data-pipeline engineering.</t>
        </is>
      </c>
      <c r="AS39" s="134" t="inlineStr">
        <is>
          <t>LD08-1 · Data Operations Manager</t>
        </is>
      </c>
      <c r="AT39" s="134" t="inlineStr">
        <is>
          <t>Own staffing decisions, performance support, service quality and delegated team resources</t>
        </is>
      </c>
      <c r="AU39" s="134" t="inlineStr">
        <is>
          <t>Do not manufacture three reporting layers. Choose roles the organisation needs. A specialist may remain on an equally valued expert path.</t>
        </is>
      </c>
      <c r="AV39" s="134" t="inlineStr">
        <is>
          <t>—</t>
        </is>
      </c>
      <c r="AW39" s="134" t="inlineStr">
        <is>
          <t>—</t>
        </is>
      </c>
      <c r="AX39" s="179" t="inlineStr">
        <is>
          <t>Framework + sub-family themes · 3+ answered</t>
        </is>
      </c>
      <c r="AY39" s="136" t="inlineStr">
        <is>
          <t>2 holders, 2 answered the survey; sub-family 30 answered</t>
        </is>
      </c>
    </row>
    <row r="40">
      <c r="A40" s="160" t="inlineStr">
        <is>
          <t>Design &amp; Creative</t>
        </is>
      </c>
    </row>
    <row r="41" ht="106" customHeight="1">
      <c r="A41" s="176" t="inlineStr">
        <is>
          <t>RC-052</t>
        </is>
      </c>
      <c r="B41" s="111" t="inlineStr">
        <is>
          <t>Design &amp; Creative</t>
        </is>
      </c>
      <c r="C41" s="111" t="inlineStr">
        <is>
          <t>Brand, Graphic &amp; Video Design</t>
        </is>
      </c>
      <c r="D41" s="148" t="inlineStr">
        <is>
          <t>A3</t>
        </is>
      </c>
      <c r="E41" s="147" t="inlineStr">
        <is>
          <t>Senior Associate</t>
        </is>
      </c>
      <c r="F41" s="111" t="inlineStr">
        <is>
          <t>IC</t>
        </is>
      </c>
      <c r="G41" s="111" t="inlineStr">
        <is>
          <t>Senior Designer</t>
        </is>
      </c>
      <c r="H41" s="112" t="n">
        <v>2</v>
      </c>
      <c r="I41" s="111" t="inlineStr">
        <is>
          <t>CARBON 1 · Corporate 1</t>
        </is>
      </c>
      <c r="J41" s="162" t="n">
        <v>1</v>
      </c>
      <c r="K41" s="114" t="inlineStr">
        <is>
          <t>Avidi Jeevitesh</t>
        </is>
      </c>
      <c r="L41" s="114" t="inlineStr">
        <is>
          <t>Marketing</t>
        </is>
      </c>
      <c r="M41" s="119" t="inlineStr">
        <is>
          <r>
            <rPr>
              <rFont val="Calibri"/>
              <sz val="10"/>
            </rPr>
            <t xml:space="preserve">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t>
          </r>
        </is>
      </c>
      <c r="N41" s="164" t="inlineStr">
        <is>
          <r>
            <rPr>
              <rFont val="Calibri"/>
              <sz val="10"/>
            </rPr>
            <t xml:space="preserve">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t>
          </r>
        </is>
      </c>
      <c r="O41"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decks · assets · video · event · presentation · social</t>
          </r>
        </is>
      </c>
      <c r="P41"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visual · design · presentation · solution</t>
          </r>
        </is>
      </c>
      <c r="Q41" s="164" t="inlineStr">
        <is>
          <r>
            <rPr>
              <rFont val="Calibri"/>
              <sz val="10"/>
            </rPr>
            <t xml:space="preserve">Technical / QC / client calls on own work
</t>
          </r>
          <r>
            <rPr>
              <rFont val="Calibri"/>
              <b val="1"/>
              <sz val="10"/>
            </rPr>
            <t>Common themes in sub-family holders, all levels' answers:</t>
          </r>
          <r>
            <rPr>
              <rFont val="Calibri"/>
              <sz val="10"/>
            </rPr>
            <t xml:space="preserve"> design</t>
          </r>
        </is>
      </c>
      <c r="R41" s="164" t="inlineStr">
        <is>
          <t>—</t>
        </is>
      </c>
      <c r="S41" s="164" t="inlineStr">
        <is>
          <t>Graphic design</t>
        </is>
      </c>
      <c r="T41" s="164" t="inlineStr">
        <is>
          <t>Canva</t>
        </is>
      </c>
      <c r="U41" s="120" t="inlineStr">
        <is>
          <t>Varied work; reviews juniors; go-to for a process</t>
        </is>
      </c>
      <c r="V41" s="165" t="inlineStr">
        <is>
          <t>Varied and non-standard work; handles exceptions</t>
        </is>
      </c>
      <c r="W41" s="165" t="inlineStr">
        <is>
          <t>Technical / QC / client calls on own work</t>
        </is>
      </c>
      <c r="X41" s="165" t="inlineStr">
        <is>
          <t>A module / process, or work with client or regulatory consequences</t>
        </is>
      </c>
      <c r="Y41" s="165" t="inlineStr">
        <is>
          <t>Not scored in Band A</t>
        </is>
      </c>
      <c r="Z41" s="165" t="inlineStr">
        <is>
          <t>2–4 yrs</t>
        </is>
      </c>
      <c r="AA41" s="165" t="inlineStr">
        <is>
          <t>Graduate; relevant certification preferred</t>
        </is>
      </c>
      <c r="AB41" s="165" t="inlineStr">
        <is>
          <t>Internal product certification</t>
        </is>
      </c>
      <c r="AC41" s="165" t="inlineStr">
        <is>
          <t>None · guides 1–3 juniors informally</t>
        </is>
      </c>
      <c r="AD41" s="122" t="inlineStr">
        <is>
          <t>Core 2 · Future-ready 2 · Functional 3 · Leadership —</t>
        </is>
      </c>
      <c r="AE41" s="123" t="inlineStr">
        <is>
          <t>Product, Platform &amp; Domain Knowledge · Communication &amp; Presentation</t>
        </is>
      </c>
      <c r="AF41" s="123" t="inlineStr">
        <is>
          <t>Marketing Tech &amp; Digital Marketing · Process Improvement &amp; Quality Mindset · AI, GenAI &amp; Prompt Engineering · Stakeholder &amp; Client Management</t>
        </is>
      </c>
      <c r="AG41" s="177" t="inlineStr">
        <is>
          <t>P2</t>
        </is>
      </c>
      <c r="AH41" s="129" t="inlineStr">
        <is>
          <t>3 Apply</t>
        </is>
      </c>
      <c r="AI41" s="178" t="inlineStr">
        <is>
          <t>IRIS Vs Competitor Benchmark — UX / design ladder: Designer</t>
        </is>
      </c>
      <c r="AJ41" s="178" t="inlineStr">
        <is>
          <t>UX career ladder Junior → Designer → Senior → Lead → Principal; WCAG accessibility</t>
        </is>
      </c>
      <c r="AK41" s="178" t="inlineStr">
        <is>
          <t>B1 · Specialist</t>
        </is>
      </c>
      <c r="AL41" s="130" t="inlineStr">
        <is>
          <t>Leadership &amp; people management · Project / programme management · Strategy &amp; business acumen</t>
        </is>
      </c>
      <c r="AM41" s="131" t="inlineStr">
        <is>
          <t>Creative Workshops in the orld of AI , brand &amp; creative best practices. AI tools for design</t>
        </is>
      </c>
      <c r="AN41" s="131" t="inlineStr">
        <is>
          <t>Knowledge transfer · KT · Mentoring / guidance from seniors</t>
        </is>
      </c>
      <c r="AO41" s="131" t="inlineStr">
        <is>
          <t>No common theme</t>
        </is>
      </c>
      <c r="AP41" s="131" t="inlineStr">
        <is>
          <t>No common theme</t>
        </is>
      </c>
      <c r="AQ41" s="131" t="inlineStr">
        <is>
          <t>2 of 4 say the role is changing because of AI / automation</t>
        </is>
      </c>
      <c r="AR41" s="144" t="inlineStr">
        <is>
          <t>Shape usable experiences and visual communication. Includes: Brand creative, product design and user research. Excludes: Marketing campaign ownership; frontend implementation.</t>
        </is>
      </c>
      <c r="AS41" s="134" t="inlineStr">
        <is>
          <t>DES01-2 · Graphic / Brand Designer</t>
        </is>
      </c>
      <c r="AT41" s="134" t="inlineStr">
        <is>
          <t>Produce usable brand assets with correct production specifications.</t>
        </is>
      </c>
      <c r="AU41" s="134" t="inlineStr">
        <is>
          <t>Demonstrate routine delivery plus judgement in bounded exceptions.</t>
        </is>
      </c>
      <c r="AV41" s="134" t="inlineStr">
        <is>
          <t>A brand or creative portfolio with audience fit, design rationale and production quality</t>
        </is>
      </c>
      <c r="AW41" s="134" t="inlineStr">
        <is>
          <r>
            <rPr>
              <rFont val="Calibri"/>
              <b val="1"/>
              <sz val="10"/>
            </rPr>
            <t>Workiva:</t>
          </r>
          <r>
            <rPr>
              <rFont val="Calibri"/>
              <sz val="10"/>
            </rPr>
            <t xml:space="preserve"> Brand Graphic Design Intern, 2027 cohort · Entry only. Gap: Brand internship directly observed; product-design principal levels cannot be borrowed</t>
          </r>
        </is>
      </c>
      <c r="AX41" s="179" t="inlineStr">
        <is>
          <t>Framework + sub-family themes · 3+ answered</t>
        </is>
      </c>
      <c r="AY41" s="136" t="inlineStr">
        <is>
          <t>2 holders, 2 answered the survey; sub-family 4 answered</t>
        </is>
      </c>
    </row>
    <row r="42" ht="93" customHeight="1">
      <c r="A42" s="176" t="inlineStr">
        <is>
          <t>RC-053</t>
        </is>
      </c>
      <c r="B42" s="111" t="inlineStr">
        <is>
          <t>Design &amp; Creative</t>
        </is>
      </c>
      <c r="C42" s="111" t="inlineStr">
        <is>
          <t>Brand, Graphic &amp; Video Design</t>
        </is>
      </c>
      <c r="D42" s="150" t="inlineStr">
        <is>
          <t>B1</t>
        </is>
      </c>
      <c r="E42" s="21" t="inlineStr">
        <is>
          <t>Specialist</t>
        </is>
      </c>
      <c r="F42" s="111" t="inlineStr">
        <is>
          <t>IC</t>
        </is>
      </c>
      <c r="G42" s="111" t="inlineStr">
        <is>
          <t>Design Specialist – POD Lead</t>
        </is>
      </c>
      <c r="H42" s="112" t="n">
        <v>1</v>
      </c>
      <c r="I42" s="111" t="inlineStr">
        <is>
          <t>CARBON 1</t>
        </is>
      </c>
      <c r="J42" s="162" t="n">
        <v>1</v>
      </c>
      <c r="K42" s="114" t="inlineStr">
        <is>
          <t>Bharani Kumar</t>
        </is>
      </c>
      <c r="L42" s="114" t="inlineStr">
        <is>
          <t>Marketing</t>
        </is>
      </c>
      <c r="M42" s="119" t="inlineStr">
        <is>
          <r>
            <rPr>
              <rFont val="Calibri"/>
              <sz val="10"/>
            </rPr>
            <t xml:space="preserve">Creates brand assets, creatives, decks, motion graphics and video. At B1: a domain / module, or a small team.
</t>
          </r>
          <r>
            <rPr>
              <rFont val="Calibri"/>
              <b val="1"/>
              <sz val="10"/>
            </rPr>
            <t>Common themes in sub-family holders, all levels' answers:</t>
          </r>
          <r>
            <rPr>
              <rFont val="Calibri"/>
              <sz val="10"/>
            </rPr>
            <t xml:space="preserve"> media · social · collaterals · designing · shobhan · reports</t>
          </r>
        </is>
      </c>
      <c r="N42" s="164" t="inlineStr">
        <is>
          <r>
            <rPr>
              <rFont val="Calibri"/>
              <sz val="10"/>
            </rPr>
            <t xml:space="preserve">Creates brand assets, creatives, decks, motion graphics and video; Domain specialist work; A domain or a small team
</t>
          </r>
          <r>
            <rPr>
              <rFont val="Calibri"/>
              <b val="1"/>
              <sz val="10"/>
            </rPr>
            <t>Common themes in sub-family holders, all levels' answers:</t>
          </r>
          <r>
            <rPr>
              <rFont val="Calibri"/>
              <sz val="10"/>
            </rPr>
            <t xml:space="preserve"> sales · event · collaterals</t>
          </r>
        </is>
      </c>
      <c r="O42" s="164" t="inlineStr">
        <is>
          <r>
            <rPr>
              <rFont val="Calibri"/>
              <sz val="10"/>
            </rPr>
            <t xml:space="preserve">A domain or a small team
</t>
          </r>
          <r>
            <rPr>
              <rFont val="Calibri"/>
              <b val="1"/>
              <sz val="10"/>
            </rPr>
            <t>Common themes in sub-family holders, all levels' answers:</t>
          </r>
          <r>
            <rPr>
              <rFont val="Calibri"/>
              <sz val="10"/>
            </rPr>
            <t xml:space="preserve"> decks · assets · video · event · presentation · social</t>
          </r>
        </is>
      </c>
      <c r="P42" s="164" t="inlineStr">
        <is>
          <r>
            <rPr>
              <rFont val="Calibri"/>
              <sz val="10"/>
            </rPr>
            <t xml:space="preserve">A domain or a small team
</t>
          </r>
          <r>
            <rPr>
              <rFont val="Calibri"/>
              <b val="1"/>
              <sz val="10"/>
            </rPr>
            <t>Common themes in sub-family holders, all levels' answers:</t>
          </r>
          <r>
            <rPr>
              <rFont val="Calibri"/>
              <sz val="10"/>
            </rPr>
            <t xml:space="preserve"> visual · design · presentation · solution</t>
          </r>
        </is>
      </c>
      <c r="Q42" s="164" t="inlineStr">
        <is>
          <r>
            <rPr>
              <rFont val="Calibri"/>
              <sz val="10"/>
            </rPr>
            <t xml:space="preserve">Technical / QC / client calls for the domain
</t>
          </r>
          <r>
            <rPr>
              <rFont val="Calibri"/>
              <b val="1"/>
              <sz val="10"/>
            </rPr>
            <t>Common themes in sub-family holders, all levels' answers:</t>
          </r>
          <r>
            <rPr>
              <rFont val="Calibri"/>
              <sz val="10"/>
            </rPr>
            <t xml:space="preserve"> design</t>
          </r>
        </is>
      </c>
      <c r="R42" s="164" t="inlineStr">
        <is>
          <t>—</t>
        </is>
      </c>
      <c r="S42" s="164" t="inlineStr">
        <is>
          <t>Graphic design</t>
        </is>
      </c>
      <c r="T42" s="164" t="inlineStr">
        <is>
          <t>Canva</t>
        </is>
      </c>
      <c r="U42" s="120" t="inlineStr">
        <is>
          <t>A domain / module, or a small team</t>
        </is>
      </c>
      <c r="V42" s="165" t="inlineStr">
        <is>
          <t>Domain specialist work</t>
        </is>
      </c>
      <c r="W42" s="165" t="inlineStr">
        <is>
          <t>Technical / QC / client calls for the domain</t>
        </is>
      </c>
      <c r="X42" s="165" t="inlineStr">
        <is>
          <t>A domain or a small team</t>
        </is>
      </c>
      <c r="Y42" s="165" t="inlineStr">
        <is>
          <r>
            <rPr>
              <rFont val="Calibri"/>
              <b val="1"/>
              <sz val="10"/>
            </rPr>
            <t>IC:</t>
          </r>
          <r>
            <rPr>
              <rFont val="Calibri"/>
              <sz val="10"/>
            </rPr>
            <t xml:space="preserve"> mentors and reviews · People: hands-on team lead of 3–5</t>
          </r>
        </is>
      </c>
      <c r="Z42" s="165" t="inlineStr">
        <is>
          <t>4–7 yrs</t>
        </is>
      </c>
      <c r="AA42" s="165" t="inlineStr">
        <is>
          <t>Graduate + relevant qualification or certification preferred</t>
        </is>
      </c>
      <c r="AB42" s="165" t="inlineStr">
        <is>
          <t>Internal product certification</t>
        </is>
      </c>
      <c r="AC42" s="165" t="inlineStr">
        <is>
          <r>
            <rPr>
              <rFont val="Calibri"/>
              <b val="1"/>
              <sz val="10"/>
            </rPr>
            <t>IC:</t>
          </r>
          <r>
            <rPr>
              <rFont val="Calibri"/>
              <sz val="10"/>
            </rPr>
            <t xml:space="preserve"> none · Team Lead: 3–5</t>
          </r>
        </is>
      </c>
      <c r="AD42" s="122" t="inlineStr">
        <is>
          <t>Core 3 · Future-ready 3 · Functional 3 · Leadership 1</t>
        </is>
      </c>
      <c r="AE42" s="123" t="inlineStr">
        <is>
          <t>Product, Platform &amp; Domain Knowledge · Communication &amp; Presentation</t>
        </is>
      </c>
      <c r="AF42" s="123" t="inlineStr">
        <is>
          <t>Marketing Tech &amp; Digital Marketing · Process Improvement &amp; Quality Mindset · AI, GenAI &amp; Prompt Engineering · Stakeholder &amp; Client Management</t>
        </is>
      </c>
      <c r="AG42" s="177" t="inlineStr">
        <is>
          <t>P3 / M2</t>
        </is>
      </c>
      <c r="AH42" s="129" t="inlineStr">
        <is>
          <t>4 Enable</t>
        </is>
      </c>
      <c r="AI42" s="178" t="inlineStr">
        <is>
          <t>IRIS Vs Competitor Benchmark — UX / design ladder: UX Designer</t>
        </is>
      </c>
      <c r="AJ42" s="178" t="inlineStr">
        <is>
          <t>UX career ladder Junior → Designer → Senior → Lead → Principal; WCAG accessibility</t>
        </is>
      </c>
      <c r="AK42" s="178" t="inlineStr">
        <is>
          <t>B2 · Senior Specialist</t>
        </is>
      </c>
      <c r="AL42" s="130" t="inlineStr">
        <is>
          <t>AI / automation · Testing &amp; quality · Product &amp; tool knowledge · Marketing &amp; content</t>
        </is>
      </c>
      <c r="AM42" s="131" t="inlineStr">
        <is>
          <t>High time he learns the product/industry/brand positioning</t>
        </is>
      </c>
      <c r="AN42" s="131" t="inlineStr">
        <is>
          <t>Knowledge transfer · KT · Mentoring / guidance from seniors</t>
        </is>
      </c>
      <c r="AO42" s="131" t="inlineStr">
        <is>
          <t>No common theme</t>
        </is>
      </c>
      <c r="AP42" s="131" t="inlineStr">
        <is>
          <t>No common theme</t>
        </is>
      </c>
      <c r="AQ42" s="131" t="inlineStr">
        <is>
          <t>2 of 4 say the role is changing because of AI / automation</t>
        </is>
      </c>
      <c r="AR42" s="144" t="inlineStr">
        <is>
          <t>Shape usable experiences and visual communication. Includes: Brand creative, product design and user research. Excludes: Marketing campaign ownership; frontend implementation.</t>
        </is>
      </c>
      <c r="AS42" s="134" t="inlineStr">
        <is>
          <t>DES01-3 · Senior Brand Designer</t>
        </is>
      </c>
      <c r="AT42" s="134" t="inlineStr">
        <is>
          <t>Own a visual campaign/system and direct coherent creative execution.</t>
        </is>
      </c>
      <c r="AU42" s="134" t="inlineStr">
        <is>
          <t>Evidence of complex work, decisions and outcomes beyond routine delivery.</t>
        </is>
      </c>
      <c r="AV42" s="134" t="inlineStr">
        <is>
          <t>A brand or creative portfolio with audience fit, design rationale and production quality</t>
        </is>
      </c>
      <c r="AW42" s="134" t="inlineStr">
        <is>
          <r>
            <rPr>
              <rFont val="Calibri"/>
              <b val="1"/>
              <sz val="10"/>
            </rPr>
            <t>Workiva:</t>
          </r>
          <r>
            <rPr>
              <rFont val="Calibri"/>
              <sz val="10"/>
            </rPr>
            <t xml:space="preserve"> Brand Graphic Design Intern, 2027 cohort · Entry only. Gap: Brand internship directly observed; product-design principal levels cannot be borrowed</t>
          </r>
        </is>
      </c>
      <c r="AX42" s="179" t="inlineStr">
        <is>
          <t>Framework + sub-family themes · 3+ answered</t>
        </is>
      </c>
      <c r="AY42" s="136" t="inlineStr">
        <is>
          <t>1 holder, 1 answered the survey; sub-family 4 answered</t>
        </is>
      </c>
    </row>
    <row r="43" ht="67" customHeight="1">
      <c r="A43" s="176" t="inlineStr">
        <is>
          <t>RC-054</t>
        </is>
      </c>
      <c r="B43" s="111" t="inlineStr">
        <is>
          <t>Design &amp; Creative</t>
        </is>
      </c>
      <c r="C43" s="111" t="inlineStr">
        <is>
          <t>UX / UI Design</t>
        </is>
      </c>
      <c r="D43" s="148" t="inlineStr">
        <is>
          <t>A3</t>
        </is>
      </c>
      <c r="E43" s="147" t="inlineStr">
        <is>
          <t>Senior Associate</t>
        </is>
      </c>
      <c r="F43" s="111" t="inlineStr">
        <is>
          <t>IC</t>
        </is>
      </c>
      <c r="G43" s="111" t="inlineStr">
        <is>
          <t>Senior Product Designer</t>
        </is>
      </c>
      <c r="H43" s="112" t="n">
        <v>2</v>
      </c>
      <c r="I43" s="111" t="inlineStr">
        <is>
          <t>CARBON 1 · Datatech 1</t>
        </is>
      </c>
      <c r="J43" s="162" t="n">
        <v>1</v>
      </c>
      <c r="K43" s="114" t="inlineStr">
        <is>
          <t>Ritik Wadje</t>
        </is>
      </c>
      <c r="L43" s="114" t="inlineStr">
        <is>
          <t>Technology</t>
        </is>
      </c>
      <c r="M43" s="119" t="inlineStr">
        <is>
          <t>Designs product screens, flows and prototypes. At A3: varied work; reviews juniors; go-to for a process.</t>
        </is>
      </c>
      <c r="N43" s="164" t="inlineStr">
        <is>
          <t>Designs product screens, flows and prototypes; Varied and non-standard work; handles exceptions; A module / process, or work with client or regulatory consequences</t>
        </is>
      </c>
      <c r="O43" s="164" t="inlineStr">
        <is>
          <t>A module / process, or work with client or regulatory consequences</t>
        </is>
      </c>
      <c r="P43" s="164" t="inlineStr">
        <is>
          <t>A module / process, or work with client or regulatory consequences</t>
        </is>
      </c>
      <c r="Q43" s="164" t="inlineStr">
        <is>
          <t>Technical / QC / client calls on own work</t>
        </is>
      </c>
      <c r="R43" s="164" t="inlineStr">
        <is>
          <t>—</t>
        </is>
      </c>
      <c r="S43" s="164" t="inlineStr">
        <is>
          <t>—</t>
        </is>
      </c>
      <c r="T43" s="164" t="inlineStr">
        <is>
          <t>—</t>
        </is>
      </c>
      <c r="U43" s="120" t="inlineStr">
        <is>
          <t>Varied work; reviews juniors; go-to for a process</t>
        </is>
      </c>
      <c r="V43" s="165" t="inlineStr">
        <is>
          <t>Varied and non-standard work; handles exceptions</t>
        </is>
      </c>
      <c r="W43" s="165" t="inlineStr">
        <is>
          <t>Technical / QC / client calls on own work</t>
        </is>
      </c>
      <c r="X43" s="165" t="inlineStr">
        <is>
          <t>A module / process, or work with client or regulatory consequences</t>
        </is>
      </c>
      <c r="Y43" s="165" t="inlineStr">
        <is>
          <t>Not scored in Band A</t>
        </is>
      </c>
      <c r="Z43" s="165" t="inlineStr">
        <is>
          <t>2–4 yrs</t>
        </is>
      </c>
      <c r="AA43" s="165" t="inlineStr">
        <is>
          <t>Graduate; relevant certification preferred</t>
        </is>
      </c>
      <c r="AB43" s="165" t="inlineStr">
        <is>
          <t>Internal product certification</t>
        </is>
      </c>
      <c r="AC43" s="165" t="inlineStr">
        <is>
          <t>None · guides 1–3 juniors informally</t>
        </is>
      </c>
      <c r="AD43" s="122" t="inlineStr">
        <is>
          <t>Core 2 · Future-ready 2 · Functional 3 · Leadership —</t>
        </is>
      </c>
      <c r="AE43" s="123" t="inlineStr">
        <is>
          <t>Product, Platform &amp; Domain Knowledge · Communication &amp; Presentation</t>
        </is>
      </c>
      <c r="AF43" s="123" t="inlineStr">
        <is>
          <t>Marketing Tech &amp; Digital Marketing · Process Improvement &amp; Quality Mindset · AI, GenAI &amp; Prompt Engineering · Stakeholder &amp; Client Management</t>
        </is>
      </c>
      <c r="AG43" s="177" t="inlineStr">
        <is>
          <t>P2</t>
        </is>
      </c>
      <c r="AH43" s="129" t="inlineStr">
        <is>
          <t>3 Apply</t>
        </is>
      </c>
      <c r="AI43" s="178" t="inlineStr">
        <is>
          <t>IRIS Vs Competitor Benchmark — UX / design ladder: Designer</t>
        </is>
      </c>
      <c r="AJ43" s="178" t="inlineStr">
        <is>
          <t>UX career ladder Junior → Designer → Senior → Lead → Principal; WCAG accessibility</t>
        </is>
      </c>
      <c r="AK43" s="178" t="inlineStr">
        <is>
          <t>B1 · Specialist</t>
        </is>
      </c>
      <c r="AL43" s="130" t="inlineStr">
        <is>
          <t>Product &amp; tool knowledge</t>
        </is>
      </c>
      <c r="AM43" s="131" t="inlineStr">
        <is>
          <t>-None at this time</t>
        </is>
      </c>
      <c r="AN43" s="131" t="inlineStr">
        <is>
          <t>—</t>
        </is>
      </c>
      <c r="AO43" s="131" t="inlineStr">
        <is>
          <t>—</t>
        </is>
      </c>
      <c r="AP43" s="131" t="inlineStr">
        <is>
          <t>—</t>
        </is>
      </c>
      <c r="AQ43" s="131" t="inlineStr">
        <is>
          <t>—</t>
        </is>
      </c>
      <c r="AR43" s="144" t="inlineStr">
        <is>
          <t>Shape usable experiences and visual communication. Includes: Brand creative, product design and user research. Excludes: Marketing campaign ownership; frontend implementation.</t>
        </is>
      </c>
      <c r="AS43" s="134" t="inlineStr">
        <is>
          <t>DES02-2 · Product Designer</t>
        </is>
      </c>
      <c r="AT43" s="134" t="inlineStr">
        <is>
          <t>Design and test a usable product workflow.</t>
        </is>
      </c>
      <c r="AU43" s="134" t="inlineStr">
        <is>
          <t>Demonstrate routine delivery plus judgement in bounded exceptions.</t>
        </is>
      </c>
      <c r="AV43" s="134" t="inlineStr">
        <is>
          <t>A validated customer workflow with research evidence, usability measures and implementation review</t>
        </is>
      </c>
      <c r="AW43" s="134" t="inlineStr">
        <is>
          <r>
            <rPr>
              <rFont val="Calibri"/>
              <b val="1"/>
              <sz val="10"/>
            </rPr>
            <t>Workiva:</t>
          </r>
          <r>
            <rPr>
              <rFont val="Calibri"/>
              <sz val="10"/>
            </rPr>
            <t xml:space="preserve"> Principal Product Designer · Selected expert role. Gap: Strong peer example of multi-product expert scope</t>
          </r>
        </is>
      </c>
      <c r="AX43" s="145" t="inlineStr">
        <is>
          <t>Framework only · fewer than 3 answered</t>
        </is>
      </c>
      <c r="AY43" s="136" t="inlineStr">
        <is>
          <t>2 holders, 2 answered the survey; sub-family 2 answered</t>
        </is>
      </c>
    </row>
    <row r="44">
      <c r="A44" s="160" t="inlineStr">
        <is>
          <t>Engineering &amp; Development</t>
        </is>
      </c>
    </row>
    <row r="45" ht="93" customHeight="1">
      <c r="A45" s="176" t="inlineStr">
        <is>
          <t>RC-059</t>
        </is>
      </c>
      <c r="B45" s="111" t="inlineStr">
        <is>
          <t>Engineering &amp; Development</t>
        </is>
      </c>
      <c r="C45" s="111" t="inlineStr">
        <is>
          <t>AI / ML &amp; GenAI Engineering</t>
        </is>
      </c>
      <c r="D45" s="148" t="inlineStr">
        <is>
          <t>A2</t>
        </is>
      </c>
      <c r="E45" s="147" t="inlineStr">
        <is>
          <t>Associate</t>
        </is>
      </c>
      <c r="F45" s="111" t="inlineStr">
        <is>
          <t>IC</t>
        </is>
      </c>
      <c r="G45" s="111" t="inlineStr">
        <is>
          <t>AI/ML Engineer</t>
        </is>
      </c>
      <c r="H45" s="112" t="n">
        <v>3</v>
      </c>
      <c r="I45" s="111" t="inlineStr">
        <is>
          <t>CARBON 2 · iFile 1</t>
        </is>
      </c>
      <c r="J45" s="162" t="n">
        <v>2</v>
      </c>
      <c r="K45" s="114" t="inlineStr">
        <is>
          <t>Ayush Dattatraya Tikone, Dev Hinged</t>
        </is>
      </c>
      <c r="L45" s="114" t="inlineStr">
        <is>
          <t>Technology</t>
        </is>
      </c>
      <c r="M45" s="119" t="inlineStr">
        <is>
          <r>
            <rPr>
              <rFont val="Calibri"/>
              <sz val="10"/>
            </rPr>
            <t xml:space="preserve">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t>
          </r>
        </is>
      </c>
      <c r="N45" s="164" t="inlineStr">
        <is>
          <r>
            <rPr>
              <rFont val="Calibri"/>
              <sz val="10"/>
            </rPr>
            <t xml:space="preserve">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t>
          </r>
        </is>
      </c>
      <c r="O45" s="164" t="inlineStr">
        <is>
          <r>
            <rPr>
              <rFont val="Calibri"/>
              <sz val="10"/>
            </rPr>
            <t xml:space="preserve">Own deliverables · accuracy, TAT
</t>
          </r>
          <r>
            <rPr>
              <rFont val="Calibri"/>
              <b val="1"/>
              <sz val="10"/>
            </rPr>
            <t>Common themes in role-holders' answers:</t>
          </r>
          <r>
            <rPr>
              <rFont val="Calibri"/>
              <sz val="10"/>
            </rPr>
            <t xml:space="preserve"> ai · solutions</t>
          </r>
        </is>
      </c>
      <c r="P45" s="164" t="inlineStr">
        <is>
          <r>
            <rPr>
              <rFont val="Calibri"/>
              <sz val="10"/>
            </rPr>
            <t xml:space="preserve">Own deliverables · accuracy, TAT
</t>
          </r>
          <r>
            <rPr>
              <rFont val="Calibri"/>
              <b val="1"/>
              <sz val="10"/>
            </rPr>
            <t>Common themes in role-holders' answers:</t>
          </r>
          <r>
            <rPr>
              <rFont val="Calibri"/>
              <sz val="10"/>
            </rPr>
            <t xml:space="preserve"> testing · develop · quality · solutions · ai · accountable</t>
          </r>
        </is>
      </c>
      <c r="Q45" s="164" t="inlineStr">
        <is>
          <t>Chooses own approach within standards</t>
        </is>
      </c>
      <c r="R45" s="164" t="inlineStr">
        <is>
          <t>—</t>
        </is>
      </c>
      <c r="S45" s="164" t="inlineStr">
        <is>
          <t>AI/ML</t>
        </is>
      </c>
      <c r="T45" s="164" t="inlineStr">
        <is>
          <t>FastAPI</t>
        </is>
      </c>
      <c r="U45" s="120" t="inlineStr">
        <is>
          <t>Standard work delivered independently</t>
        </is>
      </c>
      <c r="V45" s="165" t="inlineStr">
        <is>
          <t>Standard work of the discipline</t>
        </is>
      </c>
      <c r="W45" s="165" t="inlineStr">
        <is>
          <t>Chooses own approach within standards</t>
        </is>
      </c>
      <c r="X45" s="165" t="inlineStr">
        <is>
          <t>Own deliverables · accuracy, TAT</t>
        </is>
      </c>
      <c r="Y45" s="165" t="inlineStr">
        <is>
          <t>Not scored in Band A</t>
        </is>
      </c>
      <c r="Z45" s="165" t="inlineStr">
        <is>
          <t>0–2 yrs</t>
        </is>
      </c>
      <c r="AA45" s="165" t="inlineStr">
        <is>
          <t>Graduate · or diploma with experience</t>
        </is>
      </c>
      <c r="AB45" s="165" t="inlineStr">
        <is>
          <t>Cloud / language certifications · optional; AWS / Azure architect · optional</t>
        </is>
      </c>
      <c r="AC45" s="165" t="inlineStr">
        <is>
          <t>No direct reports</t>
        </is>
      </c>
      <c r="AD45" s="122" t="inlineStr">
        <is>
          <t>Core 2 · Future-ready 2 · Functional 2 · Leadership —</t>
        </is>
      </c>
      <c r="AE45" s="123" t="inlineStr">
        <is>
          <t>Programming &amp; Tech-Stack Depth · System Design &amp; Architecture</t>
        </is>
      </c>
      <c r="AF45" s="123" t="inlineStr">
        <is>
          <t>Database, SQL &amp; Data Engineering · Cloud, DevOps &amp; CI/CD · AI, GenAI &amp; Prompt Engineering · Product, Platform &amp; Domain Knowledge</t>
        </is>
      </c>
      <c r="AG45" s="177" t="inlineStr">
        <is>
          <t>P1–P2</t>
        </is>
      </c>
      <c r="AH45" s="129" t="inlineStr">
        <is>
          <t>2 Assist</t>
        </is>
      </c>
      <c r="AI45" s="178" t="inlineStr">
        <is>
          <r>
            <rPr>
              <rFont val="Calibri"/>
              <b val="1"/>
              <sz val="10"/>
            </rPr>
            <t>Workiva:</t>
          </r>
          <r>
            <rPr>
              <rFont val="Calibri"/>
              <sz val="10"/>
            </rPr>
            <t xml:space="preserve"> Associate SE · Broadridge India: SE · Nasdaq / AxiomSL: SE · Salesforce: AMTS</t>
          </r>
        </is>
      </c>
      <c r="AJ45" s="178" t="inlineStr">
        <is>
          <t>SFIA 9 · software development, programming; OWASP secure coding; cloud vendor certifications</t>
        </is>
      </c>
      <c r="AK45" s="178" t="inlineStr">
        <is>
          <t>A3 · Senior Associate</t>
        </is>
      </c>
      <c r="AL45" s="130" t="inlineStr">
        <is>
          <t>AI / automation · Project / programme management · Technical depth &amp; architecture · Broader exposure &amp; ownership · Product &amp; tool knowledge</t>
        </is>
      </c>
      <c r="AM45" s="131" t="inlineStr">
        <is>
          <t>—</t>
        </is>
      </c>
      <c r="AN45" s="131" t="inlineStr">
        <is>
          <t>Mentoring / guidance from seniors · On-the-job / hands-on · Formal / classroom training · Online courses / self-learning</t>
        </is>
      </c>
      <c r="AO45" s="131" t="inlineStr">
        <is>
          <t>No common theme</t>
        </is>
      </c>
      <c r="AP45" s="131" t="inlineStr">
        <is>
          <t>clearer · priorities · ai</t>
        </is>
      </c>
      <c r="AQ45" s="131" t="inlineStr">
        <is>
          <t>3 of 3 say the role is changing because of AI / automation</t>
        </is>
      </c>
      <c r="AR45" s="144" t="inlineStr">
        <is>
          <t>Build and operate software capabilities. Includes: Application code, data/ML engineering and product reliability. Excludes: Product investment decisions; internal IT service desk.</t>
        </is>
      </c>
      <c r="AS45" s="134" t="inlineStr">
        <is>
          <t>ENG04-1 · Associate ML Engineer</t>
        </is>
      </c>
      <c r="AT45" s="134" t="inlineStr">
        <is>
          <r>
            <rPr>
              <rFont val="Calibri"/>
              <b val="1"/>
              <sz val="10"/>
            </rPr>
            <t>Complete defined parts under review:</t>
          </r>
          <r>
            <rPr>
              <rFont val="Calibri"/>
              <sz val="10"/>
            </rPr>
            <t xml:space="preserve"> build reproducible model pipelines and evaluation sets.</t>
          </r>
        </is>
      </c>
      <c r="AU45" s="134" t="inlineStr">
        <is>
          <t>Repeatable correct delivery, safe escalation and required entry eligibility.</t>
        </is>
      </c>
      <c r="AV45" s="134" t="inlineStr">
        <is>
          <t>A baseline comparison, evaluation set, error analysis and monitored deployment with human escalation</t>
        </is>
      </c>
      <c r="AW45" s="134" t="inlineStr">
        <is>
          <r>
            <rPr>
              <rFont val="Calibri"/>
              <b val="1"/>
              <sz val="10"/>
            </rPr>
            <t>Regnology:</t>
          </r>
          <r>
            <rPr>
              <rFont val="Calibri"/>
              <sz val="10"/>
            </rPr>
            <t xml:space="preserve"> Senior Software Engineer, Pune · Related work. Gap: Peer software evidence does not establish specialised frontend or ML levels</t>
          </r>
        </is>
      </c>
      <c r="AX45" s="180" t="inlineStr">
        <is>
          <t>Framework + role-holders' themes · 3+ answered</t>
        </is>
      </c>
      <c r="AY45" s="136" t="inlineStr">
        <is>
          <t>3 holders, 3 answered the survey; sub-family 11 answered</t>
        </is>
      </c>
    </row>
    <row r="46" ht="106" customHeight="1">
      <c r="A46" s="176" t="inlineStr">
        <is>
          <t>RC-060</t>
        </is>
      </c>
      <c r="B46" s="111" t="inlineStr">
        <is>
          <t>Engineering &amp; Development</t>
        </is>
      </c>
      <c r="C46" s="111" t="inlineStr">
        <is>
          <t>AI / ML &amp; GenAI Engineering</t>
        </is>
      </c>
      <c r="D46" s="148" t="inlineStr">
        <is>
          <t>A3</t>
        </is>
      </c>
      <c r="E46" s="147" t="inlineStr">
        <is>
          <t>Senior Associate</t>
        </is>
      </c>
      <c r="F46" s="111" t="inlineStr">
        <is>
          <t>IC</t>
        </is>
      </c>
      <c r="G46" s="111" t="inlineStr">
        <is>
          <t>Senior AI/ML Engineer</t>
        </is>
      </c>
      <c r="H46" s="112" t="n">
        <v>6</v>
      </c>
      <c r="I46" s="111" t="inlineStr">
        <is>
          <t>CARBON 4 · iFile 2</t>
        </is>
      </c>
      <c r="J46" s="162" t="n">
        <v>4</v>
      </c>
      <c r="K46" s="114" t="inlineStr">
        <is>
          <t>Mandar Ukrulkar, Mohammad Irfan, Saurabh Kadam, Vishal Nanaware</t>
        </is>
      </c>
      <c r="L46" s="114" t="inlineStr">
        <is>
          <t>Technology</t>
        </is>
      </c>
      <c r="M46" s="119" t="inlineStr">
        <is>
          <r>
            <rPr>
              <rFont val="Calibri"/>
              <sz val="10"/>
            </rPr>
            <t xml:space="preserve">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t>
          </r>
        </is>
      </c>
      <c r="N46" s="164" t="inlineStr">
        <is>
          <r>
            <rPr>
              <rFont val="Calibri"/>
              <sz val="10"/>
            </rPr>
            <t xml:space="preserve">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t>
          </r>
        </is>
      </c>
      <c r="O4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ai · features</t>
          </r>
        </is>
      </c>
      <c r="P4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features · ai · code</t>
          </r>
        </is>
      </c>
      <c r="Q46" s="164" t="inlineStr">
        <is>
          <r>
            <rPr>
              <rFont val="Calibri"/>
              <sz val="10"/>
            </rPr>
            <t xml:space="preserve">Technical / QC / client calls on own work
</t>
          </r>
          <r>
            <rPr>
              <rFont val="Calibri"/>
              <b val="1"/>
              <sz val="10"/>
            </rPr>
            <t>Common themes in role-holders' answers:</t>
          </r>
          <r>
            <rPr>
              <rFont val="Calibri"/>
              <sz val="10"/>
            </rPr>
            <t xml:space="preserve"> approach</t>
          </r>
        </is>
      </c>
      <c r="R46" s="164" t="inlineStr">
        <is>
          <t>—</t>
        </is>
      </c>
      <c r="S46" s="164" t="inlineStr">
        <is>
          <t>AI/ML · Python</t>
        </is>
      </c>
      <c r="T46" s="164" t="inlineStr">
        <is>
          <t>—</t>
        </is>
      </c>
      <c r="U46" s="120" t="inlineStr">
        <is>
          <t>Varied work; reviews juniors; go-to for a process</t>
        </is>
      </c>
      <c r="V46" s="165" t="inlineStr">
        <is>
          <t>Varied and non-standard work; handles exceptions</t>
        </is>
      </c>
      <c r="W46" s="165" t="inlineStr">
        <is>
          <t>Technical / QC / client calls on own work</t>
        </is>
      </c>
      <c r="X46" s="165" t="inlineStr">
        <is>
          <t>A module / process, or work with client or regulatory consequences</t>
        </is>
      </c>
      <c r="Y46" s="165" t="inlineStr">
        <is>
          <t>Not scored in Band A</t>
        </is>
      </c>
      <c r="Z46" s="165" t="inlineStr">
        <is>
          <t>2–4 yrs</t>
        </is>
      </c>
      <c r="AA46" s="165" t="inlineStr">
        <is>
          <t>Graduate; relevant certification preferred</t>
        </is>
      </c>
      <c r="AB46" s="165" t="inlineStr">
        <is>
          <t>Cloud / language certifications · optional; AWS / Azure architect · optional</t>
        </is>
      </c>
      <c r="AC46" s="165" t="inlineStr">
        <is>
          <t>None · guides 1–3 juniors informally</t>
        </is>
      </c>
      <c r="AD46" s="122" t="inlineStr">
        <is>
          <t>Core 2 · Future-ready 2 · Functional 3 · Leadership —</t>
        </is>
      </c>
      <c r="AE46" s="123" t="inlineStr">
        <is>
          <t>Programming &amp; Tech-Stack Depth · System Design &amp; Architecture</t>
        </is>
      </c>
      <c r="AF46" s="123" t="inlineStr">
        <is>
          <t>Database, SQL &amp; Data Engineering · Cloud, DevOps &amp; CI/CD · AI, GenAI &amp; Prompt Engineering · Product, Platform &amp; Domain Knowledge</t>
        </is>
      </c>
      <c r="AG46" s="177" t="inlineStr">
        <is>
          <t>P2</t>
        </is>
      </c>
      <c r="AH46" s="129" t="inlineStr">
        <is>
          <t>3 Apply</t>
        </is>
      </c>
      <c r="AI46" s="178" t="inlineStr">
        <is>
          <r>
            <rPr>
              <rFont val="Calibri"/>
              <b val="1"/>
              <sz val="10"/>
            </rPr>
            <t>Workiva:</t>
          </r>
          <r>
            <rPr>
              <rFont val="Calibri"/>
              <sz val="10"/>
            </rPr>
            <t xml:space="preserve"> SE · Broadridge India: SE · Nasdaq / AxiomSL: SE · Salesforce: MTS</t>
          </r>
        </is>
      </c>
      <c r="AJ46" s="178" t="inlineStr">
        <is>
          <t>SFIA 9 · software development, programming; OWASP secure coding; cloud vendor certifications</t>
        </is>
      </c>
      <c r="AK46" s="178" t="inlineStr">
        <is>
          <t>B1 · Specialist</t>
        </is>
      </c>
      <c r="AL46" s="130" t="inlineStr">
        <is>
          <t>AI / automation · Technical depth &amp; architecture · Leadership &amp; people management · Product &amp; tool knowledge · Broader exposure &amp; ownership</t>
        </is>
      </c>
      <c r="AM46" s="131" t="inlineStr">
        <is>
          <t>Advanced Python; secure coding &amp; code-quality practices; unit/automated testing; system design fundamentals</t>
        </is>
      </c>
      <c r="AN46" s="131" t="inlineStr">
        <is>
          <t>On-the-job / hands-on · Mentoring / guidance from seniors · Formal / classroom training · Online courses / self-learning · Certification</t>
        </is>
      </c>
      <c r="AO46" s="131" t="inlineStr">
        <is>
          <t>No common theme</t>
        </is>
      </c>
      <c r="AP46" s="131" t="inlineStr">
        <is>
          <t>better · tools</t>
        </is>
      </c>
      <c r="AQ46" s="131" t="inlineStr">
        <is>
          <t>4 of 5 say the role is changing because of AI / automation</t>
        </is>
      </c>
      <c r="AR46" s="144" t="inlineStr">
        <is>
          <t>Build and operate software capabilities. Includes: Application code, data/ML engineering and product reliability. Excludes: Product investment decisions; internal IT service desk.</t>
        </is>
      </c>
      <c r="AS46" s="134" t="inlineStr">
        <is>
          <t>ENG04-2 · Machine Learning Engineer</t>
        </is>
      </c>
      <c r="AT46" s="134" t="inlineStr">
        <is>
          <t>Build reproducible model pipelines and evaluation sets.</t>
        </is>
      </c>
      <c r="AU46" s="134" t="inlineStr">
        <is>
          <t>Demonstrate routine delivery plus judgement in bounded exceptions.</t>
        </is>
      </c>
      <c r="AV46" s="134" t="inlineStr">
        <is>
          <t>A baseline comparison, evaluation set, error analysis and monitored deployment with human escalation</t>
        </is>
      </c>
      <c r="AW46" s="134" t="inlineStr">
        <is>
          <r>
            <rPr>
              <rFont val="Calibri"/>
              <b val="1"/>
              <sz val="10"/>
            </rPr>
            <t>Regnology:</t>
          </r>
          <r>
            <rPr>
              <rFont val="Calibri"/>
              <sz val="10"/>
            </rPr>
            <t xml:space="preserve"> Senior Software Engineer, Pune · Related work. Gap: Peer software evidence does not establish specialised frontend or ML levels</t>
          </r>
        </is>
      </c>
      <c r="AX46" s="180" t="inlineStr">
        <is>
          <t>Framework + role-holders' themes · 3+ answered</t>
        </is>
      </c>
      <c r="AY46" s="136" t="inlineStr">
        <is>
          <t>6 holders, 5 answered the survey; sub-family 11 answered</t>
        </is>
      </c>
    </row>
    <row r="47" ht="106" customHeight="1">
      <c r="A47" s="176" t="inlineStr">
        <is>
          <t>RC-061</t>
        </is>
      </c>
      <c r="B47" s="111" t="inlineStr">
        <is>
          <t>Engineering &amp; Development</t>
        </is>
      </c>
      <c r="C47" s="111" t="inlineStr">
        <is>
          <t>AI / ML &amp; GenAI Engineering</t>
        </is>
      </c>
      <c r="D47" s="150" t="inlineStr">
        <is>
          <t>B1</t>
        </is>
      </c>
      <c r="E47" s="21" t="inlineStr">
        <is>
          <t>Specialist</t>
        </is>
      </c>
      <c r="F47" s="111" t="inlineStr">
        <is>
          <t>IC</t>
        </is>
      </c>
      <c r="G47" s="111" t="inlineStr">
        <is>
          <t>AI/ML Specialist – POD Lead</t>
        </is>
      </c>
      <c r="H47" s="112" t="n">
        <v>2</v>
      </c>
      <c r="I47" s="111" t="inlineStr">
        <is>
          <t>CARBON 1 · iFile 1</t>
        </is>
      </c>
      <c r="J47" s="162" t="n">
        <v>1</v>
      </c>
      <c r="K47" s="114" t="inlineStr">
        <is>
          <t>Manasvi Sharma</t>
        </is>
      </c>
      <c r="L47" s="114" t="inlineStr">
        <is>
          <t>Technology</t>
        </is>
      </c>
      <c r="M47" s="119" t="inlineStr">
        <is>
          <r>
            <rPr>
              <rFont val="Calibri"/>
              <sz val="10"/>
            </rPr>
            <t xml:space="preserve">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t>
          </r>
        </is>
      </c>
      <c r="N47" s="164" t="inlineStr">
        <is>
          <r>
            <rPr>
              <rFont val="Calibri"/>
              <sz val="10"/>
            </rPr>
            <t xml:space="preserve">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t>
          </r>
        </is>
      </c>
      <c r="O47" s="164" t="inlineStr">
        <is>
          <r>
            <rPr>
              <rFont val="Calibri"/>
              <sz val="10"/>
            </rPr>
            <t xml:space="preserve">A domain or a small team
</t>
          </r>
          <r>
            <rPr>
              <rFont val="Calibri"/>
              <b val="1"/>
              <sz val="10"/>
            </rPr>
            <t>Common themes in sub-family holders, all levels' answers:</t>
          </r>
          <r>
            <rPr>
              <rFont val="Calibri"/>
              <sz val="10"/>
            </rPr>
            <t xml:space="preserve"> ai · solutions · anomaly · features · automated</t>
          </r>
        </is>
      </c>
      <c r="P47" s="164" t="inlineStr">
        <is>
          <r>
            <rPr>
              <rFont val="Calibri"/>
              <sz val="10"/>
            </rPr>
            <t xml:space="preserve">A domain or a small team
</t>
          </r>
          <r>
            <rPr>
              <rFont val="Calibri"/>
              <b val="1"/>
              <sz val="10"/>
            </rPr>
            <t>Common themes in sub-family holders, all levels' answers:</t>
          </r>
          <r>
            <rPr>
              <rFont val="Calibri"/>
              <sz val="10"/>
            </rPr>
            <t xml:space="preserve"> quality · ai · accountable · accuracy · reliability · solutions</t>
          </r>
        </is>
      </c>
      <c r="Q47" s="164" t="inlineStr">
        <is>
          <r>
            <rPr>
              <rFont val="Calibri"/>
              <sz val="10"/>
            </rPr>
            <t xml:space="preserve">Technical / QC / client calls for the domain
</t>
          </r>
          <r>
            <rPr>
              <rFont val="Calibri"/>
              <b val="1"/>
              <sz val="10"/>
            </rPr>
            <t>Common themes in sub-family holders, all levels' answers:</t>
          </r>
          <r>
            <rPr>
              <rFont val="Calibri"/>
              <sz val="10"/>
            </rPr>
            <t xml:space="preserve"> approach · research · ai · technical · quality</t>
          </r>
        </is>
      </c>
      <c r="R47" s="164" t="inlineStr">
        <is>
          <t>—</t>
        </is>
      </c>
      <c r="S47" s="164" t="inlineStr">
        <is>
          <t>AI/ML · Python</t>
        </is>
      </c>
      <c r="T47" s="164" t="inlineStr">
        <is>
          <t>Azure · FastAPI · Vs Code</t>
        </is>
      </c>
      <c r="U47" s="120" t="inlineStr">
        <is>
          <t>A domain / module, or a small team</t>
        </is>
      </c>
      <c r="V47" s="165" t="inlineStr">
        <is>
          <t>Domain specialist work</t>
        </is>
      </c>
      <c r="W47" s="165" t="inlineStr">
        <is>
          <t>Technical / QC / client calls for the domain</t>
        </is>
      </c>
      <c r="X47" s="165" t="inlineStr">
        <is>
          <t>A domain or a small team</t>
        </is>
      </c>
      <c r="Y47" s="165" t="inlineStr">
        <is>
          <r>
            <rPr>
              <rFont val="Calibri"/>
              <b val="1"/>
              <sz val="10"/>
            </rPr>
            <t>IC:</t>
          </r>
          <r>
            <rPr>
              <rFont val="Calibri"/>
              <sz val="10"/>
            </rPr>
            <t xml:space="preserve"> mentors and reviews · People: hands-on team lead of 3–5</t>
          </r>
        </is>
      </c>
      <c r="Z47" s="165" t="inlineStr">
        <is>
          <t>4–7 yrs</t>
        </is>
      </c>
      <c r="AA47" s="165" t="inlineStr">
        <is>
          <t>Graduate + relevant qualification or certification preferred</t>
        </is>
      </c>
      <c r="AB47" s="165" t="inlineStr">
        <is>
          <t>Cloud / language certifications · optional; AWS / Azure architect · optional</t>
        </is>
      </c>
      <c r="AC47" s="165" t="inlineStr">
        <is>
          <r>
            <rPr>
              <rFont val="Calibri"/>
              <b val="1"/>
              <sz val="10"/>
            </rPr>
            <t>IC:</t>
          </r>
          <r>
            <rPr>
              <rFont val="Calibri"/>
              <sz val="10"/>
            </rPr>
            <t xml:space="preserve"> none · Team Lead: 3–5</t>
          </r>
        </is>
      </c>
      <c r="AD47" s="122" t="inlineStr">
        <is>
          <t>Core 3 · Future-ready 3 · Functional 3 · Leadership 1</t>
        </is>
      </c>
      <c r="AE47" s="123" t="inlineStr">
        <is>
          <t>Programming &amp; Tech-Stack Depth · System Design &amp; Architecture</t>
        </is>
      </c>
      <c r="AF47" s="123" t="inlineStr">
        <is>
          <t>Database, SQL &amp; Data Engineering · Cloud, DevOps &amp; CI/CD · AI, GenAI &amp; Prompt Engineering · Product, Platform &amp; Domain Knowledge</t>
        </is>
      </c>
      <c r="AG47" s="177" t="inlineStr">
        <is>
          <t>P3 / M2</t>
        </is>
      </c>
      <c r="AH47" s="129" t="inlineStr">
        <is>
          <t>4 Enable</t>
        </is>
      </c>
      <c r="AI47" s="178" t="inlineStr">
        <is>
          <r>
            <rPr>
              <rFont val="Calibri"/>
              <b val="1"/>
              <sz val="10"/>
            </rPr>
            <t>Workiva:</t>
          </r>
          <r>
            <rPr>
              <rFont val="Calibri"/>
              <sz val="10"/>
            </rPr>
            <t xml:space="preserve"> SE / Senior SE · Broadridge India: Senior SE · Nasdaq / AxiomSL: Senior SE · Salesforce: MTS</t>
          </r>
        </is>
      </c>
      <c r="AJ47" s="178" t="inlineStr">
        <is>
          <t>SFIA 9 · software development, programming; OWASP secure coding; cloud vendor certifications</t>
        </is>
      </c>
      <c r="AK47" s="178" t="inlineStr">
        <is>
          <t>B2 · Senior Specialist</t>
        </is>
      </c>
      <c r="AL47" s="130" t="inlineStr">
        <is>
          <t>Leadership &amp; people management · Domain, regulatory &amp; XBRL · Product &amp; tool knowledge · Broader exposure &amp; ownership · Technical depth &amp; architecture</t>
        </is>
      </c>
      <c r="AM47" s="131" t="inlineStr">
        <is>
          <t>—</t>
        </is>
      </c>
      <c r="AN47" s="131" t="inlineStr">
        <is>
          <t>On-the-job / hands-on · Mentoring / guidance from seniors · Formal / classroom training · Online courses / self-learning · Certification</t>
        </is>
      </c>
      <c r="AO47" s="131" t="inlineStr">
        <is>
          <t>unclear · requirements</t>
        </is>
      </c>
      <c r="AP47" s="131" t="inlineStr">
        <is>
          <t>better · clearer · ai · development · tools</t>
        </is>
      </c>
      <c r="AQ47" s="131" t="inlineStr">
        <is>
          <t>10 of 11 say the role is changing because of AI / automation</t>
        </is>
      </c>
      <c r="AR47" s="144" t="inlineStr">
        <is>
          <t>Build and operate software capabilities. Includes: Application code, data/ML engineering and product reliability. Excludes: Product investment decisions; internal IT service desk.</t>
        </is>
      </c>
      <c r="AS47" s="134" t="inlineStr">
        <is>
          <t>ENG04-3 · Senior ML Engineer</t>
        </is>
      </c>
      <c r="AT47" s="134" t="inlineStr">
        <is>
          <t>Own deployment, monitoring, failure analysis and model-quality trade-offs.</t>
        </is>
      </c>
      <c r="AU47" s="134" t="inlineStr">
        <is>
          <t>Evidence of complex work, decisions and outcomes beyond routine delivery.</t>
        </is>
      </c>
      <c r="AV47" s="134" t="inlineStr">
        <is>
          <t>A baseline comparison, evaluation set, error analysis and monitored deployment with human escalation</t>
        </is>
      </c>
      <c r="AW47" s="134" t="inlineStr">
        <is>
          <r>
            <rPr>
              <rFont val="Calibri"/>
              <b val="1"/>
              <sz val="10"/>
            </rPr>
            <t>Regnology:</t>
          </r>
          <r>
            <rPr>
              <rFont val="Calibri"/>
              <sz val="10"/>
            </rPr>
            <t xml:space="preserve"> Senior Software Engineer, Pune · Related work. Gap: Peer software evidence does not establish specialised frontend or ML levels</t>
          </r>
        </is>
      </c>
      <c r="AX47" s="179" t="inlineStr">
        <is>
          <t>Framework + sub-family themes · 3+ answered</t>
        </is>
      </c>
      <c r="AY47" s="136" t="inlineStr">
        <is>
          <t>2 holders, 2 answered the survey; sub-family 11 answered</t>
        </is>
      </c>
    </row>
    <row r="48" ht="145" customHeight="1">
      <c r="A48" s="176" t="inlineStr">
        <is>
          <t>RC-062</t>
        </is>
      </c>
      <c r="B48" s="111" t="inlineStr">
        <is>
          <t>Engineering &amp; Development</t>
        </is>
      </c>
      <c r="C48" s="111" t="inlineStr">
        <is>
          <t>Application Maintenance &amp; Production Support</t>
        </is>
      </c>
      <c r="D48" s="148" t="inlineStr">
        <is>
          <t>A3</t>
        </is>
      </c>
      <c r="E48" s="147" t="inlineStr">
        <is>
          <t>Senior Associate</t>
        </is>
      </c>
      <c r="F48" s="111" t="inlineStr">
        <is>
          <t>IC</t>
        </is>
      </c>
      <c r="G48" s="111" t="inlineStr">
        <is>
          <t>Senior Software Engineer · Technical Specialist</t>
        </is>
      </c>
      <c r="H48" s="112" t="n">
        <v>4</v>
      </c>
      <c r="I48" s="111" t="inlineStr">
        <is>
          <t>CARBON 2 · Consume 2</t>
        </is>
      </c>
      <c r="J48" s="162" t="n">
        <v>2</v>
      </c>
      <c r="K48" s="114" t="inlineStr">
        <is>
          <t>Gajanan Vadekar, Manish Yadav</t>
        </is>
      </c>
      <c r="L48" s="114" t="inlineStr">
        <is>
          <t>Support</t>
        </is>
      </c>
      <c r="M48" s="119" t="inlineStr">
        <is>
          <r>
            <rPr>
              <rFont val="Calibri"/>
              <sz val="10"/>
            </rPr>
            <t xml:space="preserve">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t>
          </r>
        </is>
      </c>
      <c r="N48" s="164" t="inlineStr">
        <is>
          <r>
            <rPr>
              <rFont val="Calibri"/>
              <sz val="10"/>
            </rPr>
            <t xml:space="preserve">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t>
          </r>
        </is>
      </c>
      <c r="O48" s="164" t="inlineStr">
        <is>
          <t>A module / process, or work with client or regulatory consequences</t>
        </is>
      </c>
      <c r="P48"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personally · testing · features · am · performance</t>
          </r>
        </is>
      </c>
      <c r="Q48" s="164" t="inlineStr">
        <is>
          <r>
            <rPr>
              <rFont val="Calibri"/>
              <sz val="10"/>
            </rPr>
            <t xml:space="preserve">Technical / QC / client calls on own work
</t>
          </r>
          <r>
            <rPr>
              <rFont val="Calibri"/>
              <b val="1"/>
              <sz val="10"/>
            </rPr>
            <t>Common themes in role-holders' answers:</t>
          </r>
          <r>
            <rPr>
              <rFont val="Calibri"/>
              <sz val="10"/>
            </rPr>
            <t xml:space="preserve"> code · fixes · implementation · technical</t>
          </r>
        </is>
      </c>
      <c r="R48" s="164" t="inlineStr">
        <is>
          <r>
            <rPr>
              <rFont val="Calibri"/>
              <b val="1"/>
              <sz val="10"/>
            </rPr>
            <t>Common themes in manager-set KRAs:</t>
          </r>
          <r>
            <rPr>
              <rFont val="Calibri"/>
              <sz val="10"/>
            </rPr>
            <t xml:space="preserve"> considering critical · stories considering · leakage qa/uat · production support · live production · responsibilities</t>
          </r>
        </is>
      </c>
      <c r="S48" s="164" t="inlineStr">
        <is>
          <t>NET MVC</t>
        </is>
      </c>
      <c r="T48" s="164" t="inlineStr">
        <is>
          <t>Postman · IIS</t>
        </is>
      </c>
      <c r="U48" s="120" t="inlineStr">
        <is>
          <t>Varied work; reviews juniors; go-to for a process</t>
        </is>
      </c>
      <c r="V48" s="165" t="inlineStr">
        <is>
          <t>Varied and non-standard work; handles exceptions</t>
        </is>
      </c>
      <c r="W48" s="165" t="inlineStr">
        <is>
          <t>Technical / QC / client calls on own work</t>
        </is>
      </c>
      <c r="X48" s="165" t="inlineStr">
        <is>
          <t>A module / process, or work with client or regulatory consequences</t>
        </is>
      </c>
      <c r="Y48" s="165" t="inlineStr">
        <is>
          <t>Not scored in Band A</t>
        </is>
      </c>
      <c r="Z48" s="165" t="inlineStr">
        <is>
          <t>2–4 yrs</t>
        </is>
      </c>
      <c r="AA48" s="165" t="inlineStr">
        <is>
          <t>Graduate; relevant certification preferred</t>
        </is>
      </c>
      <c r="AB48" s="165" t="inlineStr">
        <is>
          <t>Cloud / language certifications · optional; AWS / Azure architect · optional</t>
        </is>
      </c>
      <c r="AC48" s="165" t="inlineStr">
        <is>
          <t>None · guides 1–3 juniors informally</t>
        </is>
      </c>
      <c r="AD48" s="122" t="inlineStr">
        <is>
          <t>Core 2 · Future-ready 2 · Functional 3 · Leadership —</t>
        </is>
      </c>
      <c r="AE48" s="123" t="inlineStr">
        <is>
          <t>Programming &amp; Tech-Stack Depth · System Design &amp; Architecture</t>
        </is>
      </c>
      <c r="AF48" s="123" t="inlineStr">
        <is>
          <t>Database, SQL &amp; Data Engineering · Cloud, DevOps &amp; CI/CD · AI, GenAI &amp; Prompt Engineering · Product, Platform &amp; Domain Knowledge</t>
        </is>
      </c>
      <c r="AG48" s="177" t="inlineStr">
        <is>
          <t>P2</t>
        </is>
      </c>
      <c r="AH48" s="129" t="inlineStr">
        <is>
          <t>3 Apply</t>
        </is>
      </c>
      <c r="AI48" s="178" t="inlineStr">
        <is>
          <r>
            <rPr>
              <rFont val="Calibri"/>
              <b val="1"/>
              <sz val="10"/>
            </rPr>
            <t>Workiva:</t>
          </r>
          <r>
            <rPr>
              <rFont val="Calibri"/>
              <sz val="10"/>
            </rPr>
            <t xml:space="preserve"> SE · Broadridge India: SE · Nasdaq / AxiomSL: SE · Salesforce: MTS</t>
          </r>
        </is>
      </c>
      <c r="AJ48" s="178" t="inlineStr">
        <is>
          <t>SFIA 9 · software development, programming; OWASP secure coding; cloud vendor certifications</t>
        </is>
      </c>
      <c r="AK48" s="178" t="inlineStr">
        <is>
          <t>B1 · Specialist</t>
        </is>
      </c>
      <c r="AL48" s="130" t="inlineStr">
        <is>
          <t>Leadership &amp; people management · Technical depth &amp; architecture · Broader exposure &amp; ownership · Project / programme management · AI / automation</t>
        </is>
      </c>
      <c r="AM48" s="131"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48" s="131" t="inlineStr">
        <is>
          <t>Mentoring / guidance from seniors · On-the-job / hands-on · Online courses / self-learning · Formal / classroom training</t>
        </is>
      </c>
      <c r="AO48" s="131" t="inlineStr">
        <is>
          <t>changing · requirements · issues</t>
        </is>
      </c>
      <c r="AP48" s="131" t="inlineStr">
        <is>
          <t>clearer · requirements · documentation · better</t>
        </is>
      </c>
      <c r="AQ48" s="131" t="inlineStr">
        <is>
          <t>3 of 4 say the role is changing because of AI / automation</t>
        </is>
      </c>
      <c r="AR48" s="144" t="inlineStr">
        <is>
          <t>Build and operate software capabilities. Includes: Application code, data/ML engineering and product reliability. Excludes: Product investment decisions; internal IT service desk.</t>
        </is>
      </c>
      <c r="AS48" s="134" t="inlineStr">
        <is>
          <t>ENG06-2 · Application Maintenance Engineer</t>
        </is>
      </c>
      <c r="AT48" s="134" t="inlineStr">
        <is>
          <t>Resolve defects with regression evidence and controlled changes.</t>
        </is>
      </c>
      <c r="AU48" s="134" t="inlineStr">
        <is>
          <t>Demonstrate routine delivery plus judgement in bounded exceptions.</t>
        </is>
      </c>
      <c r="AV48" s="134" t="inlineStr">
        <is>
          <t>An incident diagnosis and permanent remediation with rollback and recurrence measures</t>
        </is>
      </c>
      <c r="AW48" s="134" t="inlineStr">
        <is>
          <r>
            <rPr>
              <rFont val="Calibri"/>
              <b val="1"/>
              <sz val="10"/>
            </rPr>
            <t>Regnology:</t>
          </r>
          <r>
            <rPr>
              <rFont val="Calibri"/>
              <sz val="10"/>
            </rPr>
            <t xml:space="preserve"> Senior Software Engineer, Pune
</t>
          </r>
          <r>
            <rPr>
              <rFont val="Calibri"/>
              <b val="1"/>
              <sz val="10"/>
            </rPr>
            <t>Workiva:</t>
          </r>
          <r>
            <rPr>
              <rFont val="Calibri"/>
              <sz val="10"/>
            </rPr>
            <t xml:space="preserve"> Product Support Engineer · Related work. Gap: Maintenance combines software change and support; no direct peer maintenance ladder found</t>
          </r>
        </is>
      </c>
      <c r="AX48" s="180" t="inlineStr">
        <is>
          <t>Framework + role-holders' themes · 3+ answered</t>
        </is>
      </c>
      <c r="AY48" s="136" t="inlineStr">
        <is>
          <t>4 holders, 4 answered the survey; sub-family 6 answered</t>
        </is>
      </c>
    </row>
    <row r="49" ht="145" customHeight="1">
      <c r="A49" s="176" t="inlineStr">
        <is>
          <t>RC-065</t>
        </is>
      </c>
      <c r="B49" s="111" t="inlineStr">
        <is>
          <t>Engineering &amp; Development</t>
        </is>
      </c>
      <c r="C49" s="111" t="inlineStr">
        <is>
          <t>Backend Development</t>
        </is>
      </c>
      <c r="D49" s="148" t="inlineStr">
        <is>
          <t>A1</t>
        </is>
      </c>
      <c r="E49" s="147" t="inlineStr">
        <is>
          <t>Intern / Trainee</t>
        </is>
      </c>
      <c r="F49" s="111" t="inlineStr">
        <is>
          <t>IC</t>
        </is>
      </c>
      <c r="G49" s="111" t="inlineStr">
        <is>
          <t>Trainee Software Engineer · Intern – Software Development</t>
        </is>
      </c>
      <c r="H49" s="112" t="n">
        <v>4</v>
      </c>
      <c r="I49" s="111" t="inlineStr">
        <is>
          <t>iFile 2 · CARBON 1 · iDEAL 1</t>
        </is>
      </c>
      <c r="J49" s="162" t="n">
        <v>1</v>
      </c>
      <c r="K49" s="114" t="inlineStr">
        <is>
          <t>Ayush Sharma</t>
        </is>
      </c>
      <c r="L49" s="114" t="inlineStr">
        <is>
          <t>Technology</t>
        </is>
      </c>
      <c r="M49" s="119"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N49" s="164"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O49" s="164" t="inlineStr">
        <is>
          <r>
            <rPr>
              <rFont val="Calibri"/>
              <sz val="10"/>
            </rPr>
            <t xml:space="preserve">Learning tasks
</t>
          </r>
          <r>
            <rPr>
              <rFont val="Calibri"/>
              <b val="1"/>
              <sz val="10"/>
            </rPr>
            <t>Common themes in role-holders' answers:</t>
          </r>
          <r>
            <rPr>
              <rFont val="Calibri"/>
              <sz val="10"/>
            </rPr>
            <t xml:space="preserve"> software · code · features</t>
          </r>
        </is>
      </c>
      <c r="P49" s="164" t="inlineStr">
        <is>
          <r>
            <rPr>
              <rFont val="Calibri"/>
              <sz val="10"/>
            </rPr>
            <t xml:space="preserve">Learning tasks
</t>
          </r>
          <r>
            <rPr>
              <rFont val="Calibri"/>
              <b val="1"/>
              <sz val="10"/>
            </rPr>
            <t>Common themes in role-holders' answers:</t>
          </r>
          <r>
            <rPr>
              <rFont val="Calibri"/>
              <sz val="10"/>
            </rPr>
            <t xml:space="preserve"> quality · accountable · timely · if · data</t>
          </r>
        </is>
      </c>
      <c r="Q49" s="164" t="inlineStr">
        <is>
          <r>
            <rPr>
              <rFont val="Calibri"/>
              <sz val="10"/>
            </rPr>
            <t xml:space="preserve">Needs approval / close guidance
</t>
          </r>
          <r>
            <rPr>
              <rFont val="Calibri"/>
              <b val="1"/>
              <sz val="10"/>
            </rPr>
            <t>Common themes in role-holders' answers:</t>
          </r>
          <r>
            <rPr>
              <rFont val="Calibri"/>
              <sz val="10"/>
            </rPr>
            <t xml:space="preserve"> decisions · technical</t>
          </r>
        </is>
      </c>
      <c r="R49" s="164" t="inlineStr">
        <is>
          <r>
            <rPr>
              <rFont val="Calibri"/>
              <b val="1"/>
              <sz val="10"/>
            </rPr>
            <t>Common themes in manager-set KRAs:</t>
          </r>
          <r>
            <rPr>
              <rFont val="Calibri"/>
              <sz val="10"/>
            </rPr>
            <t xml:space="preserve"> code · technical · agreed · deliver · application · maintain</t>
          </r>
        </is>
      </c>
      <c r="S49" s="164" t="inlineStr">
        <is>
          <t>Java · NET MVC</t>
        </is>
      </c>
      <c r="T49" s="164" t="inlineStr">
        <is>
          <t>—</t>
        </is>
      </c>
      <c r="U49" s="120" t="inlineStr">
        <is>
          <t>Learning the role; all work reviewed</t>
        </is>
      </c>
      <c r="V49" s="165" t="inlineStr">
        <is>
          <t>Learning; follows worked examples</t>
        </is>
      </c>
      <c r="W49" s="165" t="inlineStr">
        <is>
          <t>Needs approval / close guidance</t>
        </is>
      </c>
      <c r="X49" s="165" t="inlineStr">
        <is>
          <t>Learning tasks</t>
        </is>
      </c>
      <c r="Y49" s="165" t="inlineStr">
        <is>
          <t>Not scored in Band A</t>
        </is>
      </c>
      <c r="Z49" s="165" t="inlineStr">
        <is>
          <t>0 yrs · fresher / intern</t>
        </is>
      </c>
      <c r="AA49" s="165" t="inlineStr">
        <is>
          <t>Pursuing or completed graduation / diploma</t>
        </is>
      </c>
      <c r="AB49" s="165" t="inlineStr">
        <is>
          <t>Cloud / language certifications · optional; AWS / Azure architect · optional</t>
        </is>
      </c>
      <c r="AC49" s="165" t="inlineStr">
        <is>
          <t>No direct reports</t>
        </is>
      </c>
      <c r="AD49" s="122" t="inlineStr">
        <is>
          <t>Core 1 · Future-ready 1 · Functional 1 · Leadership —</t>
        </is>
      </c>
      <c r="AE49" s="123" t="inlineStr">
        <is>
          <t>Programming &amp; Tech-Stack Depth · System Design &amp; Architecture</t>
        </is>
      </c>
      <c r="AF49" s="123" t="inlineStr">
        <is>
          <t>Database, SQL &amp; Data Engineering · Cloud, DevOps &amp; CI/CD · AI, GenAI &amp; Prompt Engineering · Product, Platform &amp; Domain Knowledge</t>
        </is>
      </c>
      <c r="AG49" s="177" t="inlineStr">
        <is>
          <t>Entry / P1 · intern</t>
        </is>
      </c>
      <c r="AH49" s="129" t="inlineStr">
        <is>
          <t>1 Follow</t>
        </is>
      </c>
      <c r="AI49" s="178" t="inlineStr">
        <is>
          <t>—</t>
        </is>
      </c>
      <c r="AJ49" s="178" t="inlineStr">
        <is>
          <t>SFIA 9 · software development, programming; OWASP secure coding; cloud vendor certifications</t>
        </is>
      </c>
      <c r="AK49" s="178" t="inlineStr">
        <is>
          <t>A2 · Associate</t>
        </is>
      </c>
      <c r="AL49" s="130" t="inlineStr">
        <is>
          <t>Technical depth &amp; architecture · Leadership &amp; people management · Data, SQL &amp; analytics · Domain, regulatory &amp; XBRL · Broader exposure &amp; ownership</t>
        </is>
      </c>
      <c r="AM49" s="131"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AN49" s="131" t="inlineStr">
        <is>
          <t>On-the-job / hands-on · Mentoring / guidance from seniors · Knowledge transfer · KT</t>
        </is>
      </c>
      <c r="AO49" s="131" t="inlineStr">
        <is>
          <t>unclear requirements · issues · understanding</t>
        </is>
      </c>
      <c r="AP49" s="131" t="inlineStr">
        <is>
          <t>clearer · time · structured</t>
        </is>
      </c>
      <c r="AQ49" s="131" t="inlineStr">
        <is>
          <t>3 of 4 say the role is changing because of AI / automation</t>
        </is>
      </c>
      <c r="AR49" s="144" t="inlineStr">
        <is>
          <t>Build and operate software capabilities. Includes: Application code, data/ML engineering and product reliability. Excludes: Product investment decisions; internal IT service desk.</t>
        </is>
      </c>
      <c r="AS49" s="134" t="inlineStr">
        <is>
          <t>ENG01-0 · Software Engineering Intern</t>
        </is>
      </c>
      <c r="AT49" s="134" t="inlineStr">
        <is>
          <r>
            <rPr>
              <rFont val="Calibri"/>
              <b val="1"/>
              <sz val="10"/>
            </rPr>
            <t>Assist with a supervised work sample:</t>
          </r>
          <r>
            <rPr>
              <rFont val="Calibri"/>
              <sz val="10"/>
            </rPr>
            <t xml:space="preserve"> deliver tested apis and services with clear error handling.</t>
          </r>
        </is>
      </c>
      <c r="AU49" s="134" t="inlineStr">
        <is>
          <t>Reviewed learning assignment; no independent material sign-off.</t>
        </is>
      </c>
      <c r="AV49" s="134" t="inlineStr">
        <is>
          <t>A service design and implementation with tests, failure handling and measured production behaviour</t>
        </is>
      </c>
      <c r="AW49"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49" s="180" t="inlineStr">
        <is>
          <t>Framework + role-holders' themes · 3+ answered</t>
        </is>
      </c>
      <c r="AY49" s="136" t="inlineStr">
        <is>
          <t>4 holders, 4 answered the survey; sub-family 79 answered</t>
        </is>
      </c>
    </row>
    <row r="50" ht="106" customHeight="1">
      <c r="A50" s="176" t="inlineStr">
        <is>
          <t>RC-066</t>
        </is>
      </c>
      <c r="B50" s="111" t="inlineStr">
        <is>
          <t>Engineering &amp; Development</t>
        </is>
      </c>
      <c r="C50" s="111" t="inlineStr">
        <is>
          <t>Backend Development</t>
        </is>
      </c>
      <c r="D50" s="148" t="inlineStr">
        <is>
          <t>A2</t>
        </is>
      </c>
      <c r="E50" s="147" t="inlineStr">
        <is>
          <t>Associate</t>
        </is>
      </c>
      <c r="F50" s="111" t="inlineStr">
        <is>
          <t>IC</t>
        </is>
      </c>
      <c r="G50" s="111" t="inlineStr">
        <is>
          <t>Software Engineer</t>
        </is>
      </c>
      <c r="H50" s="112" t="n">
        <v>7</v>
      </c>
      <c r="I50" s="111" t="inlineStr">
        <is>
          <t>iFile 3 · iDEAL 2 · CARBON 1 · Datatech 1</t>
        </is>
      </c>
      <c r="J50" s="162" t="n">
        <v>1</v>
      </c>
      <c r="K50" s="114" t="inlineStr">
        <is>
          <t>Meet Patel</t>
        </is>
      </c>
      <c r="L50" s="114" t="inlineStr">
        <is>
          <t>Technology</t>
        </is>
      </c>
      <c r="M50" s="119"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N50" s="164"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O50" s="164" t="inlineStr">
        <is>
          <r>
            <rPr>
              <rFont val="Calibri"/>
              <sz val="10"/>
            </rPr>
            <t xml:space="preserve">Own deliverables · accuracy, TAT
</t>
          </r>
          <r>
            <rPr>
              <rFont val="Calibri"/>
              <b val="1"/>
              <sz val="10"/>
            </rPr>
            <t>Common themes in role-holders' answers:</t>
          </r>
          <r>
            <rPr>
              <rFont val="Calibri"/>
              <sz val="10"/>
            </rPr>
            <t xml:space="preserve"> solutions · bug · fixes · features</t>
          </r>
        </is>
      </c>
      <c r="P50" s="164" t="inlineStr">
        <is>
          <r>
            <rPr>
              <rFont val="Calibri"/>
              <sz val="10"/>
            </rPr>
            <t xml:space="preserve">Own deliverables · accuracy, TAT
</t>
          </r>
          <r>
            <rPr>
              <rFont val="Calibri"/>
              <b val="1"/>
              <sz val="10"/>
            </rPr>
            <t>Common themes in role-holders' answers:</t>
          </r>
          <r>
            <rPr>
              <rFont val="Calibri"/>
              <sz val="10"/>
            </rPr>
            <t xml:space="preserve"> quality · personally · reliable · delivering · am · accountable</t>
          </r>
        </is>
      </c>
      <c r="Q50" s="164"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R50" s="164" t="inlineStr">
        <is>
          <r>
            <rPr>
              <rFont val="Calibri"/>
              <b val="1"/>
              <sz val="10"/>
            </rPr>
            <t>Common themes in manager-set KRAs:</t>
          </r>
          <r>
            <rPr>
              <rFont val="Calibri"/>
              <sz val="10"/>
            </rPr>
            <t xml:space="preserve"> improve · deliver · modules · committed · coverage · automated</t>
          </r>
        </is>
      </c>
      <c r="S50" s="164" t="inlineStr">
        <is>
          <t>NET MVC · Java</t>
        </is>
      </c>
      <c r="T50" s="164" t="inlineStr">
        <is>
          <t>Postman · Oracle database</t>
        </is>
      </c>
      <c r="U50" s="120" t="inlineStr">
        <is>
          <t>Standard work delivered independently</t>
        </is>
      </c>
      <c r="V50" s="165" t="inlineStr">
        <is>
          <t>Standard work of the discipline</t>
        </is>
      </c>
      <c r="W50" s="165" t="inlineStr">
        <is>
          <t>Chooses own approach within standards</t>
        </is>
      </c>
      <c r="X50" s="165" t="inlineStr">
        <is>
          <t>Own deliverables · accuracy, TAT</t>
        </is>
      </c>
      <c r="Y50" s="165" t="inlineStr">
        <is>
          <t>Not scored in Band A</t>
        </is>
      </c>
      <c r="Z50" s="165" t="inlineStr">
        <is>
          <t>0–2 yrs</t>
        </is>
      </c>
      <c r="AA50" s="165" t="inlineStr">
        <is>
          <t>Graduate · or diploma with experience</t>
        </is>
      </c>
      <c r="AB50" s="165" t="inlineStr">
        <is>
          <t>Cloud / language certifications · optional; AWS / Azure architect · optional</t>
        </is>
      </c>
      <c r="AC50" s="165" t="inlineStr">
        <is>
          <t>No direct reports</t>
        </is>
      </c>
      <c r="AD50" s="122" t="inlineStr">
        <is>
          <t>Core 2 · Future-ready 2 · Functional 2 · Leadership —</t>
        </is>
      </c>
      <c r="AE50" s="123" t="inlineStr">
        <is>
          <t>Programming &amp; Tech-Stack Depth · System Design &amp; Architecture</t>
        </is>
      </c>
      <c r="AF50" s="123" t="inlineStr">
        <is>
          <t>Database, SQL &amp; Data Engineering · Cloud, DevOps &amp; CI/CD · AI, GenAI &amp; Prompt Engineering · Product, Platform &amp; Domain Knowledge</t>
        </is>
      </c>
      <c r="AG50" s="177" t="inlineStr">
        <is>
          <t>P1–P2</t>
        </is>
      </c>
      <c r="AH50" s="129" t="inlineStr">
        <is>
          <t>2 Assist</t>
        </is>
      </c>
      <c r="AI50" s="178" t="inlineStr">
        <is>
          <r>
            <rPr>
              <rFont val="Calibri"/>
              <b val="1"/>
              <sz val="10"/>
            </rPr>
            <t>Workiva:</t>
          </r>
          <r>
            <rPr>
              <rFont val="Calibri"/>
              <sz val="10"/>
            </rPr>
            <t xml:space="preserve"> Associate SE · Broadridge India: SE · Nasdaq / AxiomSL: SE · Salesforce: AMTS</t>
          </r>
        </is>
      </c>
      <c r="AJ50" s="178" t="inlineStr">
        <is>
          <t>SFIA 9 · software development, programming; OWASP secure coding; cloud vendor certifications</t>
        </is>
      </c>
      <c r="AK50" s="178" t="inlineStr">
        <is>
          <t>A3 · Senior Associate</t>
        </is>
      </c>
      <c r="AL50" s="130" t="inlineStr">
        <is>
          <t>Broader exposure &amp; ownership · Technical depth &amp; architecture · AI / automation · Leadership &amp; people management · Product &amp; tool knowledge</t>
        </is>
      </c>
      <c r="AM50" s="131" t="inlineStr">
        <is>
          <t>ai · design · system · utilization · tools</t>
        </is>
      </c>
      <c r="AN50" s="131" t="inlineStr">
        <is>
          <t>Mentoring / guidance from seniors · Formal / classroom training · On-the-job / hands-on</t>
        </is>
      </c>
      <c r="AO50" s="131" t="inlineStr">
        <is>
          <t>limited · unclear</t>
        </is>
      </c>
      <c r="AP50" s="131" t="inlineStr">
        <is>
          <t>documentation · requirements · better · system · onboarding</t>
        </is>
      </c>
      <c r="AQ50" s="131" t="inlineStr">
        <is>
          <t>1 of 6 say the role is changing because of AI / automation</t>
        </is>
      </c>
      <c r="AR50" s="144" t="inlineStr">
        <is>
          <t>Build and operate software capabilities. Includes: Application code, data/ML engineering and product reliability. Excludes: Product investment decisions; internal IT service desk.</t>
        </is>
      </c>
      <c r="AS50" s="134" t="inlineStr">
        <is>
          <t>ENG01-1 · Associate Software Engineer</t>
        </is>
      </c>
      <c r="AT50" s="134" t="inlineStr">
        <is>
          <r>
            <rPr>
              <rFont val="Calibri"/>
              <b val="1"/>
              <sz val="10"/>
            </rPr>
            <t>Complete defined parts under review:</t>
          </r>
          <r>
            <rPr>
              <rFont val="Calibri"/>
              <sz val="10"/>
            </rPr>
            <t xml:space="preserve"> deliver tested apis and services with clear error handling.</t>
          </r>
        </is>
      </c>
      <c r="AU50" s="134" t="inlineStr">
        <is>
          <t>Repeatable correct delivery, safe escalation and required entry eligibility.</t>
        </is>
      </c>
      <c r="AV50" s="134" t="inlineStr">
        <is>
          <t>A service design and implementation with tests, failure handling and measured production behaviour</t>
        </is>
      </c>
      <c r="AW50"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0" s="180" t="inlineStr">
        <is>
          <t>Framework + role-holders' themes · 3+ answered</t>
        </is>
      </c>
      <c r="AY50" s="136" t="inlineStr">
        <is>
          <t>7 holders, 7 answered the survey; sub-family 79 answered</t>
        </is>
      </c>
    </row>
    <row r="51" ht="119" customHeight="1">
      <c r="A51" s="176" t="inlineStr">
        <is>
          <t>RC-067</t>
        </is>
      </c>
      <c r="B51" s="111" t="inlineStr">
        <is>
          <t>Engineering &amp; Development</t>
        </is>
      </c>
      <c r="C51" s="111" t="inlineStr">
        <is>
          <t>Backend Development</t>
        </is>
      </c>
      <c r="D51" s="148" t="inlineStr">
        <is>
          <t>A3</t>
        </is>
      </c>
      <c r="E51" s="147" t="inlineStr">
        <is>
          <t>Senior Associate</t>
        </is>
      </c>
      <c r="F51" s="111" t="inlineStr">
        <is>
          <t>IC</t>
        </is>
      </c>
      <c r="G51" s="111" t="inlineStr">
        <is>
          <t>Senior Software Engineer · Technical Specialist</t>
        </is>
      </c>
      <c r="H51" s="112" t="n">
        <v>49</v>
      </c>
      <c r="I51" s="111" t="inlineStr">
        <is>
          <t>iFile 33 · CARBON 9 · iDEAL 5 · Datatech 2</t>
        </is>
      </c>
      <c r="J51" s="162" t="n">
        <v>9</v>
      </c>
      <c r="K51" s="114" t="inlineStr">
        <is>
          <t>Alpesh Chaudhari, Aniket Kale, Bansi Amipara, Bikram Prasad, Harsh Icecreamwala, Imtiyaz Pathan, Kinjal Rathod, Pritesh Wani +1 more</t>
        </is>
      </c>
      <c r="L51" s="114" t="inlineStr">
        <is>
          <t>Technology</t>
        </is>
      </c>
      <c r="M51" s="119"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N51" s="164"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O51"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product · application · software · support · deliver</t>
          </r>
        </is>
      </c>
      <c r="P51"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quality · accountable · delivery · features · am · timely</t>
          </r>
        </is>
      </c>
      <c r="Q51" s="164"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R51" s="164" t="inlineStr">
        <is>
          <r>
            <rPr>
              <rFont val="Calibri"/>
              <b val="1"/>
              <sz val="10"/>
            </rPr>
            <t>Common themes in manager-set KRAs:</t>
          </r>
          <r>
            <rPr>
              <rFont val="Calibri"/>
              <sz val="10"/>
            </rPr>
            <t xml:space="preserve"> year · coverage · code · quality · deliver · assigned</t>
          </r>
        </is>
      </c>
      <c r="S51" s="164" t="inlineStr">
        <is>
          <t>Java · NET MVC · debugging · AI · Technical knowledge · Software development · Devops · Spring Boot</t>
        </is>
      </c>
      <c r="T51" s="164" t="inlineStr">
        <is>
          <t>VS Code · Visual studio · Claude · Copilot · Git · Excel · Co-pilot · AWS</t>
        </is>
      </c>
      <c r="U51" s="120" t="inlineStr">
        <is>
          <t>Varied work; reviews juniors; go-to for a process</t>
        </is>
      </c>
      <c r="V51" s="165" t="inlineStr">
        <is>
          <t>Varied and non-standard work; handles exceptions</t>
        </is>
      </c>
      <c r="W51" s="165" t="inlineStr">
        <is>
          <t>Technical / QC / client calls on own work</t>
        </is>
      </c>
      <c r="X51" s="165" t="inlineStr">
        <is>
          <t>A module / process, or work with client or regulatory consequences</t>
        </is>
      </c>
      <c r="Y51" s="165" t="inlineStr">
        <is>
          <t>Not scored in Band A</t>
        </is>
      </c>
      <c r="Z51" s="165" t="inlineStr">
        <is>
          <t>2–4 yrs</t>
        </is>
      </c>
      <c r="AA51" s="165" t="inlineStr">
        <is>
          <t>Graduate; relevant certification preferred</t>
        </is>
      </c>
      <c r="AB51" s="165" t="inlineStr">
        <is>
          <t>Cloud / language certifications · optional; AWS / Azure architect · optional</t>
        </is>
      </c>
      <c r="AC51" s="165" t="inlineStr">
        <is>
          <t>None · guides 1–3 juniors informally</t>
        </is>
      </c>
      <c r="AD51" s="122" t="inlineStr">
        <is>
          <t>Core 2 · Future-ready 2 · Functional 3 · Leadership —</t>
        </is>
      </c>
      <c r="AE51" s="123" t="inlineStr">
        <is>
          <t>Programming &amp; Tech-Stack Depth · System Design &amp; Architecture</t>
        </is>
      </c>
      <c r="AF51" s="123" t="inlineStr">
        <is>
          <t>Database, SQL &amp; Data Engineering · Cloud, DevOps &amp; CI/CD · AI, GenAI &amp; Prompt Engineering · Product, Platform &amp; Domain Knowledge</t>
        </is>
      </c>
      <c r="AG51" s="177" t="inlineStr">
        <is>
          <t>P2</t>
        </is>
      </c>
      <c r="AH51" s="129" t="inlineStr">
        <is>
          <t>3 Apply</t>
        </is>
      </c>
      <c r="AI51" s="178" t="inlineStr">
        <is>
          <r>
            <rPr>
              <rFont val="Calibri"/>
              <b val="1"/>
              <sz val="10"/>
            </rPr>
            <t>Workiva:</t>
          </r>
          <r>
            <rPr>
              <rFont val="Calibri"/>
              <sz val="10"/>
            </rPr>
            <t xml:space="preserve"> SE · Broadridge India: SE · Nasdaq / AxiomSL: SE · Salesforce: MTS</t>
          </r>
        </is>
      </c>
      <c r="AJ51" s="178" t="inlineStr">
        <is>
          <t>SFIA 9 · software development, programming; OWASP secure coding; cloud vendor certifications</t>
        </is>
      </c>
      <c r="AK51" s="178" t="inlineStr">
        <is>
          <t>B1 · Specialist</t>
        </is>
      </c>
      <c r="AL51" s="130" t="inlineStr">
        <is>
          <t>Technical depth &amp; architecture · Leadership &amp; people management · Broader exposure &amp; ownership · AI / automation · Project / programme management</t>
        </is>
      </c>
      <c r="AM51" s="131" t="inlineStr">
        <is>
          <t>design · secure · fundamentals · skills · leadership</t>
        </is>
      </c>
      <c r="AN51" s="131" t="inlineStr">
        <is>
          <t>Mentoring / guidance from seniors · On-the-job / hands-on · Formal / classroom training · Online courses / self-learning · Certification · Knowledge transfer · KT</t>
        </is>
      </c>
      <c r="AO51" s="131" t="inlineStr">
        <is>
          <t>unclear · requirements · dependencies · dependency · ai</t>
        </is>
      </c>
      <c r="AP51" s="131" t="inlineStr">
        <is>
          <t>better · requirements · documentation · clearer · faster</t>
        </is>
      </c>
      <c r="AQ51" s="131" t="inlineStr">
        <is>
          <t>33 of 46 say the role is changing because of AI / automation</t>
        </is>
      </c>
      <c r="AR51" s="144" t="inlineStr">
        <is>
          <t>Build and operate software capabilities. Includes: Application code, data/ML engineering and product reliability. Excludes: Product investment decisions; internal IT service desk.</t>
        </is>
      </c>
      <c r="AS51" s="134" t="inlineStr">
        <is>
          <t>ENG01-2 · Software Engineer</t>
        </is>
      </c>
      <c r="AT51" s="134" t="inlineStr">
        <is>
          <t>Deliver tested APIs and services with clear error handling.</t>
        </is>
      </c>
      <c r="AU51" s="134" t="inlineStr">
        <is>
          <t>Demonstrate routine delivery plus judgement in bounded exceptions.</t>
        </is>
      </c>
      <c r="AV51" s="134" t="inlineStr">
        <is>
          <t>A service design and implementation with tests, failure handling and measured production behaviour</t>
        </is>
      </c>
      <c r="AW51"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1" s="180" t="inlineStr">
        <is>
          <t>Framework + role-holders' themes · 3+ answered</t>
        </is>
      </c>
      <c r="AY51" s="136" t="inlineStr">
        <is>
          <t>49 holders, 48 answered the survey; sub-family 79 answered</t>
        </is>
      </c>
    </row>
    <row r="52" ht="119" customHeight="1">
      <c r="A52" s="176" t="inlineStr">
        <is>
          <t>RC-068</t>
        </is>
      </c>
      <c r="B52" s="111" t="inlineStr">
        <is>
          <t>Engineering &amp; Development</t>
        </is>
      </c>
      <c r="C52" s="111" t="inlineStr">
        <is>
          <t>Backend Development</t>
        </is>
      </c>
      <c r="D52" s="150" t="inlineStr">
        <is>
          <t>B1</t>
        </is>
      </c>
      <c r="E52" s="21" t="inlineStr">
        <is>
          <t>Specialist</t>
        </is>
      </c>
      <c r="F52" s="111" t="inlineStr">
        <is>
          <t>IC</t>
        </is>
      </c>
      <c r="G52" s="111" t="inlineStr">
        <is>
          <t>Technical Specialist – POD Lead · Technical Specialist · Senior Technical Specialist – POD Lead</t>
        </is>
      </c>
      <c r="H52" s="112" t="n">
        <v>8</v>
      </c>
      <c r="I52" s="111" t="inlineStr">
        <is>
          <t>iFile 6 · CARBON 2</t>
        </is>
      </c>
      <c r="J52" s="162" t="n">
        <v>2</v>
      </c>
      <c r="K52" s="114" t="inlineStr">
        <is>
          <t>Hetal Chauhan, Huzefa Petit</t>
        </is>
      </c>
      <c r="L52" s="114" t="inlineStr">
        <is>
          <t>Technology</t>
        </is>
      </c>
      <c r="M52" s="119" t="inlineStr">
        <is>
          <r>
            <rPr>
              <rFont val="Calibri"/>
              <sz val="10"/>
            </rPr>
            <t xml:space="preserve">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t>
          </r>
        </is>
      </c>
      <c r="N52" s="164" t="inlineStr">
        <is>
          <r>
            <rPr>
              <rFont val="Calibri"/>
              <sz val="10"/>
            </rPr>
            <t xml:space="preserve">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t>
          </r>
        </is>
      </c>
      <c r="O52" s="164" t="inlineStr">
        <is>
          <r>
            <rPr>
              <rFont val="Calibri"/>
              <sz val="10"/>
            </rPr>
            <t xml:space="preserve">A domain or a small team
</t>
          </r>
          <r>
            <rPr>
              <rFont val="Calibri"/>
              <b val="1"/>
              <sz val="10"/>
            </rPr>
            <t>Common themes in role-holders' answers:</t>
          </r>
          <r>
            <rPr>
              <rFont val="Calibri"/>
              <sz val="10"/>
            </rPr>
            <t xml:space="preserve"> features · technical · issue · code · releases</t>
          </r>
        </is>
      </c>
      <c r="P52" s="164" t="inlineStr">
        <is>
          <r>
            <rPr>
              <rFont val="Calibri"/>
              <sz val="10"/>
            </rPr>
            <t xml:space="preserve">A domain or a small team
</t>
          </r>
          <r>
            <rPr>
              <rFont val="Calibri"/>
              <b val="1"/>
              <sz val="10"/>
            </rPr>
            <t>Common themes in role-holders' answers:</t>
          </r>
          <r>
            <rPr>
              <rFont val="Calibri"/>
              <sz val="10"/>
            </rPr>
            <t xml:space="preserve"> code · requirement · delivery · changes · am · delivering</t>
          </r>
        </is>
      </c>
      <c r="Q52" s="164" t="inlineStr">
        <is>
          <r>
            <rPr>
              <rFont val="Calibri"/>
              <sz val="10"/>
            </rPr>
            <t xml:space="preserve">Technical / QC / client calls for the domain
</t>
          </r>
          <r>
            <rPr>
              <rFont val="Calibri"/>
              <b val="1"/>
              <sz val="10"/>
            </rPr>
            <t>Common themes in role-holders' answers:</t>
          </r>
          <r>
            <rPr>
              <rFont val="Calibri"/>
              <sz val="10"/>
            </rPr>
            <t xml:space="preserve"> technical · approach · decisions · process · issue · code</t>
          </r>
        </is>
      </c>
      <c r="R52" s="164" t="inlineStr">
        <is>
          <r>
            <rPr>
              <rFont val="Calibri"/>
              <b val="1"/>
              <sz val="10"/>
            </rPr>
            <t>Common themes in manager-set KRAs:</t>
          </r>
          <r>
            <rPr>
              <rFont val="Calibri"/>
              <sz val="10"/>
            </rPr>
            <t xml:space="preserve"> reduce · production · time · quarterly · incidents resolved · stability critical</t>
          </r>
        </is>
      </c>
      <c r="S52" s="164" t="inlineStr">
        <is>
          <t>Problem Solving · NET MVC · Java · Database Management · Production Support</t>
        </is>
      </c>
      <c r="T52" s="164" t="inlineStr">
        <is>
          <t>Postman · Eclipse · Git · Oracle Database</t>
        </is>
      </c>
      <c r="U52" s="120" t="inlineStr">
        <is>
          <t>A domain / module, or a small team</t>
        </is>
      </c>
      <c r="V52" s="165" t="inlineStr">
        <is>
          <t>Domain specialist work</t>
        </is>
      </c>
      <c r="W52" s="165" t="inlineStr">
        <is>
          <t>Technical / QC / client calls for the domain</t>
        </is>
      </c>
      <c r="X52" s="165" t="inlineStr">
        <is>
          <t>A domain or a small team</t>
        </is>
      </c>
      <c r="Y52" s="165" t="inlineStr">
        <is>
          <r>
            <rPr>
              <rFont val="Calibri"/>
              <b val="1"/>
              <sz val="10"/>
            </rPr>
            <t>IC:</t>
          </r>
          <r>
            <rPr>
              <rFont val="Calibri"/>
              <sz val="10"/>
            </rPr>
            <t xml:space="preserve"> mentors and reviews · People: hands-on team lead of 3–5</t>
          </r>
        </is>
      </c>
      <c r="Z52" s="165" t="inlineStr">
        <is>
          <t>4–7 yrs</t>
        </is>
      </c>
      <c r="AA52" s="165" t="inlineStr">
        <is>
          <t>Graduate + relevant qualification or certification preferred</t>
        </is>
      </c>
      <c r="AB52" s="165" t="inlineStr">
        <is>
          <t>Cloud / language certifications · optional; AWS / Azure architect · optional</t>
        </is>
      </c>
      <c r="AC52" s="165" t="inlineStr">
        <is>
          <r>
            <rPr>
              <rFont val="Calibri"/>
              <b val="1"/>
              <sz val="10"/>
            </rPr>
            <t>IC:</t>
          </r>
          <r>
            <rPr>
              <rFont val="Calibri"/>
              <sz val="10"/>
            </rPr>
            <t xml:space="preserve"> none · Team Lead: 3–5</t>
          </r>
        </is>
      </c>
      <c r="AD52" s="122" t="inlineStr">
        <is>
          <t>Core 3 · Future-ready 3 · Functional 3 · Leadership 1</t>
        </is>
      </c>
      <c r="AE52" s="123" t="inlineStr">
        <is>
          <t>Programming &amp; Tech-Stack Depth · System Design &amp; Architecture</t>
        </is>
      </c>
      <c r="AF52" s="123" t="inlineStr">
        <is>
          <t>Database, SQL &amp; Data Engineering · Cloud, DevOps &amp; CI/CD · AI, GenAI &amp; Prompt Engineering · Product, Platform &amp; Domain Knowledge</t>
        </is>
      </c>
      <c r="AG52" s="177" t="inlineStr">
        <is>
          <t>P3 / M2</t>
        </is>
      </c>
      <c r="AH52" s="129" t="inlineStr">
        <is>
          <t>4 Enable</t>
        </is>
      </c>
      <c r="AI52" s="178" t="inlineStr">
        <is>
          <r>
            <rPr>
              <rFont val="Calibri"/>
              <b val="1"/>
              <sz val="10"/>
            </rPr>
            <t>Workiva:</t>
          </r>
          <r>
            <rPr>
              <rFont val="Calibri"/>
              <sz val="10"/>
            </rPr>
            <t xml:space="preserve"> SE / Senior SE · Broadridge India: Senior SE · Nasdaq / AxiomSL: Senior SE · Salesforce: MTS</t>
          </r>
        </is>
      </c>
      <c r="AJ52" s="178" t="inlineStr">
        <is>
          <t>SFIA 9 · software development, programming; OWASP secure coding; cloud vendor certifications</t>
        </is>
      </c>
      <c r="AK52" s="178" t="inlineStr">
        <is>
          <t>B2 · Senior Specialist</t>
        </is>
      </c>
      <c r="AL52" s="130" t="inlineStr">
        <is>
          <t>AI / automation · Technical depth &amp; architecture · Leadership &amp; people management · Client, sales &amp; stakeholders · Project / programme management</t>
        </is>
      </c>
      <c r="AM52" s="131" t="inlineStr">
        <is>
          <t>design · goal-setting · practices · succession · system</t>
        </is>
      </c>
      <c r="AN52" s="131" t="inlineStr">
        <is>
          <t>Mentoring / guidance from seniors · Formal / classroom training</t>
        </is>
      </c>
      <c r="AO52" s="131" t="inlineStr">
        <is>
          <t>unclear · requirements · dependency · lack · changing</t>
        </is>
      </c>
      <c r="AP52" s="131" t="inlineStr">
        <is>
          <t>support · clear · requirements · person · take</t>
        </is>
      </c>
      <c r="AQ52" s="131" t="inlineStr">
        <is>
          <t>2 of 5 say the role is changing because of AI / automation</t>
        </is>
      </c>
      <c r="AR52" s="144" t="inlineStr">
        <is>
          <t>Build and operate software capabilities. Includes: Application code, data/ML engineering and product reliability. Excludes: Product investment decisions; internal IT service desk.</t>
        </is>
      </c>
      <c r="AS52" s="134" t="inlineStr">
        <is>
          <t>ENG01-3 · Senior Software Engineer</t>
        </is>
      </c>
      <c r="AT52" s="134" t="inlineStr">
        <is>
          <t>Own a service design, security review and production failure analysis.</t>
        </is>
      </c>
      <c r="AU52" s="134" t="inlineStr">
        <is>
          <t>Evidence of complex work, decisions and outcomes beyond routine delivery.</t>
        </is>
      </c>
      <c r="AV52" s="134" t="inlineStr">
        <is>
          <t>A service design and implementation with tests, failure handling and measured production behaviour</t>
        </is>
      </c>
      <c r="AW52"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2" s="180" t="inlineStr">
        <is>
          <t>Framework + role-holders' themes · 3+ answered</t>
        </is>
      </c>
      <c r="AY52" s="136" t="inlineStr">
        <is>
          <t>8 holders, 8 answered the survey; sub-family 79 answered</t>
        </is>
      </c>
    </row>
    <row r="53" ht="119" customHeight="1">
      <c r="A53" s="176" t="inlineStr">
        <is>
          <t>RC-069</t>
        </is>
      </c>
      <c r="B53" s="111" t="inlineStr">
        <is>
          <t>Engineering &amp; Development</t>
        </is>
      </c>
      <c r="C53" s="111" t="inlineStr">
        <is>
          <t>Backend Development</t>
        </is>
      </c>
      <c r="D53" s="150" t="inlineStr">
        <is>
          <t>B2</t>
        </is>
      </c>
      <c r="E53" s="21" t="inlineStr">
        <is>
          <t>Senior Specialist</t>
        </is>
      </c>
      <c r="F53" s="111" t="inlineStr">
        <is>
          <t>IC</t>
        </is>
      </c>
      <c r="G53" s="111" t="inlineStr">
        <is>
          <t>Senior Technical Specialist – POD Lead · Lead Software Engineer · Lead Software Engineer – POD Lead · Senior Technical Specialist</t>
        </is>
      </c>
      <c r="H53" s="112" t="n">
        <v>8</v>
      </c>
      <c r="I53" s="111" t="inlineStr">
        <is>
          <t>iFile 5 · CARBON 2 · Datatech 1</t>
        </is>
      </c>
      <c r="J53" s="162" t="n">
        <v>2</v>
      </c>
      <c r="K53" s="114" t="inlineStr">
        <is>
          <t>Sarfaraz Badi, Siddhesh Kadam</t>
        </is>
      </c>
      <c r="L53" s="114" t="inlineStr">
        <is>
          <t>Technology</t>
        </is>
      </c>
      <c r="M53" s="119"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N53" s="164"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O53" s="164" t="inlineStr">
        <is>
          <r>
            <rPr>
              <rFont val="Calibri"/>
              <sz val="10"/>
            </rPr>
            <t xml:space="preserve">One team or a client portfolio
</t>
          </r>
          <r>
            <rPr>
              <rFont val="Calibri"/>
              <b val="1"/>
              <sz val="10"/>
            </rPr>
            <t>Common themes in role-holders' answers:</t>
          </r>
          <r>
            <rPr>
              <rFont val="Calibri"/>
              <sz val="10"/>
            </rPr>
            <t xml:space="preserve"> documentation · features · software · produce · deliver</t>
          </r>
        </is>
      </c>
      <c r="P53" s="164" t="inlineStr">
        <is>
          <r>
            <rPr>
              <rFont val="Calibri"/>
              <sz val="10"/>
            </rPr>
            <t xml:space="preserve">One team or a client portfolio
</t>
          </r>
          <r>
            <rPr>
              <rFont val="Calibri"/>
              <b val="1"/>
              <sz val="10"/>
            </rPr>
            <t>Common themes in role-holders' answers:</t>
          </r>
          <r>
            <rPr>
              <rFont val="Calibri"/>
              <sz val="10"/>
            </rPr>
            <t xml:space="preserve"> design · am · accountable · solution · technical · delivery</t>
          </r>
        </is>
      </c>
      <c r="Q53" s="164"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R53" s="164" t="inlineStr">
        <is>
          <r>
            <rPr>
              <rFont val="Calibri"/>
              <b val="1"/>
              <sz val="10"/>
            </rPr>
            <t>Common themes in manager-set KRAs:</t>
          </r>
          <r>
            <rPr>
              <rFont val="Calibri"/>
              <sz val="10"/>
            </rPr>
            <t xml:space="preserve"> modules · coverage · complete · components · committed · sprint</t>
          </r>
        </is>
      </c>
      <c r="S53" s="164" t="inlineStr">
        <is>
          <t>NET MVC · Java</t>
        </is>
      </c>
      <c r="T53" s="164" t="inlineStr">
        <is>
          <t>—</t>
        </is>
      </c>
      <c r="U53" s="120" t="inlineStr">
        <is>
          <t>Deep domain expertise, or one team</t>
        </is>
      </c>
      <c r="V53" s="165" t="inlineStr">
        <is>
          <t>Hardest problems in the domain</t>
        </is>
      </c>
      <c r="W53" s="165" t="inlineStr">
        <is>
          <t>Allocates people and sets team priorities</t>
        </is>
      </c>
      <c r="X53" s="165" t="inlineStr">
        <is>
          <t>One team or a client portfolio</t>
        </is>
      </c>
      <c r="Y53" s="165" t="inlineStr">
        <is>
          <r>
            <rPr>
              <rFont val="Calibri"/>
              <b val="1"/>
              <sz val="10"/>
            </rPr>
            <t>IC:</t>
          </r>
          <r>
            <rPr>
              <rFont val="Calibri"/>
              <sz val="10"/>
            </rPr>
            <t xml:space="preserve"> guides others in the domain · People: manages a team of 6+</t>
          </r>
        </is>
      </c>
      <c r="Z53" s="165" t="inlineStr">
        <is>
          <t>6–9 yrs</t>
        </is>
      </c>
      <c r="AA53" s="165" t="inlineStr">
        <is>
          <t>Graduate or postgraduate; professional qualification preferred</t>
        </is>
      </c>
      <c r="AB53" s="165" t="inlineStr">
        <is>
          <t>Cloud / language certifications · optional; AWS / Azure architect · optional</t>
        </is>
      </c>
      <c r="AC53" s="165" t="inlineStr">
        <is>
          <r>
            <rPr>
              <rFont val="Calibri"/>
              <b val="1"/>
              <sz val="10"/>
            </rPr>
            <t>IC:</t>
          </r>
          <r>
            <rPr>
              <rFont val="Calibri"/>
              <sz val="10"/>
            </rPr>
            <t xml:space="preserve"> none · People: 6–8 knowledge work, 8–12 standardised delivery</t>
          </r>
        </is>
      </c>
      <c r="AD53" s="122" t="inlineStr">
        <is>
          <t>Core 3 · Future-ready 3 · Functional 4 · Leadership 2</t>
        </is>
      </c>
      <c r="AE53" s="123" t="inlineStr">
        <is>
          <t>Programming &amp; Tech-Stack Depth · System Design &amp; Architecture</t>
        </is>
      </c>
      <c r="AF53" s="123" t="inlineStr">
        <is>
          <t>Database, SQL &amp; Data Engineering · Cloud, DevOps &amp; CI/CD · AI, GenAI &amp; Prompt Engineering · Product, Platform &amp; Domain Knowledge</t>
        </is>
      </c>
      <c r="AG53" s="177" t="inlineStr">
        <is>
          <t>P4 / M3</t>
        </is>
      </c>
      <c r="AH53" s="129" t="inlineStr">
        <is>
          <t>4–5</t>
        </is>
      </c>
      <c r="AI53" s="178" t="inlineStr">
        <is>
          <r>
            <rPr>
              <rFont val="Calibri"/>
              <b val="1"/>
              <sz val="10"/>
            </rPr>
            <t>Workiva:</t>
          </r>
          <r>
            <rPr>
              <rFont val="Calibri"/>
              <sz val="10"/>
            </rPr>
            <t xml:space="preserve"> Senior SE · Broadridge India: Lead SE · Nasdaq / AxiomSL: Senior SE · Salesforce: SMTS</t>
          </r>
        </is>
      </c>
      <c r="AJ53" s="178" t="inlineStr">
        <is>
          <t>SFIA 9 · software development, programming; OWASP secure coding; cloud vendor certifications</t>
        </is>
      </c>
      <c r="AK53" s="178" t="inlineStr">
        <is>
          <t>B3 · Lead Specialist</t>
        </is>
      </c>
      <c r="AL53" s="130" t="inlineStr">
        <is>
          <t>Technical depth &amp; architecture · Broader exposure &amp; ownership · Leadership &amp; people management · Product &amp; tool knowledge · AI / automation</t>
        </is>
      </c>
      <c r="AM53" s="131" t="inlineStr">
        <is>
          <t>design · system · leadership · practices · unit/automated testing</t>
        </is>
      </c>
      <c r="AN53" s="131" t="inlineStr">
        <is>
          <t>On-the-job / hands-on · Mentoring / guidance from seniors · Formal / classroom training</t>
        </is>
      </c>
      <c r="AO53" s="131" t="inlineStr">
        <is>
          <t>requirements · unclear · priorities · dependencies · cross-team</t>
        </is>
      </c>
      <c r="AP53" s="131" t="inlineStr">
        <is>
          <t>clearer · ownership · decision-making · stronger · documentation</t>
        </is>
      </c>
      <c r="AQ53" s="131" t="inlineStr">
        <is>
          <t>7 of 7 say the role is changing because of AI / automation</t>
        </is>
      </c>
      <c r="AR53" s="144" t="inlineStr">
        <is>
          <t>Build and operate software capabilities. Includes: Application code, data/ML engineering and product reliability. Excludes: Product investment decisions; internal IT service desk.</t>
        </is>
      </c>
      <c r="AS53" s="134" t="inlineStr">
        <is>
          <t>ENG01-3 · Senior Software Engineer</t>
        </is>
      </c>
      <c r="AT53" s="134" t="inlineStr">
        <is>
          <t>Own a service design, security review and production failure analysis.</t>
        </is>
      </c>
      <c r="AU53" s="134" t="inlineStr">
        <is>
          <t>Evidence of complex work, decisions and outcomes beyond routine delivery.</t>
        </is>
      </c>
      <c r="AV53" s="134" t="inlineStr">
        <is>
          <t>A service design and implementation with tests, failure handling and measured production behaviour</t>
        </is>
      </c>
      <c r="AW53"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3" s="180" t="inlineStr">
        <is>
          <t>Framework + role-holders' themes · 3+ answered</t>
        </is>
      </c>
      <c r="AY53" s="136" t="inlineStr">
        <is>
          <t>8 holders, 7 answered the survey; sub-family 79 answered</t>
        </is>
      </c>
    </row>
    <row r="54" ht="119" customHeight="1">
      <c r="A54" s="176" t="inlineStr">
        <is>
          <t>RC-072</t>
        </is>
      </c>
      <c r="B54" s="111" t="inlineStr">
        <is>
          <t>Engineering &amp; Development</t>
        </is>
      </c>
      <c r="C54" s="111" t="inlineStr">
        <is>
          <t>Backend Development</t>
        </is>
      </c>
      <c r="D54" s="150" t="inlineStr">
        <is>
          <t>B3</t>
        </is>
      </c>
      <c r="E54" s="21" t="inlineStr">
        <is>
          <t>Senior Manager</t>
        </is>
      </c>
      <c r="F54" s="111" t="inlineStr">
        <is>
          <t>Manager</t>
        </is>
      </c>
      <c r="G54" s="111" t="inlineStr">
        <is>
          <t>Senior Engineering Manager</t>
        </is>
      </c>
      <c r="H54" s="112" t="n">
        <v>1</v>
      </c>
      <c r="I54" s="111" t="inlineStr">
        <is>
          <t>CARBON 1</t>
        </is>
      </c>
      <c r="J54" s="162" t="n">
        <v>1</v>
      </c>
      <c r="K54" s="114" t="inlineStr">
        <is>
          <t>Chetan Kotwal</t>
        </is>
      </c>
      <c r="L54" s="114" t="inlineStr">
        <is>
          <t>Technology</t>
        </is>
      </c>
      <c r="M54" s="119" t="inlineStr">
        <is>
          <r>
            <rPr>
              <rFont val="Calibri"/>
              <sz val="10"/>
            </rPr>
            <t xml:space="preserve">Builds back-end services, APIs, processing/validation logic and DB code; fixes defects and delivers change requests. At B3: a practice, or several teams through team leads.
</t>
          </r>
          <r>
            <rPr>
              <rFont val="Calibri"/>
              <b val="1"/>
              <sz val="10"/>
            </rPr>
            <t>Common themes in sub-family holders, all levels' answers:</t>
          </r>
          <r>
            <rPr>
              <rFont val="Calibri"/>
              <sz val="10"/>
            </rPr>
            <t xml:space="preserve"> software · solutions · business · reliable · develop · technical</t>
          </r>
        </is>
      </c>
      <c r="N54" s="164" t="inlineStr">
        <is>
          <r>
            <rPr>
              <rFont val="Calibri"/>
              <sz val="10"/>
            </rPr>
            <t xml:space="preserve">Builds back-end services, APIs, processing/validation logic and DB code; fixes defects and delivers change requests; Sets standards for a practice; cross-team problems; Several teams or a practice
</t>
          </r>
          <r>
            <rPr>
              <rFont val="Calibri"/>
              <b val="1"/>
              <sz val="10"/>
            </rPr>
            <t>Common themes in sub-family holders, all levels' answers:</t>
          </r>
          <r>
            <rPr>
              <rFont val="Calibri"/>
              <sz val="10"/>
            </rPr>
            <t xml:space="preserve"> development · code · quality · technical · support · software</t>
          </r>
        </is>
      </c>
      <c r="O54" s="164" t="inlineStr">
        <is>
          <r>
            <rPr>
              <rFont val="Calibri"/>
              <sz val="10"/>
            </rPr>
            <t xml:space="preserve">Several teams or a practice
</t>
          </r>
          <r>
            <rPr>
              <rFont val="Calibri"/>
              <b val="1"/>
              <sz val="10"/>
            </rPr>
            <t>Common themes in sub-family holders, all levels' answers:</t>
          </r>
          <r>
            <rPr>
              <rFont val="Calibri"/>
              <sz val="10"/>
            </rPr>
            <t xml:space="preserve"> features · software · product · application · support · code</t>
          </r>
        </is>
      </c>
      <c r="P54" s="164" t="inlineStr">
        <is>
          <r>
            <rPr>
              <rFont val="Calibri"/>
              <sz val="10"/>
            </rPr>
            <t xml:space="preserve">Several teams or a practice
</t>
          </r>
          <r>
            <rPr>
              <rFont val="Calibri"/>
              <b val="1"/>
              <sz val="10"/>
            </rPr>
            <t>Common themes in sub-family holders, all levels' answers:</t>
          </r>
          <r>
            <rPr>
              <rFont val="Calibri"/>
              <sz val="10"/>
            </rPr>
            <t xml:space="preserve"> quality · accountable · am · delivery · features · code</t>
          </r>
        </is>
      </c>
      <c r="Q54" s="164" t="inlineStr">
        <is>
          <r>
            <rPr>
              <rFont val="Calibri"/>
              <sz val="10"/>
            </rPr>
            <t xml:space="preserve">Commercial / strategic calls for the unit
</t>
          </r>
          <r>
            <rPr>
              <rFont val="Calibri"/>
              <b val="1"/>
              <sz val="10"/>
            </rPr>
            <t>Common themes in sub-family holders, all levels' answers:</t>
          </r>
          <r>
            <rPr>
              <rFont val="Calibri"/>
              <sz val="10"/>
            </rPr>
            <t xml:space="preserve"> technical · code · approach · implementation · decisions · issues</t>
          </r>
        </is>
      </c>
      <c r="R54" s="164" t="inlineStr">
        <is>
          <t>—</t>
        </is>
      </c>
      <c r="S54" s="164" t="inlineStr">
        <is>
          <t>Java · NET MVC · Debugging · AI · SQL · Technical knowledge · Problem Solving · Python</t>
        </is>
      </c>
      <c r="T54" s="164" t="inlineStr">
        <is>
          <t>VS code · Visual studio · Claude · Git · Postman · Oracle Database · Copilot · Excel</t>
        </is>
      </c>
      <c r="U54" s="120" t="inlineStr">
        <is>
          <t>A practice, or several teams through team leads</t>
        </is>
      </c>
      <c r="V54" s="165" t="inlineStr">
        <is>
          <t>Sets standards for a practice; cross-team problems</t>
        </is>
      </c>
      <c r="W54" s="165" t="inlineStr">
        <is>
          <t>Commercial / strategic calls for the unit</t>
        </is>
      </c>
      <c r="X54" s="165" t="inlineStr">
        <is>
          <t>Several teams or a practice</t>
        </is>
      </c>
      <c r="Y54" s="165" t="inlineStr">
        <is>
          <r>
            <rPr>
              <rFont val="Calibri"/>
              <b val="1"/>
              <sz val="10"/>
            </rPr>
            <t>IC:</t>
          </r>
          <r>
            <rPr>
              <rFont val="Calibri"/>
              <sz val="10"/>
            </rPr>
            <t xml:space="preserve"> leads a practice · People: team leads / managers report in</t>
          </r>
        </is>
      </c>
      <c r="Z54" s="165" t="inlineStr">
        <is>
          <t>8–12 yrs</t>
        </is>
      </c>
      <c r="AA54" s="165" t="inlineStr">
        <is>
          <t>Postgraduate or professional qualification preferred</t>
        </is>
      </c>
      <c r="AB54" s="165" t="inlineStr">
        <is>
          <t>Cloud / language certifications · optional; AWS / Azure architect · optional</t>
        </is>
      </c>
      <c r="AC54" s="165" t="inlineStr">
        <is>
          <r>
            <rPr>
              <rFont val="Calibri"/>
              <b val="1"/>
              <sz val="10"/>
            </rPr>
            <t>IC:</t>
          </r>
          <r>
            <rPr>
              <rFont val="Calibri"/>
              <sz val="10"/>
            </rPr>
            <t xml:space="preserve"> none · People: 5–8 incl. team leads</t>
          </r>
        </is>
      </c>
      <c r="AD54" s="122" t="inlineStr">
        <is>
          <t>Core 4 · Future-ready 3 · Functional 4 · Leadership 4</t>
        </is>
      </c>
      <c r="AE54" s="123" t="inlineStr">
        <is>
          <t>Programming &amp; Tech-Stack Depth · System Design &amp; Architecture</t>
        </is>
      </c>
      <c r="AF54" s="123" t="inlineStr">
        <is>
          <t>Database, SQL &amp; Data Engineering · Cloud, DevOps &amp; CI/CD · AI, GenAI &amp; Prompt Engineering · Product, Platform &amp; Domain Knowledge</t>
        </is>
      </c>
      <c r="AG54" s="177" t="inlineStr">
        <is>
          <t>P5 / M4</t>
        </is>
      </c>
      <c r="AH54" s="129" t="inlineStr">
        <is>
          <t>5 Ensure, advise</t>
        </is>
      </c>
      <c r="AI54" s="178" t="inlineStr">
        <is>
          <r>
            <rPr>
              <rFont val="Calibri"/>
              <b val="1"/>
              <sz val="10"/>
            </rPr>
            <t>Workiva:</t>
          </r>
          <r>
            <rPr>
              <rFont val="Calibri"/>
              <sz val="10"/>
            </rPr>
            <t xml:space="preserve"> Staff SE · Broadridge India: Senior Lead SE · Nasdaq / AxiomSL: Lead SE · Salesforce: LMTS</t>
          </r>
        </is>
      </c>
      <c r="AJ54" s="178" t="inlineStr">
        <is>
          <t>SFIA 9 · software development, programming; OWASP secure coding; cloud vendor certifications</t>
        </is>
      </c>
      <c r="AK54" s="178" t="inlineStr">
        <is>
          <t>C1 · Principal · or B+ · Player-Coach transition step if leading people hands-on</t>
        </is>
      </c>
      <c r="AL54" s="130" t="inlineStr">
        <is>
          <t>Leadership &amp; people management · Technical depth &amp; architecture · Domain, regulatory &amp; XBRL · Communication &amp; presentation · Broader exposure &amp; ownership</t>
        </is>
      </c>
      <c r="AM54" s="131" t="inlineStr">
        <is>
          <t>—</t>
        </is>
      </c>
      <c r="AN54" s="131" t="inlineStr">
        <is>
          <t>Mentoring / guidance from seniors · On-the-job / hands-on · Formal / classroom training · Online courses / self-learning · Knowledge transfer · KT · Certification</t>
        </is>
      </c>
      <c r="AO54" s="131" t="inlineStr">
        <is>
          <t>unclear · requirements · dependencies · ai · dependency</t>
        </is>
      </c>
      <c r="AP54" s="131" t="inlineStr">
        <is>
          <t>better · requirements · documentation · clearer · support</t>
        </is>
      </c>
      <c r="AQ54" s="131" t="inlineStr">
        <is>
          <t>50 of 73 say the role is changing because of AI / automation</t>
        </is>
      </c>
      <c r="AR54" s="144" t="inlineStr">
        <is>
          <t>Build and operate software capabilities. Includes: Application code, data/ML engineering and product reliability. Excludes: Product investment decisions; internal IT service desk.</t>
        </is>
      </c>
      <c r="AS54" s="134" t="inlineStr">
        <is>
          <t>LD01-1 · Engineering Manager</t>
        </is>
      </c>
      <c r="AT54" s="134" t="inlineStr">
        <is>
          <t>Own staffing decisions, performance support, service quality and delegated team resources</t>
        </is>
      </c>
      <c r="AU54" s="134" t="inlineStr">
        <is>
          <t>Do not manufacture three reporting layers. Choose roles the organisation needs. A specialist may remain on an equally valued expert path.</t>
        </is>
      </c>
      <c r="AV54" s="134" t="inlineStr">
        <is>
          <t>—</t>
        </is>
      </c>
      <c r="AW54" s="134" t="inlineStr">
        <is>
          <t>—</t>
        </is>
      </c>
      <c r="AX54" s="179" t="inlineStr">
        <is>
          <t>Framework + sub-family themes · 3+ answered</t>
        </is>
      </c>
      <c r="AY54" s="136" t="inlineStr">
        <is>
          <t>1 holder, 1 answered the survey; sub-family 79 answered</t>
        </is>
      </c>
    </row>
    <row r="55" ht="80" customHeight="1">
      <c r="A55" s="176" t="inlineStr">
        <is>
          <t>RC-077</t>
        </is>
      </c>
      <c r="B55" s="111" t="inlineStr">
        <is>
          <t>Engineering &amp; Development</t>
        </is>
      </c>
      <c r="C55" s="111" t="inlineStr">
        <is>
          <t>DevOps &amp; Release Engineering</t>
        </is>
      </c>
      <c r="D55" s="150" t="inlineStr">
        <is>
          <t>B1</t>
        </is>
      </c>
      <c r="E55" s="21" t="inlineStr">
        <is>
          <t>Specialist</t>
        </is>
      </c>
      <c r="F55" s="111" t="inlineStr">
        <is>
          <t>IC</t>
        </is>
      </c>
      <c r="G55" s="111" t="inlineStr">
        <is>
          <t>DevOps Specialist – POD Lead</t>
        </is>
      </c>
      <c r="H55" s="112" t="n">
        <v>1</v>
      </c>
      <c r="I55" s="111" t="inlineStr">
        <is>
          <t>CARBON 1</t>
        </is>
      </c>
      <c r="J55" s="162" t="n">
        <v>1</v>
      </c>
      <c r="K55" s="114" t="inlineStr">
        <is>
          <t>Shailesh Koradiya</t>
        </is>
      </c>
      <c r="L55" s="114" t="inlineStr">
        <is>
          <t>Support</t>
        </is>
      </c>
      <c r="M55" s="119" t="inlineStr">
        <is>
          <r>
            <rPr>
              <rFont val="Calibri"/>
              <sz val="10"/>
            </rPr>
            <t xml:space="preserve">Builds and runs CI/CD pipelines, environments, deployments and release automation. At B1: a domain / module, or a small team.
</t>
          </r>
          <r>
            <rPr>
              <rFont val="Calibri"/>
              <b val="1"/>
              <sz val="10"/>
            </rPr>
            <t>Common themes in sub-family holders, all levels' answers:</t>
          </r>
          <r>
            <rPr>
              <rFont val="Calibri"/>
              <sz val="10"/>
            </rPr>
            <t xml:space="preserve"> support · devops activities</t>
          </r>
        </is>
      </c>
      <c r="N55" s="164" t="inlineStr">
        <is>
          <t>Builds and runs CI/CD pipelines, environments, deployments and release automation; Domain specialist work; A domain or a small team</t>
        </is>
      </c>
      <c r="O55" s="164" t="inlineStr">
        <is>
          <t>A domain or a small team</t>
        </is>
      </c>
      <c r="P55" s="164" t="inlineStr">
        <is>
          <r>
            <rPr>
              <rFont val="Calibri"/>
              <sz val="10"/>
            </rPr>
            <t xml:space="preserve">A domain or a small team
</t>
          </r>
          <r>
            <rPr>
              <rFont val="Calibri"/>
              <b val="1"/>
              <sz val="10"/>
            </rPr>
            <t>Common themes in sub-family holders, all levels' answers:</t>
          </r>
          <r>
            <rPr>
              <rFont val="Calibri"/>
              <sz val="10"/>
            </rPr>
            <t xml:space="preserve"> application</t>
          </r>
        </is>
      </c>
      <c r="Q55" s="164" t="inlineStr">
        <is>
          <t>Technical / QC / client calls for the domain</t>
        </is>
      </c>
      <c r="R55" s="164" t="inlineStr">
        <is>
          <t>—</t>
        </is>
      </c>
      <c r="S55" s="164" t="inlineStr">
        <is>
          <t>—</t>
        </is>
      </c>
      <c r="T55" s="164" t="inlineStr">
        <is>
          <t>—</t>
        </is>
      </c>
      <c r="U55" s="120" t="inlineStr">
        <is>
          <t>A domain / module, or a small team</t>
        </is>
      </c>
      <c r="V55" s="165" t="inlineStr">
        <is>
          <t>Domain specialist work</t>
        </is>
      </c>
      <c r="W55" s="165" t="inlineStr">
        <is>
          <t>Technical / QC / client calls for the domain</t>
        </is>
      </c>
      <c r="X55" s="165" t="inlineStr">
        <is>
          <t>A domain or a small team</t>
        </is>
      </c>
      <c r="Y55" s="165" t="inlineStr">
        <is>
          <r>
            <rPr>
              <rFont val="Calibri"/>
              <b val="1"/>
              <sz val="10"/>
            </rPr>
            <t>IC:</t>
          </r>
          <r>
            <rPr>
              <rFont val="Calibri"/>
              <sz val="10"/>
            </rPr>
            <t xml:space="preserve"> mentors and reviews · People: hands-on team lead of 3–5</t>
          </r>
        </is>
      </c>
      <c r="Z55" s="165" t="inlineStr">
        <is>
          <t>4–7 yrs</t>
        </is>
      </c>
      <c r="AA55" s="165" t="inlineStr">
        <is>
          <t>Graduate + relevant qualification or certification preferred</t>
        </is>
      </c>
      <c r="AB55" s="165" t="inlineStr">
        <is>
          <t>Cloud / language certifications · optional; AWS / Azure architect · optional</t>
        </is>
      </c>
      <c r="AC55" s="165" t="inlineStr">
        <is>
          <r>
            <rPr>
              <rFont val="Calibri"/>
              <b val="1"/>
              <sz val="10"/>
            </rPr>
            <t>IC:</t>
          </r>
          <r>
            <rPr>
              <rFont val="Calibri"/>
              <sz val="10"/>
            </rPr>
            <t xml:space="preserve"> none · Team Lead: 3–5</t>
          </r>
        </is>
      </c>
      <c r="AD55" s="122" t="inlineStr">
        <is>
          <t>Core 3 · Future-ready 3 · Functional 3 · Leadership 1</t>
        </is>
      </c>
      <c r="AE55" s="123" t="inlineStr">
        <is>
          <t>Programming &amp; Tech-Stack Depth · System Design &amp; Architecture</t>
        </is>
      </c>
      <c r="AF55" s="123" t="inlineStr">
        <is>
          <t>Database, SQL &amp; Data Engineering · Cloud, DevOps &amp; CI/CD · AI, GenAI &amp; Prompt Engineering · Product, Platform &amp; Domain Knowledge</t>
        </is>
      </c>
      <c r="AG55" s="177" t="inlineStr">
        <is>
          <t>P3 / M2</t>
        </is>
      </c>
      <c r="AH55" s="129" t="inlineStr">
        <is>
          <t>4 Enable</t>
        </is>
      </c>
      <c r="AI55" s="178" t="inlineStr">
        <is>
          <r>
            <rPr>
              <rFont val="Calibri"/>
              <b val="1"/>
              <sz val="10"/>
            </rPr>
            <t>Workiva:</t>
          </r>
          <r>
            <rPr>
              <rFont val="Calibri"/>
              <sz val="10"/>
            </rPr>
            <t xml:space="preserve"> SE / Senior SE · Broadridge India: Senior SE · Nasdaq / AxiomSL: Senior SE · Salesforce: MTS</t>
          </r>
        </is>
      </c>
      <c r="AJ55" s="178" t="inlineStr">
        <is>
          <t>SFIA 9 · software development, programming; OWASP secure coding; cloud vendor certifications</t>
        </is>
      </c>
      <c r="AK55" s="178" t="inlineStr">
        <is>
          <t>B2 · Senior Specialist</t>
        </is>
      </c>
      <c r="AL55" s="130" t="inlineStr">
        <is>
          <t>AI / automation · Technical depth &amp; architecture · Broader exposure &amp; ownership</t>
        </is>
      </c>
      <c r="AM55" s="131" t="inlineStr">
        <is>
          <t>—</t>
        </is>
      </c>
      <c r="AN55" s="131" t="inlineStr">
        <is>
          <t>On-the-job / hands-on · Mentoring / guidance from seniors</t>
        </is>
      </c>
      <c r="AO55" s="131" t="inlineStr">
        <is>
          <t>No common theme</t>
        </is>
      </c>
      <c r="AP55" s="131" t="inlineStr">
        <is>
          <t>No common theme</t>
        </is>
      </c>
      <c r="AQ55" s="131" t="inlineStr">
        <is>
          <t>1 of 3 say the role is changing because of AI / automation</t>
        </is>
      </c>
      <c r="AR55" s="144" t="inlineStr">
        <is>
          <t>Build and operate software capabilities. Includes: Application code, data/ML engineering and product reliability. Excludes: Product investment decisions; internal IT service desk.</t>
        </is>
      </c>
      <c r="AS55" s="134" t="inlineStr">
        <is>
          <t>ENG07-3 · Senior DevOps Engineer</t>
        </is>
      </c>
      <c r="AT55" s="134" t="inlineStr">
        <is>
          <t>Coordinate dependencies and release-risk decisions across teams.</t>
        </is>
      </c>
      <c r="AU55" s="134" t="inlineStr">
        <is>
          <t>Evidence of complex work, decisions and outcomes beyond routine delivery.</t>
        </is>
      </c>
      <c r="AV55" s="134" t="inlineStr">
        <is>
          <t>A reproducible release pipeline with security gates, rollback and reliability measures</t>
        </is>
      </c>
      <c r="AW55" s="134" t="inlineStr">
        <is>
          <r>
            <rPr>
              <rFont val="Calibri"/>
              <b val="1"/>
              <sz val="10"/>
            </rPr>
            <t>Regnology:</t>
          </r>
          <r>
            <rPr>
              <rFont val="Calibri"/>
              <sz val="10"/>
            </rPr>
            <t xml:space="preserve"> Release Engineer, Pune · Selected role. Gap: Strong release scope; DevOps and platform extensions remain design choices</t>
          </r>
        </is>
      </c>
      <c r="AX55" s="179" t="inlineStr">
        <is>
          <t>Framework + sub-family themes · 3+ answered</t>
        </is>
      </c>
      <c r="AY55" s="136" t="inlineStr">
        <is>
          <t>1 holder, 1 answered the survey; sub-family 3 answered</t>
        </is>
      </c>
    </row>
    <row r="56" ht="80" customHeight="1">
      <c r="A56" s="176" t="inlineStr">
        <is>
          <t>RC-078</t>
        </is>
      </c>
      <c r="B56" s="111" t="inlineStr">
        <is>
          <t>Engineering &amp; Development</t>
        </is>
      </c>
      <c r="C56" s="111" t="inlineStr">
        <is>
          <t>Engineering Leadership</t>
        </is>
      </c>
      <c r="D56" s="181" t="inlineStr">
        <is>
          <t>C2</t>
        </is>
      </c>
      <c r="E56" s="142" t="inlineStr">
        <is>
          <t>Head of Function</t>
        </is>
      </c>
      <c r="F56" s="111" t="inlineStr">
        <is>
          <t>Manager</t>
        </is>
      </c>
      <c r="G56" s="111" t="inlineStr">
        <is>
          <t>Head – Product Engineering</t>
        </is>
      </c>
      <c r="H56" s="112" t="n">
        <v>1</v>
      </c>
      <c r="I56" s="111" t="inlineStr">
        <is>
          <t>CARBON 1</t>
        </is>
      </c>
      <c r="J56" s="162" t="n">
        <v>1</v>
      </c>
      <c r="K56" s="114" t="inlineStr">
        <is>
          <t>Ashish Singhvi</t>
        </is>
      </c>
      <c r="L56" s="114" t="inlineStr">
        <is>
          <t>Technology</t>
        </is>
      </c>
      <c r="M56" s="119" t="inlineStr">
        <is>
          <t>Leads the product engineering organisation. At C2: a function or department, or a company-wide discipline.</t>
        </is>
      </c>
      <c r="N56" s="164" t="inlineStr">
        <is>
          <t>Leads the product engineering organisation; Function-wide or company-wide problems; creates methods and standards; Function results, budget and risk</t>
        </is>
      </c>
      <c r="O56" s="164" t="inlineStr">
        <is>
          <t>Function results, budget and risk</t>
        </is>
      </c>
      <c r="P56" s="164" t="inlineStr">
        <is>
          <t>Function results, budget and risk</t>
        </is>
      </c>
      <c r="Q56" s="164" t="inlineStr">
        <is>
          <t>Sets direction for a function</t>
        </is>
      </c>
      <c r="R56" s="164" t="inlineStr">
        <is>
          <t>—</t>
        </is>
      </c>
      <c r="S56" s="164" t="inlineStr">
        <is>
          <t>—</t>
        </is>
      </c>
      <c r="T56" s="164" t="inlineStr">
        <is>
          <t>—</t>
        </is>
      </c>
      <c r="U56" s="120" t="inlineStr">
        <is>
          <t>A function or department, or a company-wide discipline</t>
        </is>
      </c>
      <c r="V56" s="165" t="inlineStr">
        <is>
          <t>Function-wide or company-wide problems; creates methods and standards</t>
        </is>
      </c>
      <c r="W56" s="165" t="inlineStr">
        <is>
          <t>Sets direction for a function</t>
        </is>
      </c>
      <c r="X56" s="165" t="inlineStr">
        <is>
          <t>Function results, budget and risk</t>
        </is>
      </c>
      <c r="Y56" s="165" t="inlineStr">
        <is>
          <t>Leads a function; shapes functional strategy</t>
        </is>
      </c>
      <c r="Z56" s="165" t="inlineStr">
        <is>
          <t>12–17 yrs</t>
        </is>
      </c>
      <c r="AA56" s="165" t="inlineStr">
        <is>
          <t>Postgraduate / professional qualification preferred</t>
        </is>
      </c>
      <c r="AB56" s="165" t="inlineStr">
        <is>
          <t>Cloud / language certifications · optional; AWS / Azure architect · optional</t>
        </is>
      </c>
      <c r="AC56" s="165" t="inlineStr">
        <is>
          <t>5–8 managers / associate heads</t>
        </is>
      </c>
      <c r="AD56" s="122" t="inlineStr">
        <is>
          <t>Core 4 · Future-ready 4 · Functional 5 · Leadership 4</t>
        </is>
      </c>
      <c r="AE56" s="123" t="inlineStr">
        <is>
          <t>Programming &amp; Tech-Stack Depth · System Design &amp; Architecture</t>
        </is>
      </c>
      <c r="AF56" s="123" t="inlineStr">
        <is>
          <t>Database, SQL &amp; Data Engineering · Cloud, DevOps &amp; CI/CD · AI, GenAI &amp; Prompt Engineering · Product, Platform &amp; Domain Knowledge</t>
        </is>
      </c>
      <c r="AG56" s="177" t="inlineStr">
        <is>
          <t>P7 / M6</t>
        </is>
      </c>
      <c r="AH56" s="129" t="inlineStr">
        <is>
          <t>6 Initiate, influence</t>
        </is>
      </c>
      <c r="AI56" s="178" t="inlineStr">
        <is>
          <r>
            <rPr>
              <rFont val="Calibri"/>
              <b val="1"/>
              <sz val="10"/>
            </rPr>
            <t>Salesforce:</t>
          </r>
          <r>
            <rPr>
              <rFont val="Calibri"/>
              <sz val="10"/>
            </rPr>
            <t xml:space="preserve"> Architect / Principal Architect · Atlassian: P70 · Freshworks: Principal Engineer · IRIS Vs Competitor Benchmark — engineering managers: Director Engineering</t>
          </r>
        </is>
      </c>
      <c r="AJ56" s="178" t="inlineStr">
        <is>
          <t>SFIA 9 · software development, programming; OWASP secure coding; cloud vendor certifications</t>
        </is>
      </c>
      <c r="AK56" s="178" t="inlineStr">
        <is>
          <t>D1 · Chief Specialist / Distinguished Principal · or C+ · Player-Coach transition step if leading people hands-on</t>
        </is>
      </c>
      <c r="AL56" s="130" t="inlineStr">
        <is>
          <t>—</t>
        </is>
      </c>
      <c r="AM56" s="131" t="inlineStr">
        <is>
          <t>—</t>
        </is>
      </c>
      <c r="AN56" s="131" t="inlineStr">
        <is>
          <t>—</t>
        </is>
      </c>
      <c r="AO56" s="131" t="inlineStr">
        <is>
          <t>—</t>
        </is>
      </c>
      <c r="AP56" s="131" t="inlineStr">
        <is>
          <t>—</t>
        </is>
      </c>
      <c r="AQ56" s="131" t="inlineStr">
        <is>
          <t>—</t>
        </is>
      </c>
      <c r="AR56" s="144" t="inlineStr">
        <is>
          <t>Build and operate software capabilities. Includes: Application code, data/ML engineering and product reliability. Excludes: Product investment decisions; internal IT service desk.</t>
        </is>
      </c>
      <c r="AS56" s="134" t="inlineStr">
        <is>
          <t>LD01-2 · Director / Head of Engineering</t>
        </is>
      </c>
      <c r="AT56" s="134" t="inlineStr">
        <is>
          <t>Own integrated function strategy, capacity, controls and cross-team trade-offs</t>
        </is>
      </c>
      <c r="AU56" s="134" t="inlineStr">
        <is>
          <t>Do not manufacture three reporting layers. Choose roles the organisation needs. A specialist may remain on an equally valued expert path.</t>
        </is>
      </c>
      <c r="AV56" s="134" t="inlineStr">
        <is>
          <t>—</t>
        </is>
      </c>
      <c r="AW56" s="134" t="inlineStr">
        <is>
          <t>—</t>
        </is>
      </c>
      <c r="AX56" s="145" t="inlineStr">
        <is>
          <t>Framework only · fewer than 3 answered</t>
        </is>
      </c>
      <c r="AY56" s="136" t="inlineStr">
        <is>
          <t>1 holder, 0 answered the survey; sub-family 0 answered</t>
        </is>
      </c>
    </row>
    <row r="57" ht="93" customHeight="1">
      <c r="A57" s="176" t="inlineStr">
        <is>
          <t>RC-080</t>
        </is>
      </c>
      <c r="B57" s="111" t="inlineStr">
        <is>
          <t>Engineering &amp; Development</t>
        </is>
      </c>
      <c r="C57" s="111" t="inlineStr">
        <is>
          <t>Front-End / UI Development</t>
        </is>
      </c>
      <c r="D57" s="148" t="inlineStr">
        <is>
          <t>A2</t>
        </is>
      </c>
      <c r="E57" s="147" t="inlineStr">
        <is>
          <t>Associate</t>
        </is>
      </c>
      <c r="F57" s="111" t="inlineStr">
        <is>
          <t>IC</t>
        </is>
      </c>
      <c r="G57" s="111" t="inlineStr">
        <is>
          <t>UI Developer</t>
        </is>
      </c>
      <c r="H57" s="112" t="n">
        <v>6</v>
      </c>
      <c r="I57" s="111" t="inlineStr">
        <is>
          <t>iFile 5 · CARBON 1</t>
        </is>
      </c>
      <c r="J57" s="162" t="n">
        <v>1</v>
      </c>
      <c r="K57" s="114" t="inlineStr">
        <is>
          <t>Ayushi Prajapati</t>
        </is>
      </c>
      <c r="L57" s="114" t="inlineStr">
        <is>
          <t>Technology</t>
        </is>
      </c>
      <c r="M57" s="119" t="inlineStr">
        <is>
          <r>
            <rPr>
              <rFont val="Calibri"/>
              <sz val="10"/>
            </rPr>
            <t xml:space="preserve">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t>
          </r>
        </is>
      </c>
      <c r="N57" s="164" t="inlineStr">
        <is>
          <r>
            <rPr>
              <rFont val="Calibri"/>
              <sz val="10"/>
            </rPr>
            <t xml:space="preserve">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t>
          </r>
        </is>
      </c>
      <c r="O57" s="164" t="inlineStr">
        <is>
          <r>
            <rPr>
              <rFont val="Calibri"/>
              <sz val="10"/>
            </rPr>
            <t xml:space="preserve">Own deliverables · accuracy, TAT
</t>
          </r>
          <r>
            <rPr>
              <rFont val="Calibri"/>
              <b val="1"/>
              <sz val="10"/>
            </rPr>
            <t>Common themes in role-holders' answers:</t>
          </r>
          <r>
            <rPr>
              <rFont val="Calibri"/>
              <sz val="10"/>
            </rPr>
            <t xml:space="preserve"> features · quality · software</t>
          </r>
        </is>
      </c>
      <c r="P57" s="164" t="inlineStr">
        <is>
          <r>
            <rPr>
              <rFont val="Calibri"/>
              <sz val="10"/>
            </rPr>
            <t xml:space="preserve">Own deliverables · accuracy, TAT
</t>
          </r>
          <r>
            <rPr>
              <rFont val="Calibri"/>
              <b val="1"/>
              <sz val="10"/>
            </rPr>
            <t>Common themes in role-holders' answers:</t>
          </r>
          <r>
            <rPr>
              <rFont val="Calibri"/>
              <sz val="10"/>
            </rPr>
            <t xml:space="preserve"> quality · accountable · reliability · deliver · features · code</t>
          </r>
        </is>
      </c>
      <c r="Q57" s="164" t="inlineStr">
        <is>
          <r>
            <rPr>
              <rFont val="Calibri"/>
              <sz val="10"/>
            </rPr>
            <t xml:space="preserve">Chooses own approach within standards
</t>
          </r>
          <r>
            <rPr>
              <rFont val="Calibri"/>
              <b val="1"/>
              <sz val="10"/>
            </rPr>
            <t>Common themes in role-holders' answers:</t>
          </r>
          <r>
            <rPr>
              <rFont val="Calibri"/>
              <sz val="10"/>
            </rPr>
            <t xml:space="preserve"> decisions · implement</t>
          </r>
        </is>
      </c>
      <c r="R57" s="164" t="inlineStr">
        <is>
          <r>
            <rPr>
              <rFont val="Calibri"/>
              <b val="1"/>
              <sz val="10"/>
            </rPr>
            <t>Common themes in manager-set KRAs:</t>
          </r>
          <r>
            <rPr>
              <rFont val="Calibri"/>
              <sz val="10"/>
            </rPr>
            <t xml:space="preserve"> complete · improve · assigned · resolve · code · leakage qa/uat</t>
          </r>
        </is>
      </c>
      <c r="S57" s="164" t="inlineStr">
        <is>
          <t>Angular · React</t>
        </is>
      </c>
      <c r="T57" s="164" t="inlineStr">
        <is>
          <t>—</t>
        </is>
      </c>
      <c r="U57" s="120" t="inlineStr">
        <is>
          <t>Standard work delivered independently</t>
        </is>
      </c>
      <c r="V57" s="165" t="inlineStr">
        <is>
          <t>Standard work of the discipline</t>
        </is>
      </c>
      <c r="W57" s="165" t="inlineStr">
        <is>
          <t>Chooses own approach within standards</t>
        </is>
      </c>
      <c r="X57" s="165" t="inlineStr">
        <is>
          <t>Own deliverables · accuracy, TAT</t>
        </is>
      </c>
      <c r="Y57" s="165" t="inlineStr">
        <is>
          <t>Not scored in Band A</t>
        </is>
      </c>
      <c r="Z57" s="165" t="inlineStr">
        <is>
          <t>0–2 yrs</t>
        </is>
      </c>
      <c r="AA57" s="165" t="inlineStr">
        <is>
          <t>Graduate · or diploma with experience</t>
        </is>
      </c>
      <c r="AB57" s="165" t="inlineStr">
        <is>
          <t>Cloud / language certifications · optional; AWS / Azure architect · optional</t>
        </is>
      </c>
      <c r="AC57" s="165" t="inlineStr">
        <is>
          <t>No direct reports</t>
        </is>
      </c>
      <c r="AD57" s="122" t="inlineStr">
        <is>
          <t>Core 2 · Future-ready 2 · Functional 2 · Leadership —</t>
        </is>
      </c>
      <c r="AE57" s="123" t="inlineStr">
        <is>
          <t>Programming &amp; Tech-Stack Depth · System Design &amp; Architecture</t>
        </is>
      </c>
      <c r="AF57" s="123" t="inlineStr">
        <is>
          <t>Database, SQL &amp; Data Engineering · Cloud, DevOps &amp; CI/CD · AI, GenAI &amp; Prompt Engineering · Product, Platform &amp; Domain Knowledge</t>
        </is>
      </c>
      <c r="AG57" s="177" t="inlineStr">
        <is>
          <t>P1–P2</t>
        </is>
      </c>
      <c r="AH57" s="129" t="inlineStr">
        <is>
          <t>2 Assist</t>
        </is>
      </c>
      <c r="AI57" s="178" t="inlineStr">
        <is>
          <r>
            <rPr>
              <rFont val="Calibri"/>
              <b val="1"/>
              <sz val="10"/>
            </rPr>
            <t>Workiva:</t>
          </r>
          <r>
            <rPr>
              <rFont val="Calibri"/>
              <sz val="10"/>
            </rPr>
            <t xml:space="preserve"> Associate SE · Broadridge India: SE · Nasdaq / AxiomSL: SE · Salesforce: AMTS</t>
          </r>
        </is>
      </c>
      <c r="AJ57" s="178" t="inlineStr">
        <is>
          <t>SFIA 9 · software development, programming; OWASP secure coding; cloud vendor certifications</t>
        </is>
      </c>
      <c r="AK57" s="178" t="inlineStr">
        <is>
          <t>A3 · Senior Associate</t>
        </is>
      </c>
      <c r="AL57" s="130" t="inlineStr">
        <is>
          <t>Leadership &amp; people management · Technical depth &amp; architecture · Broader exposure &amp; ownership · Project / programme management</t>
        </is>
      </c>
      <c r="AM57" s="131" t="inlineStr">
        <is>
          <t>architecture scalability · ai · taxonomy</t>
        </is>
      </c>
      <c r="AN57" s="131" t="inlineStr">
        <is>
          <t>Mentoring / guidance from seniors · On-the-job / hands-on</t>
        </is>
      </c>
      <c r="AO57" s="131" t="inlineStr">
        <is>
          <t>requirements · changing · unclear</t>
        </is>
      </c>
      <c r="AP57" s="131" t="inlineStr">
        <is>
          <t>clearer · requirements · better · faster · clarity</t>
        </is>
      </c>
      <c r="AQ57" s="131" t="inlineStr">
        <is>
          <t>6 of 6 say the role is changing because of AI / automation</t>
        </is>
      </c>
      <c r="AR57" s="144" t="inlineStr">
        <is>
          <t>Build and operate software capabilities. Includes: Application code, data/ML engineering and product reliability. Excludes: Product investment decisions; internal IT service desk.</t>
        </is>
      </c>
      <c r="AS57" s="134" t="inlineStr">
        <is>
          <t>ENG03-1 · Associate Frontend Engineer</t>
        </is>
      </c>
      <c r="AT57" s="134" t="inlineStr">
        <is>
          <r>
            <rPr>
              <rFont val="Calibri"/>
              <b val="1"/>
              <sz val="10"/>
            </rPr>
            <t>Complete defined parts under review:</t>
          </r>
          <r>
            <rPr>
              <rFont val="Calibri"/>
              <sz val="10"/>
            </rPr>
            <t xml:space="preserve"> build accessible components and reliable browser interactions.</t>
          </r>
        </is>
      </c>
      <c r="AU57" s="134" t="inlineStr">
        <is>
          <t>Repeatable correct delivery, safe escalation and required entry eligibility.</t>
        </is>
      </c>
      <c r="AV57" s="134" t="inlineStr">
        <is>
          <t>A tested accessible interface and reusable components with measured performance</t>
        </is>
      </c>
      <c r="AW57" s="134" t="inlineStr">
        <is>
          <r>
            <rPr>
              <rFont val="Calibri"/>
              <b val="1"/>
              <sz val="10"/>
            </rPr>
            <t>Regnology:</t>
          </r>
          <r>
            <rPr>
              <rFont val="Calibri"/>
              <sz val="10"/>
            </rPr>
            <t xml:space="preserve"> Senior Software Engineer, Pune · Related work. Gap: Peer software evidence does not establish specialised frontend or ML levels</t>
          </r>
        </is>
      </c>
      <c r="AX57" s="180" t="inlineStr">
        <is>
          <t>Framework + role-holders' themes · 3+ answered</t>
        </is>
      </c>
      <c r="AY57" s="136" t="inlineStr">
        <is>
          <t>6 holders, 6 answered the survey; sub-family 17 answered</t>
        </is>
      </c>
    </row>
    <row r="58" ht="106" customHeight="1">
      <c r="A58" s="176" t="inlineStr">
        <is>
          <t>RC-081</t>
        </is>
      </c>
      <c r="B58" s="111" t="inlineStr">
        <is>
          <t>Engineering &amp; Development</t>
        </is>
      </c>
      <c r="C58" s="111" t="inlineStr">
        <is>
          <t>Front-End / UI Development</t>
        </is>
      </c>
      <c r="D58" s="148" t="inlineStr">
        <is>
          <t>A3</t>
        </is>
      </c>
      <c r="E58" s="147" t="inlineStr">
        <is>
          <t>Senior Associate</t>
        </is>
      </c>
      <c r="F58" s="111" t="inlineStr">
        <is>
          <t>IC</t>
        </is>
      </c>
      <c r="G58" s="111" t="inlineStr">
        <is>
          <t>Senior UI Developer</t>
        </is>
      </c>
      <c r="H58" s="112" t="n">
        <v>10</v>
      </c>
      <c r="I58" s="111" t="inlineStr">
        <is>
          <t>CARBON 5 · iFile 5</t>
        </is>
      </c>
      <c r="J58" s="162" t="n">
        <v>5</v>
      </c>
      <c r="K58" s="114" t="inlineStr">
        <is>
          <t>Kush Govani, Omkar Dhumal, Rahul Mejari, Rushali Patel, Shubham Baban Jagtap</t>
        </is>
      </c>
      <c r="L58" s="114" t="inlineStr">
        <is>
          <t>Technology</t>
        </is>
      </c>
      <c r="M58" s="119" t="inlineStr">
        <is>
          <r>
            <rPr>
              <rFont val="Calibri"/>
              <sz val="10"/>
            </rPr>
            <t xml:space="preserve">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t>
          </r>
        </is>
      </c>
      <c r="N58" s="164" t="inlineStr">
        <is>
          <r>
            <rPr>
              <rFont val="Calibri"/>
              <sz val="10"/>
            </rPr>
            <t xml:space="preserve">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t>
          </r>
        </is>
      </c>
      <c r="O58"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user · app</t>
          </r>
        </is>
      </c>
      <c r="P58"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development · am · accountable · quality · ui · responsive user-friendly</t>
          </r>
        </is>
      </c>
      <c r="Q58" s="164" t="inlineStr">
        <is>
          <r>
            <rPr>
              <rFont val="Calibri"/>
              <sz val="10"/>
            </rPr>
            <t xml:space="preserve">Technical / QC / client calls on own work
</t>
          </r>
          <r>
            <rPr>
              <rFont val="Calibri"/>
              <b val="1"/>
              <sz val="10"/>
            </rPr>
            <t>Common themes in role-holders' answers:</t>
          </r>
          <r>
            <rPr>
              <rFont val="Calibri"/>
              <sz val="10"/>
            </rPr>
            <t xml:space="preserve"> code · ui</t>
          </r>
        </is>
      </c>
      <c r="R58" s="164" t="inlineStr">
        <is>
          <r>
            <rPr>
              <rFont val="Calibri"/>
              <b val="1"/>
              <sz val="10"/>
            </rPr>
            <t>Common themes in manager-set KRAs:</t>
          </r>
          <r>
            <rPr>
              <rFont val="Calibri"/>
              <sz val="10"/>
            </rPr>
            <t xml:space="preserve"> components · sprint · code · coverage · quality · maintain</t>
          </r>
        </is>
      </c>
      <c r="S58" s="164" t="inlineStr">
        <is>
          <t>UI · Angular</t>
        </is>
      </c>
      <c r="T58" s="164" t="inlineStr">
        <is>
          <t>Vs code</t>
        </is>
      </c>
      <c r="U58" s="120" t="inlineStr">
        <is>
          <t>Varied work; reviews juniors; go-to for a process</t>
        </is>
      </c>
      <c r="V58" s="165" t="inlineStr">
        <is>
          <t>Varied and non-standard work; handles exceptions</t>
        </is>
      </c>
      <c r="W58" s="165" t="inlineStr">
        <is>
          <t>Technical / QC / client calls on own work</t>
        </is>
      </c>
      <c r="X58" s="165" t="inlineStr">
        <is>
          <t>A module / process, or work with client or regulatory consequences</t>
        </is>
      </c>
      <c r="Y58" s="165" t="inlineStr">
        <is>
          <t>Not scored in Band A</t>
        </is>
      </c>
      <c r="Z58" s="165" t="inlineStr">
        <is>
          <t>2–4 yrs</t>
        </is>
      </c>
      <c r="AA58" s="165" t="inlineStr">
        <is>
          <t>Graduate; relevant certification preferred</t>
        </is>
      </c>
      <c r="AB58" s="165" t="inlineStr">
        <is>
          <t>Cloud / language certifications · optional; AWS / Azure architect · optional</t>
        </is>
      </c>
      <c r="AC58" s="165" t="inlineStr">
        <is>
          <t>None · guides 1–3 juniors informally</t>
        </is>
      </c>
      <c r="AD58" s="122" t="inlineStr">
        <is>
          <t>Core 2 · Future-ready 2 · Functional 3 · Leadership —</t>
        </is>
      </c>
      <c r="AE58" s="123" t="inlineStr">
        <is>
          <t>Programming &amp; Tech-Stack Depth · System Design &amp; Architecture</t>
        </is>
      </c>
      <c r="AF58" s="123" t="inlineStr">
        <is>
          <t>Database, SQL &amp; Data Engineering · Cloud, DevOps &amp; CI/CD · AI, GenAI &amp; Prompt Engineering · Product, Platform &amp; Domain Knowledge</t>
        </is>
      </c>
      <c r="AG58" s="177" t="inlineStr">
        <is>
          <t>P2</t>
        </is>
      </c>
      <c r="AH58" s="129" t="inlineStr">
        <is>
          <t>3 Apply</t>
        </is>
      </c>
      <c r="AI58" s="178" t="inlineStr">
        <is>
          <r>
            <rPr>
              <rFont val="Calibri"/>
              <b val="1"/>
              <sz val="10"/>
            </rPr>
            <t>Workiva:</t>
          </r>
          <r>
            <rPr>
              <rFont val="Calibri"/>
              <sz val="10"/>
            </rPr>
            <t xml:space="preserve"> SE · Broadridge India: SE · Nasdaq / AxiomSL: SE · Salesforce: MTS</t>
          </r>
        </is>
      </c>
      <c r="AJ58" s="178" t="inlineStr">
        <is>
          <t>SFIA 9 · software development, programming; OWASP secure coding; cloud vendor certifications</t>
        </is>
      </c>
      <c r="AK58" s="178" t="inlineStr">
        <is>
          <t>B1 · Specialist</t>
        </is>
      </c>
      <c r="AL58" s="130" t="inlineStr">
        <is>
          <t>Technical depth &amp; architecture · AI / automation · Strategy &amp; business acumen · Product &amp; tool knowledge · Leadership &amp; people management</t>
        </is>
      </c>
      <c r="AM58" s="131" t="inlineStr">
        <is>
          <t>secure coding · practices · testing · advanced · system</t>
        </is>
      </c>
      <c r="AN58" s="131" t="inlineStr">
        <is>
          <t>Formal / classroom training · Mentoring / guidance from seniors · Online courses / self-learning · Certification</t>
        </is>
      </c>
      <c r="AO58" s="131" t="inlineStr">
        <is>
          <t>requirements · changing · unclear · ai</t>
        </is>
      </c>
      <c r="AP58" s="131" t="inlineStr">
        <is>
          <t>better · rework · requirements · technical · clearer</t>
        </is>
      </c>
      <c r="AQ58" s="131" t="inlineStr">
        <is>
          <t>7 of 9 say the role is changing because of AI / automation</t>
        </is>
      </c>
      <c r="AR58" s="144" t="inlineStr">
        <is>
          <t>Build and operate software capabilities. Includes: Application code, data/ML engineering and product reliability. Excludes: Product investment decisions; internal IT service desk.</t>
        </is>
      </c>
      <c r="AS58" s="134" t="inlineStr">
        <is>
          <t>ENG03-2 · Frontend Engineer</t>
        </is>
      </c>
      <c r="AT58" s="134" t="inlineStr">
        <is>
          <t>Build accessible components and reliable browser interactions.</t>
        </is>
      </c>
      <c r="AU58" s="134" t="inlineStr">
        <is>
          <t>Demonstrate routine delivery plus judgement in bounded exceptions.</t>
        </is>
      </c>
      <c r="AV58" s="134" t="inlineStr">
        <is>
          <t>A tested accessible interface and reusable components with measured performance</t>
        </is>
      </c>
      <c r="AW58" s="134" t="inlineStr">
        <is>
          <r>
            <rPr>
              <rFont val="Calibri"/>
              <b val="1"/>
              <sz val="10"/>
            </rPr>
            <t>Regnology:</t>
          </r>
          <r>
            <rPr>
              <rFont val="Calibri"/>
              <sz val="10"/>
            </rPr>
            <t xml:space="preserve"> Senior Software Engineer, Pune · Related work. Gap: Peer software evidence does not establish specialised frontend or ML levels</t>
          </r>
        </is>
      </c>
      <c r="AX58" s="180" t="inlineStr">
        <is>
          <t>Framework + role-holders' themes · 3+ answered</t>
        </is>
      </c>
      <c r="AY58" s="136" t="inlineStr">
        <is>
          <t>10 holders, 9 answered the survey; sub-family 17 answered</t>
        </is>
      </c>
    </row>
    <row r="59" ht="80" customHeight="1">
      <c r="A59" s="176" t="inlineStr">
        <is>
          <t>RC-083</t>
        </is>
      </c>
      <c r="B59" s="111" t="inlineStr">
        <is>
          <t>Engineering &amp; Development</t>
        </is>
      </c>
      <c r="C59" s="111" t="inlineStr">
        <is>
          <t>Full-Stack Development</t>
        </is>
      </c>
      <c r="D59" s="148" t="inlineStr">
        <is>
          <t>A1</t>
        </is>
      </c>
      <c r="E59" s="147" t="inlineStr">
        <is>
          <t>Intern / Trainee</t>
        </is>
      </c>
      <c r="F59" s="111" t="inlineStr">
        <is>
          <t>IC</t>
        </is>
      </c>
      <c r="G59" s="111" t="inlineStr">
        <is>
          <t>Trainee Software Engineer</t>
        </is>
      </c>
      <c r="H59" s="112" t="n">
        <v>4</v>
      </c>
      <c r="I59" s="111" t="inlineStr">
        <is>
          <t>iFile 2 · CARBON 1 · iDEAL 1</t>
        </is>
      </c>
      <c r="J59" s="162" t="n">
        <v>1</v>
      </c>
      <c r="K59" s="114" t="inlineStr">
        <is>
          <t>Soniya Paliwal</t>
        </is>
      </c>
      <c r="L59" s="114" t="inlineStr">
        <is>
          <t>Technology</t>
        </is>
      </c>
      <c r="M59" s="119"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N59" s="164"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O59" s="164" t="inlineStr">
        <is>
          <r>
            <rPr>
              <rFont val="Calibri"/>
              <sz val="10"/>
            </rPr>
            <t xml:space="preserve">Learning tasks
</t>
          </r>
          <r>
            <rPr>
              <rFont val="Calibri"/>
              <b val="1"/>
              <sz val="10"/>
            </rPr>
            <t>Common themes in role-holders' answers:</t>
          </r>
          <r>
            <rPr>
              <rFont val="Calibri"/>
              <sz val="10"/>
            </rPr>
            <t xml:space="preserve"> features · bug fixes · technical · apis · software</t>
          </r>
        </is>
      </c>
      <c r="P59" s="164" t="inlineStr">
        <is>
          <r>
            <rPr>
              <rFont val="Calibri"/>
              <sz val="10"/>
            </rPr>
            <t xml:space="preserve">Learning tasks
</t>
          </r>
          <r>
            <rPr>
              <rFont val="Calibri"/>
              <b val="1"/>
              <sz val="10"/>
            </rPr>
            <t>Common themes in role-holders' answers:</t>
          </r>
          <r>
            <rPr>
              <rFont val="Calibri"/>
              <sz val="10"/>
            </rPr>
            <t xml:space="preserve"> development · am</t>
          </r>
        </is>
      </c>
      <c r="Q59" s="164"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R59" s="164" t="inlineStr">
        <is>
          <r>
            <rPr>
              <rFont val="Calibri"/>
              <b val="1"/>
              <sz val="10"/>
            </rPr>
            <t>Common themes in manager-set KRAs:</t>
          </r>
          <r>
            <rPr>
              <rFont val="Calibri"/>
              <sz val="10"/>
            </rPr>
            <t xml:space="preserve"> complete · assigned · improve · code · technical · quality</t>
          </r>
        </is>
      </c>
      <c r="S59" s="164" t="inlineStr">
        <is>
          <t>React · Java · Angular · NET MVC</t>
        </is>
      </c>
      <c r="T59" s="164" t="inlineStr">
        <is>
          <t>Vs code · Postman</t>
        </is>
      </c>
      <c r="U59" s="120" t="inlineStr">
        <is>
          <t>Learning the role; all work reviewed</t>
        </is>
      </c>
      <c r="V59" s="165" t="inlineStr">
        <is>
          <t>Learning; follows worked examples</t>
        </is>
      </c>
      <c r="W59" s="165" t="inlineStr">
        <is>
          <t>Needs approval / close guidance</t>
        </is>
      </c>
      <c r="X59" s="165" t="inlineStr">
        <is>
          <t>Learning tasks</t>
        </is>
      </c>
      <c r="Y59" s="165" t="inlineStr">
        <is>
          <t>Not scored in Band A</t>
        </is>
      </c>
      <c r="Z59" s="165" t="inlineStr">
        <is>
          <t>0 yrs · fresher / intern</t>
        </is>
      </c>
      <c r="AA59" s="165" t="inlineStr">
        <is>
          <t>Pursuing or completed graduation / diploma</t>
        </is>
      </c>
      <c r="AB59" s="165" t="inlineStr">
        <is>
          <t>Cloud / language certifications · optional; AWS / Azure architect · optional</t>
        </is>
      </c>
      <c r="AC59" s="165" t="inlineStr">
        <is>
          <t>No direct reports</t>
        </is>
      </c>
      <c r="AD59" s="122" t="inlineStr">
        <is>
          <t>Core 1 · Future-ready 1 · Functional 1 · Leadership —</t>
        </is>
      </c>
      <c r="AE59" s="123" t="inlineStr">
        <is>
          <t>Programming &amp; Tech-Stack Depth · System Design &amp; Architecture</t>
        </is>
      </c>
      <c r="AF59" s="123" t="inlineStr">
        <is>
          <t>Database, SQL &amp; Data Engineering · Cloud, DevOps &amp; CI/CD · AI, GenAI &amp; Prompt Engineering · Product, Platform &amp; Domain Knowledge</t>
        </is>
      </c>
      <c r="AG59" s="177" t="inlineStr">
        <is>
          <t>Entry / P1 · intern</t>
        </is>
      </c>
      <c r="AH59" s="129" t="inlineStr">
        <is>
          <t>1 Follow</t>
        </is>
      </c>
      <c r="AI59" s="178" t="inlineStr">
        <is>
          <t>—</t>
        </is>
      </c>
      <c r="AJ59" s="178" t="inlineStr">
        <is>
          <t>SFIA 9 · software development, programming; OWASP secure coding; cloud vendor certifications</t>
        </is>
      </c>
      <c r="AK59" s="178" t="inlineStr">
        <is>
          <t>A2 · Associate</t>
        </is>
      </c>
      <c r="AL59" s="130" t="inlineStr">
        <is>
          <t>Technical depth &amp; architecture · Domain, regulatory &amp; XBRL · Product &amp; tool knowledge · Strategy &amp; business acumen · Data, SQL &amp; analytics</t>
        </is>
      </c>
      <c r="AM59" s="131" t="inlineStr">
        <is>
          <t>ai</t>
        </is>
      </c>
      <c r="AN59" s="131" t="inlineStr">
        <is>
          <t>Mentoring / guidance from seniors · On-the-job / hands-on · Formal / classroom training</t>
        </is>
      </c>
      <c r="AO59" s="131" t="inlineStr">
        <is>
          <t>requirements · unclear</t>
        </is>
      </c>
      <c r="AP59" s="131" t="inlineStr">
        <is>
          <t>clear · before · development · guidance</t>
        </is>
      </c>
      <c r="AQ59" s="131" t="inlineStr">
        <is>
          <t>3 of 4 say the role is changing because of AI / automation</t>
        </is>
      </c>
      <c r="AR59" s="144" t="inlineStr">
        <is>
          <t>Build and operate software capabilities. Includes: Application code, data/ML engineering and product reliability. Excludes: Product investment decisions; internal IT service desk.</t>
        </is>
      </c>
      <c r="AS59" s="134" t="inlineStr">
        <is>
          <t>ENG02-0 · Software Engineering Intern</t>
        </is>
      </c>
      <c r="AT59" s="134" t="inlineStr">
        <is>
          <r>
            <rPr>
              <rFont val="Calibri"/>
              <b val="1"/>
              <sz val="10"/>
            </rPr>
            <t>Assist with a supervised work sample:</t>
          </r>
          <r>
            <rPr>
              <rFont val="Calibri"/>
              <sz val="10"/>
            </rPr>
            <t xml:space="preserve"> deliver a tested end-to-end feature across ui, api and storage.</t>
          </r>
        </is>
      </c>
      <c r="AU59" s="134" t="inlineStr">
        <is>
          <t>Reviewed learning assignment; no independent material sign-off.</t>
        </is>
      </c>
      <c r="AV59" s="134" t="inlineStr">
        <is>
          <t>A working end-to-end journey with usability checks, test coverage and deployment evidence</t>
        </is>
      </c>
      <c r="AW59"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59" s="180" t="inlineStr">
        <is>
          <t>Framework + role-holders' themes · 3+ answered</t>
        </is>
      </c>
      <c r="AY59" s="136" t="inlineStr">
        <is>
          <t>4 holders, 4 answered the survey; sub-family 35 answered</t>
        </is>
      </c>
    </row>
    <row r="60" ht="106" customHeight="1">
      <c r="A60" s="176" t="inlineStr">
        <is>
          <t>RC-085</t>
        </is>
      </c>
      <c r="B60" s="111" t="inlineStr">
        <is>
          <t>Engineering &amp; Development</t>
        </is>
      </c>
      <c r="C60" s="111" t="inlineStr">
        <is>
          <t>Full-Stack Development</t>
        </is>
      </c>
      <c r="D60" s="148" t="inlineStr">
        <is>
          <t>A3</t>
        </is>
      </c>
      <c r="E60" s="147" t="inlineStr">
        <is>
          <t>Senior Associate</t>
        </is>
      </c>
      <c r="F60" s="111" t="inlineStr">
        <is>
          <t>IC</t>
        </is>
      </c>
      <c r="G60" s="111" t="inlineStr">
        <is>
          <t>Senior Software Engineer · Technical Specialist</t>
        </is>
      </c>
      <c r="H60" s="112" t="n">
        <v>19</v>
      </c>
      <c r="I60" s="111" t="inlineStr">
        <is>
          <t>CARBON 10 · iFile 8 · iDEAL 1</t>
        </is>
      </c>
      <c r="J60" s="162" t="n">
        <v>10</v>
      </c>
      <c r="K60" s="114" t="inlineStr">
        <is>
          <t>Anuj Pardeshi, Harsh Borad, Jayshiv Patel, Karan Kapadia, Kuldip D Shah, Kunal Jadhav, Parth Jitendrabhai Parmar, Parthviben Mistry +2 more</t>
        </is>
      </c>
      <c r="L60" s="114" t="inlineStr">
        <is>
          <t>Technology</t>
        </is>
      </c>
      <c r="M60" s="119"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N60" s="164"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O60"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features · solutions · product · apis · software · performance</t>
          </r>
        </is>
      </c>
      <c r="P60"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feature · production · delivery · quality · bug</t>
          </r>
        </is>
      </c>
      <c r="Q60" s="164"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R60" s="164" t="inlineStr">
        <is>
          <r>
            <rPr>
              <rFont val="Calibri"/>
              <b val="1"/>
              <sz val="10"/>
            </rPr>
            <t>Common themes in manager-set KRAs:</t>
          </r>
          <r>
            <rPr>
              <rFont val="Calibri"/>
              <sz val="10"/>
            </rPr>
            <t xml:space="preserve"> complete · improve · code quality · assigned · year · deliver</t>
          </r>
        </is>
      </c>
      <c r="S60" s="164" t="inlineStr">
        <is>
          <t>Java · Debugging · Angular · NET MVC + React · NET MVC + Angular · Spring Boot · NET MVC · Java + Angular</t>
        </is>
      </c>
      <c r="T60" s="164" t="inlineStr">
        <is>
          <t>VS Code · Visual Studio · Postman · Git · Copilot · Github Copilot · Mongo compass · AI</t>
        </is>
      </c>
      <c r="U60" s="120" t="inlineStr">
        <is>
          <t>Varied work; reviews juniors; go-to for a process</t>
        </is>
      </c>
      <c r="V60" s="165" t="inlineStr">
        <is>
          <t>Varied and non-standard work; handles exceptions</t>
        </is>
      </c>
      <c r="W60" s="165" t="inlineStr">
        <is>
          <t>Technical / QC / client calls on own work</t>
        </is>
      </c>
      <c r="X60" s="165" t="inlineStr">
        <is>
          <t>A module / process, or work with client or regulatory consequences</t>
        </is>
      </c>
      <c r="Y60" s="165" t="inlineStr">
        <is>
          <t>Not scored in Band A</t>
        </is>
      </c>
      <c r="Z60" s="165" t="inlineStr">
        <is>
          <t>2–4 yrs</t>
        </is>
      </c>
      <c r="AA60" s="165" t="inlineStr">
        <is>
          <t>Graduate; relevant certification preferred</t>
        </is>
      </c>
      <c r="AB60" s="165" t="inlineStr">
        <is>
          <t>Cloud / language certifications · optional; AWS / Azure architect · optional</t>
        </is>
      </c>
      <c r="AC60" s="165" t="inlineStr">
        <is>
          <t>None · guides 1–3 juniors informally</t>
        </is>
      </c>
      <c r="AD60" s="122" t="inlineStr">
        <is>
          <t>Core 2 · Future-ready 2 · Functional 3 · Leadership —</t>
        </is>
      </c>
      <c r="AE60" s="123" t="inlineStr">
        <is>
          <t>Programming &amp; Tech-Stack Depth · System Design &amp; Architecture</t>
        </is>
      </c>
      <c r="AF60" s="123" t="inlineStr">
        <is>
          <t>Database, SQL &amp; Data Engineering · Cloud, DevOps &amp; CI/CD · AI, GenAI &amp; Prompt Engineering · Product, Platform &amp; Domain Knowledge</t>
        </is>
      </c>
      <c r="AG60" s="177" t="inlineStr">
        <is>
          <t>P2</t>
        </is>
      </c>
      <c r="AH60" s="129" t="inlineStr">
        <is>
          <t>3 Apply</t>
        </is>
      </c>
      <c r="AI60" s="178" t="inlineStr">
        <is>
          <r>
            <rPr>
              <rFont val="Calibri"/>
              <b val="1"/>
              <sz val="10"/>
            </rPr>
            <t>Workiva:</t>
          </r>
          <r>
            <rPr>
              <rFont val="Calibri"/>
              <sz val="10"/>
            </rPr>
            <t xml:space="preserve"> SE · Broadridge India: SE · Nasdaq / AxiomSL: SE · Salesforce: MTS</t>
          </r>
        </is>
      </c>
      <c r="AJ60" s="178" t="inlineStr">
        <is>
          <t>SFIA 9 · software development, programming; OWASP secure coding; cloud vendor certifications</t>
        </is>
      </c>
      <c r="AK60" s="178" t="inlineStr">
        <is>
          <t>B1 · Specialist</t>
        </is>
      </c>
      <c r="AL60" s="130" t="inlineStr">
        <is>
          <t>Technical depth &amp; architecture · Broader exposure &amp; ownership · Leadership &amp; people management · AI / automation · Project / programme management</t>
        </is>
      </c>
      <c r="AM60" s="131" t="inlineStr">
        <is>
          <t>ai · leadership · secure · stakeholder management · system</t>
        </is>
      </c>
      <c r="AN60" s="131" t="inlineStr">
        <is>
          <t>Mentoring / guidance from seniors · Formal / classroom training · On-the-job / hands-on · Knowledge transfer · KT</t>
        </is>
      </c>
      <c r="AO60" s="131" t="inlineStr">
        <is>
          <t>requirements · ai · unclear · credits · changing</t>
        </is>
      </c>
      <c r="AP60" s="131" t="inlineStr">
        <is>
          <t>clear · requirements · time · changes · development</t>
        </is>
      </c>
      <c r="AQ60" s="131" t="inlineStr">
        <is>
          <t>14 of 18 say the role is changing because of AI / automation</t>
        </is>
      </c>
      <c r="AR60" s="144" t="inlineStr">
        <is>
          <t>Build and operate software capabilities. Includes: Application code, data/ML engineering and product reliability. Excludes: Product investment decisions; internal IT service desk.</t>
        </is>
      </c>
      <c r="AS60" s="134" t="inlineStr">
        <is>
          <t>ENG02-2 · Full Stack Engineer</t>
        </is>
      </c>
      <c r="AT60" s="134" t="inlineStr">
        <is>
          <t>Deliver a tested end-to-end feature across UI, API and storage.</t>
        </is>
      </c>
      <c r="AU60" s="134" t="inlineStr">
        <is>
          <t>Demonstrate routine delivery plus judgement in bounded exceptions.</t>
        </is>
      </c>
      <c r="AV60" s="134" t="inlineStr">
        <is>
          <t>A working end-to-end journey with usability checks, test coverage and deployment evidence</t>
        </is>
      </c>
      <c r="AW60"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60" s="180" t="inlineStr">
        <is>
          <t>Framework + role-holders' themes · 3+ answered</t>
        </is>
      </c>
      <c r="AY60" s="136" t="inlineStr">
        <is>
          <t>19 holders, 19 answered the survey; sub-family 35 answered</t>
        </is>
      </c>
    </row>
    <row r="61" ht="106" customHeight="1">
      <c r="A61" s="176" t="inlineStr">
        <is>
          <t>RC-087</t>
        </is>
      </c>
      <c r="B61" s="111" t="inlineStr">
        <is>
          <t>Engineering &amp; Development</t>
        </is>
      </c>
      <c r="C61" s="111" t="inlineStr">
        <is>
          <t>Full-Stack Development</t>
        </is>
      </c>
      <c r="D61" s="150" t="inlineStr">
        <is>
          <t>B2</t>
        </is>
      </c>
      <c r="E61" s="21" t="inlineStr">
        <is>
          <t>Senior Specialist</t>
        </is>
      </c>
      <c r="F61" s="111" t="inlineStr">
        <is>
          <t>IC</t>
        </is>
      </c>
      <c r="G61" s="111" t="inlineStr">
        <is>
          <t>Lead Software Engineer – POD Lead · Senior Technical Specialist – POD Lead</t>
        </is>
      </c>
      <c r="H61" s="112" t="n">
        <v>2</v>
      </c>
      <c r="I61" s="111" t="inlineStr">
        <is>
          <t>CARBON 1 · iFile 1</t>
        </is>
      </c>
      <c r="J61" s="162" t="n">
        <v>1</v>
      </c>
      <c r="K61" s="114" t="inlineStr">
        <is>
          <t>Dhiraj Suryawanshi</t>
        </is>
      </c>
      <c r="L61" s="114" t="inlineStr">
        <is>
          <t>Technology</t>
        </is>
      </c>
      <c r="M61" s="119"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N61" s="164"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O61" s="164" t="inlineStr">
        <is>
          <r>
            <rPr>
              <rFont val="Calibri"/>
              <sz val="10"/>
            </rPr>
            <t xml:space="preserve">One team or a client portfolio
</t>
          </r>
          <r>
            <rPr>
              <rFont val="Calibri"/>
              <b val="1"/>
              <sz val="10"/>
            </rPr>
            <t>Common themes in sub-family holders, all levels' answers:</t>
          </r>
          <r>
            <rPr>
              <rFont val="Calibri"/>
              <sz val="10"/>
            </rPr>
            <t xml:space="preserve"> features · software · fixes · bug · solutions · product</t>
          </r>
        </is>
      </c>
      <c r="P61" s="164" t="inlineStr">
        <is>
          <r>
            <rPr>
              <rFont val="Calibri"/>
              <sz val="10"/>
            </rPr>
            <t xml:space="preserve">One team or a client portfolio
</t>
          </r>
          <r>
            <rPr>
              <rFont val="Calibri"/>
              <b val="1"/>
              <sz val="10"/>
            </rPr>
            <t>Common themes in sub-family holders, all levels' answers:</t>
          </r>
          <r>
            <rPr>
              <rFont val="Calibri"/>
              <sz val="10"/>
            </rPr>
            <t xml:space="preserve"> accountable · production · development · quality · delivery · am</t>
          </r>
        </is>
      </c>
      <c r="Q61" s="164"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R61" s="164" t="inlineStr">
        <is>
          <t>—</t>
        </is>
      </c>
      <c r="S61" s="164" t="inlineStr">
        <is>
          <t>Java · Angular · NET MVC · Debugging · React · SQL · NET MVC + Angular · Java + Angular</t>
        </is>
      </c>
      <c r="T61" s="164" t="inlineStr">
        <is>
          <t>VS Code · Visual Studio · Postman · Git · GitHub Copilot · Angular · Tomcat · Maven</t>
        </is>
      </c>
      <c r="U61" s="120" t="inlineStr">
        <is>
          <t>Deep domain expertise, or one team</t>
        </is>
      </c>
      <c r="V61" s="165" t="inlineStr">
        <is>
          <t>Hardest problems in the domain</t>
        </is>
      </c>
      <c r="W61" s="165" t="inlineStr">
        <is>
          <t>Allocates people and sets team priorities</t>
        </is>
      </c>
      <c r="X61" s="165" t="inlineStr">
        <is>
          <t>One team or a client portfolio</t>
        </is>
      </c>
      <c r="Y61" s="165" t="inlineStr">
        <is>
          <r>
            <rPr>
              <rFont val="Calibri"/>
              <b val="1"/>
              <sz val="10"/>
            </rPr>
            <t>IC:</t>
          </r>
          <r>
            <rPr>
              <rFont val="Calibri"/>
              <sz val="10"/>
            </rPr>
            <t xml:space="preserve"> guides others in the domain · People: manages a team of 6+</t>
          </r>
        </is>
      </c>
      <c r="Z61" s="165" t="inlineStr">
        <is>
          <t>6–9 yrs</t>
        </is>
      </c>
      <c r="AA61" s="165" t="inlineStr">
        <is>
          <t>Graduate or postgraduate; professional qualification preferred</t>
        </is>
      </c>
      <c r="AB61" s="165" t="inlineStr">
        <is>
          <t>Cloud / language certifications · optional; AWS / Azure architect · optional</t>
        </is>
      </c>
      <c r="AC61" s="165" t="inlineStr">
        <is>
          <r>
            <rPr>
              <rFont val="Calibri"/>
              <b val="1"/>
              <sz val="10"/>
            </rPr>
            <t>IC:</t>
          </r>
          <r>
            <rPr>
              <rFont val="Calibri"/>
              <sz val="10"/>
            </rPr>
            <t xml:space="preserve"> none · People: 6–8 knowledge work, 8–12 standardised delivery</t>
          </r>
        </is>
      </c>
      <c r="AD61" s="122" t="inlineStr">
        <is>
          <t>Core 3 · Future-ready 3 · Functional 4 · Leadership 2</t>
        </is>
      </c>
      <c r="AE61" s="123" t="inlineStr">
        <is>
          <t>Programming &amp; Tech-Stack Depth · System Design &amp; Architecture</t>
        </is>
      </c>
      <c r="AF61" s="123" t="inlineStr">
        <is>
          <t>Database, SQL &amp; Data Engineering · Cloud, DevOps &amp; CI/CD · AI, GenAI &amp; Prompt Engineering · Product, Platform &amp; Domain Knowledge</t>
        </is>
      </c>
      <c r="AG61" s="177" t="inlineStr">
        <is>
          <t>P4 / M3</t>
        </is>
      </c>
      <c r="AH61" s="129" t="inlineStr">
        <is>
          <t>4–5</t>
        </is>
      </c>
      <c r="AI61" s="178" t="inlineStr">
        <is>
          <r>
            <rPr>
              <rFont val="Calibri"/>
              <b val="1"/>
              <sz val="10"/>
            </rPr>
            <t>Workiva:</t>
          </r>
          <r>
            <rPr>
              <rFont val="Calibri"/>
              <sz val="10"/>
            </rPr>
            <t xml:space="preserve"> Senior SE · Broadridge India: Lead SE · Nasdaq / AxiomSL: Senior SE · Salesforce: SMTS</t>
          </r>
        </is>
      </c>
      <c r="AJ61" s="178" t="inlineStr">
        <is>
          <t>SFIA 9 · software development, programming; OWASP secure coding; cloud vendor certifications</t>
        </is>
      </c>
      <c r="AK61" s="178" t="inlineStr">
        <is>
          <t>B3 · Lead Specialist</t>
        </is>
      </c>
      <c r="AL61" s="130" t="inlineStr">
        <is>
          <t>Technical depth &amp; architecture · AI / automation · Communication &amp; presentation · Broader exposure &amp; ownership</t>
        </is>
      </c>
      <c r="AM61" s="131" t="inlineStr">
        <is>
          <t>Advanced Java; secure coding &amp; code-quality practices; unit/automated testing; system design fundamentals | strategic thinking, cross-functional influence</t>
        </is>
      </c>
      <c r="AN61" s="131" t="inlineStr">
        <is>
          <t>Mentoring / guidance from seniors · On-the-job / hands-on · Formal / classroom training · Online courses / self-learning · Certification · Knowledge transfer · KT</t>
        </is>
      </c>
      <c r="AO61" s="131" t="inlineStr">
        <is>
          <t>requirements · unclear · ai · credits · changing</t>
        </is>
      </c>
      <c r="AP61" s="131" t="inlineStr">
        <is>
          <t>requirements · clear · development · better · documentation</t>
        </is>
      </c>
      <c r="AQ61" s="131" t="inlineStr">
        <is>
          <t>27 of 34 say the role is changing because of AI / automation</t>
        </is>
      </c>
      <c r="AR61" s="144" t="inlineStr">
        <is>
          <t>Build and operate software capabilities. Includes: Application code, data/ML engineering and product reliability. Excludes: Product investment decisions; internal IT service desk.</t>
        </is>
      </c>
      <c r="AS61" s="134" t="inlineStr">
        <is>
          <t>ENG02-3 · Senior Full Stack Engineer</t>
        </is>
      </c>
      <c r="AT61" s="134" t="inlineStr">
        <is>
          <t>Own cross-layer performance, security and deployment choices.</t>
        </is>
      </c>
      <c r="AU61" s="134" t="inlineStr">
        <is>
          <t>Evidence of complex work, decisions and outcomes beyond routine delivery.</t>
        </is>
      </c>
      <c r="AV61" s="134" t="inlineStr">
        <is>
          <t>A working end-to-end journey with usability checks, test coverage and deployment evidence</t>
        </is>
      </c>
      <c r="AW61" s="134" t="inlineStr">
        <is>
          <r>
            <rPr>
              <rFont val="Calibri"/>
              <b val="1"/>
              <sz val="10"/>
            </rPr>
            <t>Regnology:</t>
          </r>
          <r>
            <rPr>
              <rFont val="Calibri"/>
              <sz val="10"/>
            </rPr>
            <t xml:space="preserve"> Senior Software Engineer, Pune · Selected role. Gap: Java role directly supports software delivery and mentoring; full-stack coverage is partial</t>
          </r>
        </is>
      </c>
      <c r="AX61" s="179" t="inlineStr">
        <is>
          <t>Framework + sub-family themes · 3+ answered</t>
        </is>
      </c>
      <c r="AY61" s="136" t="inlineStr">
        <is>
          <t>2 holders, 2 answered the survey; sub-family 35 answered</t>
        </is>
      </c>
    </row>
    <row r="62">
      <c r="A62" s="160" t="inlineStr">
        <is>
          <t>Executive Leadership</t>
        </is>
      </c>
    </row>
    <row r="63" ht="80" customHeight="1">
      <c r="A63" s="176" t="inlineStr">
        <is>
          <t>RC-090</t>
        </is>
      </c>
      <c r="B63" s="111" t="inlineStr">
        <is>
          <t>Executive Leadership</t>
        </is>
      </c>
      <c r="C63" s="111" t="inlineStr">
        <is>
          <t>Business &amp; Functional Leadership</t>
        </is>
      </c>
      <c r="D63" s="182" t="inlineStr">
        <is>
          <t>D1</t>
        </is>
      </c>
      <c r="E63" s="117" t="inlineStr">
        <is>
          <t>Associate Vice President / Business Head</t>
        </is>
      </c>
      <c r="F63" s="111" t="inlineStr">
        <is>
          <t>Manager</t>
        </is>
      </c>
      <c r="G63" s="111" t="inlineStr">
        <is>
          <t>Senior Vice President – Customer Experience · Business Head – iDEAL</t>
        </is>
      </c>
      <c r="H63" s="112" t="n">
        <v>2</v>
      </c>
      <c r="I63" s="111" t="inlineStr">
        <is>
          <t>CARBON 1 · iDEAL 1</t>
        </is>
      </c>
      <c r="J63" s="162" t="n">
        <v>1</v>
      </c>
      <c r="K63" s="114" t="inlineStr">
        <is>
          <t>Suman Adhikary</t>
        </is>
      </c>
      <c r="L63" s="114" t="inlineStr">
        <is>
          <t>Customer Experience</t>
        </is>
      </c>
      <c r="M63" s="119" t="inlineStr">
        <is>
          <t>Owns a business line or enterprise function end to end. At D1: a business line P&amp;L, region or enterprise function.</t>
        </is>
      </c>
      <c r="N63" s="164" t="inlineStr">
        <is>
          <t>Owns a business line or enterprise function end to end; Competing strategic, financial and regulatory priorities; Business-line P&amp;L and market position</t>
        </is>
      </c>
      <c r="O63" s="164" t="inlineStr">
        <is>
          <t>Business-line P&amp;L and market position</t>
        </is>
      </c>
      <c r="P63" s="164" t="inlineStr">
        <is>
          <t>Business-line P&amp;L and market position</t>
        </is>
      </c>
      <c r="Q63" s="164" t="inlineStr">
        <is>
          <t>Sets business-line direction, pricing and investment</t>
        </is>
      </c>
      <c r="R63" s="164" t="inlineStr">
        <is>
          <t>—</t>
        </is>
      </c>
      <c r="S63" s="164" t="inlineStr">
        <is>
          <t>Product Management</t>
        </is>
      </c>
      <c r="T63" s="164" t="inlineStr">
        <is>
          <t>—</t>
        </is>
      </c>
      <c r="U63" s="120" t="inlineStr">
        <is>
          <t>A business line P&amp;L, region or enterprise function</t>
        </is>
      </c>
      <c r="V63" s="165" t="inlineStr">
        <is>
          <t>Competing strategic, financial and regulatory priorities</t>
        </is>
      </c>
      <c r="W63" s="165" t="inlineStr">
        <is>
          <t>Sets business-line direction, pricing and investment</t>
        </is>
      </c>
      <c r="X63" s="165" t="inlineStr">
        <is>
          <t>Business-line P&amp;L and market position</t>
        </is>
      </c>
      <c r="Y63" s="165" t="inlineStr">
        <is>
          <t>Defines business strategy; builds the leadership bench</t>
        </is>
      </c>
      <c r="Z63" s="165" t="inlineStr">
        <is>
          <t>15–20 yrs</t>
        </is>
      </c>
      <c r="AA63" s="165" t="inlineStr">
        <is>
          <t>Postgraduate / professional qualification preferred</t>
        </is>
      </c>
      <c r="AB63" s="165" t="inlineStr">
        <is>
          <t>MBA / PGDM · preferred at C+</t>
        </is>
      </c>
      <c r="AC63" s="165" t="inlineStr">
        <is>
          <t>5–8 heads</t>
        </is>
      </c>
      <c r="AD63" s="122" t="inlineStr">
        <is>
          <t>Core 5 · Future-ready 4 · Functional 4 · Leadership 5</t>
        </is>
      </c>
      <c r="AE63" s="123" t="inlineStr">
        <is>
          <t>Strategic Thinking &amp; Business Acumen · People Leadership &amp; Mentoring</t>
        </is>
      </c>
      <c r="AF63" s="123" t="inlineStr">
        <is>
          <t>Stakeholder &amp; Client Management · Product, Platform &amp; Domain Knowledge · Regulatory &amp; BFSI Domain · Communication &amp; Presentation</t>
        </is>
      </c>
      <c r="AG63" s="177" t="inlineStr">
        <is>
          <t>E1–E2</t>
        </is>
      </c>
      <c r="AH63" s="129" t="inlineStr">
        <is>
          <t>6–7</t>
        </is>
      </c>
      <c r="AI63" s="178" t="inlineStr">
        <is>
          <t>IRIS Vs Market Benchmark — Aon Radford / Mercer executive codes: E1–E2 VP / Business Head · IRIS Vs Competitor Benchmark — regtech / SaaS executive titles: General Manager / VP</t>
        </is>
      </c>
      <c r="AJ63" s="178" t="inlineStr">
        <is>
          <t>Aon Radford executive levels E1–E6; Mercer ET1–ET3; Korn Ferry Leadership Architect</t>
        </is>
      </c>
      <c r="AK63" s="178" t="inlineStr">
        <is>
          <t>D2 · —</t>
        </is>
      </c>
      <c r="AL63" s="130" t="inlineStr">
        <is>
          <t>—</t>
        </is>
      </c>
      <c r="AM63" s="131" t="inlineStr">
        <is>
          <t>Training on the effective utilization of AI tools.</t>
        </is>
      </c>
      <c r="AN63" s="131" t="inlineStr">
        <is>
          <t>—</t>
        </is>
      </c>
      <c r="AO63" s="131" t="inlineStr">
        <is>
          <t>—</t>
        </is>
      </c>
      <c r="AP63" s="131" t="inlineStr">
        <is>
          <t>—</t>
        </is>
      </c>
      <c r="AQ63" s="131" t="inlineStr">
        <is>
          <t>—</t>
        </is>
      </c>
      <c r="AR63" s="144" t="inlineStr">
        <is>
          <t>Integrate enterprise or business outcomes. Includes: Business-unit, enterprise and exceptional expert mandates. Excludes: A generic promotion destination without a new accountable role.</t>
        </is>
      </c>
      <c r="AS63" s="134" t="inlineStr">
        <is>
          <t>EX01 · Business Unit Head / General Manager</t>
        </is>
      </c>
      <c r="AT63" s="134" t="inlineStr">
        <is>
          <t>Own integrated commercial, operational, financial and risk outcomes for a defined business</t>
        </is>
      </c>
      <c r="AU63" s="134" t="inlineStr">
        <is>
          <t>A transition from functional leadership; size and delegated P&amp;L/resource mandate determine level.</t>
        </is>
      </c>
      <c r="AV63" s="134" t="inlineStr">
        <is>
          <t>—</t>
        </is>
      </c>
      <c r="AW63" s="134" t="inlineStr">
        <is>
          <t>—</t>
        </is>
      </c>
      <c r="AX63" s="145" t="inlineStr">
        <is>
          <t>Framework only · fewer than 3 answered</t>
        </is>
      </c>
      <c r="AY63" s="136" t="inlineStr">
        <is>
          <t>2 holders, 0 answered the survey; sub-family 0 answered</t>
        </is>
      </c>
    </row>
    <row r="64" ht="80" customHeight="1">
      <c r="A64" s="176" t="inlineStr">
        <is>
          <t>RC-091</t>
        </is>
      </c>
      <c r="B64" s="111" t="inlineStr">
        <is>
          <t>Executive Leadership</t>
        </is>
      </c>
      <c r="C64" s="111" t="inlineStr">
        <is>
          <t>Business &amp; Functional Leadership</t>
        </is>
      </c>
      <c r="D64" s="182" t="inlineStr">
        <is>
          <t>D2</t>
        </is>
      </c>
      <c r="E64" s="117" t="inlineStr">
        <is>
          <t>Vice President</t>
        </is>
      </c>
      <c r="F64" s="111" t="inlineStr">
        <is>
          <t>Manager</t>
        </is>
      </c>
      <c r="G64" s="111" t="inlineStr">
        <is>
          <t>Business Head · Business Head – SupTech &amp; Bank-RegTech · Business Head – DataTech</t>
        </is>
      </c>
      <c r="H64" s="112" t="n">
        <v>3</v>
      </c>
      <c r="I64" s="111" t="inlineStr">
        <is>
          <t>CARBON 1 · iFile 1 · Datatech 1</t>
        </is>
      </c>
      <c r="J64" s="162" t="n">
        <v>1</v>
      </c>
      <c r="K64" s="114" t="inlineStr">
        <is>
          <t>Anuradha RK</t>
        </is>
      </c>
      <c r="L64" s="114" t="inlineStr">
        <is>
          <t>CARBON Business Head</t>
        </is>
      </c>
      <c r="M64" s="119" t="inlineStr">
        <is>
          <t>Owns a business line or enterprise function end to end. At D2: several business lines or an executive-scope enterprise function.</t>
        </is>
      </c>
      <c r="N64" s="164" t="inlineStr">
        <is>
          <t>Owns a business line or enterprise function end to end; Portfolio-level strategic, financial and regulatory trade-offs; Multi-business results</t>
        </is>
      </c>
      <c r="O64" s="164" t="inlineStr">
        <is>
          <t>Multi-business results</t>
        </is>
      </c>
      <c r="P64" s="164" t="inlineStr">
        <is>
          <t>Multi-business results</t>
        </is>
      </c>
      <c r="Q64" s="164" t="inlineStr">
        <is>
          <t>Sets direction across business lines</t>
        </is>
      </c>
      <c r="R64" s="164" t="inlineStr">
        <is>
          <t>—</t>
        </is>
      </c>
      <c r="S64" s="164" t="inlineStr">
        <is>
          <t>Product Management</t>
        </is>
      </c>
      <c r="T64" s="164" t="inlineStr">
        <is>
          <t>—</t>
        </is>
      </c>
      <c r="U64" s="120" t="inlineStr">
        <is>
          <t>Several business lines or an executive-scope enterprise function</t>
        </is>
      </c>
      <c r="V64" s="165" t="inlineStr">
        <is>
          <t>Portfolio-level strategic, financial and regulatory trade-offs</t>
        </is>
      </c>
      <c r="W64" s="165" t="inlineStr">
        <is>
          <t>Sets direction across business lines</t>
        </is>
      </c>
      <c r="X64" s="165" t="inlineStr">
        <is>
          <t>Multi-business results</t>
        </is>
      </c>
      <c r="Y64" s="165" t="inlineStr">
        <is>
          <t>Builds the leadership team across businesses</t>
        </is>
      </c>
      <c r="Z64" s="165" t="inlineStr">
        <is>
          <t>18–24 yrs</t>
        </is>
      </c>
      <c r="AA64" s="165" t="inlineStr">
        <is>
          <t>Postgraduate / professional qualification preferred</t>
        </is>
      </c>
      <c r="AB64" s="165" t="inlineStr">
        <is>
          <t>MBA / PGDM · preferred at C+</t>
        </is>
      </c>
      <c r="AC64" s="165" t="inlineStr">
        <is>
          <t>5–8 AVPs / heads</t>
        </is>
      </c>
      <c r="AD64" s="122" t="inlineStr">
        <is>
          <t>Core 5 · Future-ready 4 · Functional 4 · Leadership 5</t>
        </is>
      </c>
      <c r="AE64" s="123" t="inlineStr">
        <is>
          <t>Strategic Thinking &amp; Business Acumen · People Leadership &amp; Mentoring</t>
        </is>
      </c>
      <c r="AF64" s="123" t="inlineStr">
        <is>
          <t>Stakeholder &amp; Client Management · Product, Platform &amp; Domain Knowledge · Regulatory &amp; BFSI Domain · Communication &amp; Presentation</t>
        </is>
      </c>
      <c r="AG64" s="177" t="inlineStr">
        <is>
          <t>E3–E4</t>
        </is>
      </c>
      <c r="AH64" s="129" t="inlineStr">
        <is>
          <t>7 Set strategy</t>
        </is>
      </c>
      <c r="AI64" s="178" t="inlineStr">
        <is>
          <t>IRIS Vs Market Benchmark — Aon Radford / Mercer executive codes: E3–E4 SVP · IRIS Vs Competitor Benchmark — regtech / SaaS executive titles: SVP</t>
        </is>
      </c>
      <c r="AJ64" s="178" t="inlineStr">
        <is>
          <t>Aon Radford executive levels E1–E6; Mercer ET1–ET3; Korn Ferry Leadership Architect</t>
        </is>
      </c>
      <c r="AK64" s="178" t="inlineStr">
        <is>
          <t>E1 · —</t>
        </is>
      </c>
      <c r="AL64" s="130" t="inlineStr">
        <is>
          <t>—</t>
        </is>
      </c>
      <c r="AM64" s="131" t="inlineStr">
        <is>
          <t>Leaderdership coaching and stakeholder management, | leadership coaching</t>
        </is>
      </c>
      <c r="AN64" s="131" t="inlineStr">
        <is>
          <t>—</t>
        </is>
      </c>
      <c r="AO64" s="131" t="inlineStr">
        <is>
          <t>—</t>
        </is>
      </c>
      <c r="AP64" s="131" t="inlineStr">
        <is>
          <t>—</t>
        </is>
      </c>
      <c r="AQ64" s="131" t="inlineStr">
        <is>
          <t>—</t>
        </is>
      </c>
      <c r="AR64" s="144" t="inlineStr">
        <is>
          <t>Integrate enterprise or business outcomes. Includes: Business-unit, enterprise and exceptional expert mandates. Excludes: A generic promotion destination without a new accountable role.</t>
        </is>
      </c>
      <c r="AS64" s="134" t="inlineStr">
        <is>
          <t>EX01 · Business Unit Head / General Manager</t>
        </is>
      </c>
      <c r="AT64" s="134" t="inlineStr">
        <is>
          <t>Own integrated commercial, operational, financial and risk outcomes for a defined business</t>
        </is>
      </c>
      <c r="AU64" s="134" t="inlineStr">
        <is>
          <t>A transition from functional leadership; size and delegated P&amp;L/resource mandate determine level.</t>
        </is>
      </c>
      <c r="AV64" s="134" t="inlineStr">
        <is>
          <t>—</t>
        </is>
      </c>
      <c r="AW64" s="134" t="inlineStr">
        <is>
          <t>—</t>
        </is>
      </c>
      <c r="AX64" s="145" t="inlineStr">
        <is>
          <t>Framework only · fewer than 3 answered</t>
        </is>
      </c>
      <c r="AY64" s="136" t="inlineStr">
        <is>
          <t>3 holders, 0 answered the survey; sub-family 0 answered</t>
        </is>
      </c>
    </row>
    <row r="65" ht="80" customHeight="1">
      <c r="A65" s="176" t="inlineStr">
        <is>
          <t>RC-092</t>
        </is>
      </c>
      <c r="B65" s="111" t="inlineStr">
        <is>
          <t>Executive Leadership</t>
        </is>
      </c>
      <c r="C65" s="111" t="inlineStr">
        <is>
          <t>Enterprise Leadership</t>
        </is>
      </c>
      <c r="D65" s="183" t="inlineStr">
        <is>
          <t>E1</t>
        </is>
      </c>
      <c r="E65" s="141" t="inlineStr">
        <is>
          <t>CXO / President</t>
        </is>
      </c>
      <c r="F65" s="111" t="inlineStr">
        <is>
          <t>Manager</t>
        </is>
      </c>
      <c r="G65" s="111" t="inlineStr">
        <is>
          <t>Chief Revenue Officer · Chief Financial Officer · Chief Operating Officer · Chief Technology Officer</t>
        </is>
      </c>
      <c r="H65" s="112" t="n">
        <v>4</v>
      </c>
      <c r="I65" s="111" t="inlineStr">
        <is>
          <t>Corporate 3 · CARBON 1</t>
        </is>
      </c>
      <c r="J65" s="162" t="n">
        <v>1</v>
      </c>
      <c r="K65" s="114" t="inlineStr">
        <is>
          <t>Dixit Jasani</t>
        </is>
      </c>
      <c r="L65" s="114" t="inlineStr">
        <is>
          <t>CRO - Carbon</t>
        </is>
      </c>
      <c r="M65" s="119" t="inlineStr">
        <is>
          <t>Sets enterprise strategy; leads the executive team. At E1: an enterprise-wide function.</t>
        </is>
      </c>
      <c r="N65" s="164" t="inlineStr">
        <is>
          <t>Sets enterprise strategy; leads the executive team; Enterprise-level functional strategy; Enterprise-wide functional results</t>
        </is>
      </c>
      <c r="O65" s="164" t="inlineStr">
        <is>
          <t>Enterprise-wide functional results</t>
        </is>
      </c>
      <c r="P65" s="164" t="inlineStr">
        <is>
          <t>Enterprise-wide functional results</t>
        </is>
      </c>
      <c r="Q65" s="164" t="inlineStr">
        <is>
          <t>Sets enterprise priorities for the function</t>
        </is>
      </c>
      <c r="R65" s="164" t="inlineStr">
        <is>
          <t>—</t>
        </is>
      </c>
      <c r="S65" s="164" t="inlineStr">
        <is>
          <t>Management · Sales</t>
        </is>
      </c>
      <c r="T65" s="164" t="inlineStr">
        <is>
          <t>—</t>
        </is>
      </c>
      <c r="U65" s="120" t="inlineStr">
        <is>
          <t>An enterprise-wide function</t>
        </is>
      </c>
      <c r="V65" s="165" t="inlineStr">
        <is>
          <t>Enterprise-level functional strategy</t>
        </is>
      </c>
      <c r="W65" s="165" t="inlineStr">
        <is>
          <t>Sets enterprise priorities for the function</t>
        </is>
      </c>
      <c r="X65" s="165" t="inlineStr">
        <is>
          <t>Enterprise-wide functional results</t>
        </is>
      </c>
      <c r="Y65" s="165" t="inlineStr">
        <is>
          <t>Shapes enterprise strategy</t>
        </is>
      </c>
      <c r="Z65" s="165" t="inlineStr">
        <is>
          <t>20+ yrs</t>
        </is>
      </c>
      <c r="AA65" s="165" t="inlineStr">
        <is>
          <t>Postgraduate / professional qualification; business leadership record</t>
        </is>
      </c>
      <c r="AB65" s="165" t="inlineStr">
        <is>
          <t>MBA / PGDM · preferred at C+</t>
        </is>
      </c>
      <c r="AC65" s="165" t="inlineStr">
        <is>
          <t>5–8 function heads</t>
        </is>
      </c>
      <c r="AD65" s="122" t="inlineStr">
        <is>
          <t>Core 5 · Future-ready 5 · Functional 4 · Leadership 5</t>
        </is>
      </c>
      <c r="AE65" s="123" t="inlineStr">
        <is>
          <t>Strategic Thinking &amp; Business Acumen · People Leadership &amp; Mentoring</t>
        </is>
      </c>
      <c r="AF65" s="123" t="inlineStr">
        <is>
          <t>Stakeholder &amp; Client Management · Product, Platform &amp; Domain Knowledge · Regulatory &amp; BFSI Domain · Communication &amp; Presentation</t>
        </is>
      </c>
      <c r="AG65" s="177" t="inlineStr">
        <is>
          <t>E5</t>
        </is>
      </c>
      <c r="AH65" s="129" t="inlineStr">
        <is>
          <t>7</t>
        </is>
      </c>
      <c r="AI65" s="178" t="inlineStr">
        <is>
          <t>IRIS Vs Market Benchmark — Aon Radford / Mercer executive codes: E5 C-level · functional · IRIS Vs Competitor Benchmark — regtech / SaaS executive titles: CTO · CFO · CRO · CCO · COO</t>
        </is>
      </c>
      <c r="AJ65" s="178" t="inlineStr">
        <is>
          <t>Aon Radford executive levels E1–E6; Mercer ET1–ET3; Korn Ferry Leadership Architect</t>
        </is>
      </c>
      <c r="AK65" s="178" t="inlineStr">
        <is>
          <t>E2 · —</t>
        </is>
      </c>
      <c r="AL65" s="130" t="inlineStr">
        <is>
          <t>—</t>
        </is>
      </c>
      <c r="AM65" s="131" t="inlineStr">
        <is>
          <t>—</t>
        </is>
      </c>
      <c r="AN65" s="131" t="inlineStr">
        <is>
          <t>—</t>
        </is>
      </c>
      <c r="AO65" s="131" t="inlineStr">
        <is>
          <t>—</t>
        </is>
      </c>
      <c r="AP65" s="131" t="inlineStr">
        <is>
          <t>—</t>
        </is>
      </c>
      <c r="AQ65" s="131" t="inlineStr">
        <is>
          <t>—</t>
        </is>
      </c>
      <c r="AR65" s="144" t="inlineStr">
        <is>
          <t>Integrate enterprise or business outcomes. Includes: Business-unit, enterprise and exceptional expert mandates. Excludes: A generic promotion destination without a new accountable role.</t>
        </is>
      </c>
      <c r="AS65" s="134" t="inlineStr">
        <is>
          <t>EX02 · President / Chief Operating Officer</t>
        </is>
      </c>
      <c r="AT65" s="134" t="inlineStr">
        <is>
          <t>Own enterprise operating strategy and cross-functional resource trade-offs</t>
        </is>
      </c>
      <c r="AU65" s="134" t="inlineStr">
        <is>
          <t>CEO, president and COO are alternative mandates; no compulsory intermediate title.</t>
        </is>
      </c>
      <c r="AV65" s="134" t="inlineStr">
        <is>
          <t>—</t>
        </is>
      </c>
      <c r="AW65" s="134" t="inlineStr">
        <is>
          <t>—</t>
        </is>
      </c>
      <c r="AX65" s="145" t="inlineStr">
        <is>
          <t>Framework only · fewer than 3 answered</t>
        </is>
      </c>
      <c r="AY65" s="136" t="inlineStr">
        <is>
          <t>4 holders, 0 answered the survey; sub-family 0 answered</t>
        </is>
      </c>
    </row>
    <row r="66">
      <c r="A66" s="160" t="inlineStr">
        <is>
          <t>Marketing &amp; Communications</t>
        </is>
      </c>
    </row>
    <row r="67" ht="80" customHeight="1">
      <c r="A67" s="176" t="inlineStr">
        <is>
          <t>RC-111</t>
        </is>
      </c>
      <c r="B67" s="111" t="inlineStr">
        <is>
          <t>Marketing &amp; Communications</t>
        </is>
      </c>
      <c r="C67" s="111" t="inlineStr">
        <is>
          <t>Content Marketing</t>
        </is>
      </c>
      <c r="D67" s="148" t="inlineStr">
        <is>
          <t>A2</t>
        </is>
      </c>
      <c r="E67" s="147" t="inlineStr">
        <is>
          <t>Associate</t>
        </is>
      </c>
      <c r="F67" s="111" t="inlineStr">
        <is>
          <t>IC</t>
        </is>
      </c>
      <c r="G67" s="111" t="inlineStr">
        <is>
          <t>Content Marketing Associate</t>
        </is>
      </c>
      <c r="H67" s="112" t="n">
        <v>5</v>
      </c>
      <c r="I67" s="111" t="inlineStr">
        <is>
          <t>CARBON 4 · iDEAL 1</t>
        </is>
      </c>
      <c r="J67" s="162" t="n">
        <v>4</v>
      </c>
      <c r="K67" s="114" t="inlineStr">
        <is>
          <t>Aakansha Gupta, Jatin Khare, Rimsha Khan, Shubhangi Sharma</t>
        </is>
      </c>
      <c r="L67" s="114" t="inlineStr">
        <is>
          <t>Marketing</t>
        </is>
      </c>
      <c r="M67" s="119" t="inlineStr">
        <is>
          <r>
            <rPr>
              <rFont val="Calibri"/>
              <sz val="10"/>
            </rPr>
            <t xml:space="preserve">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t>
          </r>
        </is>
      </c>
      <c r="N67" s="164" t="inlineStr">
        <is>
          <r>
            <rPr>
              <rFont val="Calibri"/>
              <sz val="10"/>
            </rPr>
            <t xml:space="preserve">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t>
          </r>
        </is>
      </c>
      <c r="O67" s="164" t="inlineStr">
        <is>
          <r>
            <rPr>
              <rFont val="Calibri"/>
              <sz val="10"/>
            </rPr>
            <t xml:space="preserve">Own deliverables · accuracy, TAT
</t>
          </r>
          <r>
            <rPr>
              <rFont val="Calibri"/>
              <b val="1"/>
              <sz val="10"/>
            </rPr>
            <t>Common themes in role-holders' answers:</t>
          </r>
          <r>
            <rPr>
              <rFont val="Calibri"/>
              <sz val="10"/>
            </rPr>
            <t xml:space="preserve"> marketing · content</t>
          </r>
        </is>
      </c>
      <c r="P67" s="164" t="inlineStr">
        <is>
          <r>
            <rPr>
              <rFont val="Calibri"/>
              <sz val="10"/>
            </rPr>
            <t xml:space="preserve">Own deliverables · accuracy, TAT
</t>
          </r>
          <r>
            <rPr>
              <rFont val="Calibri"/>
              <b val="1"/>
              <sz val="10"/>
            </rPr>
            <t>Common themes in role-holders' answers:</t>
          </r>
          <r>
            <rPr>
              <rFont val="Calibri"/>
              <sz val="10"/>
            </rPr>
            <t xml:space="preserve"> content · accountable</t>
          </r>
        </is>
      </c>
      <c r="Q67" s="164" t="inlineStr">
        <is>
          <t>Chooses own approach within standards</t>
        </is>
      </c>
      <c r="R67" s="164" t="inlineStr">
        <is>
          <t>—</t>
        </is>
      </c>
      <c r="S67" s="164" t="inlineStr">
        <is>
          <t>Marketing · Research skills</t>
        </is>
      </c>
      <c r="T67" s="164" t="inlineStr">
        <is>
          <t>Canva · Hubspot · Semrush · Buffer</t>
        </is>
      </c>
      <c r="U67" s="120" t="inlineStr">
        <is>
          <t>Standard work delivered independently</t>
        </is>
      </c>
      <c r="V67" s="165" t="inlineStr">
        <is>
          <t>Standard work of the discipline</t>
        </is>
      </c>
      <c r="W67" s="165" t="inlineStr">
        <is>
          <t>Chooses own approach within standards</t>
        </is>
      </c>
      <c r="X67" s="165" t="inlineStr">
        <is>
          <t>Own deliverables · accuracy, TAT</t>
        </is>
      </c>
      <c r="Y67" s="165" t="inlineStr">
        <is>
          <t>Not scored in Band A</t>
        </is>
      </c>
      <c r="Z67" s="165" t="inlineStr">
        <is>
          <t>0–2 yrs</t>
        </is>
      </c>
      <c r="AA67" s="165" t="inlineStr">
        <is>
          <t>Graduate · or diploma with experience</t>
        </is>
      </c>
      <c r="AB67" s="165" t="inlineStr">
        <is>
          <t>Google / HubSpot certifications</t>
        </is>
      </c>
      <c r="AC67" s="165" t="inlineStr">
        <is>
          <t>No direct reports</t>
        </is>
      </c>
      <c r="AD67" s="122" t="inlineStr">
        <is>
          <t>Core 2 · Future-ready 2 · Functional 2 · Leadership —</t>
        </is>
      </c>
      <c r="AE67" s="123" t="inlineStr">
        <is>
          <t>Marketing Tech &amp; Digital Marketing · Communication &amp; Presentation</t>
        </is>
      </c>
      <c r="AF67" s="123" t="inlineStr">
        <is>
          <t>Data Analytics, BI &amp; Visualisation · AI, GenAI &amp; Prompt Engineering · Product, Platform &amp; Domain Knowledge · Strategic Thinking &amp; Business Acumen</t>
        </is>
      </c>
      <c r="AG67" s="177" t="inlineStr">
        <is>
          <t>P1–P2</t>
        </is>
      </c>
      <c r="AH67" s="129" t="inlineStr">
        <is>
          <t>2 Assist</t>
        </is>
      </c>
      <c r="AI67" s="178" t="inlineStr">
        <is>
          <t>IRIS Vs Market Benchmark — CIM proficiency scale: 2 Active learner · IRIS Vs Competitor Benchmark — SaaS marketing ladder: Marketing Associate</t>
        </is>
      </c>
      <c r="AJ67" s="178" t="inlineStr">
        <is>
          <t>CIM Global Professional Marketing Framework — proficiency Aware → Active learner → Able → Accomplished → Authoritative</t>
        </is>
      </c>
      <c r="AK67" s="178" t="inlineStr">
        <is>
          <t>A3 · Senior Associate</t>
        </is>
      </c>
      <c r="AL67" s="130" t="inlineStr">
        <is>
          <t>Product &amp; tool knowledge · Marketing &amp; content · Certification / formal course</t>
        </is>
      </c>
      <c r="AM67" s="131" t="inlineStr">
        <is>
          <t>learn · content marketing · fundamentals content</t>
        </is>
      </c>
      <c r="AN67" s="131" t="inlineStr">
        <is>
          <t>Formal / classroom training · Knowledge transfer · KT</t>
        </is>
      </c>
      <c r="AO67" s="131" t="inlineStr">
        <is>
          <t>delay</t>
        </is>
      </c>
      <c r="AP67" s="131" t="inlineStr">
        <is>
          <t>clarity</t>
        </is>
      </c>
      <c r="AQ67" s="131" t="inlineStr">
        <is>
          <t>0 of 4 say the role is changing because of AI / automation</t>
        </is>
      </c>
      <c r="AR67" s="144" t="inlineStr">
        <is>
          <t>Create market understanding, demand and reputation. Includes: Content, demand, digital, product marketing, operations and communications. Excludes: Account closing; product UX design.</t>
        </is>
      </c>
      <c r="AS67" s="134" t="inlineStr">
        <is>
          <t>MKT01-1 · Content Associate</t>
        </is>
      </c>
      <c r="AT67" s="134" t="inlineStr">
        <is>
          <r>
            <rPr>
              <rFont val="Calibri"/>
              <b val="1"/>
              <sz val="10"/>
            </rPr>
            <t>Complete defined parts under review:</t>
          </r>
          <r>
            <rPr>
              <rFont val="Calibri"/>
              <sz val="10"/>
            </rPr>
            <t xml:space="preserve"> produce accurate content for an identified audience and purpose.</t>
          </r>
        </is>
      </c>
      <c r="AU67" s="134" t="inlineStr">
        <is>
          <t>Repeatable correct delivery, safe escalation and required entry eligibility.</t>
        </is>
      </c>
      <c r="AV67" s="134" t="inlineStr">
        <is>
          <t>A content portfolio with source accuracy, audience fit and measured qualified engagement</t>
        </is>
      </c>
      <c r="AW67" s="134" t="inlineStr">
        <is>
          <r>
            <rPr>
              <rFont val="Calibri"/>
              <b val="1"/>
              <sz val="10"/>
            </rPr>
            <t>Workiva:</t>
          </r>
          <r>
            <rPr>
              <rFont val="Calibri"/>
              <sz val="10"/>
            </rPr>
            <t xml:space="preserve"> Marketing Intern, 2027 cohort · Entry only. Gap: Peer entry content work observed; senior content ladder is proposed</t>
          </r>
        </is>
      </c>
      <c r="AX67" s="180" t="inlineStr">
        <is>
          <t>Framework + role-holders' themes · 3+ answered</t>
        </is>
      </c>
      <c r="AY67" s="136" t="inlineStr">
        <is>
          <t>5 holders, 5 answered the survey; sub-family 8 answered</t>
        </is>
      </c>
    </row>
    <row r="68" ht="119" customHeight="1">
      <c r="A68" s="176" t="inlineStr">
        <is>
          <t>RC-112</t>
        </is>
      </c>
      <c r="B68" s="111" t="inlineStr">
        <is>
          <t>Marketing &amp; Communications</t>
        </is>
      </c>
      <c r="C68" s="111" t="inlineStr">
        <is>
          <t>Content Marketing</t>
        </is>
      </c>
      <c r="D68" s="148" t="inlineStr">
        <is>
          <t>A3</t>
        </is>
      </c>
      <c r="E68" s="147" t="inlineStr">
        <is>
          <t>Senior Associate</t>
        </is>
      </c>
      <c r="F68" s="111" t="inlineStr">
        <is>
          <t>IC</t>
        </is>
      </c>
      <c r="G68" s="111" t="inlineStr">
        <is>
          <t>Senior Content Marketing Associate</t>
        </is>
      </c>
      <c r="H68" s="112" t="n">
        <v>2</v>
      </c>
      <c r="I68" s="111" t="inlineStr">
        <is>
          <t>CARBON 1 · Datatech 1</t>
        </is>
      </c>
      <c r="J68" s="162" t="n">
        <v>1</v>
      </c>
      <c r="K68" s="114" t="inlineStr">
        <is>
          <t>Alisha Sheikh</t>
        </is>
      </c>
      <c r="L68" s="114" t="inlineStr">
        <is>
          <t>Marketing</t>
        </is>
      </c>
      <c r="M68" s="119" t="inlineStr">
        <is>
          <r>
            <rPr>
              <rFont val="Calibri"/>
              <sz val="10"/>
            </rPr>
            <t xml:space="preserve">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t>
          </r>
        </is>
      </c>
      <c r="N68" s="164" t="inlineStr">
        <is>
          <r>
            <rPr>
              <rFont val="Calibri"/>
              <sz val="10"/>
            </rPr>
            <t xml:space="preserve">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t>
          </r>
        </is>
      </c>
      <c r="O68"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media · social · marketing · blogs · campaigns</t>
          </r>
        </is>
      </c>
      <c r="P68"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content · social media · website · accountable · marketing · brand</t>
          </r>
        </is>
      </c>
      <c r="Q68" s="164" t="inlineStr">
        <is>
          <r>
            <rPr>
              <rFont val="Calibri"/>
              <sz val="10"/>
            </rPr>
            <t xml:space="preserve">Technical / QC / client calls on own work
</t>
          </r>
          <r>
            <rPr>
              <rFont val="Calibri"/>
              <b val="1"/>
              <sz val="10"/>
            </rPr>
            <t>Common themes in sub-family holders, all levels' answers:</t>
          </r>
          <r>
            <rPr>
              <rFont val="Calibri"/>
              <sz val="10"/>
            </rPr>
            <t xml:space="preserve"> seo · blogs · content</t>
          </r>
        </is>
      </c>
      <c r="R68" s="164" t="inlineStr">
        <is>
          <t>—</t>
        </is>
      </c>
      <c r="S68" s="164" t="inlineStr">
        <is>
          <t>Marketing · Research skills · Content strategy · Copywriting</t>
        </is>
      </c>
      <c r="T68" s="164" t="inlineStr">
        <is>
          <t>Semrush · Google Analytics · Canva · Hubspot · Buffer · Claude</t>
        </is>
      </c>
      <c r="U68" s="120" t="inlineStr">
        <is>
          <t>Varied work; reviews juniors; go-to for a process</t>
        </is>
      </c>
      <c r="V68" s="165" t="inlineStr">
        <is>
          <t>Varied and non-standard work; handles exceptions</t>
        </is>
      </c>
      <c r="W68" s="165" t="inlineStr">
        <is>
          <t>Technical / QC / client calls on own work</t>
        </is>
      </c>
      <c r="X68" s="165" t="inlineStr">
        <is>
          <t>A module / process, or work with client or regulatory consequences</t>
        </is>
      </c>
      <c r="Y68" s="165" t="inlineStr">
        <is>
          <t>Not scored in Band A</t>
        </is>
      </c>
      <c r="Z68" s="165" t="inlineStr">
        <is>
          <t>2–4 yrs</t>
        </is>
      </c>
      <c r="AA68" s="165" t="inlineStr">
        <is>
          <t>Graduate; relevant certification preferred</t>
        </is>
      </c>
      <c r="AB68" s="165" t="inlineStr">
        <is>
          <t>Google / HubSpot certifications</t>
        </is>
      </c>
      <c r="AC68" s="165" t="inlineStr">
        <is>
          <t>None · guides 1–3 juniors informally</t>
        </is>
      </c>
      <c r="AD68" s="122" t="inlineStr">
        <is>
          <t>Core 2 · Future-ready 2 · Functional 3 · Leadership —</t>
        </is>
      </c>
      <c r="AE68" s="123" t="inlineStr">
        <is>
          <t>Marketing Tech &amp; Digital Marketing · Communication &amp; Presentation</t>
        </is>
      </c>
      <c r="AF68" s="123" t="inlineStr">
        <is>
          <t>Data Analytics, BI &amp; Visualisation · AI, GenAI &amp; Prompt Engineering · Product, Platform &amp; Domain Knowledge · Strategic Thinking &amp; Business Acumen</t>
        </is>
      </c>
      <c r="AG68" s="177" t="inlineStr">
        <is>
          <t>P2</t>
        </is>
      </c>
      <c r="AH68" s="129" t="inlineStr">
        <is>
          <t>3 Apply</t>
        </is>
      </c>
      <c r="AI68" s="178" t="inlineStr">
        <is>
          <t>IRIS Vs Market Benchmark — CIM proficiency scale: 2–3 · IRIS Vs Competitor Benchmark — SaaS marketing ladder: Marketing Specialist</t>
        </is>
      </c>
      <c r="AJ68" s="178" t="inlineStr">
        <is>
          <t>CIM Global Professional Marketing Framework — proficiency Aware → Active learner → Able → Accomplished → Authoritative</t>
        </is>
      </c>
      <c r="AK68" s="178" t="inlineStr">
        <is>
          <t>B1 · Specialist</t>
        </is>
      </c>
      <c r="AL68" s="130" t="inlineStr">
        <is>
          <t>Marketing &amp; content · Leadership &amp; people management · Product &amp; tool knowledge</t>
        </is>
      </c>
      <c r="AM68" s="131" t="inlineStr">
        <is>
          <t>Alisha to learn how brand positioning is mapped into content strategy for messaging consistency.</t>
        </is>
      </c>
      <c r="AN68" s="131" t="inlineStr">
        <is>
          <t>Formal / classroom training · Mentoring / guidance from seniors · Knowledge transfer · KT</t>
        </is>
      </c>
      <c r="AO68" s="131" t="inlineStr">
        <is>
          <t>delay · approvals · review</t>
        </is>
      </c>
      <c r="AP68" s="131" t="inlineStr">
        <is>
          <t>clarity · content</t>
        </is>
      </c>
      <c r="AQ68" s="131" t="inlineStr">
        <is>
          <t>0 of 6 say the role is changing because of AI / automation</t>
        </is>
      </c>
      <c r="AR68" s="144" t="inlineStr">
        <is>
          <t>Create market understanding, demand and reputation. Includes: Content, demand, digital, product marketing, operations and communications. Excludes: Account closing; product UX design.</t>
        </is>
      </c>
      <c r="AS68" s="134" t="inlineStr">
        <is>
          <t>MKT01-2 · Content Marketing Specialist</t>
        </is>
      </c>
      <c r="AT68" s="134" t="inlineStr">
        <is>
          <t>Produce accurate content for an identified audience and purpose.</t>
        </is>
      </c>
      <c r="AU68" s="134" t="inlineStr">
        <is>
          <t>Demonstrate routine delivery plus judgement in bounded exceptions.</t>
        </is>
      </c>
      <c r="AV68" s="134" t="inlineStr">
        <is>
          <t>A content portfolio with source accuracy, audience fit and measured qualified engagement</t>
        </is>
      </c>
      <c r="AW68" s="134" t="inlineStr">
        <is>
          <r>
            <rPr>
              <rFont val="Calibri"/>
              <b val="1"/>
              <sz val="10"/>
            </rPr>
            <t>Workiva:</t>
          </r>
          <r>
            <rPr>
              <rFont val="Calibri"/>
              <sz val="10"/>
            </rPr>
            <t xml:space="preserve"> Marketing Intern, 2027 cohort · Entry only. Gap: Peer entry content work observed; senior content ladder is proposed</t>
          </r>
        </is>
      </c>
      <c r="AX68" s="179" t="inlineStr">
        <is>
          <t>Framework + sub-family themes · 3+ answered</t>
        </is>
      </c>
      <c r="AY68" s="136" t="inlineStr">
        <is>
          <t>2 holders, 2 answered the survey; sub-family 8 answered</t>
        </is>
      </c>
    </row>
    <row r="69" ht="145" customHeight="1">
      <c r="A69" s="176" t="inlineStr">
        <is>
          <t>RC-114</t>
        </is>
      </c>
      <c r="B69" s="111" t="inlineStr">
        <is>
          <t>Marketing &amp; Communications</t>
        </is>
      </c>
      <c r="C69" s="111" t="inlineStr">
        <is>
          <t>Demand Generation, Brand &amp; Events</t>
        </is>
      </c>
      <c r="D69" s="148" t="inlineStr">
        <is>
          <t>A2</t>
        </is>
      </c>
      <c r="E69" s="147" t="inlineStr">
        <is>
          <t>Associate</t>
        </is>
      </c>
      <c r="F69" s="111" t="inlineStr">
        <is>
          <t>IC</t>
        </is>
      </c>
      <c r="G69" s="111" t="inlineStr">
        <is>
          <t>Marketing Associate</t>
        </is>
      </c>
      <c r="H69" s="112" t="n">
        <v>1</v>
      </c>
      <c r="I69" s="111" t="inlineStr">
        <is>
          <t>CARBON 1</t>
        </is>
      </c>
      <c r="J69" s="162" t="n">
        <v>1</v>
      </c>
      <c r="K69" s="114" t="inlineStr">
        <is>
          <t>Aashima Singh</t>
        </is>
      </c>
      <c r="L69" s="114" t="inlineStr">
        <is>
          <t>Marketing</t>
        </is>
      </c>
      <c r="M69" s="119" t="inlineStr">
        <is>
          <r>
            <rPr>
              <rFont val="Calibri"/>
              <sz val="10"/>
            </rPr>
            <t xml:space="preserve">Runs demand-gen campaigns, brand, PR/analyst relations, partner marketing and events. At A2: standard work delivered independently.
</t>
          </r>
          <r>
            <rPr>
              <rFont val="Calibri"/>
              <b val="1"/>
              <sz val="10"/>
            </rPr>
            <t>Common themes in sub-family holders, all levels' answers:</t>
          </r>
          <r>
            <rPr>
              <rFont val="Calibri"/>
              <sz val="10"/>
            </rPr>
            <t xml:space="preserve"> iris · management · gtm · drive · initiatives · growth</t>
          </r>
        </is>
      </c>
      <c r="N69" s="164" t="inlineStr">
        <is>
          <r>
            <rPr>
              <rFont val="Calibri"/>
              <sz val="10"/>
            </rPr>
            <t xml:space="preserve">Runs demand-gen campaigns, brand, PR/analyst relations, partner marketing and events; Standard work of the discipline; Own deliverables · accuracy, TAT
</t>
          </r>
          <r>
            <rPr>
              <rFont val="Calibri"/>
              <b val="1"/>
              <sz val="10"/>
            </rPr>
            <t>Common themes in sub-family holders, all levels' answers:</t>
          </r>
          <r>
            <rPr>
              <rFont val="Calibri"/>
              <sz val="10"/>
            </rPr>
            <t xml:space="preserve"> event · management</t>
          </r>
        </is>
      </c>
      <c r="O69" s="164" t="inlineStr">
        <is>
          <t>Own deliverables · accuracy, TAT</t>
        </is>
      </c>
      <c r="P69" s="164" t="inlineStr">
        <is>
          <r>
            <rPr>
              <rFont val="Calibri"/>
              <sz val="10"/>
            </rPr>
            <t xml:space="preserve">Own deliverables · accuracy, TAT
</t>
          </r>
          <r>
            <rPr>
              <rFont val="Calibri"/>
              <b val="1"/>
              <sz val="10"/>
            </rPr>
            <t>Common themes in sub-family holders, all levels' answers:</t>
          </r>
          <r>
            <rPr>
              <rFont val="Calibri"/>
              <sz val="10"/>
            </rPr>
            <t xml:space="preserve"> gtm</t>
          </r>
        </is>
      </c>
      <c r="Q69" s="164" t="inlineStr">
        <is>
          <r>
            <rPr>
              <rFont val="Calibri"/>
              <sz val="10"/>
            </rPr>
            <t xml:space="preserve">Chooses own approach within standards
</t>
          </r>
          <r>
            <rPr>
              <rFont val="Calibri"/>
              <b val="1"/>
              <sz val="10"/>
            </rPr>
            <t>Common themes in sub-family holders, all levels' answers:</t>
          </r>
          <r>
            <rPr>
              <rFont val="Calibri"/>
              <sz val="10"/>
            </rPr>
            <t xml:space="preserve"> strategy</t>
          </r>
        </is>
      </c>
      <c r="R69" s="164" t="inlineStr">
        <is>
          <t>—</t>
        </is>
      </c>
      <c r="S69" s="164" t="inlineStr">
        <is>
          <t>Marketing</t>
        </is>
      </c>
      <c r="T69" s="164" t="inlineStr">
        <is>
          <t>HubSpot · Claude</t>
        </is>
      </c>
      <c r="U69" s="120" t="inlineStr">
        <is>
          <t>Standard work delivered independently</t>
        </is>
      </c>
      <c r="V69" s="165" t="inlineStr">
        <is>
          <t>Standard work of the discipline</t>
        </is>
      </c>
      <c r="W69" s="165" t="inlineStr">
        <is>
          <t>Chooses own approach within standards</t>
        </is>
      </c>
      <c r="X69" s="165" t="inlineStr">
        <is>
          <t>Own deliverables · accuracy, TAT</t>
        </is>
      </c>
      <c r="Y69" s="165" t="inlineStr">
        <is>
          <t>Not scored in Band A</t>
        </is>
      </c>
      <c r="Z69" s="165" t="inlineStr">
        <is>
          <t>0–2 yrs</t>
        </is>
      </c>
      <c r="AA69" s="165" t="inlineStr">
        <is>
          <t>Graduate · or diploma with experience</t>
        </is>
      </c>
      <c r="AB69" s="165" t="inlineStr">
        <is>
          <t>Google / HubSpot certifications</t>
        </is>
      </c>
      <c r="AC69" s="165" t="inlineStr">
        <is>
          <t>No direct reports</t>
        </is>
      </c>
      <c r="AD69" s="122" t="inlineStr">
        <is>
          <t>Core 2 · Future-ready 2 · Functional 2 · Leadership —</t>
        </is>
      </c>
      <c r="AE69" s="123" t="inlineStr">
        <is>
          <t>Marketing Tech &amp; Digital Marketing · Communication &amp; Presentation</t>
        </is>
      </c>
      <c r="AF69" s="123" t="inlineStr">
        <is>
          <t>Data Analytics, BI &amp; Visualisation · AI, GenAI &amp; Prompt Engineering · Product, Platform &amp; Domain Knowledge · Strategic Thinking &amp; Business Acumen</t>
        </is>
      </c>
      <c r="AG69" s="177" t="inlineStr">
        <is>
          <t>P1–P2</t>
        </is>
      </c>
      <c r="AH69" s="129" t="inlineStr">
        <is>
          <t>2 Assist</t>
        </is>
      </c>
      <c r="AI69" s="178" t="inlineStr">
        <is>
          <t>IRIS Vs Market Benchmark — CIM proficiency scale: 2 Active learner · IRIS Vs Competitor Benchmark — SaaS marketing ladder: Marketing Associate</t>
        </is>
      </c>
      <c r="AJ69" s="178" t="inlineStr">
        <is>
          <t>CIM Global Professional Marketing Framework — proficiency Aware → Active learner → Able → Accomplished → Authoritative</t>
        </is>
      </c>
      <c r="AK69" s="178" t="inlineStr">
        <is>
          <t>A3 · Senior Associate</t>
        </is>
      </c>
      <c r="AL69" s="130" t="inlineStr">
        <is>
          <t>Product &amp; tool knowledge</t>
        </is>
      </c>
      <c r="AM69" s="131" t="inlineStr">
        <is>
          <t>Digital marketing &amp; analytics; content/SEO; campaign tooling; brand &amp; creative best practices | Transition to leadership: people management &amp; delegation, mentoring/coaching, project ownership &amp; stakeholder management, prioritisation under ambiguity, presentation &amp; influence skills</t>
        </is>
      </c>
      <c r="AN69" s="131" t="inlineStr">
        <is>
          <t>Mentoring / guidance from seniors · Knowledge transfer · KT · Formal / classroom training</t>
        </is>
      </c>
      <c r="AO69" s="131" t="inlineStr">
        <is>
          <t>approvals</t>
        </is>
      </c>
      <c r="AP69" s="131" t="inlineStr">
        <is>
          <t>No common theme</t>
        </is>
      </c>
      <c r="AQ69" s="131" t="inlineStr">
        <is>
          <t>0 of 2 say the role is changing because of AI / automation</t>
        </is>
      </c>
      <c r="AR69" s="144" t="inlineStr">
        <is>
          <t>Create market understanding, demand and reputation. Includes: Content, demand, digital, product marketing, operations and communications. Excludes: Account closing; product UX design.</t>
        </is>
      </c>
      <c r="AS69" s="134" t="inlineStr">
        <is>
          <t>MKT03-1 · Campaign Coordinator</t>
        </is>
      </c>
      <c r="AT69" s="134" t="inlineStr">
        <is>
          <r>
            <rPr>
              <rFont val="Calibri"/>
              <b val="1"/>
              <sz val="10"/>
            </rPr>
            <t>Complete defined parts under review:</t>
          </r>
          <r>
            <rPr>
              <rFont val="Calibri"/>
              <sz val="10"/>
            </rPr>
            <t xml:space="preserve"> deliver integrated campaigns within agreed budgets and audience plans.</t>
          </r>
        </is>
      </c>
      <c r="AU69" s="134" t="inlineStr">
        <is>
          <t>Repeatable correct delivery, safe escalation and required entry eligibility.</t>
        </is>
      </c>
      <c r="AV69" s="134" t="inlineStr">
        <is>
          <t>A campaign with documented audience, budget, qualified-pipeline contribution and learning</t>
        </is>
      </c>
      <c r="AW69" s="134"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X69" s="179" t="inlineStr">
        <is>
          <t>Framework + sub-family themes · 3+ answered</t>
        </is>
      </c>
      <c r="AY69" s="136" t="inlineStr">
        <is>
          <t>1 holder, 1 answered the survey; sub-family 3 answered</t>
        </is>
      </c>
    </row>
    <row r="70" ht="93" customHeight="1">
      <c r="A70" s="176" t="inlineStr">
        <is>
          <t>RC-115</t>
        </is>
      </c>
      <c r="B70" s="111" t="inlineStr">
        <is>
          <t>Marketing &amp; Communications</t>
        </is>
      </c>
      <c r="C70" s="111" t="inlineStr">
        <is>
          <t>Demand Generation, Brand &amp; Events</t>
        </is>
      </c>
      <c r="D70" s="150" t="inlineStr">
        <is>
          <t>B2</t>
        </is>
      </c>
      <c r="E70" s="21" t="inlineStr">
        <is>
          <t>Senior Specialist</t>
        </is>
      </c>
      <c r="F70" s="111" t="inlineStr">
        <is>
          <t>IC</t>
        </is>
      </c>
      <c r="G70" s="111" t="inlineStr">
        <is>
          <t>Senior Marketing Specialist – POD Lead</t>
        </is>
      </c>
      <c r="H70" s="112" t="n">
        <v>1</v>
      </c>
      <c r="I70" s="111" t="inlineStr">
        <is>
          <t>CARBON 1</t>
        </is>
      </c>
      <c r="J70" s="162" t="n">
        <v>1</v>
      </c>
      <c r="K70" s="114" t="inlineStr">
        <is>
          <t>Sudipta Kundu</t>
        </is>
      </c>
      <c r="L70" s="114" t="inlineStr">
        <is>
          <t>Marketing</t>
        </is>
      </c>
      <c r="M70" s="119"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N70" s="164"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O70" s="164" t="inlineStr">
        <is>
          <t>One team or a client portfolio</t>
        </is>
      </c>
      <c r="P70" s="164" t="inlineStr">
        <is>
          <r>
            <rPr>
              <rFont val="Calibri"/>
              <sz val="10"/>
            </rPr>
            <t xml:space="preserve">One team or a client portfolio
</t>
          </r>
          <r>
            <rPr>
              <rFont val="Calibri"/>
              <b val="1"/>
              <sz val="10"/>
            </rPr>
            <t>Common themes in sub-family holders, all levels' answers:</t>
          </r>
          <r>
            <rPr>
              <rFont val="Calibri"/>
              <sz val="10"/>
            </rPr>
            <t xml:space="preserve"> gtm</t>
          </r>
        </is>
      </c>
      <c r="Q70" s="164"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R70" s="164" t="inlineStr">
        <is>
          <t>—</t>
        </is>
      </c>
      <c r="S70" s="164" t="inlineStr">
        <is>
          <t>Marketing</t>
        </is>
      </c>
      <c r="T70" s="164" t="inlineStr">
        <is>
          <t>HubSpot · Claude</t>
        </is>
      </c>
      <c r="U70" s="120" t="inlineStr">
        <is>
          <t>Deep domain expertise, or one team</t>
        </is>
      </c>
      <c r="V70" s="165" t="inlineStr">
        <is>
          <t>Hardest problems in the domain</t>
        </is>
      </c>
      <c r="W70" s="165" t="inlineStr">
        <is>
          <t>Allocates people and sets team priorities</t>
        </is>
      </c>
      <c r="X70" s="165" t="inlineStr">
        <is>
          <t>One team or a client portfolio</t>
        </is>
      </c>
      <c r="Y70" s="165" t="inlineStr">
        <is>
          <r>
            <rPr>
              <rFont val="Calibri"/>
              <b val="1"/>
              <sz val="10"/>
            </rPr>
            <t>IC:</t>
          </r>
          <r>
            <rPr>
              <rFont val="Calibri"/>
              <sz val="10"/>
            </rPr>
            <t xml:space="preserve"> guides others in the domain · People: manages a team of 6+</t>
          </r>
        </is>
      </c>
      <c r="Z70" s="165" t="inlineStr">
        <is>
          <t>6–9 yrs</t>
        </is>
      </c>
      <c r="AA70" s="165" t="inlineStr">
        <is>
          <t>Graduate or postgraduate; professional qualification preferred</t>
        </is>
      </c>
      <c r="AB70" s="165" t="inlineStr">
        <is>
          <t>Google / HubSpot certifications</t>
        </is>
      </c>
      <c r="AC70" s="165" t="inlineStr">
        <is>
          <r>
            <rPr>
              <rFont val="Calibri"/>
              <b val="1"/>
              <sz val="10"/>
            </rPr>
            <t>IC:</t>
          </r>
          <r>
            <rPr>
              <rFont val="Calibri"/>
              <sz val="10"/>
            </rPr>
            <t xml:space="preserve"> none · People: 6–8 knowledge work, 8–12 standardised delivery</t>
          </r>
        </is>
      </c>
      <c r="AD70" s="122" t="inlineStr">
        <is>
          <t>Core 3 · Future-ready 3 · Functional 4 · Leadership 2</t>
        </is>
      </c>
      <c r="AE70" s="123" t="inlineStr">
        <is>
          <t>Marketing Tech &amp; Digital Marketing · Communication &amp; Presentation</t>
        </is>
      </c>
      <c r="AF70" s="123" t="inlineStr">
        <is>
          <t>Data Analytics, BI &amp; Visualisation · AI, GenAI &amp; Prompt Engineering · Product, Platform &amp; Domain Knowledge · Strategic Thinking &amp; Business Acumen</t>
        </is>
      </c>
      <c r="AG70" s="177" t="inlineStr">
        <is>
          <t>P4 / M3</t>
        </is>
      </c>
      <c r="AH70" s="129" t="inlineStr">
        <is>
          <t>4–5</t>
        </is>
      </c>
      <c r="AI70" s="178" t="inlineStr">
        <is>
          <t>IRIS Vs Market Benchmark — CIM proficiency scale: 3–4 · IRIS Vs Competitor Benchmark — SaaS marketing ladder: Marketing Manager</t>
        </is>
      </c>
      <c r="AJ70" s="178" t="inlineStr">
        <is>
          <t>CIM Global Professional Marketing Framework — proficiency Aware → Active learner → Able → Accomplished → Authoritative</t>
        </is>
      </c>
      <c r="AK70" s="178" t="inlineStr">
        <is>
          <t>B3 · Lead Specialist</t>
        </is>
      </c>
      <c r="AL70" s="130" t="inlineStr">
        <is>
          <t>Leadership &amp; people management · Strategy &amp; business acumen · Broader exposure &amp; ownership</t>
        </is>
      </c>
      <c r="AM70" s="131" t="inlineStr">
        <is>
          <t>Would benefit from deeper understanding of domain + perspective of database &amp; marketing</t>
        </is>
      </c>
      <c r="AN70" s="131" t="inlineStr">
        <is>
          <t>Mentoring / guidance from seniors · Knowledge transfer · KT · Formal / classroom training</t>
        </is>
      </c>
      <c r="AO70" s="131" t="inlineStr">
        <is>
          <t>approvals</t>
        </is>
      </c>
      <c r="AP70" s="131" t="inlineStr">
        <is>
          <t>No common theme</t>
        </is>
      </c>
      <c r="AQ70" s="131" t="inlineStr">
        <is>
          <t>0 of 2 say the role is changing because of AI / automation</t>
        </is>
      </c>
      <c r="AR70" s="144" t="inlineStr">
        <is>
          <t>Create market understanding, demand and reputation. Includes: Content, demand, digital, product marketing, operations and communications. Excludes: Account closing; product UX design.</t>
        </is>
      </c>
      <c r="AS70" s="134" t="inlineStr">
        <is>
          <t>MKT03-3 · Senior Campaign Manager</t>
        </is>
      </c>
      <c r="AT70" s="134" t="inlineStr">
        <is>
          <t>Own channel-mix trade-offs and qualified-pipeline outcomes.</t>
        </is>
      </c>
      <c r="AU70" s="134" t="inlineStr">
        <is>
          <t>Evidence of complex work, decisions and outcomes beyond routine delivery.</t>
        </is>
      </c>
      <c r="AV70" s="134" t="inlineStr">
        <is>
          <t>A campaign with documented audience, budget, qualified-pipeline contribution and learning</t>
        </is>
      </c>
      <c r="AW70" s="134"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X70" s="179" t="inlineStr">
        <is>
          <t>Framework + sub-family themes · 3+ answered</t>
        </is>
      </c>
      <c r="AY70" s="136" t="inlineStr">
        <is>
          <t>1 holder, 1 answered the survey; sub-family 3 answered</t>
        </is>
      </c>
    </row>
    <row r="71" ht="80" customHeight="1">
      <c r="A71" s="176" t="inlineStr">
        <is>
          <t>RC-116</t>
        </is>
      </c>
      <c r="B71" s="111" t="inlineStr">
        <is>
          <t>Marketing &amp; Communications</t>
        </is>
      </c>
      <c r="C71" s="111" t="inlineStr">
        <is>
          <t>Demand Generation, Brand &amp; Events</t>
        </is>
      </c>
      <c r="D71" s="150" t="inlineStr">
        <is>
          <t>B2</t>
        </is>
      </c>
      <c r="E71" s="21" t="inlineStr">
        <is>
          <t>Manager</t>
        </is>
      </c>
      <c r="F71" s="111" t="inlineStr">
        <is>
          <t>Manager</t>
        </is>
      </c>
      <c r="G71" s="111" t="inlineStr">
        <is>
          <t>Marketing Manager</t>
        </is>
      </c>
      <c r="H71" s="112" t="n">
        <v>1</v>
      </c>
      <c r="I71" s="111" t="inlineStr">
        <is>
          <t>CARBON 1</t>
        </is>
      </c>
      <c r="J71" s="162" t="n">
        <v>1</v>
      </c>
      <c r="K71" s="114" t="inlineStr">
        <is>
          <t>Sobhan Pramanik</t>
        </is>
      </c>
      <c r="L71" s="114" t="inlineStr">
        <is>
          <t>Marketing</t>
        </is>
      </c>
      <c r="M71" s="119"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N71" s="164"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O71" s="164" t="inlineStr">
        <is>
          <t>One team or a client portfolio</t>
        </is>
      </c>
      <c r="P71" s="164" t="inlineStr">
        <is>
          <r>
            <rPr>
              <rFont val="Calibri"/>
              <sz val="10"/>
            </rPr>
            <t xml:space="preserve">One team or a client portfolio
</t>
          </r>
          <r>
            <rPr>
              <rFont val="Calibri"/>
              <b val="1"/>
              <sz val="10"/>
            </rPr>
            <t>Common themes in sub-family holders, all levels' answers:</t>
          </r>
          <r>
            <rPr>
              <rFont val="Calibri"/>
              <sz val="10"/>
            </rPr>
            <t xml:space="preserve"> gtm</t>
          </r>
        </is>
      </c>
      <c r="Q71" s="164"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R71" s="164" t="inlineStr">
        <is>
          <t>—</t>
        </is>
      </c>
      <c r="S71" s="164" t="inlineStr">
        <is>
          <t>Marketing</t>
        </is>
      </c>
      <c r="T71" s="164" t="inlineStr">
        <is>
          <t>HubSpot · Claude</t>
        </is>
      </c>
      <c r="U71" s="120" t="inlineStr">
        <is>
          <t>Deep domain expertise, or one team</t>
        </is>
      </c>
      <c r="V71" s="165" t="inlineStr">
        <is>
          <t>Hardest problems in the domain</t>
        </is>
      </c>
      <c r="W71" s="165" t="inlineStr">
        <is>
          <t>Allocates people and sets team priorities</t>
        </is>
      </c>
      <c r="X71" s="165" t="inlineStr">
        <is>
          <t>One team or a client portfolio</t>
        </is>
      </c>
      <c r="Y71" s="165" t="inlineStr">
        <is>
          <r>
            <rPr>
              <rFont val="Calibri"/>
              <b val="1"/>
              <sz val="10"/>
            </rPr>
            <t>IC:</t>
          </r>
          <r>
            <rPr>
              <rFont val="Calibri"/>
              <sz val="10"/>
            </rPr>
            <t xml:space="preserve"> guides others in the domain · People: manages a team of 6+</t>
          </r>
        </is>
      </c>
      <c r="Z71" s="165" t="inlineStr">
        <is>
          <t>6–9 yrs</t>
        </is>
      </c>
      <c r="AA71" s="165" t="inlineStr">
        <is>
          <t>Graduate or postgraduate; professional qualification preferred</t>
        </is>
      </c>
      <c r="AB71" s="165" t="inlineStr">
        <is>
          <t>Google / HubSpot certifications</t>
        </is>
      </c>
      <c r="AC71" s="165" t="inlineStr">
        <is>
          <r>
            <rPr>
              <rFont val="Calibri"/>
              <b val="1"/>
              <sz val="10"/>
            </rPr>
            <t>IC:</t>
          </r>
          <r>
            <rPr>
              <rFont val="Calibri"/>
              <sz val="10"/>
            </rPr>
            <t xml:space="preserve"> none · People: 6–8 knowledge work, 8–12 standardised delivery</t>
          </r>
        </is>
      </c>
      <c r="AD71" s="122" t="inlineStr">
        <is>
          <t>Core 3 · Future-ready 3 · Functional 4 · Leadership 3</t>
        </is>
      </c>
      <c r="AE71" s="123" t="inlineStr">
        <is>
          <t>Marketing Tech &amp; Digital Marketing · Communication &amp; Presentation</t>
        </is>
      </c>
      <c r="AF71" s="123" t="inlineStr">
        <is>
          <t>Data Analytics, BI &amp; Visualisation · AI, GenAI &amp; Prompt Engineering · Product, Platform &amp; Domain Knowledge · Strategic Thinking &amp; Business Acumen</t>
        </is>
      </c>
      <c r="AG71" s="177" t="inlineStr">
        <is>
          <t>P4 / M3</t>
        </is>
      </c>
      <c r="AH71" s="129" t="inlineStr">
        <is>
          <t>4–5</t>
        </is>
      </c>
      <c r="AI71" s="178" t="inlineStr">
        <is>
          <t>IRIS Vs Market Benchmark — CIM proficiency scale: 3–4 · IRIS Vs Competitor Benchmark — SaaS marketing ladder: Marketing Manager</t>
        </is>
      </c>
      <c r="AJ71" s="178" t="inlineStr">
        <is>
          <t>CIM Global Professional Marketing Framework — proficiency Aware → Active learner → Able → Accomplished → Authoritative</t>
        </is>
      </c>
      <c r="AK71" s="178" t="inlineStr">
        <is>
          <t>B3 · Lead Specialist</t>
        </is>
      </c>
      <c r="AL71" s="130" t="inlineStr">
        <is>
          <t>Leadership &amp; people management · Client, sales &amp; stakeholders · Strategy &amp; business acumen · Marketing &amp; content</t>
        </is>
      </c>
      <c r="AM71" s="131" t="inlineStr">
        <is>
          <t>-Time management</t>
        </is>
      </c>
      <c r="AN71" s="131" t="inlineStr">
        <is>
          <t>Mentoring / guidance from seniors · Knowledge transfer · KT · Formal / classroom training</t>
        </is>
      </c>
      <c r="AO71" s="131" t="inlineStr">
        <is>
          <t>approvals</t>
        </is>
      </c>
      <c r="AP71" s="131" t="inlineStr">
        <is>
          <t>No common theme</t>
        </is>
      </c>
      <c r="AQ71" s="131" t="inlineStr">
        <is>
          <t>0 of 2 say the role is changing because of AI / automation</t>
        </is>
      </c>
      <c r="AR71" s="144" t="inlineStr">
        <is>
          <t>Create market understanding, demand and reputation. Includes: Content, demand, digital, product marketing, operations and communications. Excludes: Account closing; product UX design.</t>
        </is>
      </c>
      <c r="AS71" s="134" t="inlineStr">
        <is>
          <t>LD10-1 · Marketing Discipline Manager</t>
        </is>
      </c>
      <c r="AT71" s="134" t="inlineStr">
        <is>
          <t>Own staffing decisions, performance support, service quality and delegated team resources</t>
        </is>
      </c>
      <c r="AU71" s="134" t="inlineStr">
        <is>
          <t>Do not manufacture three reporting layers. Choose roles the organisation needs. A specialist may remain on an equally valued expert path.</t>
        </is>
      </c>
      <c r="AV71" s="134" t="inlineStr">
        <is>
          <t>—</t>
        </is>
      </c>
      <c r="AW71" s="134" t="inlineStr">
        <is>
          <t>—</t>
        </is>
      </c>
      <c r="AX71" s="179" t="inlineStr">
        <is>
          <t>Framework + sub-family themes · 3+ answered</t>
        </is>
      </c>
      <c r="AY71" s="136" t="inlineStr">
        <is>
          <t>1 holder, 1 answered the survey; sub-family 3 answered</t>
        </is>
      </c>
    </row>
    <row r="72" ht="93" customHeight="1">
      <c r="A72" s="176" t="inlineStr">
        <is>
          <t>RC-117</t>
        </is>
      </c>
      <c r="B72" s="111" t="inlineStr">
        <is>
          <t>Marketing &amp; Communications</t>
        </is>
      </c>
      <c r="C72" s="111" t="inlineStr">
        <is>
          <t>Digital Marketing, Web &amp; Social</t>
        </is>
      </c>
      <c r="D72" s="148" t="inlineStr">
        <is>
          <t>A3</t>
        </is>
      </c>
      <c r="E72" s="147" t="inlineStr">
        <is>
          <t>Senior Associate</t>
        </is>
      </c>
      <c r="F72" s="111" t="inlineStr">
        <is>
          <t>IC</t>
        </is>
      </c>
      <c r="G72" s="111" t="inlineStr">
        <is>
          <t>Senior Digital Marketing Associate</t>
        </is>
      </c>
      <c r="H72" s="112" t="n">
        <v>2</v>
      </c>
      <c r="I72" s="111" t="inlineStr">
        <is>
          <t>CARBON 1 · Datatech 1</t>
        </is>
      </c>
      <c r="J72" s="162" t="n">
        <v>1</v>
      </c>
      <c r="K72" s="114" t="inlineStr">
        <is>
          <t>Danish Baksh</t>
        </is>
      </c>
      <c r="L72" s="114" t="inlineStr">
        <is>
          <t>Marketing</t>
        </is>
      </c>
      <c r="M72" s="119" t="inlineStr">
        <is>
          <t>Runs website, SEO/AEO, social media and online reputation. At A3: varied work; reviews juniors; go-to for a process.</t>
        </is>
      </c>
      <c r="N72" s="164" t="inlineStr">
        <is>
          <t>Runs website, SEO/AEO, social media and online reputation; Varied and non-standard work; handles exceptions; A module / process, or work with client or regulatory consequences</t>
        </is>
      </c>
      <c r="O72" s="164" t="inlineStr">
        <is>
          <t>A module / process, or work with client or regulatory consequences</t>
        </is>
      </c>
      <c r="P72" s="164" t="inlineStr">
        <is>
          <t>A module / process, or work with client or regulatory consequences</t>
        </is>
      </c>
      <c r="Q72" s="164" t="inlineStr">
        <is>
          <t>Technical / QC / client calls on own work</t>
        </is>
      </c>
      <c r="R72" s="164" t="inlineStr">
        <is>
          <t>—</t>
        </is>
      </c>
      <c r="S72" s="164" t="inlineStr">
        <is>
          <t>Marketing</t>
        </is>
      </c>
      <c r="T72" s="164" t="inlineStr">
        <is>
          <t>—</t>
        </is>
      </c>
      <c r="U72" s="120" t="inlineStr">
        <is>
          <t>Varied work; reviews juniors; go-to for a process</t>
        </is>
      </c>
      <c r="V72" s="165" t="inlineStr">
        <is>
          <t>Varied and non-standard work; handles exceptions</t>
        </is>
      </c>
      <c r="W72" s="165" t="inlineStr">
        <is>
          <t>Technical / QC / client calls on own work</t>
        </is>
      </c>
      <c r="X72" s="165" t="inlineStr">
        <is>
          <t>A module / process, or work with client or regulatory consequences</t>
        </is>
      </c>
      <c r="Y72" s="165" t="inlineStr">
        <is>
          <t>Not scored in Band A</t>
        </is>
      </c>
      <c r="Z72" s="165" t="inlineStr">
        <is>
          <t>2–4 yrs</t>
        </is>
      </c>
      <c r="AA72" s="165" t="inlineStr">
        <is>
          <t>Graduate; relevant certification preferred</t>
        </is>
      </c>
      <c r="AB72" s="165" t="inlineStr">
        <is>
          <t>Google / HubSpot certifications</t>
        </is>
      </c>
      <c r="AC72" s="165" t="inlineStr">
        <is>
          <t>None · guides 1–3 juniors informally</t>
        </is>
      </c>
      <c r="AD72" s="122" t="inlineStr">
        <is>
          <t>Core 2 · Future-ready 2 · Functional 3 · Leadership —</t>
        </is>
      </c>
      <c r="AE72" s="123" t="inlineStr">
        <is>
          <t>Marketing Tech &amp; Digital Marketing · Communication &amp; Presentation</t>
        </is>
      </c>
      <c r="AF72" s="123" t="inlineStr">
        <is>
          <t>Data Analytics, BI &amp; Visualisation · AI, GenAI &amp; Prompt Engineering · Product, Platform &amp; Domain Knowledge · Strategic Thinking &amp; Business Acumen</t>
        </is>
      </c>
      <c r="AG72" s="177" t="inlineStr">
        <is>
          <t>P2</t>
        </is>
      </c>
      <c r="AH72" s="129" t="inlineStr">
        <is>
          <t>3 Apply</t>
        </is>
      </c>
      <c r="AI72" s="178" t="inlineStr">
        <is>
          <t>IRIS Vs Market Benchmark — CIM proficiency scale: 2–3 · IRIS Vs Competitor Benchmark — SaaS marketing ladder: Marketing Specialist</t>
        </is>
      </c>
      <c r="AJ72" s="178" t="inlineStr">
        <is>
          <t>CIM Global Professional Marketing Framework — proficiency Aware → Active learner → Able → Accomplished → Authoritative</t>
        </is>
      </c>
      <c r="AK72" s="178" t="inlineStr">
        <is>
          <t>B1 · Specialist</t>
        </is>
      </c>
      <c r="AL72" s="130" t="inlineStr">
        <is>
          <t>Marketing &amp; content · Product &amp; tool knowledge</t>
        </is>
      </c>
      <c r="AM72" s="131" t="inlineStr">
        <is>
          <t>—</t>
        </is>
      </c>
      <c r="AN72" s="131" t="inlineStr">
        <is>
          <t>—</t>
        </is>
      </c>
      <c r="AO72" s="131" t="inlineStr">
        <is>
          <t>—</t>
        </is>
      </c>
      <c r="AP72" s="131" t="inlineStr">
        <is>
          <t>—</t>
        </is>
      </c>
      <c r="AQ72" s="131" t="inlineStr">
        <is>
          <t>—</t>
        </is>
      </c>
      <c r="AR72" s="144" t="inlineStr">
        <is>
          <t>Create market understanding, demand and reputation. Includes: Content, demand, digital, product marketing, operations and communications. Excludes: Account closing; product UX design.</t>
        </is>
      </c>
      <c r="AS72" s="134" t="inlineStr">
        <is>
          <t>MKT04-2 · Digital Marketing Specialist</t>
        </is>
      </c>
      <c r="AT72" s="134" t="inlineStr">
        <is>
          <t>Run instrumented channel campaigns and search improvements.</t>
        </is>
      </c>
      <c r="AU72" s="134" t="inlineStr">
        <is>
          <t>Demonstrate routine delivery plus judgement in bounded exceptions.</t>
        </is>
      </c>
      <c r="AV72" s="134" t="inlineStr">
        <is>
          <t>A channel experiment with trustworthy tracking and measurable conversion improvement</t>
        </is>
      </c>
      <c r="AW72" s="134" t="inlineStr">
        <is>
          <r>
            <rPr>
              <rFont val="Calibri"/>
              <b val="1"/>
              <sz val="10"/>
            </rPr>
            <t>Workiva:</t>
          </r>
          <r>
            <rPr>
              <rFont val="Calibri"/>
              <sz val="10"/>
            </rPr>
            <t xml:space="preserve"> Marketing Intern, 2027 cohort
</t>
          </r>
          <r>
            <rPr>
              <rFont val="Calibri"/>
              <b val="1"/>
              <sz val="10"/>
            </rPr>
            <t>Workiva:</t>
          </r>
          <r>
            <rPr>
              <rFont val="Calibri"/>
              <sz val="10"/>
            </rPr>
            <t xml:space="preserve"> Senior Campaign Manager · Selected roles. Gap: Campaign evidence supports demand work; digital-specialist path is partly inferred</t>
          </r>
        </is>
      </c>
      <c r="AX72" s="145" t="inlineStr">
        <is>
          <t>Framework only · fewer than 3 answered</t>
        </is>
      </c>
      <c r="AY72" s="136" t="inlineStr">
        <is>
          <t>2 holders, 2 answered the survey; sub-family 2 answered</t>
        </is>
      </c>
    </row>
    <row r="73" ht="80" customHeight="1">
      <c r="A73" s="176" t="inlineStr">
        <is>
          <t>RC-120</t>
        </is>
      </c>
      <c r="B73" s="111" t="inlineStr">
        <is>
          <t>Marketing &amp; Communications</t>
        </is>
      </c>
      <c r="C73" s="111" t="inlineStr">
        <is>
          <t>Marketing Leadership</t>
        </is>
      </c>
      <c r="D73" s="150" t="inlineStr">
        <is>
          <t>B3</t>
        </is>
      </c>
      <c r="E73" s="21" t="inlineStr">
        <is>
          <t>Senior Manager</t>
        </is>
      </c>
      <c r="F73" s="111" t="inlineStr">
        <is>
          <t>Manager</t>
        </is>
      </c>
      <c r="G73" s="111" t="inlineStr">
        <is>
          <t>Senior Marketing Manager</t>
        </is>
      </c>
      <c r="H73" s="112" t="n">
        <v>1</v>
      </c>
      <c r="I73" s="111" t="inlineStr">
        <is>
          <t>CARBON 1</t>
        </is>
      </c>
      <c r="J73" s="162" t="n">
        <v>1</v>
      </c>
      <c r="K73" s="114" t="inlineStr">
        <is>
          <t>Saahit Togaru</t>
        </is>
      </c>
      <c r="L73" s="114" t="inlineStr">
        <is>
          <t>Marketing</t>
        </is>
      </c>
      <c r="M73" s="119" t="inlineStr">
        <is>
          <t>Leads the marketing &amp; communications function. At B3: a practice, or several teams through team leads.</t>
        </is>
      </c>
      <c r="N73" s="164" t="inlineStr">
        <is>
          <t>Leads the marketing &amp; communications function; Sets standards for a practice; cross-team problems; Several teams or a practice</t>
        </is>
      </c>
      <c r="O73" s="164" t="inlineStr">
        <is>
          <t>Several teams or a practice</t>
        </is>
      </c>
      <c r="P73" s="164" t="inlineStr">
        <is>
          <t>Several teams or a practice</t>
        </is>
      </c>
      <c r="Q73" s="164" t="inlineStr">
        <is>
          <t>Commercial / strategic calls for the unit</t>
        </is>
      </c>
      <c r="R73" s="164" t="inlineStr">
        <is>
          <t>—</t>
        </is>
      </c>
      <c r="S73" s="164" t="inlineStr">
        <is>
          <t>Marketing</t>
        </is>
      </c>
      <c r="T73" s="164" t="inlineStr">
        <is>
          <t>—</t>
        </is>
      </c>
      <c r="U73" s="120" t="inlineStr">
        <is>
          <t>A practice, or several teams through team leads</t>
        </is>
      </c>
      <c r="V73" s="165" t="inlineStr">
        <is>
          <t>Sets standards for a practice; cross-team problems</t>
        </is>
      </c>
      <c r="W73" s="165" t="inlineStr">
        <is>
          <t>Commercial / strategic calls for the unit</t>
        </is>
      </c>
      <c r="X73" s="165" t="inlineStr">
        <is>
          <t>Several teams or a practice</t>
        </is>
      </c>
      <c r="Y73" s="165" t="inlineStr">
        <is>
          <r>
            <rPr>
              <rFont val="Calibri"/>
              <b val="1"/>
              <sz val="10"/>
            </rPr>
            <t>IC:</t>
          </r>
          <r>
            <rPr>
              <rFont val="Calibri"/>
              <sz val="10"/>
            </rPr>
            <t xml:space="preserve"> leads a practice · People: team leads / managers report in</t>
          </r>
        </is>
      </c>
      <c r="Z73" s="165" t="inlineStr">
        <is>
          <t>8–12 yrs</t>
        </is>
      </c>
      <c r="AA73" s="165" t="inlineStr">
        <is>
          <t>Postgraduate or professional qualification preferred</t>
        </is>
      </c>
      <c r="AB73" s="165" t="inlineStr">
        <is>
          <t>Google / HubSpot certifications</t>
        </is>
      </c>
      <c r="AC73" s="165" t="inlineStr">
        <is>
          <r>
            <rPr>
              <rFont val="Calibri"/>
              <b val="1"/>
              <sz val="10"/>
            </rPr>
            <t>IC:</t>
          </r>
          <r>
            <rPr>
              <rFont val="Calibri"/>
              <sz val="10"/>
            </rPr>
            <t xml:space="preserve"> none · People: 5–8 incl. team leads</t>
          </r>
        </is>
      </c>
      <c r="AD73" s="122" t="inlineStr">
        <is>
          <t>Core 4 · Future-ready 3 · Functional 4 · Leadership 4</t>
        </is>
      </c>
      <c r="AE73" s="123" t="inlineStr">
        <is>
          <t>Marketing Tech &amp; Digital Marketing · Communication &amp; Presentation</t>
        </is>
      </c>
      <c r="AF73" s="123" t="inlineStr">
        <is>
          <t>Data Analytics, BI &amp; Visualisation · AI, GenAI &amp; Prompt Engineering · Product, Platform &amp; Domain Knowledge · Strategic Thinking &amp; Business Acumen</t>
        </is>
      </c>
      <c r="AG73" s="177" t="inlineStr">
        <is>
          <t>P5 / M4</t>
        </is>
      </c>
      <c r="AH73" s="129" t="inlineStr">
        <is>
          <t>5 Ensure, advise</t>
        </is>
      </c>
      <c r="AI73" s="178" t="inlineStr">
        <is>
          <t>IRIS Vs Market Benchmark — CIM proficiency scale: 4 Accomplished · IRIS Vs Competitor Benchmark — SaaS marketing ladder: Senior Marketing Manager</t>
        </is>
      </c>
      <c r="AJ73" s="178" t="inlineStr">
        <is>
          <t>CIM Global Professional Marketing Framework — proficiency Aware → Active learner → Able → Accomplished → Authoritative</t>
        </is>
      </c>
      <c r="AK73" s="178" t="inlineStr">
        <is>
          <t>C1 · Principal · or B+ · Player-Coach transition step if leading people hands-on</t>
        </is>
      </c>
      <c r="AL73" s="130" t="inlineStr">
        <is>
          <t>Leadership &amp; people management · Domain, regulatory &amp; XBRL</t>
        </is>
      </c>
      <c r="AM73" s="131" t="inlineStr">
        <is>
          <t>Marketing</t>
        </is>
      </c>
      <c r="AN73" s="131" t="inlineStr">
        <is>
          <t>—</t>
        </is>
      </c>
      <c r="AO73" s="131" t="inlineStr">
        <is>
          <t>—</t>
        </is>
      </c>
      <c r="AP73" s="131" t="inlineStr">
        <is>
          <t>—</t>
        </is>
      </c>
      <c r="AQ73" s="131" t="inlineStr">
        <is>
          <t>—</t>
        </is>
      </c>
      <c r="AR73" s="144" t="inlineStr">
        <is>
          <t>Create market understanding, demand and reputation. Includes: Content, demand, digital, product marketing, operations and communications. Excludes: Account closing; product UX design.</t>
        </is>
      </c>
      <c r="AS73" s="134" t="inlineStr">
        <is>
          <t>LD10-1 · Marketing Discipline Manager</t>
        </is>
      </c>
      <c r="AT73" s="134" t="inlineStr">
        <is>
          <t>Own staffing decisions, performance support, service quality and delegated team resources</t>
        </is>
      </c>
      <c r="AU73" s="134" t="inlineStr">
        <is>
          <t>Do not manufacture three reporting layers. Choose roles the organisation needs. A specialist may remain on an equally valued expert path.</t>
        </is>
      </c>
      <c r="AV73" s="134" t="inlineStr">
        <is>
          <t>—</t>
        </is>
      </c>
      <c r="AW73" s="134" t="inlineStr">
        <is>
          <t>—</t>
        </is>
      </c>
      <c r="AX73" s="145" t="inlineStr">
        <is>
          <t>Framework only · fewer than 3 answered</t>
        </is>
      </c>
      <c r="AY73" s="136" t="inlineStr">
        <is>
          <t>1 holder, 1 answered the survey; sub-family 2 answered</t>
        </is>
      </c>
    </row>
    <row r="74" ht="93" customHeight="1">
      <c r="A74" s="176" t="inlineStr">
        <is>
          <t>RC-121</t>
        </is>
      </c>
      <c r="B74" s="111" t="inlineStr">
        <is>
          <t>Marketing &amp; Communications</t>
        </is>
      </c>
      <c r="C74" s="111" t="inlineStr">
        <is>
          <t>Marketing Operations &amp; Automation</t>
        </is>
      </c>
      <c r="D74" s="148" t="inlineStr">
        <is>
          <t>A2</t>
        </is>
      </c>
      <c r="E74" s="147" t="inlineStr">
        <is>
          <t>Associate</t>
        </is>
      </c>
      <c r="F74" s="111" t="inlineStr">
        <is>
          <t>IC</t>
        </is>
      </c>
      <c r="G74" s="111" t="inlineStr">
        <is>
          <t>Marketing Operations Associate</t>
        </is>
      </c>
      <c r="H74" s="112" t="n">
        <v>3</v>
      </c>
      <c r="I74" s="111" t="inlineStr">
        <is>
          <t>CARBON 3</t>
        </is>
      </c>
      <c r="J74" s="162" t="n">
        <v>3</v>
      </c>
      <c r="K74" s="114" t="inlineStr">
        <is>
          <t>Kaninika Kali, Ritam Mukhopadhyay, Vishal</t>
        </is>
      </c>
      <c r="L74" s="114" t="inlineStr">
        <is>
          <t>Marketing</t>
        </is>
      </c>
      <c r="M74" s="119" t="inlineStr">
        <is>
          <r>
            <rPr>
              <rFont val="Calibri"/>
              <sz val="10"/>
            </rPr>
            <t xml:space="preserve">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t>
          </r>
        </is>
      </c>
      <c r="N74" s="164" t="inlineStr">
        <is>
          <r>
            <rPr>
              <rFont val="Calibri"/>
              <sz val="10"/>
            </rPr>
            <t xml:space="preserve">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t>
          </r>
        </is>
      </c>
      <c r="O74" s="164" t="inlineStr">
        <is>
          <r>
            <rPr>
              <rFont val="Calibri"/>
              <sz val="10"/>
            </rPr>
            <t xml:space="preserve">Own deliverables · accuracy, TAT
</t>
          </r>
          <r>
            <rPr>
              <rFont val="Calibri"/>
              <b val="1"/>
              <sz val="10"/>
            </rPr>
            <t>Common themes in role-holders' answers:</t>
          </r>
          <r>
            <rPr>
              <rFont val="Calibri"/>
              <sz val="10"/>
            </rPr>
            <t xml:space="preserve"> data</t>
          </r>
        </is>
      </c>
      <c r="P74" s="164" t="inlineStr">
        <is>
          <r>
            <rPr>
              <rFont val="Calibri"/>
              <sz val="10"/>
            </rPr>
            <t xml:space="preserve">Own deliverables · accuracy, TAT
</t>
          </r>
          <r>
            <rPr>
              <rFont val="Calibri"/>
              <b val="1"/>
              <sz val="10"/>
            </rPr>
            <t>Common themes in role-holders' answers:</t>
          </r>
          <r>
            <rPr>
              <rFont val="Calibri"/>
              <sz val="10"/>
            </rPr>
            <t xml:space="preserve"> hubspot</t>
          </r>
        </is>
      </c>
      <c r="Q74" s="164" t="inlineStr">
        <is>
          <t>Chooses own approach within standards</t>
        </is>
      </c>
      <c r="R74" s="164" t="inlineStr">
        <is>
          <t>—</t>
        </is>
      </c>
      <c r="S74" s="164" t="inlineStr">
        <is>
          <t>Marketing · Hubspot · Ai</t>
        </is>
      </c>
      <c r="T74" s="164" t="inlineStr">
        <is>
          <t>Excel · HubSpot</t>
        </is>
      </c>
      <c r="U74" s="120" t="inlineStr">
        <is>
          <t>Standard work delivered independently</t>
        </is>
      </c>
      <c r="V74" s="165" t="inlineStr">
        <is>
          <t>Standard work of the discipline</t>
        </is>
      </c>
      <c r="W74" s="165" t="inlineStr">
        <is>
          <t>Chooses own approach within standards</t>
        </is>
      </c>
      <c r="X74" s="165" t="inlineStr">
        <is>
          <t>Own deliverables · accuracy, TAT</t>
        </is>
      </c>
      <c r="Y74" s="165" t="inlineStr">
        <is>
          <t>Not scored in Band A</t>
        </is>
      </c>
      <c r="Z74" s="165" t="inlineStr">
        <is>
          <t>0–2 yrs</t>
        </is>
      </c>
      <c r="AA74" s="165" t="inlineStr">
        <is>
          <t>Graduate · or diploma with experience</t>
        </is>
      </c>
      <c r="AB74" s="165" t="inlineStr">
        <is>
          <t>Google / HubSpot certifications</t>
        </is>
      </c>
      <c r="AC74" s="165" t="inlineStr">
        <is>
          <t>No direct reports</t>
        </is>
      </c>
      <c r="AD74" s="122" t="inlineStr">
        <is>
          <t>Core 2 · Future-ready 2 · Functional 2 · Leadership —</t>
        </is>
      </c>
      <c r="AE74" s="123" t="inlineStr">
        <is>
          <t>Marketing Tech &amp; Digital Marketing · Communication &amp; Presentation</t>
        </is>
      </c>
      <c r="AF74" s="123" t="inlineStr">
        <is>
          <t>Data Analytics, BI &amp; Visualisation · AI, GenAI &amp; Prompt Engineering · Product, Platform &amp; Domain Knowledge · Strategic Thinking &amp; Business Acumen</t>
        </is>
      </c>
      <c r="AG74" s="177" t="inlineStr">
        <is>
          <t>P1–P2</t>
        </is>
      </c>
      <c r="AH74" s="129" t="inlineStr">
        <is>
          <t>2 Assist</t>
        </is>
      </c>
      <c r="AI74" s="178" t="inlineStr">
        <is>
          <t>IRIS Vs Market Benchmark — CIM proficiency scale: 2 Active learner · IRIS Vs Competitor Benchmark — SaaS marketing ladder: Marketing Associate</t>
        </is>
      </c>
      <c r="AJ74" s="178" t="inlineStr">
        <is>
          <t>CIM Global Professional Marketing Framework — proficiency Aware → Active learner → Able → Accomplished → Authoritative</t>
        </is>
      </c>
      <c r="AK74" s="178" t="inlineStr">
        <is>
          <t>A3 · Senior Associate</t>
        </is>
      </c>
      <c r="AL74" s="130" t="inlineStr">
        <is>
          <t>Marketing &amp; content · Data, SQL &amp; analytics · Product &amp; tool knowledge · Client, sales &amp; stakeholders</t>
        </is>
      </c>
      <c r="AM74" s="131" t="inlineStr">
        <is>
          <t>Would benefit from deeper understanding of domain + perspective of database &amp; marketing</t>
        </is>
      </c>
      <c r="AN74" s="131" t="inlineStr">
        <is>
          <t>—</t>
        </is>
      </c>
      <c r="AO74" s="131" t="inlineStr">
        <is>
          <t>No common theme</t>
        </is>
      </c>
      <c r="AP74" s="131" t="inlineStr">
        <is>
          <t>seamless · ai</t>
        </is>
      </c>
      <c r="AQ74" s="131" t="inlineStr">
        <is>
          <t>1 of 3 say the role is changing because of AI / automation</t>
        </is>
      </c>
      <c r="AR74" s="144" t="inlineStr">
        <is>
          <t>Create market understanding, demand and reputation. Includes: Content, demand, digital, product marketing, operations and communications. Excludes: Account closing; product UX design.</t>
        </is>
      </c>
      <c r="AS74" s="134" t="inlineStr">
        <is>
          <t>MKT02-1 · Marketing Operations Associate</t>
        </is>
      </c>
      <c r="AT74" s="134" t="inlineStr">
        <is>
          <r>
            <rPr>
              <rFont val="Calibri"/>
              <b val="1"/>
              <sz val="10"/>
            </rPr>
            <t>Complete defined parts under review:</t>
          </r>
          <r>
            <rPr>
              <rFont val="Calibri"/>
              <sz val="10"/>
            </rPr>
            <t xml:space="preserve"> operate clean crm/automation flows with reliable tracking.</t>
          </r>
        </is>
      </c>
      <c r="AU74" s="134" t="inlineStr">
        <is>
          <t>Repeatable correct delivery, safe escalation and required entry eligibility.</t>
        </is>
      </c>
      <c r="AV74" s="134" t="inlineStr">
        <is>
          <t>An automated journey with consent controls, data reconciliation and conversion analysis</t>
        </is>
      </c>
      <c r="AW74" s="134"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X74" s="180" t="inlineStr">
        <is>
          <t>Framework + role-holders' themes · 3+ answered</t>
        </is>
      </c>
      <c r="AY74" s="136" t="inlineStr">
        <is>
          <t>3 holders, 3 answered the survey; sub-family 6 answered</t>
        </is>
      </c>
    </row>
    <row r="75" ht="106" customHeight="1">
      <c r="A75" s="176" t="inlineStr">
        <is>
          <t>RC-122</t>
        </is>
      </c>
      <c r="B75" s="111" t="inlineStr">
        <is>
          <t>Marketing &amp; Communications</t>
        </is>
      </c>
      <c r="C75" s="111" t="inlineStr">
        <is>
          <t>Marketing Operations &amp; Automation</t>
        </is>
      </c>
      <c r="D75" s="148" t="inlineStr">
        <is>
          <t>A3</t>
        </is>
      </c>
      <c r="E75" s="147" t="inlineStr">
        <is>
          <t>Senior Associate</t>
        </is>
      </c>
      <c r="F75" s="111" t="inlineStr">
        <is>
          <t>IC</t>
        </is>
      </c>
      <c r="G75" s="111" t="inlineStr">
        <is>
          <t>Senior Marketing Operations Associate</t>
        </is>
      </c>
      <c r="H75" s="112" t="n">
        <v>3</v>
      </c>
      <c r="I75" s="111" t="inlineStr">
        <is>
          <t>CARBON 1 · iFile 1 · Corporate 1</t>
        </is>
      </c>
      <c r="J75" s="162" t="n">
        <v>1</v>
      </c>
      <c r="K75" s="114" t="inlineStr">
        <is>
          <t>Mounika Kattula</t>
        </is>
      </c>
      <c r="L75" s="114" t="inlineStr">
        <is>
          <t>Marketing</t>
        </is>
      </c>
      <c r="M75" s="119"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N75" s="164"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O75"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lead</t>
          </r>
        </is>
      </c>
      <c r="P75"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data · accuracy · crm · lead routing · reporting · leads</t>
          </r>
        </is>
      </c>
      <c r="Q75" s="164"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R75" s="164" t="inlineStr">
        <is>
          <t>—</t>
        </is>
      </c>
      <c r="S75" s="164" t="inlineStr">
        <is>
          <t>Marketing</t>
        </is>
      </c>
      <c r="T75" s="164" t="inlineStr">
        <is>
          <t>Google Ads · Google analytics</t>
        </is>
      </c>
      <c r="U75" s="120" t="inlineStr">
        <is>
          <t>Varied work; reviews juniors; go-to for a process</t>
        </is>
      </c>
      <c r="V75" s="165" t="inlineStr">
        <is>
          <t>Varied and non-standard work; handles exceptions</t>
        </is>
      </c>
      <c r="W75" s="165" t="inlineStr">
        <is>
          <t>Technical / QC / client calls on own work</t>
        </is>
      </c>
      <c r="X75" s="165" t="inlineStr">
        <is>
          <t>A module / process, or work with client or regulatory consequences</t>
        </is>
      </c>
      <c r="Y75" s="165" t="inlineStr">
        <is>
          <t>Not scored in Band A</t>
        </is>
      </c>
      <c r="Z75" s="165" t="inlineStr">
        <is>
          <t>2–4 yrs</t>
        </is>
      </c>
      <c r="AA75" s="165" t="inlineStr">
        <is>
          <t>Graduate; relevant certification preferred</t>
        </is>
      </c>
      <c r="AB75" s="165" t="inlineStr">
        <is>
          <t>Google / HubSpot certifications</t>
        </is>
      </c>
      <c r="AC75" s="165" t="inlineStr">
        <is>
          <t>None · guides 1–3 juniors informally</t>
        </is>
      </c>
      <c r="AD75" s="122" t="inlineStr">
        <is>
          <t>Core 2 · Future-ready 2 · Functional 3 · Leadership —</t>
        </is>
      </c>
      <c r="AE75" s="123" t="inlineStr">
        <is>
          <t>Marketing Tech &amp; Digital Marketing · Communication &amp; Presentation</t>
        </is>
      </c>
      <c r="AF75" s="123" t="inlineStr">
        <is>
          <t>Data Analytics, BI &amp; Visualisation · AI, GenAI &amp; Prompt Engineering · Product, Platform &amp; Domain Knowledge · Strategic Thinking &amp; Business Acumen</t>
        </is>
      </c>
      <c r="AG75" s="177" t="inlineStr">
        <is>
          <t>P2</t>
        </is>
      </c>
      <c r="AH75" s="129" t="inlineStr">
        <is>
          <t>3 Apply</t>
        </is>
      </c>
      <c r="AI75" s="178" t="inlineStr">
        <is>
          <t>IRIS Vs Market Benchmark — CIM proficiency scale: 2–3 · IRIS Vs Competitor Benchmark — SaaS marketing ladder: Marketing Specialist</t>
        </is>
      </c>
      <c r="AJ75" s="178" t="inlineStr">
        <is>
          <t>CIM Global Professional Marketing Framework — proficiency Aware → Active learner → Able → Accomplished → Authoritative</t>
        </is>
      </c>
      <c r="AK75" s="178" t="inlineStr">
        <is>
          <t>B1 · Specialist</t>
        </is>
      </c>
      <c r="AL75" s="130" t="inlineStr">
        <is>
          <t>Strategy &amp; business acumen · AI / automation · Data, SQL &amp; analytics · Product &amp; tool knowledge · Marketing &amp; content</t>
        </is>
      </c>
      <c r="AM75" s="131" t="inlineStr">
        <is>
          <t>Yes</t>
        </is>
      </c>
      <c r="AN75" s="131" t="inlineStr">
        <is>
          <t>On-the-job / hands-on</t>
        </is>
      </c>
      <c r="AO75" s="131" t="inlineStr">
        <is>
          <t>inconsistent · data</t>
        </is>
      </c>
      <c r="AP75" s="131" t="inlineStr">
        <is>
          <t>No common theme</t>
        </is>
      </c>
      <c r="AQ75" s="131" t="inlineStr">
        <is>
          <t>2 of 2 say the role is changing because of AI / automation</t>
        </is>
      </c>
      <c r="AR75" s="144" t="inlineStr">
        <is>
          <t>Create market understanding, demand and reputation. Includes: Content, demand, digital, product marketing, operations and communications. Excludes: Account closing; product UX design.</t>
        </is>
      </c>
      <c r="AS75" s="134" t="inlineStr">
        <is>
          <t>MKT02-2 · Marketing Operations Specialist</t>
        </is>
      </c>
      <c r="AT75" s="134" t="inlineStr">
        <is>
          <t>Operate clean CRM/automation flows with reliable tracking.</t>
        </is>
      </c>
      <c r="AU75" s="134" t="inlineStr">
        <is>
          <t>Demonstrate routine delivery plus judgement in bounded exceptions.</t>
        </is>
      </c>
      <c r="AV75" s="134" t="inlineStr">
        <is>
          <t>An automated journey with consent controls, data reconciliation and conversion analysis</t>
        </is>
      </c>
      <c r="AW75" s="134" t="inlineStr">
        <is>
          <r>
            <rPr>
              <rFont val="Calibri"/>
              <b val="1"/>
              <sz val="10"/>
            </rPr>
            <t>Workiva:</t>
          </r>
          <r>
            <rPr>
              <rFont val="Calibri"/>
              <sz val="10"/>
            </rPr>
            <t xml:space="preserve"> Marketing Intern, 2027 cohort
</t>
          </r>
          <r>
            <rPr>
              <rFont val="Calibri"/>
              <b val="1"/>
              <sz val="10"/>
            </rPr>
            <t>Workiva:</t>
          </r>
          <r>
            <rPr>
              <rFont val="Calibri"/>
              <sz val="10"/>
            </rPr>
            <t xml:space="preserve"> Product Marketing Operations Director · Entry and adjacent senior work. Gap: CRM automation and strategic operating cadence must remain distinct</t>
          </r>
        </is>
      </c>
      <c r="AX75" s="180" t="inlineStr">
        <is>
          <t>Framework + role-holders' themes · 3+ answered</t>
        </is>
      </c>
      <c r="AY75" s="136" t="inlineStr">
        <is>
          <t>3 holders, 3 answered the survey; sub-family 6 answered</t>
        </is>
      </c>
    </row>
    <row r="76">
      <c r="A76" s="160" t="inlineStr">
        <is>
          <t>Product Management</t>
        </is>
      </c>
    </row>
    <row r="77" ht="119" customHeight="1">
      <c r="A77" s="176" t="inlineStr">
        <is>
          <t>RC-124</t>
        </is>
      </c>
      <c r="B77" s="111" t="inlineStr">
        <is>
          <t>Product Management</t>
        </is>
      </c>
      <c r="C77" s="111" t="inlineStr">
        <is>
          <t>Product Management</t>
        </is>
      </c>
      <c r="D77" s="148" t="inlineStr">
        <is>
          <t>A3</t>
        </is>
      </c>
      <c r="E77" s="147" t="inlineStr">
        <is>
          <t>Senior Associate</t>
        </is>
      </c>
      <c r="F77" s="111" t="inlineStr">
        <is>
          <t>IC</t>
        </is>
      </c>
      <c r="G77" s="111" t="inlineStr">
        <is>
          <t>Senior Product Associate</t>
        </is>
      </c>
      <c r="H77" s="112" t="n">
        <v>1</v>
      </c>
      <c r="I77" s="111" t="inlineStr">
        <is>
          <t>CARBON 1</t>
        </is>
      </c>
      <c r="J77" s="162" t="n">
        <v>1</v>
      </c>
      <c r="K77" s="114" t="inlineStr">
        <is>
          <t>Watan Kumar Meena</t>
        </is>
      </c>
      <c r="L77" s="114" t="inlineStr">
        <is>
          <t>Functional</t>
        </is>
      </c>
      <c r="M77" s="119" t="inlineStr">
        <is>
          <r>
            <rPr>
              <rFont val="Calibri"/>
              <sz val="10"/>
            </rPr>
            <t xml:space="preserve">Owns product vision, roadmap, requirements · PRDs, prioritisation and adoption. At A3: varied work; reviews juniors; go-to for a process.
</t>
          </r>
          <r>
            <rPr>
              <rFont val="Calibri"/>
              <b val="1"/>
              <sz val="10"/>
            </rPr>
            <t>Common themes in sub-family holders, all levels' answers:</t>
          </r>
          <r>
            <rPr>
              <rFont val="Calibri"/>
              <sz val="10"/>
            </rPr>
            <t xml:space="preserve"> product · market · business · customers · management · revenue</t>
          </r>
        </is>
      </c>
      <c r="N77" s="164" t="inlineStr">
        <is>
          <r>
            <rPr>
              <rFont val="Calibri"/>
              <sz val="10"/>
            </rPr>
            <t xml:space="preserve">Owns product vision, roadmap, requirements · PRDs, prioritisation and adoption;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roadmap · management · customer · research · implementation</t>
          </r>
        </is>
      </c>
      <c r="O77"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customer · client · feature · business · revenue</t>
          </r>
        </is>
      </c>
      <c r="P77"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if · delivery · customer · requirements · client</t>
          </r>
        </is>
      </c>
      <c r="Q77" s="164" t="inlineStr">
        <is>
          <r>
            <rPr>
              <rFont val="Calibri"/>
              <sz val="10"/>
            </rPr>
            <t xml:space="preserve">Technical / QC / client calls on own work
</t>
          </r>
          <r>
            <rPr>
              <rFont val="Calibri"/>
              <b val="1"/>
              <sz val="10"/>
            </rPr>
            <t>Common themes in sub-family holders, all levels' answers:</t>
          </r>
          <r>
            <rPr>
              <rFont val="Calibri"/>
              <sz val="10"/>
            </rPr>
            <t xml:space="preserve"> research · priorities · approach · roadmap · product · stakeholders</t>
          </r>
        </is>
      </c>
      <c r="R77" s="164" t="inlineStr">
        <is>
          <t>—</t>
        </is>
      </c>
      <c r="S77" s="164" t="inlineStr">
        <is>
          <t>Product Management · stakeholder management · Market research · Project management · Product sense · Data analysis · ESG · CA + CE</t>
        </is>
      </c>
      <c r="T77" s="164" t="inlineStr">
        <is>
          <t>Claude · Excel · Mixpanel · MoEngage · Figma</t>
        </is>
      </c>
      <c r="U77" s="120" t="inlineStr">
        <is>
          <t>Varied work; reviews juniors; go-to for a process</t>
        </is>
      </c>
      <c r="V77" s="165" t="inlineStr">
        <is>
          <t>Varied and non-standard work; handles exceptions</t>
        </is>
      </c>
      <c r="W77" s="165" t="inlineStr">
        <is>
          <t>Technical / QC / client calls on own work</t>
        </is>
      </c>
      <c r="X77" s="165" t="inlineStr">
        <is>
          <t>A module / process, or work with client or regulatory consequences</t>
        </is>
      </c>
      <c r="Y77" s="165" t="inlineStr">
        <is>
          <t>Not scored in Band A</t>
        </is>
      </c>
      <c r="Z77" s="165" t="inlineStr">
        <is>
          <t>2–4 yrs</t>
        </is>
      </c>
      <c r="AA77" s="165" t="inlineStr">
        <is>
          <t>Graduate; relevant certification preferred</t>
        </is>
      </c>
      <c r="AB77" s="165" t="inlineStr">
        <is>
          <t>Internal product certification; CBAP / CCBA · optional</t>
        </is>
      </c>
      <c r="AC77" s="165" t="inlineStr">
        <is>
          <t>None · guides 1–3 juniors informally</t>
        </is>
      </c>
      <c r="AD77" s="122" t="inlineStr">
        <is>
          <t>Core 2 · Future-ready 2 · Functional 3 · Leadership —</t>
        </is>
      </c>
      <c r="AE77" s="123" t="inlineStr">
        <is>
          <t>Product, Platform &amp; Domain Knowledge · Business Analysis &amp; Requirements Engineering</t>
        </is>
      </c>
      <c r="AF77" s="123" t="inlineStr">
        <is>
          <t>Data Analytics, BI &amp; Visualisation · Strategic Thinking &amp; Business Acumen · Stakeholder &amp; Client Management · AI, GenAI &amp; Prompt Engineering</t>
        </is>
      </c>
      <c r="AG77" s="177" t="inlineStr">
        <is>
          <t>P2</t>
        </is>
      </c>
      <c r="AH77" s="129" t="inlineStr">
        <is>
          <t>3 Apply</t>
        </is>
      </c>
      <c r="AI77" s="178" t="inlineStr">
        <is>
          <t>IRIS Vs Competitor Benchmark — SaaS product ladder: Associate PM</t>
        </is>
      </c>
      <c r="AJ77" s="178" t="inlineStr">
        <is>
          <t>Pragmatic Institute Framework · 37 activities, 7 categories; AIPMM</t>
        </is>
      </c>
      <c r="AK77" s="178" t="inlineStr">
        <is>
          <t>B1 · Specialist</t>
        </is>
      </c>
      <c r="AL77" s="130" t="inlineStr">
        <is>
          <t>Strategy &amp; business acumen</t>
        </is>
      </c>
      <c r="AM77" s="131" t="inlineStr">
        <is>
          <t>-Communication, Time Management, AI, Domain</t>
        </is>
      </c>
      <c r="AN77" s="131" t="inlineStr">
        <is>
          <t>Mentoring / guidance from seniors · On-the-job / hands-on · Formal / classroom training · Knowledge transfer · KT</t>
        </is>
      </c>
      <c r="AO77" s="131" t="inlineStr">
        <is>
          <t>cross-team · dependencies · lack · dependency · meetings</t>
        </is>
      </c>
      <c r="AP77" s="131" t="inlineStr">
        <is>
          <t>quality · alignment · time · tools · early</t>
        </is>
      </c>
      <c r="AQ77" s="131" t="inlineStr">
        <is>
          <t>6 of 13 say the role is changing because of AI / automation</t>
        </is>
      </c>
      <c r="AR77" s="144" t="inlineStr">
        <is>
          <t>Choose and organise product outcomes. Includes: Discovery, prioritisation, roadmap decisions and product operations. Excludes: Project schedule ownership alone; user research as a standalone discipline.</t>
        </is>
      </c>
      <c r="AS77" s="134" t="inlineStr">
        <is>
          <t>PRO01-2 · Product Manager</t>
        </is>
      </c>
      <c r="AT77" s="134" t="inlineStr">
        <is>
          <t>Own discovery and prioritisation for a defined product problem.</t>
        </is>
      </c>
      <c r="AU77" s="134" t="inlineStr">
        <is>
          <t>Demonstrate routine delivery plus judgement in bounded exceptions.</t>
        </is>
      </c>
      <c r="AV77" s="134" t="inlineStr">
        <is>
          <t>A product decision with customer evidence, trade-offs and measured outcomes after launch</t>
        </is>
      </c>
      <c r="AW77" s="134" t="inlineStr">
        <is>
          <r>
            <rPr>
              <rFont val="Calibri"/>
              <b val="1"/>
              <sz val="10"/>
            </rPr>
            <t>Workiva:</t>
          </r>
          <r>
            <rPr>
              <rFont val="Calibri"/>
              <sz val="10"/>
            </rPr>
            <t xml:space="preserve"> Lead data product manager · Selected role. Gap: Data-product role refreshed; Wise supplies differentiated product scope</t>
          </r>
        </is>
      </c>
      <c r="AX77" s="179" t="inlineStr">
        <is>
          <t>Framework + sub-family themes · 3+ answered</t>
        </is>
      </c>
      <c r="AY77" s="136" t="inlineStr">
        <is>
          <t>1 holder, 1 answered the survey; sub-family 13 answered</t>
        </is>
      </c>
    </row>
    <row r="78" ht="93" customHeight="1">
      <c r="A78" s="176" t="inlineStr">
        <is>
          <t>RC-125</t>
        </is>
      </c>
      <c r="B78" s="111" t="inlineStr">
        <is>
          <t>Product Management</t>
        </is>
      </c>
      <c r="C78" s="111" t="inlineStr">
        <is>
          <t>Product Management</t>
        </is>
      </c>
      <c r="D78" s="150" t="inlineStr">
        <is>
          <t>B1</t>
        </is>
      </c>
      <c r="E78" s="21" t="inlineStr">
        <is>
          <t>Specialist</t>
        </is>
      </c>
      <c r="F78" s="111" t="inlineStr">
        <is>
          <t>IC</t>
        </is>
      </c>
      <c r="G78" s="111" t="inlineStr">
        <is>
          <t>Associate Product Manager – POD Lead · Associate Product Manager</t>
        </is>
      </c>
      <c r="H78" s="112" t="n">
        <v>5</v>
      </c>
      <c r="I78" s="111" t="inlineStr">
        <is>
          <t>CARBON 3 · Datatech 2</t>
        </is>
      </c>
      <c r="J78" s="162" t="n">
        <v>3</v>
      </c>
      <c r="K78" s="114" t="inlineStr">
        <is>
          <t>Biswajit Biswal, Medha Ganti, Priyadarsini Kairali</t>
        </is>
      </c>
      <c r="L78" s="114" t="inlineStr">
        <is>
          <t>Functional</t>
        </is>
      </c>
      <c r="M78" s="119" t="inlineStr">
        <is>
          <r>
            <rPr>
              <rFont val="Calibri"/>
              <sz val="10"/>
            </rPr>
            <t xml:space="preserve">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t>
          </r>
        </is>
      </c>
      <c r="N78" s="164" t="inlineStr">
        <is>
          <r>
            <rPr>
              <rFont val="Calibri"/>
              <sz val="10"/>
            </rPr>
            <t xml:space="preserve">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t>
          </r>
        </is>
      </c>
      <c r="O78" s="164" t="inlineStr">
        <is>
          <r>
            <rPr>
              <rFont val="Calibri"/>
              <sz val="10"/>
            </rPr>
            <t xml:space="preserve">A domain or a small team
</t>
          </r>
          <r>
            <rPr>
              <rFont val="Calibri"/>
              <b val="1"/>
              <sz val="10"/>
            </rPr>
            <t>Common themes in role-holders' answers:</t>
          </r>
          <r>
            <rPr>
              <rFont val="Calibri"/>
              <sz val="10"/>
            </rPr>
            <t xml:space="preserve"> product</t>
          </r>
        </is>
      </c>
      <c r="P78" s="164" t="inlineStr">
        <is>
          <r>
            <rPr>
              <rFont val="Calibri"/>
              <sz val="10"/>
            </rPr>
            <t xml:space="preserve">A domain or a small team
</t>
          </r>
          <r>
            <rPr>
              <rFont val="Calibri"/>
              <b val="1"/>
              <sz val="10"/>
            </rPr>
            <t>Common themes in role-holders' answers:</t>
          </r>
          <r>
            <rPr>
              <rFont val="Calibri"/>
              <sz val="10"/>
            </rPr>
            <t xml:space="preserve"> product</t>
          </r>
        </is>
      </c>
      <c r="Q78" s="164" t="inlineStr">
        <is>
          <t>Technical / QC / client calls for the domain</t>
        </is>
      </c>
      <c r="R78" s="164" t="inlineStr">
        <is>
          <t>—</t>
        </is>
      </c>
      <c r="S78" s="164" t="inlineStr">
        <is>
          <t>Product Management · Project management · Product sense · Market research · CA + CE</t>
        </is>
      </c>
      <c r="T78" s="164" t="inlineStr">
        <is>
          <t>Claude · Mixpanel</t>
        </is>
      </c>
      <c r="U78" s="120" t="inlineStr">
        <is>
          <t>A domain / module, or a small team</t>
        </is>
      </c>
      <c r="V78" s="165" t="inlineStr">
        <is>
          <t>Domain specialist work</t>
        </is>
      </c>
      <c r="W78" s="165" t="inlineStr">
        <is>
          <t>Technical / QC / client calls for the domain</t>
        </is>
      </c>
      <c r="X78" s="165" t="inlineStr">
        <is>
          <t>A domain or a small team</t>
        </is>
      </c>
      <c r="Y78" s="165" t="inlineStr">
        <is>
          <r>
            <rPr>
              <rFont val="Calibri"/>
              <b val="1"/>
              <sz val="10"/>
            </rPr>
            <t>IC:</t>
          </r>
          <r>
            <rPr>
              <rFont val="Calibri"/>
              <sz val="10"/>
            </rPr>
            <t xml:space="preserve"> mentors and reviews · People: hands-on team lead of 3–5</t>
          </r>
        </is>
      </c>
      <c r="Z78" s="165" t="inlineStr">
        <is>
          <t>4–7 yrs</t>
        </is>
      </c>
      <c r="AA78" s="165" t="inlineStr">
        <is>
          <t>Graduate + relevant qualification or certification preferred</t>
        </is>
      </c>
      <c r="AB78" s="165" t="inlineStr">
        <is>
          <t>Internal product certification; CBAP / CCBA · optional</t>
        </is>
      </c>
      <c r="AC78" s="165" t="inlineStr">
        <is>
          <r>
            <rPr>
              <rFont val="Calibri"/>
              <b val="1"/>
              <sz val="10"/>
            </rPr>
            <t>IC:</t>
          </r>
          <r>
            <rPr>
              <rFont val="Calibri"/>
              <sz val="10"/>
            </rPr>
            <t xml:space="preserve"> none · Team Lead: 3–5</t>
          </r>
        </is>
      </c>
      <c r="AD78" s="122" t="inlineStr">
        <is>
          <t>Core 3 · Future-ready 3 · Functional 3 · Leadership 1</t>
        </is>
      </c>
      <c r="AE78" s="123" t="inlineStr">
        <is>
          <t>Product, Platform &amp; Domain Knowledge · Business Analysis &amp; Requirements Engineering</t>
        </is>
      </c>
      <c r="AF78" s="123" t="inlineStr">
        <is>
          <t>Data Analytics, BI &amp; Visualisation · Strategic Thinking &amp; Business Acumen · Stakeholder &amp; Client Management · AI, GenAI &amp; Prompt Engineering</t>
        </is>
      </c>
      <c r="AG78" s="177" t="inlineStr">
        <is>
          <t>P3 / M2</t>
        </is>
      </c>
      <c r="AH78" s="129" t="inlineStr">
        <is>
          <t>4 Enable</t>
        </is>
      </c>
      <c r="AI78" s="178" t="inlineStr">
        <is>
          <t>IRIS Vs Competitor Benchmark — SaaS product ladder: Product Manager</t>
        </is>
      </c>
      <c r="AJ78" s="178" t="inlineStr">
        <is>
          <t>Pragmatic Institute Framework · 37 activities, 7 categories; AIPMM</t>
        </is>
      </c>
      <c r="AK78" s="178" t="inlineStr">
        <is>
          <t>B2 · Senior Specialist</t>
        </is>
      </c>
      <c r="AL78" s="130" t="inlineStr">
        <is>
          <t>Product &amp; tool knowledge · Broader exposure &amp; ownership · AI / automation · Strategy &amp; business acumen · Marketing &amp; content</t>
        </is>
      </c>
      <c r="AM78" s="131" t="inlineStr">
        <is>
          <t>thinking · management · communication · ticketing sla · de-escalation</t>
        </is>
      </c>
      <c r="AN78" s="131" t="inlineStr">
        <is>
          <t>Mentoring / guidance from seniors · Formal / classroom training · On-the-job / hands-on · Knowledge transfer · KT</t>
        </is>
      </c>
      <c r="AO78" s="131" t="inlineStr">
        <is>
          <t>No common theme</t>
        </is>
      </c>
      <c r="AP78" s="131" t="inlineStr">
        <is>
          <t>improve</t>
        </is>
      </c>
      <c r="AQ78" s="131" t="inlineStr">
        <is>
          <t>3 of 5 say the role is changing because of AI / automation</t>
        </is>
      </c>
      <c r="AR78" s="144" t="inlineStr">
        <is>
          <t>Choose and organise product outcomes. Includes: Discovery, prioritisation, roadmap decisions and product operations. Excludes: Project schedule ownership alone; user research as a standalone discipline.</t>
        </is>
      </c>
      <c r="AS78" s="134" t="inlineStr">
        <is>
          <t>PRO01-3 · Senior Product Manager</t>
        </is>
      </c>
      <c r="AT78" s="134" t="inlineStr">
        <is>
          <t>Set product strategy and make evidence-based outcome trade-offs.</t>
        </is>
      </c>
      <c r="AU78" s="134" t="inlineStr">
        <is>
          <t>Evidence of complex work, decisions and outcomes beyond routine delivery.</t>
        </is>
      </c>
      <c r="AV78" s="134" t="inlineStr">
        <is>
          <t>A product decision with customer evidence, trade-offs and measured outcomes after launch</t>
        </is>
      </c>
      <c r="AW78" s="134" t="inlineStr">
        <is>
          <r>
            <rPr>
              <rFont val="Calibri"/>
              <b val="1"/>
              <sz val="10"/>
            </rPr>
            <t>Workiva:</t>
          </r>
          <r>
            <rPr>
              <rFont val="Calibri"/>
              <sz val="10"/>
            </rPr>
            <t xml:space="preserve"> Lead data product manager · Selected role. Gap: Data-product role refreshed; Wise supplies differentiated product scope</t>
          </r>
        </is>
      </c>
      <c r="AX78" s="180" t="inlineStr">
        <is>
          <t>Framework + role-holders' themes · 3+ answered</t>
        </is>
      </c>
      <c r="AY78" s="136" t="inlineStr">
        <is>
          <t>5 holders, 5 answered the survey; sub-family 13 answered</t>
        </is>
      </c>
    </row>
    <row r="79" ht="119" customHeight="1">
      <c r="A79" s="176" t="inlineStr">
        <is>
          <t>RC-127</t>
        </is>
      </c>
      <c r="B79" s="111" t="inlineStr">
        <is>
          <t>Product Management</t>
        </is>
      </c>
      <c r="C79" s="111" t="inlineStr">
        <is>
          <t>Product Management</t>
        </is>
      </c>
      <c r="D79" s="150" t="inlineStr">
        <is>
          <t>B2</t>
        </is>
      </c>
      <c r="E79" s="21" t="inlineStr">
        <is>
          <t>Manager</t>
        </is>
      </c>
      <c r="F79" s="111" t="inlineStr">
        <is>
          <t>Manager</t>
        </is>
      </c>
      <c r="G79" s="111" t="inlineStr">
        <is>
          <t>Product Manager</t>
        </is>
      </c>
      <c r="H79" s="112" t="n">
        <v>4</v>
      </c>
      <c r="I79" s="111" t="inlineStr">
        <is>
          <t>iDEAL 2 · CARBON 1 · Datatech 1</t>
        </is>
      </c>
      <c r="J79" s="162" t="n">
        <v>1</v>
      </c>
      <c r="K79" s="114" t="inlineStr">
        <is>
          <t>Farzad Wadia</t>
        </is>
      </c>
      <c r="L79" s="114" t="inlineStr">
        <is>
          <t>Functional</t>
        </is>
      </c>
      <c r="M79" s="119"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N79" s="164"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O79" s="164" t="inlineStr">
        <is>
          <r>
            <rPr>
              <rFont val="Calibri"/>
              <sz val="10"/>
            </rPr>
            <t xml:space="preserve">One team or a client portfolio
</t>
          </r>
          <r>
            <rPr>
              <rFont val="Calibri"/>
              <b val="1"/>
              <sz val="10"/>
            </rPr>
            <t>Common themes in role-holders' answers:</t>
          </r>
          <r>
            <rPr>
              <rFont val="Calibri"/>
              <sz val="10"/>
            </rPr>
            <t xml:space="preserve"> product · revenue</t>
          </r>
        </is>
      </c>
      <c r="P79" s="164" t="inlineStr">
        <is>
          <r>
            <rPr>
              <rFont val="Calibri"/>
              <sz val="10"/>
            </rPr>
            <t xml:space="preserve">One team or a client portfolio
</t>
          </r>
          <r>
            <rPr>
              <rFont val="Calibri"/>
              <b val="1"/>
              <sz val="10"/>
            </rPr>
            <t>Common themes in role-holders' answers:</t>
          </r>
          <r>
            <rPr>
              <rFont val="Calibri"/>
              <sz val="10"/>
            </rPr>
            <t xml:space="preserve"> product · quality · delivery · revenue</t>
          </r>
        </is>
      </c>
      <c r="Q79" s="164" t="inlineStr">
        <is>
          <r>
            <rPr>
              <rFont val="Calibri"/>
              <sz val="10"/>
            </rPr>
            <t xml:space="preserve">Allocates people and sets team priorities
</t>
          </r>
          <r>
            <rPr>
              <rFont val="Calibri"/>
              <b val="1"/>
              <sz val="10"/>
            </rPr>
            <t>Common themes in role-holders' answers:</t>
          </r>
          <r>
            <rPr>
              <rFont val="Calibri"/>
              <sz val="10"/>
            </rPr>
            <t xml:space="preserve"> research</t>
          </r>
        </is>
      </c>
      <c r="R79" s="164" t="inlineStr">
        <is>
          <r>
            <rPr>
              <rFont val="Calibri"/>
              <b val="1"/>
              <sz val="10"/>
            </rPr>
            <t>Common themes in manager-set KRAs:</t>
          </r>
          <r>
            <rPr>
              <rFont val="Calibri"/>
              <sz val="10"/>
            </rPr>
            <t xml:space="preserve"> development participation · cash · market requirements · tech learning · support organizational · profitability</t>
          </r>
        </is>
      </c>
      <c r="S79" s="164" t="inlineStr">
        <is>
          <t>Product management</t>
        </is>
      </c>
      <c r="T79" s="164" t="inlineStr">
        <is>
          <t>—</t>
        </is>
      </c>
      <c r="U79" s="120" t="inlineStr">
        <is>
          <t>Deep domain expertise, or one team</t>
        </is>
      </c>
      <c r="V79" s="165" t="inlineStr">
        <is>
          <t>Hardest problems in the domain</t>
        </is>
      </c>
      <c r="W79" s="165" t="inlineStr">
        <is>
          <t>Allocates people and sets team priorities</t>
        </is>
      </c>
      <c r="X79" s="165" t="inlineStr">
        <is>
          <t>One team or a client portfolio</t>
        </is>
      </c>
      <c r="Y79" s="165" t="inlineStr">
        <is>
          <r>
            <rPr>
              <rFont val="Calibri"/>
              <b val="1"/>
              <sz val="10"/>
            </rPr>
            <t>IC:</t>
          </r>
          <r>
            <rPr>
              <rFont val="Calibri"/>
              <sz val="10"/>
            </rPr>
            <t xml:space="preserve"> guides others in the domain · People: manages a team of 6+</t>
          </r>
        </is>
      </c>
      <c r="Z79" s="165" t="inlineStr">
        <is>
          <t>6–9 yrs</t>
        </is>
      </c>
      <c r="AA79" s="165" t="inlineStr">
        <is>
          <t>Graduate or postgraduate; professional qualification preferred</t>
        </is>
      </c>
      <c r="AB79" s="165" t="inlineStr">
        <is>
          <t>Internal product certification; CBAP / CCBA · optional</t>
        </is>
      </c>
      <c r="AC79" s="165" t="inlineStr">
        <is>
          <r>
            <rPr>
              <rFont val="Calibri"/>
              <b val="1"/>
              <sz val="10"/>
            </rPr>
            <t>IC:</t>
          </r>
          <r>
            <rPr>
              <rFont val="Calibri"/>
              <sz val="10"/>
            </rPr>
            <t xml:space="preserve"> none · People: 6–8 knowledge work, 8–12 standardised delivery</t>
          </r>
        </is>
      </c>
      <c r="AD79" s="122" t="inlineStr">
        <is>
          <t>Core 3 · Future-ready 3 · Functional 4 · Leadership 3</t>
        </is>
      </c>
      <c r="AE79" s="123" t="inlineStr">
        <is>
          <t>Product, Platform &amp; Domain Knowledge · Business Analysis &amp; Requirements Engineering</t>
        </is>
      </c>
      <c r="AF79" s="123" t="inlineStr">
        <is>
          <t>Data Analytics, BI &amp; Visualisation · Strategic Thinking &amp; Business Acumen · Stakeholder &amp; Client Management · AI, GenAI &amp; Prompt Engineering</t>
        </is>
      </c>
      <c r="AG79" s="177" t="inlineStr">
        <is>
          <t>P4 / M3</t>
        </is>
      </c>
      <c r="AH79" s="129" t="inlineStr">
        <is>
          <t>4–5</t>
        </is>
      </c>
      <c r="AI79" s="178" t="inlineStr">
        <is>
          <t>IRIS Vs Competitor Benchmark — SaaS product ladder: Senior PM</t>
        </is>
      </c>
      <c r="AJ79" s="178" t="inlineStr">
        <is>
          <t>Pragmatic Institute Framework · 37 activities, 7 categories; AIPMM</t>
        </is>
      </c>
      <c r="AK79" s="178" t="inlineStr">
        <is>
          <t>B3 · Lead Specialist</t>
        </is>
      </c>
      <c r="AL79" s="130" t="inlineStr">
        <is>
          <t>Product &amp; tool knowledge · Broader exposure &amp; ownership · Strategy &amp; business acumen · Leadership &amp; people management · Client, sales &amp; stakeholders</t>
        </is>
      </c>
      <c r="AM79" s="131" t="inlineStr">
        <is>
          <t>Product discovery &amp; prioritisation, Information research | Leadership development: strategic thinking, cross-functional influence, financial/business acumen, succession &amp; talent development, change management, executive communication</t>
        </is>
      </c>
      <c r="AN79" s="131" t="inlineStr">
        <is>
          <t>Mentoring / guidance from seniors · On-the-job / hands-on</t>
        </is>
      </c>
      <c r="AO79" s="131" t="inlineStr">
        <is>
          <t>cross-team</t>
        </is>
      </c>
      <c r="AP79" s="131" t="inlineStr">
        <is>
          <t>No common theme</t>
        </is>
      </c>
      <c r="AQ79" s="131" t="inlineStr">
        <is>
          <t>2 of 4 say the role is changing because of AI / automation</t>
        </is>
      </c>
      <c r="AR79" s="144" t="inlineStr">
        <is>
          <t>Choose and organise product outcomes. Includes: Discovery, prioritisation, roadmap decisions and product operations. Excludes: Project schedule ownership alone; user research as a standalone discipline.</t>
        </is>
      </c>
      <c r="AS79" s="134" t="inlineStr">
        <is>
          <t>LD12-1 · Group Product Manager</t>
        </is>
      </c>
      <c r="AT79" s="134" t="inlineStr">
        <is>
          <t>Own staffing decisions, performance support, service quality and delegated team resources</t>
        </is>
      </c>
      <c r="AU79" s="134" t="inlineStr">
        <is>
          <t>Do not manufacture three reporting layers. Choose roles the organisation needs. A specialist may remain on an equally valued expert path.</t>
        </is>
      </c>
      <c r="AV79" s="134" t="inlineStr">
        <is>
          <t>—</t>
        </is>
      </c>
      <c r="AW79" s="134" t="inlineStr">
        <is>
          <t>—</t>
        </is>
      </c>
      <c r="AX79" s="180" t="inlineStr">
        <is>
          <t>Framework + role-holders' themes · 3+ answered</t>
        </is>
      </c>
      <c r="AY79" s="136" t="inlineStr">
        <is>
          <t>4 holders, 4 answered the survey; sub-family 13 answered</t>
        </is>
      </c>
    </row>
    <row r="80">
      <c r="A80" s="160" t="inlineStr">
        <is>
          <t>Project &amp; Program Management</t>
        </is>
      </c>
    </row>
    <row r="81" ht="80" customHeight="1">
      <c r="A81" s="176" t="inlineStr">
        <is>
          <t>RC-132</t>
        </is>
      </c>
      <c r="B81" s="111" t="inlineStr">
        <is>
          <t>Project &amp; Program Management</t>
        </is>
      </c>
      <c r="C81" s="111" t="inlineStr">
        <is>
          <t>PMO &amp; Delivery Excellence</t>
        </is>
      </c>
      <c r="D81" s="150" t="inlineStr">
        <is>
          <t>B2</t>
        </is>
      </c>
      <c r="E81" s="21" t="inlineStr">
        <is>
          <t>Manager</t>
        </is>
      </c>
      <c r="F81" s="111" t="inlineStr">
        <is>
          <t>Manager</t>
        </is>
      </c>
      <c r="G81" s="111" t="inlineStr">
        <is>
          <t>PMO Manager</t>
        </is>
      </c>
      <c r="H81" s="112" t="n">
        <v>1</v>
      </c>
      <c r="I81" s="111" t="inlineStr">
        <is>
          <t>CARBON 1</t>
        </is>
      </c>
      <c r="J81" s="162" t="n">
        <v>1</v>
      </c>
      <c r="K81" s="114" t="inlineStr">
        <is>
          <t>Priyanka Mehra</t>
        </is>
      </c>
      <c r="L81" s="114" t="inlineStr">
        <is>
          <t>Services</t>
        </is>
      </c>
      <c r="M81" s="119" t="inlineStr">
        <is>
          <t>Runs delivery governance, tracking, risk and process-improvement; coaches teams on delivery practices. At B2: deep domain expertise, or one team.</t>
        </is>
      </c>
      <c r="N81" s="164" t="inlineStr">
        <is>
          <t>Runs delivery governance, tracking, risk and process-improvement; coaches teams on delivery practices; Hardest problems in the domain; One team or a client portfolio</t>
        </is>
      </c>
      <c r="O81" s="164" t="inlineStr">
        <is>
          <t>One team or a client portfolio</t>
        </is>
      </c>
      <c r="P81" s="164" t="inlineStr">
        <is>
          <t>One team or a client portfolio</t>
        </is>
      </c>
      <c r="Q81" s="164" t="inlineStr">
        <is>
          <t>Allocates people and sets team priorities</t>
        </is>
      </c>
      <c r="R81" s="164" t="inlineStr">
        <is>
          <t>—</t>
        </is>
      </c>
      <c r="S81" s="164" t="inlineStr">
        <is>
          <t>—</t>
        </is>
      </c>
      <c r="T81" s="164" t="inlineStr">
        <is>
          <t>—</t>
        </is>
      </c>
      <c r="U81" s="120" t="inlineStr">
        <is>
          <t>Deep domain expertise, or one team</t>
        </is>
      </c>
      <c r="V81" s="165" t="inlineStr">
        <is>
          <t>Hardest problems in the domain</t>
        </is>
      </c>
      <c r="W81" s="165" t="inlineStr">
        <is>
          <t>Allocates people and sets team priorities</t>
        </is>
      </c>
      <c r="X81" s="165" t="inlineStr">
        <is>
          <t>One team or a client portfolio</t>
        </is>
      </c>
      <c r="Y81" s="165" t="inlineStr">
        <is>
          <r>
            <rPr>
              <rFont val="Calibri"/>
              <b val="1"/>
              <sz val="10"/>
            </rPr>
            <t>IC:</t>
          </r>
          <r>
            <rPr>
              <rFont val="Calibri"/>
              <sz val="10"/>
            </rPr>
            <t xml:space="preserve"> guides others in the domain · People: manages a team of 6+</t>
          </r>
        </is>
      </c>
      <c r="Z81" s="165" t="inlineStr">
        <is>
          <t>6–9 yrs</t>
        </is>
      </c>
      <c r="AA81" s="165" t="inlineStr">
        <is>
          <t>Graduate or postgraduate; professional qualification preferred</t>
        </is>
      </c>
      <c r="AB81" s="165" t="inlineStr">
        <is>
          <t>PMP / PRINCE2 / CSM / SAFe</t>
        </is>
      </c>
      <c r="AC81" s="165" t="inlineStr">
        <is>
          <r>
            <rPr>
              <rFont val="Calibri"/>
              <b val="1"/>
              <sz val="10"/>
            </rPr>
            <t>IC:</t>
          </r>
          <r>
            <rPr>
              <rFont val="Calibri"/>
              <sz val="10"/>
            </rPr>
            <t xml:space="preserve"> none · People: 6–8 knowledge work, 8–12 standardised delivery</t>
          </r>
        </is>
      </c>
      <c r="AD81" s="122" t="inlineStr">
        <is>
          <t>Core 3 · Future-ready 3 · Functional 4 · Leadership 3</t>
        </is>
      </c>
      <c r="AE81" s="123" t="inlineStr">
        <is>
          <t>Project, Program &amp; Agile Management · Stakeholder &amp; Client Management</t>
        </is>
      </c>
      <c r="AF81" s="123" t="inlineStr">
        <is>
          <t>Communication &amp; Presentation · Process Improvement &amp; Quality Mindset · Strategic Thinking &amp; Business Acumen · Product, Platform &amp; Domain Knowledge</t>
        </is>
      </c>
      <c r="AG81" s="177" t="inlineStr">
        <is>
          <t>P4 / M3</t>
        </is>
      </c>
      <c r="AH81" s="129" t="inlineStr">
        <is>
          <t>4–5</t>
        </is>
      </c>
      <c r="AI81" s="178" t="inlineStr">
        <is>
          <t>IRIS Vs Competitor Benchmark — PMI pathway + SaaS delivery ladder: Senior PM</t>
        </is>
      </c>
      <c r="AJ81" s="178" t="inlineStr">
        <is>
          <t>PMI PMBOK and Talent Triangle; CAPM · entry → PMP → PgMP; Scrum / SAFe</t>
        </is>
      </c>
      <c r="AK81" s="178" t="inlineStr">
        <is>
          <t>B3 · Lead Specialist</t>
        </is>
      </c>
      <c r="AL81" s="130" t="inlineStr">
        <is>
          <t>AI / automation · Project / programme management · Data, SQL &amp; analytics · Product &amp; tool knowledge · Strategy &amp; business acumen</t>
        </is>
      </c>
      <c r="AM81" s="131" t="inlineStr">
        <is>
          <t>—</t>
        </is>
      </c>
      <c r="AN81" s="131" t="inlineStr">
        <is>
          <t>—</t>
        </is>
      </c>
      <c r="AO81" s="131" t="inlineStr">
        <is>
          <t>—</t>
        </is>
      </c>
      <c r="AP81" s="131" t="inlineStr">
        <is>
          <t>—</t>
        </is>
      </c>
      <c r="AQ81" s="131" t="inlineStr">
        <is>
          <t>—</t>
        </is>
      </c>
      <c r="AR81" s="144" t="inlineStr">
        <is>
          <t>Deliver change and govern investment execution. Includes: Project, programme, portfolio and PMO work with distinct mandates. Excludes: Ongoing product strategy; routine service operations.</t>
        </is>
      </c>
      <c r="AS81" s="134" t="inlineStr">
        <is>
          <t>LD11-1 · Delivery / PMO Manager</t>
        </is>
      </c>
      <c r="AT81" s="134" t="inlineStr">
        <is>
          <t>Own staffing decisions, performance support, service quality and delegated team resources</t>
        </is>
      </c>
      <c r="AU81" s="134" t="inlineStr">
        <is>
          <t>Do not manufacture three reporting layers. Choose roles the organisation needs. A specialist may remain on an equally valued expert path.</t>
        </is>
      </c>
      <c r="AV81" s="134" t="inlineStr">
        <is>
          <t>—</t>
        </is>
      </c>
      <c r="AW81" s="134" t="inlineStr">
        <is>
          <t>—</t>
        </is>
      </c>
      <c r="AX81" s="145" t="inlineStr">
        <is>
          <t>Framework only · fewer than 3 answered</t>
        </is>
      </c>
      <c r="AY81" s="136" t="inlineStr">
        <is>
          <t>1 holder, 1 answered the survey; sub-family 1 answered</t>
        </is>
      </c>
    </row>
    <row r="82" ht="145" customHeight="1">
      <c r="A82" s="176" t="inlineStr">
        <is>
          <t>RC-135</t>
        </is>
      </c>
      <c r="B82" s="111" t="inlineStr">
        <is>
          <t>Project &amp; Program Management</t>
        </is>
      </c>
      <c r="C82" s="111" t="inlineStr">
        <is>
          <t>Project &amp; Program Delivery</t>
        </is>
      </c>
      <c r="D82" s="150" t="inlineStr">
        <is>
          <t>B2</t>
        </is>
      </c>
      <c r="E82" s="21" t="inlineStr">
        <is>
          <t>Senior Specialist</t>
        </is>
      </c>
      <c r="F82" s="111" t="inlineStr">
        <is>
          <t>IC</t>
        </is>
      </c>
      <c r="G82" s="111" t="inlineStr">
        <is>
          <t>Project Manager</t>
        </is>
      </c>
      <c r="H82" s="112" t="n">
        <v>2</v>
      </c>
      <c r="I82" s="111" t="inlineStr">
        <is>
          <t>CARBON 1 · iFile 1</t>
        </is>
      </c>
      <c r="J82" s="162" t="n">
        <v>1</v>
      </c>
      <c r="K82" s="114" t="inlineStr">
        <is>
          <t>Aaron Michael</t>
        </is>
      </c>
      <c r="L82" s="114" t="inlineStr">
        <is>
          <t>Technology</t>
        </is>
      </c>
      <c r="M82" s="119" t="inlineStr">
        <is>
          <r>
            <rPr>
              <rFont val="Calibri"/>
              <sz val="10"/>
            </rPr>
            <t xml:space="preserve">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t>
          </r>
        </is>
      </c>
      <c r="N82" s="164"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t>
          </r>
        </is>
      </c>
      <c r="O82" s="164" t="inlineStr">
        <is>
          <r>
            <rPr>
              <rFont val="Calibri"/>
              <sz val="10"/>
            </rPr>
            <t xml:space="preserve">One team or a client portfolio
</t>
          </r>
          <r>
            <rPr>
              <rFont val="Calibri"/>
              <b val="1"/>
              <sz val="10"/>
            </rPr>
            <t>Common themes in sub-family holders, all levels' answers:</t>
          </r>
          <r>
            <rPr>
              <rFont val="Calibri"/>
              <sz val="10"/>
            </rPr>
            <t xml:space="preserve"> project · delivery · product · client · transformation · timely</t>
          </r>
        </is>
      </c>
      <c r="P82" s="164" t="inlineStr">
        <is>
          <r>
            <rPr>
              <rFont val="Calibri"/>
              <sz val="10"/>
            </rPr>
            <t xml:space="preserve">One team or a client portfolio
</t>
          </r>
          <r>
            <rPr>
              <rFont val="Calibri"/>
              <b val="1"/>
              <sz val="10"/>
            </rPr>
            <t>Common themes in sub-family holders, all levels' answers:</t>
          </r>
          <r>
            <rPr>
              <rFont val="Calibri"/>
              <sz val="10"/>
            </rPr>
            <t xml:space="preserve"> delivery · project · accountable · timelines · quality · management</t>
          </r>
        </is>
      </c>
      <c r="Q82" s="164" t="inlineStr">
        <is>
          <r>
            <rPr>
              <rFont val="Calibri"/>
              <sz val="10"/>
            </rPr>
            <t xml:space="preserve">Allocates people and sets team priorities
</t>
          </r>
          <r>
            <rPr>
              <rFont val="Calibri"/>
              <b val="1"/>
              <sz val="10"/>
            </rPr>
            <t>Common themes in sub-family holders, all levels' answers:</t>
          </r>
          <r>
            <rPr>
              <rFont val="Calibri"/>
              <sz val="10"/>
            </rPr>
            <t xml:space="preserve"> client · project · issue · product · allocation · delivery</t>
          </r>
        </is>
      </c>
      <c r="R82" s="164" t="inlineStr">
        <is>
          <t>—</t>
        </is>
      </c>
      <c r="S82" s="164" t="inlineStr">
        <is>
          <t>Project Management · Stakeholder management · Requirement analysis</t>
        </is>
      </c>
      <c r="T82" s="164" t="inlineStr">
        <is>
          <t>Excel · Claude · Quickscrum · Quick Scrum</t>
        </is>
      </c>
      <c r="U82" s="120" t="inlineStr">
        <is>
          <t>Deep domain expertise, or one team</t>
        </is>
      </c>
      <c r="V82" s="165" t="inlineStr">
        <is>
          <t>Hardest problems in the domain</t>
        </is>
      </c>
      <c r="W82" s="165" t="inlineStr">
        <is>
          <t>Allocates people and sets team priorities</t>
        </is>
      </c>
      <c r="X82" s="165" t="inlineStr">
        <is>
          <t>One team or a client portfolio</t>
        </is>
      </c>
      <c r="Y82" s="165" t="inlineStr">
        <is>
          <r>
            <rPr>
              <rFont val="Calibri"/>
              <b val="1"/>
              <sz val="10"/>
            </rPr>
            <t>IC:</t>
          </r>
          <r>
            <rPr>
              <rFont val="Calibri"/>
              <sz val="10"/>
            </rPr>
            <t xml:space="preserve"> guides others in the domain · People: manages a team of 6+</t>
          </r>
        </is>
      </c>
      <c r="Z82" s="165" t="inlineStr">
        <is>
          <t>6–9 yrs</t>
        </is>
      </c>
      <c r="AA82" s="165" t="inlineStr">
        <is>
          <t>Graduate or postgraduate; professional qualification preferred</t>
        </is>
      </c>
      <c r="AB82" s="165" t="inlineStr">
        <is>
          <t>PMP / PRINCE2 / CSM / SAFe</t>
        </is>
      </c>
      <c r="AC82" s="165" t="inlineStr">
        <is>
          <r>
            <rPr>
              <rFont val="Calibri"/>
              <b val="1"/>
              <sz val="10"/>
            </rPr>
            <t>IC:</t>
          </r>
          <r>
            <rPr>
              <rFont val="Calibri"/>
              <sz val="10"/>
            </rPr>
            <t xml:space="preserve"> none · People: 6–8 knowledge work, 8–12 standardised delivery</t>
          </r>
        </is>
      </c>
      <c r="AD82" s="122" t="inlineStr">
        <is>
          <t>Core 3 · Future-ready 3 · Functional 4 · Leadership 2</t>
        </is>
      </c>
      <c r="AE82" s="123" t="inlineStr">
        <is>
          <t>Project, Program &amp; Agile Management · Stakeholder &amp; Client Management</t>
        </is>
      </c>
      <c r="AF82" s="123" t="inlineStr">
        <is>
          <t>Communication &amp; Presentation · Process Improvement &amp; Quality Mindset · Strategic Thinking &amp; Business Acumen · Product, Platform &amp; Domain Knowledge</t>
        </is>
      </c>
      <c r="AG82" s="177" t="inlineStr">
        <is>
          <t>P4 / M3</t>
        </is>
      </c>
      <c r="AH82" s="129" t="inlineStr">
        <is>
          <t>4–5</t>
        </is>
      </c>
      <c r="AI82" s="178" t="inlineStr">
        <is>
          <t>IRIS Vs Competitor Benchmark — PMI pathway + SaaS delivery ladder: Senior PM</t>
        </is>
      </c>
      <c r="AJ82" s="178" t="inlineStr">
        <is>
          <t>PMI PMBOK and Talent Triangle; CAPM · entry → PMP → PgMP; Scrum / SAFe</t>
        </is>
      </c>
      <c r="AK82" s="178" t="inlineStr">
        <is>
          <t>B3 · Lead Specialist</t>
        </is>
      </c>
      <c r="AL82" s="130" t="inlineStr">
        <is>
          <t>AI / automation · Project / programme management · Product &amp; tool knowledge · Client, sales &amp; stakeholders · Strategy &amp; business acumen</t>
        </is>
      </c>
      <c r="AM82" s="131"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AN82" s="131" t="inlineStr">
        <is>
          <t>Formal / classroom training · Mentoring / guidance from seniors · On-the-job / hands-on · Certification</t>
        </is>
      </c>
      <c r="AO82" s="131" t="inlineStr">
        <is>
          <t>dependency · priorities · client · changes · priority</t>
        </is>
      </c>
      <c r="AP82" s="131" t="inlineStr">
        <is>
          <t>project · responsibilities · reduce · improve · pm</t>
        </is>
      </c>
      <c r="AQ82" s="131" t="inlineStr">
        <is>
          <t>10 of 14 say the role is changing because of AI / automation</t>
        </is>
      </c>
      <c r="AR82" s="144" t="inlineStr">
        <is>
          <t>Deliver change and govern investment execution. Includes: Project, programme, portfolio and PMO work with distinct mandates. Excludes: Ongoing product strategy; routine service operations.</t>
        </is>
      </c>
      <c r="AS82" s="134" t="inlineStr">
        <is>
          <t>PMO01-3 · Senior Project Manager</t>
        </is>
      </c>
      <c r="AT82" s="134" t="inlineStr">
        <is>
          <t>Own complex dependencies, commercial changes and delivery trade-offs.</t>
        </is>
      </c>
      <c r="AU82" s="134" t="inlineStr">
        <is>
          <t>Evidence of complex work, decisions and outcomes beyond routine delivery.</t>
        </is>
      </c>
      <c r="AV82" s="134" t="inlineStr">
        <is>
          <t>A delivered project with baseline, managed changes, acceptance and benefit review</t>
        </is>
      </c>
      <c r="AW82" s="134" t="inlineStr">
        <is>
          <r>
            <rPr>
              <rFont val="Calibri"/>
              <b val="1"/>
              <sz val="10"/>
            </rPr>
            <t>Workiva:</t>
          </r>
          <r>
            <rPr>
              <rFont val="Calibri"/>
              <sz val="10"/>
            </rPr>
            <t xml:space="preserve"> Lead program manager · Related work. Gap: Programme posting supports complex delivery, not every project or PMO stage</t>
          </r>
        </is>
      </c>
      <c r="AX82" s="179" t="inlineStr">
        <is>
          <t>Framework + sub-family themes · 3+ answered</t>
        </is>
      </c>
      <c r="AY82" s="136" t="inlineStr">
        <is>
          <t>2 holders, 2 answered the survey; sub-family 14 answered</t>
        </is>
      </c>
    </row>
    <row r="83">
      <c r="A83" s="160" t="inlineStr">
        <is>
          <t>Quality Assurance</t>
        </is>
      </c>
    </row>
    <row r="84" ht="119" customHeight="1">
      <c r="A84" s="176" t="inlineStr">
        <is>
          <t>RC-141</t>
        </is>
      </c>
      <c r="B84" s="111" t="inlineStr">
        <is>
          <t>Quality Assurance</t>
        </is>
      </c>
      <c r="C84" s="111" t="inlineStr">
        <is>
          <t>Functional &amp; Domain Testing</t>
        </is>
      </c>
      <c r="D84" s="148" t="inlineStr">
        <is>
          <t>A3</t>
        </is>
      </c>
      <c r="E84" s="147" t="inlineStr">
        <is>
          <t>Senior Associate</t>
        </is>
      </c>
      <c r="F84" s="111" t="inlineStr">
        <is>
          <t>IC</t>
        </is>
      </c>
      <c r="G84" s="111" t="inlineStr">
        <is>
          <t>Senior QA Engineer · QA Specialist</t>
        </is>
      </c>
      <c r="H84" s="112" t="n">
        <v>20</v>
      </c>
      <c r="I84" s="111" t="inlineStr">
        <is>
          <t>iFile 11 · CARBON 7 · iDEAL 1 · Datatech 1</t>
        </is>
      </c>
      <c r="J84" s="162" t="n">
        <v>7</v>
      </c>
      <c r="K84" s="114" t="inlineStr">
        <is>
          <t>Brehmjit Gopalkrishnan, Hrishikesh Thombare, Pooja Gawas, Pratikkumar Mistry, Tasmiyah Patni, Vishal Panchal, Yadavar Velumurgan S.</t>
        </is>
      </c>
      <c r="L84" s="114" t="inlineStr">
        <is>
          <t>Quality Assurance · Services</t>
        </is>
      </c>
      <c r="M84" s="119"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N84" s="164"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O84"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quality · reports · cases · product · bug</t>
          </r>
        </is>
      </c>
      <c r="P84"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accountable · quality · am · test · release · missed</t>
          </r>
        </is>
      </c>
      <c r="Q84" s="164"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R84" s="164" t="inlineStr">
        <is>
          <r>
            <rPr>
              <rFont val="Calibri"/>
              <b val="1"/>
              <sz val="10"/>
            </rPr>
            <t>Common themes in manager-set KRAs:</t>
          </r>
          <r>
            <rPr>
              <rFont val="Calibri"/>
              <sz val="10"/>
            </rPr>
            <t xml:space="preserve"> project · qa · quality · production · knowledge · test</t>
          </r>
        </is>
      </c>
      <c r="S84" s="164" t="inlineStr">
        <is>
          <t>Software testing · regression testing · Test case design · Manual Testing · Execution · Test case execution</t>
        </is>
      </c>
      <c r="T84" s="164" t="inlineStr">
        <is>
          <t>Quickscrum · Mail access · Test management tool · Bug tracking tool · POSTMAN</t>
        </is>
      </c>
      <c r="U84" s="120" t="inlineStr">
        <is>
          <t>Varied work; reviews juniors; go-to for a process</t>
        </is>
      </c>
      <c r="V84" s="165" t="inlineStr">
        <is>
          <t>Varied and non-standard work; handles exceptions</t>
        </is>
      </c>
      <c r="W84" s="165" t="inlineStr">
        <is>
          <t>Technical / QC / client calls on own work</t>
        </is>
      </c>
      <c r="X84" s="165" t="inlineStr">
        <is>
          <t>A module / process, or work with client or regulatory consequences</t>
        </is>
      </c>
      <c r="Y84" s="165" t="inlineStr">
        <is>
          <t>Not scored in Band A</t>
        </is>
      </c>
      <c r="Z84" s="165" t="inlineStr">
        <is>
          <t>2–4 yrs</t>
        </is>
      </c>
      <c r="AA84" s="165" t="inlineStr">
        <is>
          <t>Graduate; relevant certification preferred</t>
        </is>
      </c>
      <c r="AB84" s="165" t="inlineStr">
        <is>
          <t>ISTQB Foundation / Advanced; Internal product certification</t>
        </is>
      </c>
      <c r="AC84" s="165" t="inlineStr">
        <is>
          <t>None · guides 1–3 juniors informally</t>
        </is>
      </c>
      <c r="AD84" s="122" t="inlineStr">
        <is>
          <t>Core 2 · Future-ready 2 · Functional 3 · Leadership —</t>
        </is>
      </c>
      <c r="AE84" s="123" t="inlineStr">
        <is>
          <t>Test Automation &amp; QA Engineering · Product, Platform &amp; Domain Knowledge</t>
        </is>
      </c>
      <c r="AF84" s="123" t="inlineStr">
        <is>
          <t>Database, SQL &amp; Data Engineering · AI, GenAI &amp; Prompt Engineering · Process Improvement &amp; Quality Mindset · Communication &amp; Presentation</t>
        </is>
      </c>
      <c r="AG84" s="177" t="inlineStr">
        <is>
          <t>P2</t>
        </is>
      </c>
      <c r="AH84" s="129" t="inlineStr">
        <is>
          <t>3 Apply</t>
        </is>
      </c>
      <c r="AI84" s="178" t="inlineStr">
        <is>
          <r>
            <rPr>
              <rFont val="Calibri"/>
              <b val="1"/>
              <sz val="10"/>
            </rPr>
            <t>Workiva:</t>
          </r>
          <r>
            <rPr>
              <rFont val="Calibri"/>
              <sz val="10"/>
            </rPr>
            <t xml:space="preserve"> SE · Broadridge India: SE · Nasdaq / AxiomSL: SE · IRIS Vs Market Benchmark — ISTQB certification pathway: Foundation</t>
          </r>
        </is>
      </c>
      <c r="AJ84" s="178" t="inlineStr">
        <is>
          <t>ISTQB Foundation → Advanced → Expert; SFIA testing</t>
        </is>
      </c>
      <c r="AK84" s="178" t="inlineStr">
        <is>
          <t>B1 · Specialist</t>
        </is>
      </c>
      <c r="AL84" s="130" t="inlineStr">
        <is>
          <t>AI / automation · Testing &amp; quality · Broader exposure &amp; ownership · Product &amp; tool knowledge · Data, SQL &amp; analytics</t>
        </is>
      </c>
      <c r="AM84" s="131" t="inlineStr">
        <is>
          <t>automation · training · presentation influence · ownership · stakeholder management</t>
        </is>
      </c>
      <c r="AN84" s="131" t="inlineStr">
        <is>
          <t>Formal / classroom training · On-the-job / hands-on · Mentoring / guidance from seniors · Knowledge transfer · KT · Online courses / self-learning</t>
        </is>
      </c>
      <c r="AO84" s="131" t="inlineStr">
        <is>
          <t>unclear · frequent · requirements · changes · priorities</t>
        </is>
      </c>
      <c r="AP84" s="131" t="inlineStr">
        <is>
          <t>requirement · test · clearer · rework · environments</t>
        </is>
      </c>
      <c r="AQ84" s="131" t="inlineStr">
        <is>
          <t>17 of 19 say the role is changing because of AI / automation</t>
        </is>
      </c>
      <c r="AR84" s="144" t="inlineStr">
        <is>
          <t>Provide systematic product-quality assurance. Includes: Test design, automation, risk-based coverage and quality architecture. Excludes: Data-production checking where the primary output is data.</t>
        </is>
      </c>
      <c r="AS84" s="134" t="inlineStr">
        <is>
          <t>QA01-2 · Test Engineer</t>
        </is>
      </c>
      <c r="AT84" s="134" t="inlineStr">
        <is>
          <t>Design tests from requirements and report reproducible defects.</t>
        </is>
      </c>
      <c r="AU84" s="134" t="inlineStr">
        <is>
          <t>Demonstrate routine delivery plus judgement in bounded exceptions.</t>
        </is>
      </c>
      <c r="AV84" s="134" t="inlineStr">
        <is>
          <t>A risk-based test plan with traceability, reproducible defects and release recommendation</t>
        </is>
      </c>
      <c r="AW84" s="134"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84" s="180" t="inlineStr">
        <is>
          <t>Framework + role-holders' themes · 3+ answered</t>
        </is>
      </c>
      <c r="AY84" s="136" t="inlineStr">
        <is>
          <t>20 holders, 19 answered the survey; sub-family 26 answered</t>
        </is>
      </c>
    </row>
    <row r="85" ht="119" customHeight="1">
      <c r="A85" s="176" t="inlineStr">
        <is>
          <t>RC-144</t>
        </is>
      </c>
      <c r="B85" s="111" t="inlineStr">
        <is>
          <t>Quality Assurance</t>
        </is>
      </c>
      <c r="C85" s="111" t="inlineStr">
        <is>
          <t>Functional &amp; Domain Testing</t>
        </is>
      </c>
      <c r="D85" s="150" t="inlineStr">
        <is>
          <t>B2</t>
        </is>
      </c>
      <c r="E85" s="21" t="inlineStr">
        <is>
          <t>Senior Specialist</t>
        </is>
      </c>
      <c r="F85" s="111" t="inlineStr">
        <is>
          <t>IC</t>
        </is>
      </c>
      <c r="G85" s="111" t="inlineStr">
        <is>
          <t>Senior QA Specialist – POD Lead</t>
        </is>
      </c>
      <c r="H85" s="112" t="n">
        <v>1</v>
      </c>
      <c r="I85" s="111" t="inlineStr">
        <is>
          <t>CARBON 1</t>
        </is>
      </c>
      <c r="J85" s="162" t="n">
        <v>1</v>
      </c>
      <c r="K85" s="114" t="inlineStr">
        <is>
          <t>Mohammed Sameer Shamsudin</t>
        </is>
      </c>
      <c r="L85" s="114" t="inlineStr">
        <is>
          <t>Services</t>
        </is>
      </c>
      <c r="M85" s="119" t="inlineStr">
        <is>
          <r>
            <rPr>
              <rFont val="Calibri"/>
              <sz val="10"/>
            </rPr>
            <t xml:space="preserve">Designs and executes functional, regression and domain/AI-feature test cases; logs defects; supports sign-off. At B2: deep domain expertise, or one team.
</t>
          </r>
          <r>
            <rPr>
              <rFont val="Calibri"/>
              <b val="1"/>
              <sz val="10"/>
            </rPr>
            <t>Common themes in sub-family holders, all levels' answers:</t>
          </r>
          <r>
            <rPr>
              <rFont val="Calibri"/>
              <sz val="10"/>
            </rPr>
            <t xml:space="preserve"> software · quality · product · requirements · user · before</t>
          </r>
        </is>
      </c>
      <c r="N85" s="164" t="inlineStr">
        <is>
          <r>
            <rPr>
              <rFont val="Calibri"/>
              <sz val="10"/>
            </rPr>
            <t xml:space="preserve">Designs and executes functional, regression and domain/AI-feature test cases; logs defects; supports sign-off; Hardest problems in the domain; One team or a client portfolio
</t>
          </r>
          <r>
            <rPr>
              <rFont val="Calibri"/>
              <b val="1"/>
              <sz val="10"/>
            </rPr>
            <t>Common themes in sub-family holders, all levels' answers:</t>
          </r>
          <r>
            <rPr>
              <rFont val="Calibri"/>
              <sz val="10"/>
            </rPr>
            <t xml:space="preserve"> test · defect · reporting · regression · case · execution</t>
          </r>
        </is>
      </c>
      <c r="O85" s="164" t="inlineStr">
        <is>
          <r>
            <rPr>
              <rFont val="Calibri"/>
              <sz val="10"/>
            </rPr>
            <t xml:space="preserve">One team or a client portfolio
</t>
          </r>
          <r>
            <rPr>
              <rFont val="Calibri"/>
              <b val="1"/>
              <sz val="10"/>
            </rPr>
            <t>Common themes in sub-family holders, all levels' answers:</t>
          </r>
          <r>
            <rPr>
              <rFont val="Calibri"/>
              <sz val="10"/>
            </rPr>
            <t xml:space="preserve"> test · quality · reports · bug · cases · defect</t>
          </r>
        </is>
      </c>
      <c r="P85" s="164" t="inlineStr">
        <is>
          <r>
            <rPr>
              <rFont val="Calibri"/>
              <sz val="10"/>
            </rPr>
            <t xml:space="preserve">One team or a client portfolio
</t>
          </r>
          <r>
            <rPr>
              <rFont val="Calibri"/>
              <b val="1"/>
              <sz val="10"/>
            </rPr>
            <t>Common themes in sub-family holders, all levels' answers:</t>
          </r>
          <r>
            <rPr>
              <rFont val="Calibri"/>
              <sz val="10"/>
            </rPr>
            <t xml:space="preserve"> quality · test · accountable · am · release · reporting</t>
          </r>
        </is>
      </c>
      <c r="Q85" s="164" t="inlineStr">
        <is>
          <r>
            <rPr>
              <rFont val="Calibri"/>
              <sz val="10"/>
            </rPr>
            <t xml:space="preserve">Allocates people and sets team priorities
</t>
          </r>
          <r>
            <rPr>
              <rFont val="Calibri"/>
              <b val="1"/>
              <sz val="10"/>
            </rPr>
            <t>Common themes in sub-family holders, all levels' answers:</t>
          </r>
          <r>
            <rPr>
              <rFont val="Calibri"/>
              <sz val="10"/>
            </rPr>
            <t xml:space="preserve"> test · prioritize · independently · scenarios · identify · issues</t>
          </r>
        </is>
      </c>
      <c r="R85" s="164" t="inlineStr">
        <is>
          <t>—</t>
        </is>
      </c>
      <c r="S85" s="164" t="inlineStr">
        <is>
          <t>Software testing · Test case design · regression testing · Functional testing · Manual Testing · Test Case execution · Analytical thinking · Attention to detail</t>
        </is>
      </c>
      <c r="T85" s="164" t="inlineStr">
        <is>
          <t>Quickscrum · Postman · Bug tracking tool · Mail access · Visual Studio · Notepad plus plus · Test management tool · Jira</t>
        </is>
      </c>
      <c r="U85" s="120" t="inlineStr">
        <is>
          <t>Deep domain expertise, or one team</t>
        </is>
      </c>
      <c r="V85" s="165" t="inlineStr">
        <is>
          <t>Hardest problems in the domain</t>
        </is>
      </c>
      <c r="W85" s="165" t="inlineStr">
        <is>
          <t>Allocates people and sets team priorities</t>
        </is>
      </c>
      <c r="X85" s="165" t="inlineStr">
        <is>
          <t>One team or a client portfolio</t>
        </is>
      </c>
      <c r="Y85" s="165" t="inlineStr">
        <is>
          <r>
            <rPr>
              <rFont val="Calibri"/>
              <b val="1"/>
              <sz val="10"/>
            </rPr>
            <t>IC:</t>
          </r>
          <r>
            <rPr>
              <rFont val="Calibri"/>
              <sz val="10"/>
            </rPr>
            <t xml:space="preserve"> guides others in the domain · People: manages a team of 6+</t>
          </r>
        </is>
      </c>
      <c r="Z85" s="165" t="inlineStr">
        <is>
          <t>6–9 yrs</t>
        </is>
      </c>
      <c r="AA85" s="165" t="inlineStr">
        <is>
          <t>Graduate or postgraduate; professional qualification preferred</t>
        </is>
      </c>
      <c r="AB85" s="165" t="inlineStr">
        <is>
          <t>ISTQB Foundation / Advanced; Internal product certification</t>
        </is>
      </c>
      <c r="AC85" s="165" t="inlineStr">
        <is>
          <r>
            <rPr>
              <rFont val="Calibri"/>
              <b val="1"/>
              <sz val="10"/>
            </rPr>
            <t>IC:</t>
          </r>
          <r>
            <rPr>
              <rFont val="Calibri"/>
              <sz val="10"/>
            </rPr>
            <t xml:space="preserve"> none · People: 6–8 knowledge work, 8–12 standardised delivery</t>
          </r>
        </is>
      </c>
      <c r="AD85" s="122" t="inlineStr">
        <is>
          <t>Core 3 · Future-ready 3 · Functional 4 · Leadership 2</t>
        </is>
      </c>
      <c r="AE85" s="123" t="inlineStr">
        <is>
          <t>Test Automation &amp; QA Engineering · Product, Platform &amp; Domain Knowledge</t>
        </is>
      </c>
      <c r="AF85" s="123" t="inlineStr">
        <is>
          <t>Database, SQL &amp; Data Engineering · AI, GenAI &amp; Prompt Engineering · Process Improvement &amp; Quality Mindset · Communication &amp; Presentation</t>
        </is>
      </c>
      <c r="AG85" s="177" t="inlineStr">
        <is>
          <t>P4 / M3</t>
        </is>
      </c>
      <c r="AH85" s="129" t="inlineStr">
        <is>
          <t>4–5</t>
        </is>
      </c>
      <c r="AI85" s="178"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J85" s="178" t="inlineStr">
        <is>
          <t>ISTQB Foundation → Advanced → Expert; SFIA testing</t>
        </is>
      </c>
      <c r="AK85" s="178" t="inlineStr">
        <is>
          <t>B3 · Lead Specialist</t>
        </is>
      </c>
      <c r="AL85" s="130" t="inlineStr">
        <is>
          <t>AI / automation · Testing &amp; quality · Data, SQL &amp; analytics · Strategy &amp; business acumen · Broader exposure &amp; ownership</t>
        </is>
      </c>
      <c r="AM85" s="131" t="inlineStr">
        <is>
          <t>—</t>
        </is>
      </c>
      <c r="AN85" s="131" t="inlineStr">
        <is>
          <t>Formal / classroom training · Mentoring / guidance from seniors · On-the-job / hands-on · Knowledge transfer · KT · Online courses / self-learning · Certification</t>
        </is>
      </c>
      <c r="AO85" s="131" t="inlineStr">
        <is>
          <t>unclear · requirements · frequent · priorities · changing</t>
        </is>
      </c>
      <c r="AP85" s="131" t="inlineStr">
        <is>
          <t>requirement · test · clearer · qa · documentation</t>
        </is>
      </c>
      <c r="AQ85" s="131" t="inlineStr">
        <is>
          <t>23 of 26 say the role is changing because of AI / automation</t>
        </is>
      </c>
      <c r="AR85" s="144" t="inlineStr">
        <is>
          <t>Provide systematic product-quality assurance. Includes: Test design, automation, risk-based coverage and quality architecture. Excludes: Data-production checking where the primary output is data.</t>
        </is>
      </c>
      <c r="AS85" s="134" t="inlineStr">
        <is>
          <t>QA01-3 · Senior Test Engineer</t>
        </is>
      </c>
      <c r="AT85" s="134" t="inlineStr">
        <is>
          <t>Own risk-based coverage and release-quality recommendations.</t>
        </is>
      </c>
      <c r="AU85" s="134" t="inlineStr">
        <is>
          <t>Evidence of complex work, decisions and outcomes beyond routine delivery.</t>
        </is>
      </c>
      <c r="AV85" s="134" t="inlineStr">
        <is>
          <t>A risk-based test plan with traceability, reproducible defects and release recommendation</t>
        </is>
      </c>
      <c r="AW85" s="134"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85" s="179" t="inlineStr">
        <is>
          <t>Framework + sub-family themes · 3+ answered</t>
        </is>
      </c>
      <c r="AY85" s="136" t="inlineStr">
        <is>
          <t>1 holder, 1 answered the survey; sub-family 26 answered</t>
        </is>
      </c>
    </row>
    <row r="86" ht="106" customHeight="1">
      <c r="A86" s="176" t="inlineStr">
        <is>
          <t>RC-146</t>
        </is>
      </c>
      <c r="B86" s="111" t="inlineStr">
        <is>
          <t>Quality Assurance</t>
        </is>
      </c>
      <c r="C86" s="111" t="inlineStr">
        <is>
          <t>Test Automation</t>
        </is>
      </c>
      <c r="D86" s="148" t="inlineStr">
        <is>
          <t>A3</t>
        </is>
      </c>
      <c r="E86" s="147" t="inlineStr">
        <is>
          <t>Senior Associate</t>
        </is>
      </c>
      <c r="F86" s="111" t="inlineStr">
        <is>
          <t>IC</t>
        </is>
      </c>
      <c r="G86" s="111" t="inlineStr">
        <is>
          <t>Senior QA Automation Engineer</t>
        </is>
      </c>
      <c r="H86" s="112" t="n">
        <v>6</v>
      </c>
      <c r="I86" s="111" t="inlineStr">
        <is>
          <t>iDEAL 3 · CARBON 1 · iFile 1 · Datatech 1</t>
        </is>
      </c>
      <c r="J86" s="162" t="n">
        <v>1</v>
      </c>
      <c r="K86" s="114" t="inlineStr">
        <is>
          <t>Vitiksha Gamit</t>
        </is>
      </c>
      <c r="L86" s="114" t="inlineStr">
        <is>
          <t>Quality Assurance</t>
        </is>
      </c>
      <c r="M86" s="119"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N86" s="164"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O8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reports · software · scripts · quality · test</t>
          </r>
        </is>
      </c>
      <c r="P86"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test · automation · quality · accountable · defect · identification</t>
          </r>
        </is>
      </c>
      <c r="Q86" s="164" t="inlineStr">
        <is>
          <r>
            <rPr>
              <rFont val="Calibri"/>
              <sz val="10"/>
            </rPr>
            <t xml:space="preserve">Technical / QC / client calls on own work
</t>
          </r>
          <r>
            <rPr>
              <rFont val="Calibri"/>
              <b val="1"/>
              <sz val="10"/>
            </rPr>
            <t>Common themes in role-holders' answers:</t>
          </r>
          <r>
            <rPr>
              <rFont val="Calibri"/>
              <sz val="10"/>
            </rPr>
            <t xml:space="preserve"> testing</t>
          </r>
        </is>
      </c>
      <c r="R86" s="164" t="inlineStr">
        <is>
          <r>
            <rPr>
              <rFont val="Calibri"/>
              <b val="1"/>
              <sz val="10"/>
            </rPr>
            <t>Common themes in manager-set KRAs:</t>
          </r>
          <r>
            <rPr>
              <rFont val="Calibri"/>
              <sz val="10"/>
            </rPr>
            <t xml:space="preserve"> test coverage · business · automation · knowledge · activities · comprehensive</t>
          </r>
        </is>
      </c>
      <c r="S86" s="164" t="inlineStr">
        <is>
          <t>Software Testing · Manual testing · Playwright</t>
        </is>
      </c>
      <c r="T86" s="164" t="inlineStr">
        <is>
          <t>Postman</t>
        </is>
      </c>
      <c r="U86" s="120" t="inlineStr">
        <is>
          <t>Varied work; reviews juniors; go-to for a process</t>
        </is>
      </c>
      <c r="V86" s="165" t="inlineStr">
        <is>
          <t>Varied and non-standard work; handles exceptions</t>
        </is>
      </c>
      <c r="W86" s="165" t="inlineStr">
        <is>
          <t>Technical / QC / client calls on own work</t>
        </is>
      </c>
      <c r="X86" s="165" t="inlineStr">
        <is>
          <t>A module / process, or work with client or regulatory consequences</t>
        </is>
      </c>
      <c r="Y86" s="165" t="inlineStr">
        <is>
          <t>Not scored in Band A</t>
        </is>
      </c>
      <c r="Z86" s="165" t="inlineStr">
        <is>
          <t>2–4 yrs</t>
        </is>
      </c>
      <c r="AA86" s="165" t="inlineStr">
        <is>
          <t>Graduate; relevant certification preferred</t>
        </is>
      </c>
      <c r="AB86" s="165" t="inlineStr">
        <is>
          <t>ISTQB Foundation / Advanced; Internal product certification</t>
        </is>
      </c>
      <c r="AC86" s="165" t="inlineStr">
        <is>
          <t>None · guides 1–3 juniors informally</t>
        </is>
      </c>
      <c r="AD86" s="122" t="inlineStr">
        <is>
          <t>Core 2 · Future-ready 2 · Functional 3 · Leadership —</t>
        </is>
      </c>
      <c r="AE86" s="123" t="inlineStr">
        <is>
          <t>Test Automation &amp; QA Engineering · Product, Platform &amp; Domain Knowledge</t>
        </is>
      </c>
      <c r="AF86" s="123" t="inlineStr">
        <is>
          <t>Database, SQL &amp; Data Engineering · AI, GenAI &amp; Prompt Engineering · Process Improvement &amp; Quality Mindset · Communication &amp; Presentation</t>
        </is>
      </c>
      <c r="AG86" s="177" t="inlineStr">
        <is>
          <t>P2</t>
        </is>
      </c>
      <c r="AH86" s="129" t="inlineStr">
        <is>
          <t>3 Apply</t>
        </is>
      </c>
      <c r="AI86" s="178" t="inlineStr">
        <is>
          <r>
            <rPr>
              <rFont val="Calibri"/>
              <b val="1"/>
              <sz val="10"/>
            </rPr>
            <t>Workiva:</t>
          </r>
          <r>
            <rPr>
              <rFont val="Calibri"/>
              <sz val="10"/>
            </rPr>
            <t xml:space="preserve"> SE · Broadridge India: SE · Nasdaq / AxiomSL: SE · IRIS Vs Market Benchmark — ISTQB certification pathway: Foundation</t>
          </r>
        </is>
      </c>
      <c r="AJ86" s="178" t="inlineStr">
        <is>
          <t>ISTQB Foundation → Advanced → Expert; SFIA testing</t>
        </is>
      </c>
      <c r="AK86" s="178" t="inlineStr">
        <is>
          <t>B1 · Specialist</t>
        </is>
      </c>
      <c r="AL86" s="130" t="inlineStr">
        <is>
          <t>AI / automation · Testing &amp; quality · Broader exposure &amp; ownership · Leadership &amp; people management · Project / programme management</t>
        </is>
      </c>
      <c r="AM86" s="131" t="inlineStr">
        <is>
          <t>training effective · utilization · training training · ai tools · xbrl training</t>
        </is>
      </c>
      <c r="AN86" s="131" t="inlineStr">
        <is>
          <t>Mentoring / guidance from seniors · On-the-job / hands-on · Formal / classroom training · Online courses / self-learning</t>
        </is>
      </c>
      <c r="AO86" s="131" t="inlineStr">
        <is>
          <t>requirements · unclear · test · multiple · unstable</t>
        </is>
      </c>
      <c r="AP86" s="131" t="inlineStr">
        <is>
          <t>time · automation · improve · test · environments</t>
        </is>
      </c>
      <c r="AQ86" s="131" t="inlineStr">
        <is>
          <t>5 of 6 say the role is changing because of AI / automation</t>
        </is>
      </c>
      <c r="AR86" s="144" t="inlineStr">
        <is>
          <t>Provide systematic product-quality assurance. Includes: Test design, automation, risk-based coverage and quality architecture. Excludes: Data-production checking where the primary output is data.</t>
        </is>
      </c>
      <c r="AS86" s="134" t="inlineStr">
        <is>
          <t>QA02-2 · Test Automation Engineer / SDET</t>
        </is>
      </c>
      <c r="AT86" s="134" t="inlineStr">
        <is>
          <t>Build reliable automated tests with useful failure signals.</t>
        </is>
      </c>
      <c r="AU86" s="134" t="inlineStr">
        <is>
          <t>Demonstrate routine delivery plus judgement in bounded exceptions.</t>
        </is>
      </c>
      <c r="AV86" s="134" t="inlineStr">
        <is>
          <t>A maintained automation suite with reliable signals and reduced regression effort</t>
        </is>
      </c>
      <c r="AW86" s="134" t="inlineStr">
        <is>
          <r>
            <rPr>
              <rFont val="Calibri"/>
              <b val="1"/>
              <sz val="10"/>
            </rPr>
            <t>Regnology:</t>
          </r>
          <r>
            <rPr>
              <rFont val="Calibri"/>
              <sz val="10"/>
            </rPr>
            <t xml:space="preserve"> Senior Software Engineer, Pune
</t>
          </r>
          <r>
            <rPr>
              <rFont val="Calibri"/>
              <b val="1"/>
              <sz val="10"/>
            </rPr>
            <t>Regnology:</t>
          </r>
          <r>
            <rPr>
              <rFont val="Calibri"/>
              <sz val="10"/>
            </rPr>
            <t xml:space="preserve"> Release Engineer, Pune · Related work. Gap: Competitor engineering roles include testing; dedicated competitor QA levels remain unverified</t>
          </r>
        </is>
      </c>
      <c r="AX86" s="180" t="inlineStr">
        <is>
          <t>Framework + role-holders' themes · 3+ answered</t>
        </is>
      </c>
      <c r="AY86" s="136" t="inlineStr">
        <is>
          <t>6 holders, 6 answered the survey; sub-family 8 answered</t>
        </is>
      </c>
    </row>
    <row r="87" ht="93" customHeight="1">
      <c r="A87" s="176" t="inlineStr">
        <is>
          <t>RC-148</t>
        </is>
      </c>
      <c r="B87" s="111" t="inlineStr">
        <is>
          <t>Quality Assurance</t>
        </is>
      </c>
      <c r="C87" s="111" t="inlineStr">
        <is>
          <t>Test Management &amp; QA Leadership</t>
        </is>
      </c>
      <c r="D87" s="150" t="inlineStr">
        <is>
          <t>B2</t>
        </is>
      </c>
      <c r="E87" s="21" t="inlineStr">
        <is>
          <t>Manager</t>
        </is>
      </c>
      <c r="F87" s="111" t="inlineStr">
        <is>
          <t>Manager</t>
        </is>
      </c>
      <c r="G87" s="111" t="inlineStr">
        <is>
          <t>QA Manager · Senior QA Manager</t>
        </is>
      </c>
      <c r="H87" s="112" t="n">
        <v>2</v>
      </c>
      <c r="I87" s="111" t="inlineStr">
        <is>
          <t>CARBON 1 · iFile 1</t>
        </is>
      </c>
      <c r="J87" s="162" t="n">
        <v>1</v>
      </c>
      <c r="K87" s="114" t="inlineStr">
        <is>
          <t>Vinod Katekar</t>
        </is>
      </c>
      <c r="L87" s="114" t="inlineStr">
        <is>
          <t>Quality Assurance</t>
        </is>
      </c>
      <c r="M87" s="119"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N87" s="164"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O87" s="164" t="inlineStr">
        <is>
          <t>One team or a client portfolio</t>
        </is>
      </c>
      <c r="P87" s="164" t="inlineStr">
        <is>
          <r>
            <rPr>
              <rFont val="Calibri"/>
              <sz val="10"/>
            </rPr>
            <t xml:space="preserve">One team or a client portfolio
</t>
          </r>
          <r>
            <rPr>
              <rFont val="Calibri"/>
              <b val="1"/>
              <sz val="10"/>
            </rPr>
            <t>Common themes in sub-family holders, all levels' answers:</t>
          </r>
          <r>
            <rPr>
              <rFont val="Calibri"/>
              <sz val="10"/>
            </rPr>
            <t xml:space="preserve"> test results · software</t>
          </r>
        </is>
      </c>
      <c r="Q87" s="164" t="inlineStr">
        <is>
          <t>Allocates people and sets team priorities</t>
        </is>
      </c>
      <c r="R87" s="164" t="inlineStr">
        <is>
          <t>—</t>
        </is>
      </c>
      <c r="S87" s="164" t="inlineStr">
        <is>
          <t>Software Testing</t>
        </is>
      </c>
      <c r="T87" s="164" t="inlineStr">
        <is>
          <t>—</t>
        </is>
      </c>
      <c r="U87" s="120" t="inlineStr">
        <is>
          <t>Deep domain expertise, or one team</t>
        </is>
      </c>
      <c r="V87" s="165" t="inlineStr">
        <is>
          <t>Hardest problems in the domain</t>
        </is>
      </c>
      <c r="W87" s="165" t="inlineStr">
        <is>
          <t>Allocates people and sets team priorities</t>
        </is>
      </c>
      <c r="X87" s="165" t="inlineStr">
        <is>
          <t>One team or a client portfolio</t>
        </is>
      </c>
      <c r="Y87" s="165" t="inlineStr">
        <is>
          <r>
            <rPr>
              <rFont val="Calibri"/>
              <b val="1"/>
              <sz val="10"/>
            </rPr>
            <t>IC:</t>
          </r>
          <r>
            <rPr>
              <rFont val="Calibri"/>
              <sz val="10"/>
            </rPr>
            <t xml:space="preserve"> guides others in the domain · People: manages a team of 6+</t>
          </r>
        </is>
      </c>
      <c r="Z87" s="165" t="inlineStr">
        <is>
          <t>6–9 yrs</t>
        </is>
      </c>
      <c r="AA87" s="165" t="inlineStr">
        <is>
          <t>Graduate or postgraduate; professional qualification preferred</t>
        </is>
      </c>
      <c r="AB87" s="165" t="inlineStr">
        <is>
          <t>ISTQB Foundation / Advanced; Internal product certification</t>
        </is>
      </c>
      <c r="AC87" s="165" t="inlineStr">
        <is>
          <r>
            <rPr>
              <rFont val="Calibri"/>
              <b val="1"/>
              <sz val="10"/>
            </rPr>
            <t>IC:</t>
          </r>
          <r>
            <rPr>
              <rFont val="Calibri"/>
              <sz val="10"/>
            </rPr>
            <t xml:space="preserve"> none · People: 6–8 knowledge work, 8–12 standardised delivery</t>
          </r>
        </is>
      </c>
      <c r="AD87" s="122" t="inlineStr">
        <is>
          <t>Core 3 · Future-ready 3 · Functional 4 · Leadership 3</t>
        </is>
      </c>
      <c r="AE87" s="123" t="inlineStr">
        <is>
          <t>Test Automation &amp; QA Engineering · Product, Platform &amp; Domain Knowledge</t>
        </is>
      </c>
      <c r="AF87" s="123" t="inlineStr">
        <is>
          <t>Database, SQL &amp; Data Engineering · AI, GenAI &amp; Prompt Engineering · Process Improvement &amp; Quality Mindset · Communication &amp; Presentation</t>
        </is>
      </c>
      <c r="AG87" s="177" t="inlineStr">
        <is>
          <t>P4 / M3</t>
        </is>
      </c>
      <c r="AH87" s="129" t="inlineStr">
        <is>
          <t>4–5</t>
        </is>
      </c>
      <c r="AI87" s="178" t="inlineStr">
        <is>
          <r>
            <rPr>
              <rFont val="Calibri"/>
              <b val="1"/>
              <sz val="10"/>
            </rPr>
            <t>Workiva:</t>
          </r>
          <r>
            <rPr>
              <rFont val="Calibri"/>
              <sz val="10"/>
            </rPr>
            <t xml:space="preserve"> Senior SE · Broadridge India: Lead SE · Nasdaq / AxiomSL: Senior SE · IRIS Vs Market Benchmark — ISTQB certification pathway: Advanced · Test Manager / TAE</t>
          </r>
        </is>
      </c>
      <c r="AJ87" s="178" t="inlineStr">
        <is>
          <t>ISTQB Foundation → Advanced → Expert; SFIA testing</t>
        </is>
      </c>
      <c r="AK87" s="178" t="inlineStr">
        <is>
          <t>B3 · Lead Specialist</t>
        </is>
      </c>
      <c r="AL87" s="130" t="inlineStr">
        <is>
          <t>AI / automation · Testing &amp; quality · Product &amp; tool knowledge · Strategy &amp; business acumen · Broader exposure &amp; ownership</t>
        </is>
      </c>
      <c r="AM87" s="131" t="inlineStr">
        <is>
          <t>Communications and Soft Skills</t>
        </is>
      </c>
      <c r="AN87" s="131" t="inlineStr">
        <is>
          <t>Mentoring / guidance from seniors</t>
        </is>
      </c>
      <c r="AO87" s="131" t="inlineStr">
        <is>
          <t>No common theme</t>
        </is>
      </c>
      <c r="AP87" s="131" t="inlineStr">
        <is>
          <t>No common theme</t>
        </is>
      </c>
      <c r="AQ87" s="131" t="inlineStr">
        <is>
          <t>3 of 3 say the role is changing because of AI / automation</t>
        </is>
      </c>
      <c r="AR87" s="144" t="inlineStr">
        <is>
          <t>Provide systematic product-quality assurance. Includes: Test design, automation, risk-based coverage and quality architecture. Excludes: Data-production checking where the primary output is data.</t>
        </is>
      </c>
      <c r="AS87" s="134" t="inlineStr">
        <is>
          <t>LD06-1 · Quality Engineering Manager</t>
        </is>
      </c>
      <c r="AT87" s="134" t="inlineStr">
        <is>
          <t>Own staffing decisions, performance support, service quality and delegated team resources</t>
        </is>
      </c>
      <c r="AU87" s="134" t="inlineStr">
        <is>
          <t>Do not manufacture three reporting layers. Choose roles the organisation needs. A specialist may remain on an equally valued expert path.</t>
        </is>
      </c>
      <c r="AV87" s="134" t="inlineStr">
        <is>
          <t>—</t>
        </is>
      </c>
      <c r="AW87" s="134" t="inlineStr">
        <is>
          <t>—</t>
        </is>
      </c>
      <c r="AX87" s="179" t="inlineStr">
        <is>
          <t>Framework + sub-family themes · 3+ answered</t>
        </is>
      </c>
      <c r="AY87" s="136" t="inlineStr">
        <is>
          <t>2 holders, 2 answered the survey; sub-family 3 answered</t>
        </is>
      </c>
    </row>
    <row r="88">
      <c r="A88" s="160" t="inlineStr">
        <is>
          <t>Sales &amp; Business Development</t>
        </is>
      </c>
    </row>
    <row r="89" ht="145" customHeight="1">
      <c r="A89" s="176" t="inlineStr">
        <is>
          <t>RC-149</t>
        </is>
      </c>
      <c r="B89" s="111" t="inlineStr">
        <is>
          <t>Sales &amp; Business Development</t>
        </is>
      </c>
      <c r="C89" s="111" t="inlineStr">
        <is>
          <t>Bids, RFP &amp; Sales Operations</t>
        </is>
      </c>
      <c r="D89" s="148" t="inlineStr">
        <is>
          <t>A3</t>
        </is>
      </c>
      <c r="E89" s="147" t="inlineStr">
        <is>
          <t>Senior Associate</t>
        </is>
      </c>
      <c r="F89" s="111" t="inlineStr">
        <is>
          <t>IC</t>
        </is>
      </c>
      <c r="G89" s="111" t="inlineStr">
        <is>
          <t>Senior Sales Operations Analyst</t>
        </is>
      </c>
      <c r="H89" s="112" t="n">
        <v>1</v>
      </c>
      <c r="I89" s="111" t="inlineStr">
        <is>
          <t>CARBON 1</t>
        </is>
      </c>
      <c r="J89" s="162" t="n">
        <v>1</v>
      </c>
      <c r="K89" s="114" t="inlineStr">
        <is>
          <t>Smriti Priya</t>
        </is>
      </c>
      <c r="L89" s="114" t="inlineStr">
        <is>
          <t>Sales</t>
        </is>
      </c>
      <c r="M89" s="119" t="inlineStr">
        <is>
          <t>Prepares RFPs, vendor registrations, deal documentation and sales operations. At A3: varied work; reviews juniors; go-to for a process.</t>
        </is>
      </c>
      <c r="N89" s="164" t="inlineStr">
        <is>
          <t>Prepares RFPs, vendor registrations, deal documentation and sales operations; Varied and non-standard work; handles exceptions; A module / process, or work with client or regulatory consequences</t>
        </is>
      </c>
      <c r="O89" s="164" t="inlineStr">
        <is>
          <t>A module / process, or work with client or regulatory consequences</t>
        </is>
      </c>
      <c r="P89" s="164" t="inlineStr">
        <is>
          <t>A module / process, or work with client or regulatory consequences</t>
        </is>
      </c>
      <c r="Q89" s="164" t="inlineStr">
        <is>
          <t>Technical / QC / client calls on own work</t>
        </is>
      </c>
      <c r="R89" s="164" t="inlineStr">
        <is>
          <t>—</t>
        </is>
      </c>
      <c r="S89" s="164" t="inlineStr">
        <is>
          <t>Sales</t>
        </is>
      </c>
      <c r="T89" s="164" t="inlineStr">
        <is>
          <t>—</t>
        </is>
      </c>
      <c r="U89" s="120" t="inlineStr">
        <is>
          <t>Varied work; reviews juniors; go-to for a process</t>
        </is>
      </c>
      <c r="V89" s="165" t="inlineStr">
        <is>
          <t>Varied and non-standard work; handles exceptions</t>
        </is>
      </c>
      <c r="W89" s="165" t="inlineStr">
        <is>
          <t>Technical / QC / client calls on own work</t>
        </is>
      </c>
      <c r="X89" s="165" t="inlineStr">
        <is>
          <t>A module / process, or work with client or regulatory consequences</t>
        </is>
      </c>
      <c r="Y89" s="165" t="inlineStr">
        <is>
          <t>Not scored in Band A</t>
        </is>
      </c>
      <c r="Z89" s="165" t="inlineStr">
        <is>
          <t>2–4 yrs</t>
        </is>
      </c>
      <c r="AA89" s="165" t="inlineStr">
        <is>
          <t>Graduate; relevant certification preferred</t>
        </is>
      </c>
      <c r="AB89" s="165" t="inlineStr">
        <is>
          <t>Google / HubSpot certifications</t>
        </is>
      </c>
      <c r="AC89" s="165" t="inlineStr">
        <is>
          <t>None · guides 1–3 juniors informally</t>
        </is>
      </c>
      <c r="AD89" s="122" t="inlineStr">
        <is>
          <t>Core 2 · Future-ready 2 · Functional 3 · Leadership —</t>
        </is>
      </c>
      <c r="AE89" s="123" t="inlineStr">
        <is>
          <t>Sales, Negotiation &amp; Account Growth · Marketing Tech &amp; Digital Marketing</t>
        </is>
      </c>
      <c r="AF89" s="123" t="inlineStr">
        <is>
          <t>Stakeholder &amp; Client Management · Communication &amp; Presentation · Product, Platform &amp; Domain Knowledge · Strategic Thinking &amp; Business Acumen</t>
        </is>
      </c>
      <c r="AG89" s="177" t="inlineStr">
        <is>
          <t>P2</t>
        </is>
      </c>
      <c r="AH89" s="129" t="inlineStr">
        <is>
          <t>3 Apply</t>
        </is>
      </c>
      <c r="AI89" s="178" t="inlineStr">
        <is>
          <t>IRIS Vs Competitor Benchmark — SaaS sales ladder — IC: Senior SDR</t>
        </is>
      </c>
      <c r="AJ89" s="178" t="inlineStr">
        <is>
          <t>SaaS sales ladder · SDR → AE → Enterprise AE → VP / CRO; MEDDICC-style qualification</t>
        </is>
      </c>
      <c r="AK89" s="178" t="inlineStr">
        <is>
          <t>B1 · Specialist</t>
        </is>
      </c>
      <c r="AL89" s="130" t="inlineStr">
        <is>
          <t>Leadership &amp; people management · Strategy &amp; business acumen · Broader exposure &amp; ownership</t>
        </is>
      </c>
      <c r="AM89" s="131" t="inlineStr">
        <is>
          <t>Consultative &amp; solution selling; negotiation; CRM discipline; SaaS/RegTech product &amp; domain knowledge | Transition to leadership: people management &amp; delegation, mentoring/coaching, project ownership &amp; stakeholder management, prioritisation under ambiguity, presentation &amp; influence skills</t>
        </is>
      </c>
      <c r="AN89" s="131" t="inlineStr">
        <is>
          <t>—</t>
        </is>
      </c>
      <c r="AO89" s="131" t="inlineStr">
        <is>
          <t>—</t>
        </is>
      </c>
      <c r="AP89" s="131" t="inlineStr">
        <is>
          <t>—</t>
        </is>
      </c>
      <c r="AQ89" s="131" t="inlineStr">
        <is>
          <t>—</t>
        </is>
      </c>
      <c r="AR89" s="144" t="inlineStr">
        <is>
          <t>Create and convert commercial opportunities. Includes: Prospecting, account sales, alliances, presales and sales operations. Excludes: Customer adoption unless sales accountability is primary.</t>
        </is>
      </c>
      <c r="AS89" s="134" t="inlineStr">
        <is>
          <t>SAL04-2 · Sales Operations Analyst / Bid Specialist</t>
        </is>
      </c>
      <c r="AT89" s="134" t="inlineStr">
        <is>
          <t>Maintain reliable CRM reporting and compliant bid submissions.</t>
        </is>
      </c>
      <c r="AU89" s="134" t="inlineStr">
        <is>
          <t>Demonstrate routine delivery plus judgement in bounded exceptions.</t>
        </is>
      </c>
      <c r="AV89" s="134" t="inlineStr">
        <is>
          <t>A bid and sales process with approval controls, data checks and measurable cycle improvement</t>
        </is>
      </c>
      <c r="AW89" s="134" t="inlineStr">
        <is>
          <r>
            <rPr>
              <rFont val="Calibri"/>
              <b val="1"/>
              <sz val="10"/>
            </rPr>
            <t>Workiva:</t>
          </r>
          <r>
            <rPr>
              <rFont val="Calibri"/>
              <sz val="10"/>
            </rPr>
            <t xml:space="preserve"> Product Marketing Operations Director · Related work. Gap: Marketing operations director is not bid operations; direct peer bid ladder remains a gap</t>
          </r>
        </is>
      </c>
      <c r="AX89" s="145" t="inlineStr">
        <is>
          <t>Framework only · fewer than 3 answered</t>
        </is>
      </c>
      <c r="AY89" s="136" t="inlineStr">
        <is>
          <t>1 holder, 1 answered the survey; sub-family 2 answered</t>
        </is>
      </c>
    </row>
    <row r="90" ht="80" customHeight="1">
      <c r="A90" s="176" t="inlineStr">
        <is>
          <t>RC-150</t>
        </is>
      </c>
      <c r="B90" s="111" t="inlineStr">
        <is>
          <t>Sales &amp; Business Development</t>
        </is>
      </c>
      <c r="C90" s="111" t="inlineStr">
        <is>
          <t>Bids, RFP &amp; Sales Operations</t>
        </is>
      </c>
      <c r="D90" s="150" t="inlineStr">
        <is>
          <t>B1</t>
        </is>
      </c>
      <c r="E90" s="21" t="inlineStr">
        <is>
          <t>Specialist</t>
        </is>
      </c>
      <c r="F90" s="111" t="inlineStr">
        <is>
          <t>IC</t>
        </is>
      </c>
      <c r="G90" s="111" t="inlineStr">
        <is>
          <t>Sales Operations Specialist – POD Lead</t>
        </is>
      </c>
      <c r="H90" s="112" t="n">
        <v>1</v>
      </c>
      <c r="I90" s="111" t="inlineStr">
        <is>
          <t>CARBON 1</t>
        </is>
      </c>
      <c r="J90" s="162" t="n">
        <v>1</v>
      </c>
      <c r="K90" s="114" t="inlineStr">
        <is>
          <t>Aniket Das</t>
        </is>
      </c>
      <c r="L90" s="114" t="inlineStr">
        <is>
          <t>Sales</t>
        </is>
      </c>
      <c r="M90" s="119" t="inlineStr">
        <is>
          <t>Prepares RFPs, vendor registrations, deal documentation and sales operations. At B1: a domain / module, or a small team.</t>
        </is>
      </c>
      <c r="N90" s="164" t="inlineStr">
        <is>
          <t>Prepares RFPs, vendor registrations, deal documentation and sales operations; Domain specialist work; A domain or a small team</t>
        </is>
      </c>
      <c r="O90" s="164" t="inlineStr">
        <is>
          <t>A domain or a small team</t>
        </is>
      </c>
      <c r="P90" s="164" t="inlineStr">
        <is>
          <t>A domain or a small team</t>
        </is>
      </c>
      <c r="Q90" s="164" t="inlineStr">
        <is>
          <t>Technical / QC / client calls for the domain</t>
        </is>
      </c>
      <c r="R90" s="164" t="inlineStr">
        <is>
          <t>—</t>
        </is>
      </c>
      <c r="S90" s="164" t="inlineStr">
        <is>
          <t>Sales</t>
        </is>
      </c>
      <c r="T90" s="164" t="inlineStr">
        <is>
          <t>—</t>
        </is>
      </c>
      <c r="U90" s="120" t="inlineStr">
        <is>
          <t>A domain / module, or a small team</t>
        </is>
      </c>
      <c r="V90" s="165" t="inlineStr">
        <is>
          <t>Domain specialist work</t>
        </is>
      </c>
      <c r="W90" s="165" t="inlineStr">
        <is>
          <t>Technical / QC / client calls for the domain</t>
        </is>
      </c>
      <c r="X90" s="165" t="inlineStr">
        <is>
          <t>A domain or a small team</t>
        </is>
      </c>
      <c r="Y90" s="165" t="inlineStr">
        <is>
          <r>
            <rPr>
              <rFont val="Calibri"/>
              <b val="1"/>
              <sz val="10"/>
            </rPr>
            <t>IC:</t>
          </r>
          <r>
            <rPr>
              <rFont val="Calibri"/>
              <sz val="10"/>
            </rPr>
            <t xml:space="preserve"> mentors and reviews · People: hands-on team lead of 3–5</t>
          </r>
        </is>
      </c>
      <c r="Z90" s="165" t="inlineStr">
        <is>
          <t>4–7 yrs</t>
        </is>
      </c>
      <c r="AA90" s="165" t="inlineStr">
        <is>
          <t>Graduate + relevant qualification or certification preferred</t>
        </is>
      </c>
      <c r="AB90" s="165" t="inlineStr">
        <is>
          <t>Google / HubSpot certifications</t>
        </is>
      </c>
      <c r="AC90" s="165" t="inlineStr">
        <is>
          <r>
            <rPr>
              <rFont val="Calibri"/>
              <b val="1"/>
              <sz val="10"/>
            </rPr>
            <t>IC:</t>
          </r>
          <r>
            <rPr>
              <rFont val="Calibri"/>
              <sz val="10"/>
            </rPr>
            <t xml:space="preserve"> none · Team Lead: 3–5</t>
          </r>
        </is>
      </c>
      <c r="AD90" s="122" t="inlineStr">
        <is>
          <t>Core 3 · Future-ready 3 · Functional 3 · Leadership 1</t>
        </is>
      </c>
      <c r="AE90" s="123" t="inlineStr">
        <is>
          <t>Sales, Negotiation &amp; Account Growth · Marketing Tech &amp; Digital Marketing</t>
        </is>
      </c>
      <c r="AF90" s="123" t="inlineStr">
        <is>
          <t>Stakeholder &amp; Client Management · Communication &amp; Presentation · Product, Platform &amp; Domain Knowledge · Strategic Thinking &amp; Business Acumen</t>
        </is>
      </c>
      <c r="AG90" s="177" t="inlineStr">
        <is>
          <t>P3 / M2</t>
        </is>
      </c>
      <c r="AH90" s="129" t="inlineStr">
        <is>
          <t>4 Enable</t>
        </is>
      </c>
      <c r="AI90" s="178" t="inlineStr">
        <is>
          <t>IRIS Vs Competitor Benchmark — SaaS sales ladder — IC: Account Executive · SMB · IRIS Vs Competitor Benchmark — SaaS sales ladder — management: SDR Team Lead</t>
        </is>
      </c>
      <c r="AJ90" s="178" t="inlineStr">
        <is>
          <t>SaaS sales ladder · SDR → AE → Enterprise AE → VP / CRO; MEDDICC-style qualification</t>
        </is>
      </c>
      <c r="AK90" s="178" t="inlineStr">
        <is>
          <t>B2 · Senior Specialist</t>
        </is>
      </c>
      <c r="AL90" s="130" t="inlineStr">
        <is>
          <t>Client, sales &amp; stakeholders · Strategy &amp; business acumen</t>
        </is>
      </c>
      <c r="AM90" s="131" t="inlineStr">
        <is>
          <t>Sales</t>
        </is>
      </c>
      <c r="AN90" s="131" t="inlineStr">
        <is>
          <t>—</t>
        </is>
      </c>
      <c r="AO90" s="131" t="inlineStr">
        <is>
          <t>—</t>
        </is>
      </c>
      <c r="AP90" s="131" t="inlineStr">
        <is>
          <t>—</t>
        </is>
      </c>
      <c r="AQ90" s="131" t="inlineStr">
        <is>
          <t>—</t>
        </is>
      </c>
      <c r="AR90" s="144" t="inlineStr">
        <is>
          <t>Create and convert commercial opportunities. Includes: Prospecting, account sales, alliances, presales and sales operations. Excludes: Customer adoption unless sales accountability is primary.</t>
        </is>
      </c>
      <c r="AS90" s="134" t="inlineStr">
        <is>
          <t>SAL04-3 · Senior Sales Operations Analyst</t>
        </is>
      </c>
      <c r="AT90" s="134" t="inlineStr">
        <is>
          <t>Resolve pricing/process exceptions and improve forecast data.</t>
        </is>
      </c>
      <c r="AU90" s="134" t="inlineStr">
        <is>
          <t>Evidence of complex work, decisions and outcomes beyond routine delivery.</t>
        </is>
      </c>
      <c r="AV90" s="134" t="inlineStr">
        <is>
          <t>A bid and sales process with approval controls, data checks and measurable cycle improvement</t>
        </is>
      </c>
      <c r="AW90" s="134" t="inlineStr">
        <is>
          <r>
            <rPr>
              <rFont val="Calibri"/>
              <b val="1"/>
              <sz val="10"/>
            </rPr>
            <t>Workiva:</t>
          </r>
          <r>
            <rPr>
              <rFont val="Calibri"/>
              <sz val="10"/>
            </rPr>
            <t xml:space="preserve"> Product Marketing Operations Director · Related work. Gap: Marketing operations director is not bid operations; direct peer bid ladder remains a gap</t>
          </r>
        </is>
      </c>
      <c r="AX90" s="145" t="inlineStr">
        <is>
          <t>Framework only · fewer than 3 answered</t>
        </is>
      </c>
      <c r="AY90" s="136" t="inlineStr">
        <is>
          <t>1 holder, 1 answered the survey; sub-family 2 answered</t>
        </is>
      </c>
    </row>
    <row r="91" ht="80" customHeight="1">
      <c r="A91" s="176" t="inlineStr">
        <is>
          <t>RC-154</t>
        </is>
      </c>
      <c r="B91" s="111" t="inlineStr">
        <is>
          <t>Sales &amp; Business Development</t>
        </is>
      </c>
      <c r="C91" s="111" t="inlineStr">
        <is>
          <t>Enterprise Sales &amp; Account Management</t>
        </is>
      </c>
      <c r="D91" s="151" t="inlineStr">
        <is>
          <t>X3</t>
        </is>
      </c>
      <c r="E91" s="138" t="inlineStr">
        <is>
          <t>Senior Consultant / Advisor</t>
        </is>
      </c>
      <c r="F91" s="111" t="inlineStr">
        <is>
          <t>IC</t>
        </is>
      </c>
      <c r="G91" s="111" t="inlineStr">
        <is>
          <t>Senior Consultant – Enterprise Sales &amp; Account Management</t>
        </is>
      </c>
      <c r="H91" s="112" t="n">
        <v>1</v>
      </c>
      <c r="I91" s="111" t="inlineStr">
        <is>
          <t>CARBON 1</t>
        </is>
      </c>
      <c r="J91" s="162" t="n">
        <v>1</v>
      </c>
      <c r="K91" s="114" t="inlineStr">
        <is>
          <t>Andrea Messiga</t>
        </is>
      </c>
      <c r="L91" s="114" t="inlineStr">
        <is>
          <t>Sales</t>
        </is>
      </c>
      <c r="M91" s="119" t="inlineStr">
        <is>
          <r>
            <rPr>
              <rFont val="Calibri"/>
              <sz val="10"/>
            </rPr>
            <t xml:space="preserve">Runs discovery, demos, proposals and negotiations; closes and grows accounts. At X3: expert or advisory scope · ≈ B3–C2.
</t>
          </r>
          <r>
            <rPr>
              <rFont val="Calibri"/>
              <b val="1"/>
              <sz val="10"/>
            </rPr>
            <t>Common themes in sub-family holders, all levels' answers:</t>
          </r>
          <r>
            <rPr>
              <rFont val="Calibri"/>
              <sz val="10"/>
            </rPr>
            <t xml:space="preserve"> sales · company · revenue</t>
          </r>
        </is>
      </c>
      <c r="N91" s="164"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O91" s="164"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client</t>
          </r>
        </is>
      </c>
      <c r="P91" s="164" t="inlineStr">
        <is>
          <r>
            <rPr>
              <rFont val="Calibri"/>
              <sz val="10"/>
            </rPr>
            <t xml:space="preserve">Deliverables under the statement of work
</t>
          </r>
          <r>
            <rPr>
              <rFont val="Calibri"/>
              <b val="1"/>
              <sz val="10"/>
            </rPr>
            <t>Common themes in sub-family holders, all levels' answers:</t>
          </r>
          <r>
            <rPr>
              <rFont val="Calibri"/>
              <sz val="10"/>
            </rPr>
            <t xml:space="preserve"> revenue · client · target</t>
          </r>
        </is>
      </c>
      <c r="Q91" s="164" t="inlineStr">
        <is>
          <r>
            <rPr>
              <rFont val="Calibri"/>
              <sz val="10"/>
            </rPr>
            <t xml:space="preserve">Within the statement of work
</t>
          </r>
          <r>
            <rPr>
              <rFont val="Calibri"/>
              <b val="1"/>
              <sz val="10"/>
            </rPr>
            <t>Common themes in sub-family holders, all levels' answers:</t>
          </r>
          <r>
            <rPr>
              <rFont val="Calibri"/>
              <sz val="10"/>
            </rPr>
            <t xml:space="preserve"> meeting</t>
          </r>
        </is>
      </c>
      <c r="R91" s="164" t="inlineStr">
        <is>
          <t>—</t>
        </is>
      </c>
      <c r="S91" s="164" t="inlineStr">
        <is>
          <t>Sales</t>
        </is>
      </c>
      <c r="T91" s="164" t="inlineStr">
        <is>
          <t>Excel</t>
        </is>
      </c>
      <c r="U91" s="120" t="inlineStr">
        <is>
          <t>Expert or advisory scope · ≈ B3–C2</t>
        </is>
      </c>
      <c r="V91" s="165" t="inlineStr">
        <is>
          <t>—</t>
        </is>
      </c>
      <c r="W91" s="165" t="inlineStr">
        <is>
          <t>—</t>
        </is>
      </c>
      <c r="X91" s="165" t="inlineStr">
        <is>
          <t>—</t>
        </is>
      </c>
      <c r="Y91" s="165" t="inlineStr">
        <is>
          <t>—</t>
        </is>
      </c>
      <c r="Z91" s="165" t="inlineStr">
        <is>
          <t>10+ yrs</t>
        </is>
      </c>
      <c r="AA91" s="165" t="inlineStr">
        <is>
          <t>As for equivalent role</t>
        </is>
      </c>
      <c r="AB91" s="165" t="inlineStr">
        <is>
          <t>Google / HubSpot certifications</t>
        </is>
      </c>
      <c r="AC91" s="165" t="inlineStr">
        <is>
          <t>Not counted in spans</t>
        </is>
      </c>
      <c r="AD91" s="122" t="inlineStr">
        <is>
          <t>Per statement of work</t>
        </is>
      </c>
      <c r="AE91" s="123" t="inlineStr">
        <is>
          <t>Sales, Negotiation &amp; Account Growth · Marketing Tech &amp; Digital Marketing</t>
        </is>
      </c>
      <c r="AF91" s="123" t="inlineStr">
        <is>
          <t>Stakeholder &amp; Client Management · Communication &amp; Presentation · Product, Platform &amp; Domain Knowledge · Strategic Thinking &amp; Business Acumen</t>
        </is>
      </c>
      <c r="AG91" s="177" t="inlineStr">
        <is>
          <t>Contractor</t>
        </is>
      </c>
      <c r="AH91" s="129" t="inlineStr">
        <is>
          <t>—</t>
        </is>
      </c>
      <c r="AI91" s="178" t="inlineStr">
        <is>
          <t>—</t>
        </is>
      </c>
      <c r="AJ91" s="178" t="inlineStr">
        <is>
          <t>SaaS sales ladder · SDR → AE → Enterprise AE → VP / CRO; MEDDICC-style qualification</t>
        </is>
      </c>
      <c r="AK91" s="178" t="inlineStr">
        <is>
          <t>—</t>
        </is>
      </c>
      <c r="AL91" s="130" t="inlineStr">
        <is>
          <t>—</t>
        </is>
      </c>
      <c r="AM91" s="131" t="inlineStr">
        <is>
          <t>Sales</t>
        </is>
      </c>
      <c r="AN91" s="131" t="inlineStr">
        <is>
          <t>Mentoring / guidance from seniors · Formal / classroom training</t>
        </is>
      </c>
      <c r="AO91" s="131" t="inlineStr">
        <is>
          <t>No common theme</t>
        </is>
      </c>
      <c r="AP91" s="131" t="inlineStr">
        <is>
          <t>No common theme</t>
        </is>
      </c>
      <c r="AQ91" s="131" t="inlineStr">
        <is>
          <t>2 of 3 say the role is changing because of AI / automation</t>
        </is>
      </c>
      <c r="AR91" s="144" t="inlineStr">
        <is>
          <t>Create and convert commercial opportunities. Includes: Prospecting, account sales, alliances, presales and sales operations. Excludes: Customer adoption unless sales accountability is primary.</t>
        </is>
      </c>
      <c r="AS91" s="134" t="inlineStr">
        <is>
          <t>—</t>
        </is>
      </c>
      <c r="AT91" s="134" t="inlineStr">
        <is>
          <t>—</t>
        </is>
      </c>
      <c r="AU91" s="134" t="inlineStr">
        <is>
          <t>—</t>
        </is>
      </c>
      <c r="AV91" s="134" t="inlineStr">
        <is>
          <t>—</t>
        </is>
      </c>
      <c r="AW91" s="134" t="inlineStr">
        <is>
          <t>—</t>
        </is>
      </c>
      <c r="AX91" s="179" t="inlineStr">
        <is>
          <t>Framework + sub-family themes · 3+ answered</t>
        </is>
      </c>
      <c r="AY91" s="136" t="inlineStr">
        <is>
          <t>1 holder, 0 answered the survey; sub-family 4 answered</t>
        </is>
      </c>
    </row>
    <row r="92" ht="93" customHeight="1">
      <c r="A92" s="176" t="inlineStr">
        <is>
          <t>RC-162</t>
        </is>
      </c>
      <c r="B92" s="111" t="inlineStr">
        <is>
          <t>Sales &amp; Business Development</t>
        </is>
      </c>
      <c r="C92" s="111" t="inlineStr">
        <is>
          <t>Sales Development &amp; Prospecting</t>
        </is>
      </c>
      <c r="D92" s="148" t="inlineStr">
        <is>
          <t>A1</t>
        </is>
      </c>
      <c r="E92" s="147" t="inlineStr">
        <is>
          <t>Intern / Trainee</t>
        </is>
      </c>
      <c r="F92" s="111" t="inlineStr">
        <is>
          <t>IC</t>
        </is>
      </c>
      <c r="G92" s="111" t="inlineStr">
        <is>
          <t>Intern – Sales Development &amp; Prospecting</t>
        </is>
      </c>
      <c r="H92" s="112" t="n">
        <v>3</v>
      </c>
      <c r="I92" s="111" t="inlineStr">
        <is>
          <t>CARBON 3</t>
        </is>
      </c>
      <c r="J92" s="162" t="n">
        <v>3</v>
      </c>
      <c r="K92" s="114" t="inlineStr">
        <is>
          <t>Anika Mariam, Deblina Chatterjee, Samriddhi Kundu</t>
        </is>
      </c>
      <c r="L92" s="114" t="inlineStr">
        <is>
          <t>Marketing</t>
        </is>
      </c>
      <c r="M92" s="119" t="inlineStr">
        <is>
          <r>
            <rPr>
              <rFont val="Calibri"/>
              <sz val="10"/>
            </rPr>
            <t xml:space="preserve">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t>
          </r>
        </is>
      </c>
      <c r="N92" s="164" t="inlineStr">
        <is>
          <r>
            <rPr>
              <rFont val="Calibri"/>
              <sz val="10"/>
            </rPr>
            <t xml:space="preserve">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t>
          </r>
        </is>
      </c>
      <c r="O92" s="164" t="inlineStr">
        <is>
          <r>
            <rPr>
              <rFont val="Calibri"/>
              <sz val="10"/>
            </rPr>
            <t xml:space="preserve">Learning tasks
</t>
          </r>
          <r>
            <rPr>
              <rFont val="Calibri"/>
              <b val="1"/>
              <sz val="10"/>
            </rPr>
            <t>Common themes in role-holders' answers:</t>
          </r>
          <r>
            <rPr>
              <rFont val="Calibri"/>
              <sz val="10"/>
            </rPr>
            <t xml:space="preserve"> meetings</t>
          </r>
        </is>
      </c>
      <c r="P92" s="164" t="inlineStr">
        <is>
          <t>Learning tasks</t>
        </is>
      </c>
      <c r="Q92" s="164" t="inlineStr">
        <is>
          <r>
            <rPr>
              <rFont val="Calibri"/>
              <sz val="10"/>
            </rPr>
            <t xml:space="preserve">Needs approval / close guidance
</t>
          </r>
          <r>
            <rPr>
              <rFont val="Calibri"/>
              <b val="1"/>
              <sz val="10"/>
            </rPr>
            <t>Common themes in role-holders' answers:</t>
          </r>
          <r>
            <rPr>
              <rFont val="Calibri"/>
              <sz val="10"/>
            </rPr>
            <t xml:space="preserve"> lead</t>
          </r>
        </is>
      </c>
      <c r="R92" s="164" t="inlineStr">
        <is>
          <t>—</t>
        </is>
      </c>
      <c r="S92" s="164" t="inlineStr">
        <is>
          <t>Marketing · Objection Handling</t>
        </is>
      </c>
      <c r="T92" s="164" t="inlineStr">
        <is>
          <t>HubSpot · Excel</t>
        </is>
      </c>
      <c r="U92" s="120" t="inlineStr">
        <is>
          <t>Learning the role; all work reviewed</t>
        </is>
      </c>
      <c r="V92" s="165" t="inlineStr">
        <is>
          <t>Learning; follows worked examples</t>
        </is>
      </c>
      <c r="W92" s="165" t="inlineStr">
        <is>
          <t>Needs approval / close guidance</t>
        </is>
      </c>
      <c r="X92" s="165" t="inlineStr">
        <is>
          <t>Learning tasks</t>
        </is>
      </c>
      <c r="Y92" s="165" t="inlineStr">
        <is>
          <t>Not scored in Band A</t>
        </is>
      </c>
      <c r="Z92" s="165" t="inlineStr">
        <is>
          <t>0 yrs · fresher / intern</t>
        </is>
      </c>
      <c r="AA92" s="165" t="inlineStr">
        <is>
          <t>Pursuing or completed graduation / diploma</t>
        </is>
      </c>
      <c r="AB92" s="165" t="inlineStr">
        <is>
          <t>Google / HubSpot certifications</t>
        </is>
      </c>
      <c r="AC92" s="165" t="inlineStr">
        <is>
          <t>No direct reports</t>
        </is>
      </c>
      <c r="AD92" s="122" t="inlineStr">
        <is>
          <t>Core 1 · Future-ready 1 · Functional 1 · Leadership —</t>
        </is>
      </c>
      <c r="AE92" s="123" t="inlineStr">
        <is>
          <t>Sales, Negotiation &amp; Account Growth · Marketing Tech &amp; Digital Marketing</t>
        </is>
      </c>
      <c r="AF92" s="123" t="inlineStr">
        <is>
          <t>Stakeholder &amp; Client Management · Communication &amp; Presentation · Product, Platform &amp; Domain Knowledge · Strategic Thinking &amp; Business Acumen</t>
        </is>
      </c>
      <c r="AG92" s="177" t="inlineStr">
        <is>
          <t>Entry / P1 · intern</t>
        </is>
      </c>
      <c r="AH92" s="129" t="inlineStr">
        <is>
          <t>1 Follow</t>
        </is>
      </c>
      <c r="AI92" s="178" t="inlineStr">
        <is>
          <t>—</t>
        </is>
      </c>
      <c r="AJ92" s="178" t="inlineStr">
        <is>
          <t>SaaS sales ladder · SDR → AE → Enterprise AE → VP / CRO; MEDDICC-style qualification</t>
        </is>
      </c>
      <c r="AK92" s="178" t="inlineStr">
        <is>
          <t>A2 · Associate</t>
        </is>
      </c>
      <c r="AL92" s="130" t="inlineStr">
        <is>
          <t>Leadership &amp; people management · Communication &amp; presentation · Client, sales &amp; stakeholders</t>
        </is>
      </c>
      <c r="AM92" s="131" t="inlineStr">
        <is>
          <t>training · players · proposition · through revised · confidently</t>
        </is>
      </c>
      <c r="AN92" s="131" t="inlineStr">
        <is>
          <t>Formal / classroom training · Mentoring / guidance from seniors · On-the-job / hands-on</t>
        </is>
      </c>
      <c r="AO92" s="131" t="inlineStr">
        <is>
          <t>laptop</t>
        </is>
      </c>
      <c r="AP92" s="131" t="inlineStr">
        <is>
          <t>calls</t>
        </is>
      </c>
      <c r="AQ92" s="131" t="inlineStr">
        <is>
          <t>1 of 3 say the role is changing because of AI / automation</t>
        </is>
      </c>
      <c r="AR92" s="144" t="inlineStr">
        <is>
          <t>Create and convert commercial opportunities. Includes: Prospecting, account sales, alliances, presales and sales operations. Excludes: Customer adoption unless sales accountability is primary.</t>
        </is>
      </c>
      <c r="AS92" s="134" t="inlineStr">
        <is>
          <t>SAL01-0 · Sales Development Intern</t>
        </is>
      </c>
      <c r="AT92" s="134" t="inlineStr">
        <is>
          <r>
            <rPr>
              <rFont val="Calibri"/>
              <b val="1"/>
              <sz val="10"/>
            </rPr>
            <t>Assist with a supervised work sample:</t>
          </r>
          <r>
            <rPr>
              <rFont val="Calibri"/>
              <sz val="10"/>
            </rPr>
            <t xml:space="preserve"> research accounts and qualify opportunities against agreed criteria.</t>
          </r>
        </is>
      </c>
      <c r="AU92" s="134" t="inlineStr">
        <is>
          <t>Reviewed learning assignment; no independent material sign-off.</t>
        </is>
      </c>
      <c r="AV92" s="134" t="inlineStr">
        <is>
          <t>A prospecting plan and accepted opportunity set with quality and conversion evidence</t>
        </is>
      </c>
      <c r="AW92" s="134" t="inlineStr">
        <is>
          <r>
            <rPr>
              <rFont val="Calibri"/>
              <b val="1"/>
              <sz val="10"/>
            </rPr>
            <t>Workiva:</t>
          </r>
          <r>
            <rPr>
              <rFont val="Calibri"/>
              <sz val="10"/>
            </rPr>
            <t xml:space="preserve"> Sales Development Representative, SLED · Selected role. Gap: SDR role is observed; Whatfix supplies a dated India SaaS progression example</t>
          </r>
        </is>
      </c>
      <c r="AX92" s="180" t="inlineStr">
        <is>
          <t>Framework + role-holders' themes · 3+ answered</t>
        </is>
      </c>
      <c r="AY92" s="136" t="inlineStr">
        <is>
          <t>3 holders, 3 answered the survey; sub-family 15 answered</t>
        </is>
      </c>
    </row>
    <row r="93" ht="93" customHeight="1">
      <c r="A93" s="176" t="inlineStr">
        <is>
          <t>RC-163</t>
        </is>
      </c>
      <c r="B93" s="111" t="inlineStr">
        <is>
          <t>Sales &amp; Business Development</t>
        </is>
      </c>
      <c r="C93" s="111" t="inlineStr">
        <is>
          <t>Sales Development &amp; Prospecting</t>
        </is>
      </c>
      <c r="D93" s="148" t="inlineStr">
        <is>
          <t>A2</t>
        </is>
      </c>
      <c r="E93" s="147" t="inlineStr">
        <is>
          <t>Associate</t>
        </is>
      </c>
      <c r="F93" s="111" t="inlineStr">
        <is>
          <t>IC</t>
        </is>
      </c>
      <c r="G93" s="111" t="inlineStr">
        <is>
          <t>Sales Development Representative</t>
        </is>
      </c>
      <c r="H93" s="112" t="n">
        <v>5</v>
      </c>
      <c r="I93" s="111" t="inlineStr">
        <is>
          <t>CARBON 5</t>
        </is>
      </c>
      <c r="J93" s="162" t="n">
        <v>5</v>
      </c>
      <c r="K93" s="114" t="inlineStr">
        <is>
          <t>Adithya Nair, Diksha Gunjyal, Sanjana Thapa, Satyarth Singh, Shobhit Dhingra</t>
        </is>
      </c>
      <c r="L93" s="114" t="inlineStr">
        <is>
          <t>Marketing</t>
        </is>
      </c>
      <c r="M93" s="119" t="inlineStr">
        <is>
          <r>
            <rPr>
              <rFont val="Calibri"/>
              <sz val="10"/>
            </rPr>
            <t xml:space="preserve">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t>
          </r>
        </is>
      </c>
      <c r="N93" s="164" t="inlineStr">
        <is>
          <r>
            <rPr>
              <rFont val="Calibri"/>
              <sz val="10"/>
            </rPr>
            <t xml:space="preserve">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t>
          </r>
        </is>
      </c>
      <c r="O93" s="164" t="inlineStr">
        <is>
          <r>
            <rPr>
              <rFont val="Calibri"/>
              <sz val="10"/>
            </rPr>
            <t xml:space="preserve">Own deliverables · accuracy, TAT
</t>
          </r>
          <r>
            <rPr>
              <rFont val="Calibri"/>
              <b val="1"/>
              <sz val="10"/>
            </rPr>
            <t>Common themes in role-holders' answers:</t>
          </r>
          <r>
            <rPr>
              <rFont val="Calibri"/>
              <sz val="10"/>
            </rPr>
            <t xml:space="preserve"> discovery · meetings · revenue</t>
          </r>
        </is>
      </c>
      <c r="P93" s="164" t="inlineStr">
        <is>
          <r>
            <rPr>
              <rFont val="Calibri"/>
              <sz val="10"/>
            </rPr>
            <t xml:space="preserve">Own deliverables · accuracy, TAT
</t>
          </r>
          <r>
            <rPr>
              <rFont val="Calibri"/>
              <b val="1"/>
              <sz val="10"/>
            </rPr>
            <t>Common themes in role-holders' answers:</t>
          </r>
          <r>
            <rPr>
              <rFont val="Calibri"/>
              <sz val="10"/>
            </rPr>
            <t xml:space="preserve"> if · relevant · meeting · lead</t>
          </r>
        </is>
      </c>
      <c r="Q93" s="164" t="inlineStr">
        <is>
          <r>
            <rPr>
              <rFont val="Calibri"/>
              <sz val="10"/>
            </rPr>
            <t xml:space="preserve">Chooses own approach within standards
</t>
          </r>
          <r>
            <rPr>
              <rFont val="Calibri"/>
              <b val="1"/>
              <sz val="10"/>
            </rPr>
            <t>Common themes in role-holders' answers:</t>
          </r>
          <r>
            <rPr>
              <rFont val="Calibri"/>
              <sz val="10"/>
            </rPr>
            <t xml:space="preserve"> outreach</t>
          </r>
        </is>
      </c>
      <c r="R93" s="164" t="inlineStr">
        <is>
          <t>—</t>
        </is>
      </c>
      <c r="S93" s="164" t="inlineStr">
        <is>
          <t>Marketing · Communication skills</t>
        </is>
      </c>
      <c r="T93" s="164" t="inlineStr">
        <is>
          <t>Linkedin · Hubspot · Claude</t>
        </is>
      </c>
      <c r="U93" s="120" t="inlineStr">
        <is>
          <t>Standard work delivered independently</t>
        </is>
      </c>
      <c r="V93" s="165" t="inlineStr">
        <is>
          <t>Standard work of the discipline</t>
        </is>
      </c>
      <c r="W93" s="165" t="inlineStr">
        <is>
          <t>Chooses own approach within standards</t>
        </is>
      </c>
      <c r="X93" s="165" t="inlineStr">
        <is>
          <t>Own deliverables · accuracy, TAT</t>
        </is>
      </c>
      <c r="Y93" s="165" t="inlineStr">
        <is>
          <t>Not scored in Band A</t>
        </is>
      </c>
      <c r="Z93" s="165" t="inlineStr">
        <is>
          <t>0–2 yrs</t>
        </is>
      </c>
      <c r="AA93" s="165" t="inlineStr">
        <is>
          <t>Graduate · or diploma with experience</t>
        </is>
      </c>
      <c r="AB93" s="165" t="inlineStr">
        <is>
          <t>Google / HubSpot certifications</t>
        </is>
      </c>
      <c r="AC93" s="165" t="inlineStr">
        <is>
          <t>No direct reports</t>
        </is>
      </c>
      <c r="AD93" s="122" t="inlineStr">
        <is>
          <t>Core 2 · Future-ready 2 · Functional 2 · Leadership —</t>
        </is>
      </c>
      <c r="AE93" s="123" t="inlineStr">
        <is>
          <t>Sales, Negotiation &amp; Account Growth · Marketing Tech &amp; Digital Marketing</t>
        </is>
      </c>
      <c r="AF93" s="123" t="inlineStr">
        <is>
          <t>Stakeholder &amp; Client Management · Communication &amp; Presentation · Product, Platform &amp; Domain Knowledge · Strategic Thinking &amp; Business Acumen</t>
        </is>
      </c>
      <c r="AG93" s="177" t="inlineStr">
        <is>
          <t>P1–P2</t>
        </is>
      </c>
      <c r="AH93" s="129" t="inlineStr">
        <is>
          <t>2 Assist</t>
        </is>
      </c>
      <c r="AI93" s="178" t="inlineStr">
        <is>
          <t>IRIS Vs Competitor Benchmark — SaaS sales ladder — IC: SDR / BDR</t>
        </is>
      </c>
      <c r="AJ93" s="178" t="inlineStr">
        <is>
          <t>SaaS sales ladder · SDR → AE → Enterprise AE → VP / CRO; MEDDICC-style qualification</t>
        </is>
      </c>
      <c r="AK93" s="178" t="inlineStr">
        <is>
          <t>A3 · Senior Associate</t>
        </is>
      </c>
      <c r="AL93" s="130" t="inlineStr">
        <is>
          <t>Communication &amp; presentation · Client, sales &amp; stakeholders · Project / programme management · Marketing &amp; content · Broader exposure &amp; ownership</t>
        </is>
      </c>
      <c r="AM93" s="131" t="inlineStr">
        <is>
          <t>prospecting · while · benefit · confidence · conversations</t>
        </is>
      </c>
      <c r="AN93" s="131" t="inlineStr">
        <is>
          <t>Formal / classroom training · Knowledge transfer · KT</t>
        </is>
      </c>
      <c r="AO93" s="131" t="inlineStr">
        <is>
          <t>database · outdated</t>
        </is>
      </c>
      <c r="AP93" s="131" t="inlineStr">
        <is>
          <t>data · linkedin</t>
        </is>
      </c>
      <c r="AQ93" s="131" t="inlineStr">
        <is>
          <t>2 of 5 say the role is changing because of AI / automation</t>
        </is>
      </c>
      <c r="AR93" s="144" t="inlineStr">
        <is>
          <t>Create and convert commercial opportunities. Includes: Prospecting, account sales, alliances, presales and sales operations. Excludes: Customer adoption unless sales accountability is primary.</t>
        </is>
      </c>
      <c r="AS93" s="134" t="inlineStr">
        <is>
          <t>SAL01-1 · Sales Development Associate</t>
        </is>
      </c>
      <c r="AT93" s="134" t="inlineStr">
        <is>
          <r>
            <rPr>
              <rFont val="Calibri"/>
              <b val="1"/>
              <sz val="10"/>
            </rPr>
            <t>Complete defined parts under review:</t>
          </r>
          <r>
            <rPr>
              <rFont val="Calibri"/>
              <sz val="10"/>
            </rPr>
            <t xml:space="preserve"> research accounts and qualify opportunities against agreed criteria.</t>
          </r>
        </is>
      </c>
      <c r="AU93" s="134" t="inlineStr">
        <is>
          <t>Repeatable correct delivery, safe escalation and required entry eligibility.</t>
        </is>
      </c>
      <c r="AV93" s="134" t="inlineStr">
        <is>
          <t>A prospecting plan and accepted opportunity set with quality and conversion evidence</t>
        </is>
      </c>
      <c r="AW93" s="134" t="inlineStr">
        <is>
          <r>
            <rPr>
              <rFont val="Calibri"/>
              <b val="1"/>
              <sz val="10"/>
            </rPr>
            <t>Workiva:</t>
          </r>
          <r>
            <rPr>
              <rFont val="Calibri"/>
              <sz val="10"/>
            </rPr>
            <t xml:space="preserve"> Sales Development Representative, SLED · Selected role. Gap: SDR role is observed; Whatfix supplies a dated India SaaS progression example</t>
          </r>
        </is>
      </c>
      <c r="AX93" s="180" t="inlineStr">
        <is>
          <t>Framework + role-holders' themes · 3+ answered</t>
        </is>
      </c>
      <c r="AY93" s="136" t="inlineStr">
        <is>
          <t>5 holders, 5 answered the survey; sub-family 15 answered</t>
        </is>
      </c>
    </row>
    <row r="94" ht="106" customHeight="1">
      <c r="A94" s="176" t="inlineStr">
        <is>
          <t>RC-164</t>
        </is>
      </c>
      <c r="B94" s="111" t="inlineStr">
        <is>
          <t>Sales &amp; Business Development</t>
        </is>
      </c>
      <c r="C94" s="111" t="inlineStr">
        <is>
          <t>Sales Development &amp; Prospecting</t>
        </is>
      </c>
      <c r="D94" s="148" t="inlineStr">
        <is>
          <t>A3</t>
        </is>
      </c>
      <c r="E94" s="147" t="inlineStr">
        <is>
          <t>Senior Associate</t>
        </is>
      </c>
      <c r="F94" s="111" t="inlineStr">
        <is>
          <t>IC</t>
        </is>
      </c>
      <c r="G94" s="111" t="inlineStr">
        <is>
          <t>Senior Sales Development Representative</t>
        </is>
      </c>
      <c r="H94" s="112" t="n">
        <v>3</v>
      </c>
      <c r="I94" s="111" t="inlineStr">
        <is>
          <t>CARBON 3</t>
        </is>
      </c>
      <c r="J94" s="162" t="n">
        <v>3</v>
      </c>
      <c r="K94" s="114" t="inlineStr">
        <is>
          <t>Fatima Bhaiji, Mausam Thakkar, Rahul Nishikant Pawar</t>
        </is>
      </c>
      <c r="L94" s="114" t="inlineStr">
        <is>
          <t>Marketing</t>
        </is>
      </c>
      <c r="M94" s="119" t="inlineStr">
        <is>
          <r>
            <rPr>
              <rFont val="Calibri"/>
              <sz val="10"/>
            </rPr>
            <t xml:space="preserve">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t>
          </r>
        </is>
      </c>
      <c r="N94" s="164" t="inlineStr">
        <is>
          <r>
            <rPr>
              <rFont val="Calibri"/>
              <sz val="10"/>
            </rPr>
            <t xml:space="preserve">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t>
          </r>
        </is>
      </c>
      <c r="O94" s="164" t="inlineStr">
        <is>
          <t>A module / process, or work with client or regulatory consequences</t>
        </is>
      </c>
      <c r="P94" s="164" t="inlineStr">
        <is>
          <r>
            <rPr>
              <rFont val="Calibri"/>
              <sz val="10"/>
            </rPr>
            <t xml:space="preserve">A module / process, or work with client or regulatory consequences
</t>
          </r>
          <r>
            <rPr>
              <rFont val="Calibri"/>
              <b val="1"/>
              <sz val="10"/>
            </rPr>
            <t>Common themes in role-holders' answers:</t>
          </r>
          <r>
            <rPr>
              <rFont val="Calibri"/>
              <sz val="10"/>
            </rPr>
            <t xml:space="preserve"> pipeline · sales · qualified · meetings · opportunities · generating</t>
          </r>
        </is>
      </c>
      <c r="Q94" s="164" t="inlineStr">
        <is>
          <t>Technical / QC / client calls on own work</t>
        </is>
      </c>
      <c r="R94" s="164" t="inlineStr">
        <is>
          <t>—</t>
        </is>
      </c>
      <c r="S94" s="164" t="inlineStr">
        <is>
          <t>Marketing</t>
        </is>
      </c>
      <c r="T94" s="164" t="inlineStr">
        <is>
          <t>—</t>
        </is>
      </c>
      <c r="U94" s="120" t="inlineStr">
        <is>
          <t>Varied work; reviews juniors; go-to for a process</t>
        </is>
      </c>
      <c r="V94" s="165" t="inlineStr">
        <is>
          <t>Varied and non-standard work; handles exceptions</t>
        </is>
      </c>
      <c r="W94" s="165" t="inlineStr">
        <is>
          <t>Technical / QC / client calls on own work</t>
        </is>
      </c>
      <c r="X94" s="165" t="inlineStr">
        <is>
          <t>A module / process, or work with client or regulatory consequences</t>
        </is>
      </c>
      <c r="Y94" s="165" t="inlineStr">
        <is>
          <t>Not scored in Band A</t>
        </is>
      </c>
      <c r="Z94" s="165" t="inlineStr">
        <is>
          <t>2–4 yrs</t>
        </is>
      </c>
      <c r="AA94" s="165" t="inlineStr">
        <is>
          <t>Graduate; relevant certification preferred</t>
        </is>
      </c>
      <c r="AB94" s="165" t="inlineStr">
        <is>
          <t>Google / HubSpot certifications</t>
        </is>
      </c>
      <c r="AC94" s="165" t="inlineStr">
        <is>
          <t>None · guides 1–3 juniors informally</t>
        </is>
      </c>
      <c r="AD94" s="122" t="inlineStr">
        <is>
          <t>Core 2 · Future-ready 2 · Functional 3 · Leadership —</t>
        </is>
      </c>
      <c r="AE94" s="123" t="inlineStr">
        <is>
          <t>Sales, Negotiation &amp; Account Growth · Marketing Tech &amp; Digital Marketing</t>
        </is>
      </c>
      <c r="AF94" s="123" t="inlineStr">
        <is>
          <t>Stakeholder &amp; Client Management · Communication &amp; Presentation · Product, Platform &amp; Domain Knowledge · Strategic Thinking &amp; Business Acumen</t>
        </is>
      </c>
      <c r="AG94" s="177" t="inlineStr">
        <is>
          <t>P2</t>
        </is>
      </c>
      <c r="AH94" s="129" t="inlineStr">
        <is>
          <t>3 Apply</t>
        </is>
      </c>
      <c r="AI94" s="178" t="inlineStr">
        <is>
          <t>IRIS Vs Competitor Benchmark — SaaS sales ladder — IC: Senior SDR</t>
        </is>
      </c>
      <c r="AJ94" s="178" t="inlineStr">
        <is>
          <t>SaaS sales ladder · SDR → AE → Enterprise AE → VP / CRO; MEDDICC-style qualification</t>
        </is>
      </c>
      <c r="AK94" s="178" t="inlineStr">
        <is>
          <t>B1 · Specialist</t>
        </is>
      </c>
      <c r="AL94" s="130" t="inlineStr">
        <is>
          <t>Client, sales &amp; stakeholders · Strategy &amp; business acumen · Broader exposure &amp; ownership · Product &amp; tool knowledge</t>
        </is>
      </c>
      <c r="AM94" s="131" t="inlineStr">
        <is>
          <t>Additional training sessions focused on objection handling, call openings, and advanced sales conversations could further enhance her effectiveness and help her achieve even better results</t>
        </is>
      </c>
      <c r="AN94" s="131" t="inlineStr">
        <is>
          <t>Mentoring / guidance from seniors · Formal / classroom training</t>
        </is>
      </c>
      <c r="AO94" s="131" t="inlineStr">
        <is>
          <t>No common theme</t>
        </is>
      </c>
      <c r="AP94" s="131" t="inlineStr">
        <is>
          <t>No common theme</t>
        </is>
      </c>
      <c r="AQ94" s="131" t="inlineStr">
        <is>
          <t>1 of 3 say the role is changing because of AI / automation</t>
        </is>
      </c>
      <c r="AR94" s="144" t="inlineStr">
        <is>
          <t>Create and convert commercial opportunities. Includes: Prospecting, account sales, alliances, presales and sales operations. Excludes: Customer adoption unless sales accountability is primary.</t>
        </is>
      </c>
      <c r="AS94" s="134" t="inlineStr">
        <is>
          <t>SAL01-2 · Sales Development Representative</t>
        </is>
      </c>
      <c r="AT94" s="134" t="inlineStr">
        <is>
          <t>Research accounts and qualify opportunities against agreed criteria.</t>
        </is>
      </c>
      <c r="AU94" s="134" t="inlineStr">
        <is>
          <t>Demonstrate routine delivery plus judgement in bounded exceptions.</t>
        </is>
      </c>
      <c r="AV94" s="134" t="inlineStr">
        <is>
          <t>A prospecting plan and accepted opportunity set with quality and conversion evidence</t>
        </is>
      </c>
      <c r="AW94" s="134" t="inlineStr">
        <is>
          <r>
            <rPr>
              <rFont val="Calibri"/>
              <b val="1"/>
              <sz val="10"/>
            </rPr>
            <t>Workiva:</t>
          </r>
          <r>
            <rPr>
              <rFont val="Calibri"/>
              <sz val="10"/>
            </rPr>
            <t xml:space="preserve"> Sales Development Representative, SLED · Selected role. Gap: SDR role is observed; Whatfix supplies a dated India SaaS progression example</t>
          </r>
        </is>
      </c>
      <c r="AX94" s="180" t="inlineStr">
        <is>
          <t>Framework + role-holders' themes · 3+ answered</t>
        </is>
      </c>
      <c r="AY94" s="136" t="inlineStr">
        <is>
          <t>3 holders, 3 answered the survey; sub-family 15 answered</t>
        </is>
      </c>
    </row>
    <row r="95" ht="106" customHeight="1">
      <c r="A95" s="176" t="inlineStr">
        <is>
          <t>RC-165</t>
        </is>
      </c>
      <c r="B95" s="111" t="inlineStr">
        <is>
          <t>Sales &amp; Business Development</t>
        </is>
      </c>
      <c r="C95" s="111" t="inlineStr">
        <is>
          <t>Sales Development &amp; Prospecting</t>
        </is>
      </c>
      <c r="D95" s="150" t="inlineStr">
        <is>
          <t>B1</t>
        </is>
      </c>
      <c r="E95" s="21" t="inlineStr">
        <is>
          <t>Specialist</t>
        </is>
      </c>
      <c r="F95" s="111" t="inlineStr">
        <is>
          <t>IC</t>
        </is>
      </c>
      <c r="G95" s="111" t="inlineStr">
        <is>
          <t>Account Executive</t>
        </is>
      </c>
      <c r="H95" s="112" t="n">
        <v>1</v>
      </c>
      <c r="I95" s="111" t="inlineStr">
        <is>
          <t>CARBON 1</t>
        </is>
      </c>
      <c r="J95" s="162" t="n">
        <v>1</v>
      </c>
      <c r="K95" s="114" t="inlineStr">
        <is>
          <t>Anand Chiluka</t>
        </is>
      </c>
      <c r="L95" s="114" t="inlineStr">
        <is>
          <t>Marketing</t>
        </is>
      </c>
      <c r="M95" s="119"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N95" s="164"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O95" s="164" t="inlineStr">
        <is>
          <r>
            <rPr>
              <rFont val="Calibri"/>
              <sz val="10"/>
            </rPr>
            <t xml:space="preserve">A domain or a small team
</t>
          </r>
          <r>
            <rPr>
              <rFont val="Calibri"/>
              <b val="1"/>
              <sz val="10"/>
            </rPr>
            <t>Common themes in sub-family holders, all levels' answers:</t>
          </r>
          <r>
            <rPr>
              <rFont val="Calibri"/>
              <sz val="10"/>
            </rPr>
            <t xml:space="preserve"> meetings · pipeline · sales · opportunities · lead · discovery</t>
          </r>
        </is>
      </c>
      <c r="P95" s="164" t="inlineStr">
        <is>
          <r>
            <rPr>
              <rFont val="Calibri"/>
              <sz val="10"/>
            </rPr>
            <t xml:space="preserve">A domain or a small team
</t>
          </r>
          <r>
            <rPr>
              <rFont val="Calibri"/>
              <b val="1"/>
              <sz val="10"/>
            </rPr>
            <t>Common themes in sub-family holders, all levels' answers:</t>
          </r>
          <r>
            <rPr>
              <rFont val="Calibri"/>
              <sz val="10"/>
            </rPr>
            <t xml:space="preserve"> pipeline · lead · meetings · accountable · qualified · opportunities</t>
          </r>
        </is>
      </c>
      <c r="Q95" s="164"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R95" s="164" t="inlineStr">
        <is>
          <t>—</t>
        </is>
      </c>
      <c r="S95" s="164" t="inlineStr">
        <is>
          <t>Marketing · cold calling · objection handling · Communication · Linkedin outreach · Hubspot · Communication skills</t>
        </is>
      </c>
      <c r="T95" s="164" t="inlineStr">
        <is>
          <t>HUBSPOT · Linkedin · SALES NAVIGATOR · Excel · CHATGPT · Zoominfo · Claude · Hubspot Linkedin</t>
        </is>
      </c>
      <c r="U95" s="120" t="inlineStr">
        <is>
          <t>A domain / module, or a small team</t>
        </is>
      </c>
      <c r="V95" s="165" t="inlineStr">
        <is>
          <t>Domain specialist work</t>
        </is>
      </c>
      <c r="W95" s="165" t="inlineStr">
        <is>
          <t>Technical / QC / client calls for the domain</t>
        </is>
      </c>
      <c r="X95" s="165" t="inlineStr">
        <is>
          <t>A domain or a small team</t>
        </is>
      </c>
      <c r="Y95" s="165" t="inlineStr">
        <is>
          <r>
            <rPr>
              <rFont val="Calibri"/>
              <b val="1"/>
              <sz val="10"/>
            </rPr>
            <t>IC:</t>
          </r>
          <r>
            <rPr>
              <rFont val="Calibri"/>
              <sz val="10"/>
            </rPr>
            <t xml:space="preserve"> mentors and reviews · People: hands-on team lead of 3–5</t>
          </r>
        </is>
      </c>
      <c r="Z95" s="165" t="inlineStr">
        <is>
          <t>4–7 yrs</t>
        </is>
      </c>
      <c r="AA95" s="165" t="inlineStr">
        <is>
          <t>Graduate + relevant qualification or certification preferred</t>
        </is>
      </c>
      <c r="AB95" s="165" t="inlineStr">
        <is>
          <t>Google / HubSpot certifications</t>
        </is>
      </c>
      <c r="AC95" s="165" t="inlineStr">
        <is>
          <r>
            <rPr>
              <rFont val="Calibri"/>
              <b val="1"/>
              <sz val="10"/>
            </rPr>
            <t>IC:</t>
          </r>
          <r>
            <rPr>
              <rFont val="Calibri"/>
              <sz val="10"/>
            </rPr>
            <t xml:space="preserve"> none · Team Lead: 3–5</t>
          </r>
        </is>
      </c>
      <c r="AD95" s="122" t="inlineStr">
        <is>
          <t>Core 3 · Future-ready 3 · Functional 3 · Leadership 1</t>
        </is>
      </c>
      <c r="AE95" s="123" t="inlineStr">
        <is>
          <t>Sales, Negotiation &amp; Account Growth · Marketing Tech &amp; Digital Marketing</t>
        </is>
      </c>
      <c r="AF95" s="123" t="inlineStr">
        <is>
          <t>Stakeholder &amp; Client Management · Communication &amp; Presentation · Product, Platform &amp; Domain Knowledge · Strategic Thinking &amp; Business Acumen</t>
        </is>
      </c>
      <c r="AG95" s="177" t="inlineStr">
        <is>
          <t>P3 / M2</t>
        </is>
      </c>
      <c r="AH95" s="129" t="inlineStr">
        <is>
          <t>4 Enable</t>
        </is>
      </c>
      <c r="AI95" s="178" t="inlineStr">
        <is>
          <t>IRIS Vs Competitor Benchmark — SaaS sales ladder — IC: Account Executive · SMB · IRIS Vs Competitor Benchmark — SaaS sales ladder — management: SDR Team Lead</t>
        </is>
      </c>
      <c r="AJ95" s="178" t="inlineStr">
        <is>
          <t>SaaS sales ladder · SDR → AE → Enterprise AE → VP / CRO; MEDDICC-style qualification</t>
        </is>
      </c>
      <c r="AK95" s="178" t="inlineStr">
        <is>
          <t>B2 · Senior Specialist</t>
        </is>
      </c>
      <c r="AL95" s="130" t="inlineStr">
        <is>
          <t>Product &amp; tool knowledge · Broader exposure &amp; ownership</t>
        </is>
      </c>
      <c r="AM95" s="131" t="inlineStr">
        <is>
          <t>—</t>
        </is>
      </c>
      <c r="AN95" s="131" t="inlineStr">
        <is>
          <t>Formal / classroom training · Mentoring / guidance from seniors · Knowledge transfer · KT · On-the-job / hands-on</t>
        </is>
      </c>
      <c r="AO95" s="131" t="inlineStr">
        <is>
          <t>database · laptop · outdated · limited · connects</t>
        </is>
      </c>
      <c r="AP95" s="131" t="inlineStr">
        <is>
          <t>data · better · time · intent · outreach</t>
        </is>
      </c>
      <c r="AQ95" s="131" t="inlineStr">
        <is>
          <t>5 of 15 say the role is changing because of AI / automation</t>
        </is>
      </c>
      <c r="AR95" s="144" t="inlineStr">
        <is>
          <t>Create and convert commercial opportunities. Includes: Prospecting, account sales, alliances, presales and sales operations. Excludes: Customer adoption unless sales accountability is primary.</t>
        </is>
      </c>
      <c r="AS95" s="134" t="inlineStr">
        <is>
          <t>SAL01-3 · Senior Sales Development Representative</t>
        </is>
      </c>
      <c r="AT95" s="134" t="inlineStr">
        <is>
          <t>Handle complex stakeholder maps and improve accepted-opportunity quality.</t>
        </is>
      </c>
      <c r="AU95" s="134" t="inlineStr">
        <is>
          <t>Evidence of complex work, decisions and outcomes beyond routine delivery.</t>
        </is>
      </c>
      <c r="AV95" s="134" t="inlineStr">
        <is>
          <t>A prospecting plan and accepted opportunity set with quality and conversion evidence</t>
        </is>
      </c>
      <c r="AW95" s="134" t="inlineStr">
        <is>
          <r>
            <rPr>
              <rFont val="Calibri"/>
              <b val="1"/>
              <sz val="10"/>
            </rPr>
            <t>Workiva:</t>
          </r>
          <r>
            <rPr>
              <rFont val="Calibri"/>
              <sz val="10"/>
            </rPr>
            <t xml:space="preserve"> Sales Development Representative, SLED · Selected role. Gap: SDR role is observed; Whatfix supplies a dated India SaaS progression example</t>
          </r>
        </is>
      </c>
      <c r="AX95" s="179" t="inlineStr">
        <is>
          <t>Framework + sub-family themes · 3+ answered</t>
        </is>
      </c>
      <c r="AY95" s="136" t="inlineStr">
        <is>
          <t>1 holder, 1 answered the survey; sub-family 15 answered</t>
        </is>
      </c>
    </row>
    <row r="96" ht="106" customHeight="1">
      <c r="A96" s="176" t="inlineStr">
        <is>
          <t>RC-166</t>
        </is>
      </c>
      <c r="B96" s="111" t="inlineStr">
        <is>
          <t>Sales &amp; Business Development</t>
        </is>
      </c>
      <c r="C96" s="111" t="inlineStr">
        <is>
          <t>Sales Development &amp; Prospecting</t>
        </is>
      </c>
      <c r="D96" s="150" t="inlineStr">
        <is>
          <t>B1</t>
        </is>
      </c>
      <c r="E96" s="21" t="inlineStr">
        <is>
          <t>Team Lead</t>
        </is>
      </c>
      <c r="F96" s="111" t="inlineStr">
        <is>
          <t>Manager</t>
        </is>
      </c>
      <c r="G96" s="111" t="inlineStr">
        <is>
          <t>Team Lead – Sales Development</t>
        </is>
      </c>
      <c r="H96" s="112" t="n">
        <v>2</v>
      </c>
      <c r="I96" s="111" t="inlineStr">
        <is>
          <t>CARBON 2</t>
        </is>
      </c>
      <c r="J96" s="162" t="n">
        <v>2</v>
      </c>
      <c r="K96" s="114" t="inlineStr">
        <is>
          <t>Priyadarshini Dey, Vijay Krishna Chintha</t>
        </is>
      </c>
      <c r="L96" s="114" t="inlineStr">
        <is>
          <t>Marketing</t>
        </is>
      </c>
      <c r="M96" s="119"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N96" s="164"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O96" s="164" t="inlineStr">
        <is>
          <r>
            <rPr>
              <rFont val="Calibri"/>
              <sz val="10"/>
            </rPr>
            <t xml:space="preserve">A domain or a small team
</t>
          </r>
          <r>
            <rPr>
              <rFont val="Calibri"/>
              <b val="1"/>
              <sz val="10"/>
            </rPr>
            <t>Common themes in sub-family holders, all levels' answers:</t>
          </r>
          <r>
            <rPr>
              <rFont val="Calibri"/>
              <sz val="10"/>
            </rPr>
            <t xml:space="preserve"> meetings · pipeline · sales · opportunities · lead · discovery</t>
          </r>
        </is>
      </c>
      <c r="P96" s="164" t="inlineStr">
        <is>
          <r>
            <rPr>
              <rFont val="Calibri"/>
              <sz val="10"/>
            </rPr>
            <t xml:space="preserve">A domain or a small team
</t>
          </r>
          <r>
            <rPr>
              <rFont val="Calibri"/>
              <b val="1"/>
              <sz val="10"/>
            </rPr>
            <t>Common themes in sub-family holders, all levels' answers:</t>
          </r>
          <r>
            <rPr>
              <rFont val="Calibri"/>
              <sz val="10"/>
            </rPr>
            <t xml:space="preserve"> pipeline · lead · meetings · accountable · qualified · opportunities</t>
          </r>
        </is>
      </c>
      <c r="Q96" s="164"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R96" s="164" t="inlineStr">
        <is>
          <t>—</t>
        </is>
      </c>
      <c r="S96" s="164" t="inlineStr">
        <is>
          <t>Marketing · cold calling · objection handling · Communication · Linkedin outreach · Hubspot · Communication skills</t>
        </is>
      </c>
      <c r="T96" s="164" t="inlineStr">
        <is>
          <t>HUBSPOT · Linkedin · SALES NAVIGATOR · Excel · CHATGPT · Zoominfo · Claude · Hubspot Linkedin</t>
        </is>
      </c>
      <c r="U96" s="120" t="inlineStr">
        <is>
          <t>A domain / module, or a small team</t>
        </is>
      </c>
      <c r="V96" s="165" t="inlineStr">
        <is>
          <t>Domain specialist work</t>
        </is>
      </c>
      <c r="W96" s="165" t="inlineStr">
        <is>
          <t>Technical / QC / client calls for the domain</t>
        </is>
      </c>
      <c r="X96" s="165" t="inlineStr">
        <is>
          <t>A domain or a small team</t>
        </is>
      </c>
      <c r="Y96" s="165" t="inlineStr">
        <is>
          <r>
            <rPr>
              <rFont val="Calibri"/>
              <b val="1"/>
              <sz val="10"/>
            </rPr>
            <t>IC:</t>
          </r>
          <r>
            <rPr>
              <rFont val="Calibri"/>
              <sz val="10"/>
            </rPr>
            <t xml:space="preserve"> mentors and reviews · People: hands-on team lead of 3–5</t>
          </r>
        </is>
      </c>
      <c r="Z96" s="165" t="inlineStr">
        <is>
          <t>4–7 yrs</t>
        </is>
      </c>
      <c r="AA96" s="165" t="inlineStr">
        <is>
          <t>Graduate + relevant qualification or certification preferred</t>
        </is>
      </c>
      <c r="AB96" s="165" t="inlineStr">
        <is>
          <t>Google / HubSpot certifications</t>
        </is>
      </c>
      <c r="AC96" s="165" t="inlineStr">
        <is>
          <r>
            <rPr>
              <rFont val="Calibri"/>
              <b val="1"/>
              <sz val="10"/>
            </rPr>
            <t>IC:</t>
          </r>
          <r>
            <rPr>
              <rFont val="Calibri"/>
              <sz val="10"/>
            </rPr>
            <t xml:space="preserve"> none · Team Lead: 3–5</t>
          </r>
        </is>
      </c>
      <c r="AD96" s="122" t="inlineStr">
        <is>
          <t>Core 3 · Future-ready 3 · Functional 3 · Leadership 2</t>
        </is>
      </c>
      <c r="AE96" s="123" t="inlineStr">
        <is>
          <t>Sales, Negotiation &amp; Account Growth · Marketing Tech &amp; Digital Marketing</t>
        </is>
      </c>
      <c r="AF96" s="123" t="inlineStr">
        <is>
          <t>Stakeholder &amp; Client Management · Communication &amp; Presentation · Product, Platform &amp; Domain Knowledge · Strategic Thinking &amp; Business Acumen</t>
        </is>
      </c>
      <c r="AG96" s="177" t="inlineStr">
        <is>
          <t>P3 / M2</t>
        </is>
      </c>
      <c r="AH96" s="129" t="inlineStr">
        <is>
          <t>4 Enable</t>
        </is>
      </c>
      <c r="AI96" s="178" t="inlineStr">
        <is>
          <t>IRIS Vs Competitor Benchmark — SaaS sales ladder — IC: Account Executive · SMB · IRIS Vs Competitor Benchmark — SaaS sales ladder — management: SDR Team Lead</t>
        </is>
      </c>
      <c r="AJ96" s="178" t="inlineStr">
        <is>
          <t>SaaS sales ladder · SDR → AE → Enterprise AE → VP / CRO; MEDDICC-style qualification</t>
        </is>
      </c>
      <c r="AK96" s="178" t="inlineStr">
        <is>
          <t>B2 · Senior Specialist</t>
        </is>
      </c>
      <c r="AL96" s="130" t="inlineStr">
        <is>
          <t>Leadership &amp; people management · Data, SQL &amp; analytics · Product &amp; tool knowledge · Broader exposure &amp; ownership · Certification / formal course</t>
        </is>
      </c>
      <c r="AM96" s="131" t="inlineStr">
        <is>
          <t>- Understand the definition of Culture</t>
        </is>
      </c>
      <c r="AN96" s="131" t="inlineStr">
        <is>
          <t>Formal / classroom training · Mentoring / guidance from seniors · Knowledge transfer · KT · On-the-job / hands-on</t>
        </is>
      </c>
      <c r="AO96" s="131" t="inlineStr">
        <is>
          <t>database · laptop · outdated · limited · connects</t>
        </is>
      </c>
      <c r="AP96" s="131" t="inlineStr">
        <is>
          <t>data · better · time · intent · outreach</t>
        </is>
      </c>
      <c r="AQ96" s="131" t="inlineStr">
        <is>
          <t>5 of 15 say the role is changing because of AI / automation</t>
        </is>
      </c>
      <c r="AR96" s="144" t="inlineStr">
        <is>
          <t>Create and convert commercial opportunities. Includes: Prospecting, account sales, alliances, presales and sales operations. Excludes: Customer adoption unless sales accountability is primary.</t>
        </is>
      </c>
      <c r="AS96" s="134" t="inlineStr">
        <is>
          <t>LD05-1 · Sales / Sales Development Manager</t>
        </is>
      </c>
      <c r="AT96" s="134" t="inlineStr">
        <is>
          <t>Own staffing decisions, performance support, service quality and delegated team resources</t>
        </is>
      </c>
      <c r="AU96" s="134" t="inlineStr">
        <is>
          <t>Do not manufacture three reporting layers. Choose roles the organisation needs. A specialist may remain on an equally valued expert path.</t>
        </is>
      </c>
      <c r="AV96" s="134" t="inlineStr">
        <is>
          <t>—</t>
        </is>
      </c>
      <c r="AW96" s="134" t="inlineStr">
        <is>
          <t>—</t>
        </is>
      </c>
      <c r="AX96" s="179" t="inlineStr">
        <is>
          <t>Framework + sub-family themes · 3+ answered</t>
        </is>
      </c>
      <c r="AY96" s="136" t="inlineStr">
        <is>
          <t>2 holders, 2 answered the survey; sub-family 15 answered</t>
        </is>
      </c>
    </row>
    <row r="97" ht="106" customHeight="1">
      <c r="A97" s="176" t="inlineStr">
        <is>
          <t>RC-167</t>
        </is>
      </c>
      <c r="B97" s="111" t="inlineStr">
        <is>
          <t>Sales &amp; Business Development</t>
        </is>
      </c>
      <c r="C97" s="111" t="inlineStr">
        <is>
          <t>Sales Development &amp; Prospecting</t>
        </is>
      </c>
      <c r="D97" s="150" t="inlineStr">
        <is>
          <t>B2</t>
        </is>
      </c>
      <c r="E97" s="21" t="inlineStr">
        <is>
          <t>Senior Specialist</t>
        </is>
      </c>
      <c r="F97" s="111" t="inlineStr">
        <is>
          <t>IC</t>
        </is>
      </c>
      <c r="G97" s="111" t="inlineStr">
        <is>
          <t>Senior Account Executive – POD Lead</t>
        </is>
      </c>
      <c r="H97" s="112" t="n">
        <v>1</v>
      </c>
      <c r="I97" s="111" t="inlineStr">
        <is>
          <t>CARBON 1</t>
        </is>
      </c>
      <c r="J97" s="162" t="n">
        <v>1</v>
      </c>
      <c r="K97" s="114" t="inlineStr">
        <is>
          <t>Prashant Sharad Jadhav</t>
        </is>
      </c>
      <c r="L97" s="114" t="inlineStr">
        <is>
          <t>Marketing</t>
        </is>
      </c>
      <c r="M97" s="119" t="inlineStr">
        <is>
          <r>
            <rPr>
              <rFont val="Calibri"/>
              <sz val="10"/>
            </rPr>
            <t xml:space="preserve">Researches target accounts, runs outbound outreach, qualifies leads and books meetings. At B2: deep domain expertise, or one team.
</t>
          </r>
          <r>
            <rPr>
              <rFont val="Calibri"/>
              <b val="1"/>
              <sz val="10"/>
            </rPr>
            <t>Common themes in sub-family holders, all levels' answers:</t>
          </r>
          <r>
            <rPr>
              <rFont val="Calibri"/>
              <sz val="10"/>
            </rPr>
            <t xml:space="preserve"> sales · scheduling · customers shared · cold · navigator fetch · database</t>
          </r>
        </is>
      </c>
      <c r="N97" s="164" t="inlineStr">
        <is>
          <r>
            <rPr>
              <rFont val="Calibri"/>
              <sz val="10"/>
            </rPr>
            <t xml:space="preserve">Researches target accounts, runs outbound outreach, qualifies leads and books meetings; Hardest problems in the domain; One team or a client portfolio
</t>
          </r>
          <r>
            <rPr>
              <rFont val="Calibri"/>
              <b val="1"/>
              <sz val="10"/>
            </rPr>
            <t>Common themes in sub-family holders, all levels' answers:</t>
          </r>
          <r>
            <rPr>
              <rFont val="Calibri"/>
              <sz val="10"/>
            </rPr>
            <t xml:space="preserve"> outreach · linkedin · calls · pipeline · qualified · cold</t>
          </r>
        </is>
      </c>
      <c r="O97" s="164" t="inlineStr">
        <is>
          <r>
            <rPr>
              <rFont val="Calibri"/>
              <sz val="10"/>
            </rPr>
            <t xml:space="preserve">One team or a client portfolio
</t>
          </r>
          <r>
            <rPr>
              <rFont val="Calibri"/>
              <b val="1"/>
              <sz val="10"/>
            </rPr>
            <t>Common themes in sub-family holders, all levels' answers:</t>
          </r>
          <r>
            <rPr>
              <rFont val="Calibri"/>
              <sz val="10"/>
            </rPr>
            <t xml:space="preserve"> meetings · pipeline · sales · opportunities · lead · discovery</t>
          </r>
        </is>
      </c>
      <c r="P97" s="164" t="inlineStr">
        <is>
          <r>
            <rPr>
              <rFont val="Calibri"/>
              <sz val="10"/>
            </rPr>
            <t xml:space="preserve">One team or a client portfolio
</t>
          </r>
          <r>
            <rPr>
              <rFont val="Calibri"/>
              <b val="1"/>
              <sz val="10"/>
            </rPr>
            <t>Common themes in sub-family holders, all levels' answers:</t>
          </r>
          <r>
            <rPr>
              <rFont val="Calibri"/>
              <sz val="10"/>
            </rPr>
            <t xml:space="preserve"> pipeline · lead · meetings · accountable · qualified · opportunities</t>
          </r>
        </is>
      </c>
      <c r="Q97" s="164" t="inlineStr">
        <is>
          <r>
            <rPr>
              <rFont val="Calibri"/>
              <sz val="10"/>
            </rPr>
            <t xml:space="preserve">Allocates people and sets team priorities
</t>
          </r>
          <r>
            <rPr>
              <rFont val="Calibri"/>
              <b val="1"/>
              <sz val="10"/>
            </rPr>
            <t>Common themes in sub-family holders, all levels' answers:</t>
          </r>
          <r>
            <rPr>
              <rFont val="Calibri"/>
              <sz val="10"/>
            </rPr>
            <t xml:space="preserve"> outreach · approach · messaging · calls · emails · pipeline</t>
          </r>
        </is>
      </c>
      <c r="R97" s="164" t="inlineStr">
        <is>
          <t>—</t>
        </is>
      </c>
      <c r="S97" s="164" t="inlineStr">
        <is>
          <t>Marketing · cold calling · objection handling · Communication · Linkedin outreach · Hubspot · Communication skills</t>
        </is>
      </c>
      <c r="T97" s="164" t="inlineStr">
        <is>
          <t>HUBSPOT · Linkedin · SALES NAVIGATOR · Excel · CHATGPT · Zoominfo · Claude · Hubspot Linkedin</t>
        </is>
      </c>
      <c r="U97" s="120" t="inlineStr">
        <is>
          <t>Deep domain expertise, or one team</t>
        </is>
      </c>
      <c r="V97" s="165" t="inlineStr">
        <is>
          <t>Hardest problems in the domain</t>
        </is>
      </c>
      <c r="W97" s="165" t="inlineStr">
        <is>
          <t>Allocates people and sets team priorities</t>
        </is>
      </c>
      <c r="X97" s="165" t="inlineStr">
        <is>
          <t>One team or a client portfolio</t>
        </is>
      </c>
      <c r="Y97" s="165" t="inlineStr">
        <is>
          <r>
            <rPr>
              <rFont val="Calibri"/>
              <b val="1"/>
              <sz val="10"/>
            </rPr>
            <t>IC:</t>
          </r>
          <r>
            <rPr>
              <rFont val="Calibri"/>
              <sz val="10"/>
            </rPr>
            <t xml:space="preserve"> guides others in the domain · People: manages a team of 6+</t>
          </r>
        </is>
      </c>
      <c r="Z97" s="165" t="inlineStr">
        <is>
          <t>6–9 yrs</t>
        </is>
      </c>
      <c r="AA97" s="165" t="inlineStr">
        <is>
          <t>Graduate or postgraduate; professional qualification preferred</t>
        </is>
      </c>
      <c r="AB97" s="165" t="inlineStr">
        <is>
          <t>Google / HubSpot certifications</t>
        </is>
      </c>
      <c r="AC97" s="165" t="inlineStr">
        <is>
          <r>
            <rPr>
              <rFont val="Calibri"/>
              <b val="1"/>
              <sz val="10"/>
            </rPr>
            <t>IC:</t>
          </r>
          <r>
            <rPr>
              <rFont val="Calibri"/>
              <sz val="10"/>
            </rPr>
            <t xml:space="preserve"> none · People: 6–8 knowledge work, 8–12 standardised delivery</t>
          </r>
        </is>
      </c>
      <c r="AD97" s="122" t="inlineStr">
        <is>
          <t>Core 3 · Future-ready 3 · Functional 4 · Leadership 2</t>
        </is>
      </c>
      <c r="AE97" s="123" t="inlineStr">
        <is>
          <t>Sales, Negotiation &amp; Account Growth · Marketing Tech &amp; Digital Marketing</t>
        </is>
      </c>
      <c r="AF97" s="123" t="inlineStr">
        <is>
          <t>Stakeholder &amp; Client Management · Communication &amp; Presentation · Product, Platform &amp; Domain Knowledge · Strategic Thinking &amp; Business Acumen</t>
        </is>
      </c>
      <c r="AG97" s="177" t="inlineStr">
        <is>
          <t>P4 / M3</t>
        </is>
      </c>
      <c r="AH97" s="129" t="inlineStr">
        <is>
          <t>4–5</t>
        </is>
      </c>
      <c r="AI97" s="178" t="inlineStr">
        <is>
          <t>IRIS Vs Competitor Benchmark — SaaS sales ladder — IC: Mid-Market AE · IRIS Vs Competitor Benchmark — SaaS sales ladder — management: Sales Manager</t>
        </is>
      </c>
      <c r="AJ97" s="178" t="inlineStr">
        <is>
          <t>SaaS sales ladder · SDR → AE → Enterprise AE → VP / CRO; MEDDICC-style qualification</t>
        </is>
      </c>
      <c r="AK97" s="178" t="inlineStr">
        <is>
          <t>B3 · Lead Specialist</t>
        </is>
      </c>
      <c r="AL97" s="130" t="inlineStr">
        <is>
          <t>Client, sales &amp; stakeholders · Broader exposure &amp; ownership</t>
        </is>
      </c>
      <c r="AM97" s="131" t="inlineStr">
        <is>
          <t>—</t>
        </is>
      </c>
      <c r="AN97" s="131" t="inlineStr">
        <is>
          <t>Formal / classroom training · Mentoring / guidance from seniors · Knowledge transfer · KT · On-the-job / hands-on</t>
        </is>
      </c>
      <c r="AO97" s="131" t="inlineStr">
        <is>
          <t>database · laptop · outdated · limited · connects</t>
        </is>
      </c>
      <c r="AP97" s="131" t="inlineStr">
        <is>
          <t>data · better · time · intent · outreach</t>
        </is>
      </c>
      <c r="AQ97" s="131" t="inlineStr">
        <is>
          <t>5 of 15 say the role is changing because of AI / automation</t>
        </is>
      </c>
      <c r="AR97" s="144" t="inlineStr">
        <is>
          <t>Create and convert commercial opportunities. Includes: Prospecting, account sales, alliances, presales and sales operations. Excludes: Customer adoption unless sales accountability is primary.</t>
        </is>
      </c>
      <c r="AS97" s="134" t="inlineStr">
        <is>
          <t>SAL01-3 · Senior Sales Development Representative</t>
        </is>
      </c>
      <c r="AT97" s="134" t="inlineStr">
        <is>
          <t>Handle complex stakeholder maps and improve accepted-opportunity quality.</t>
        </is>
      </c>
      <c r="AU97" s="134" t="inlineStr">
        <is>
          <t>Evidence of complex work, decisions and outcomes beyond routine delivery.</t>
        </is>
      </c>
      <c r="AV97" s="134" t="inlineStr">
        <is>
          <t>A prospecting plan and accepted opportunity set with quality and conversion evidence</t>
        </is>
      </c>
      <c r="AW97" s="134" t="inlineStr">
        <is>
          <r>
            <rPr>
              <rFont val="Calibri"/>
              <b val="1"/>
              <sz val="10"/>
            </rPr>
            <t>Workiva:</t>
          </r>
          <r>
            <rPr>
              <rFont val="Calibri"/>
              <sz val="10"/>
            </rPr>
            <t xml:space="preserve"> Sales Development Representative, SLED · Selected role. Gap: SDR role is observed; Whatfix supplies a dated India SaaS progression example</t>
          </r>
        </is>
      </c>
      <c r="AX97" s="179" t="inlineStr">
        <is>
          <t>Framework + sub-family themes · 3+ answered</t>
        </is>
      </c>
      <c r="AY97" s="136" t="inlineStr">
        <is>
          <t>1 holder, 1 answered the survey; sub-family 15 answered</t>
        </is>
      </c>
    </row>
    <row r="98" ht="80" customHeight="1">
      <c r="A98" s="176" t="inlineStr">
        <is>
          <t>RC-168</t>
        </is>
      </c>
      <c r="B98" s="111" t="inlineStr">
        <is>
          <t>Sales &amp; Business Development</t>
        </is>
      </c>
      <c r="C98" s="111" t="inlineStr">
        <is>
          <t>Sales Leadership</t>
        </is>
      </c>
      <c r="D98" s="150" t="inlineStr">
        <is>
          <t>B2</t>
        </is>
      </c>
      <c r="E98" s="21" t="inlineStr">
        <is>
          <t>Senior Specialist</t>
        </is>
      </c>
      <c r="F98" s="111" t="inlineStr">
        <is>
          <t>IC</t>
        </is>
      </c>
      <c r="G98" s="111" t="inlineStr">
        <is>
          <t>Lead Account Executive · Senior Account Executive – POD Lead</t>
        </is>
      </c>
      <c r="H98" s="112" t="n">
        <v>2</v>
      </c>
      <c r="I98" s="111" t="inlineStr">
        <is>
          <t>CARBON 1 · iFile 1</t>
        </is>
      </c>
      <c r="J98" s="162" t="n">
        <v>1</v>
      </c>
      <c r="K98" s="114" t="inlineStr">
        <is>
          <t>Rohit Bansal</t>
        </is>
      </c>
      <c r="L98" s="114" t="inlineStr">
        <is>
          <t>Sales</t>
        </is>
      </c>
      <c r="M98" s="119" t="inlineStr">
        <is>
          <r>
            <rPr>
              <rFont val="Calibri"/>
              <sz val="10"/>
            </rPr>
            <t xml:space="preserve">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t>
          </r>
        </is>
      </c>
      <c r="N98" s="164" t="inlineStr">
        <is>
          <r>
            <rPr>
              <rFont val="Calibri"/>
              <sz val="10"/>
            </rPr>
            <t xml:space="preserve">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t>
          </r>
        </is>
      </c>
      <c r="O98" s="164" t="inlineStr">
        <is>
          <r>
            <rPr>
              <rFont val="Calibri"/>
              <sz val="10"/>
            </rPr>
            <t xml:space="preserve">One team or a client portfolio
</t>
          </r>
          <r>
            <rPr>
              <rFont val="Calibri"/>
              <b val="1"/>
              <sz val="10"/>
            </rPr>
            <t>Common themes in sub-family holders, all levels' answers:</t>
          </r>
          <r>
            <rPr>
              <rFont val="Calibri"/>
              <sz val="10"/>
            </rPr>
            <t xml:space="preserve"> sales</t>
          </r>
        </is>
      </c>
      <c r="P98" s="164" t="inlineStr">
        <is>
          <r>
            <rPr>
              <rFont val="Calibri"/>
              <sz val="10"/>
            </rPr>
            <t xml:space="preserve">One team or a client portfolio
</t>
          </r>
          <r>
            <rPr>
              <rFont val="Calibri"/>
              <b val="1"/>
              <sz val="10"/>
            </rPr>
            <t>Common themes in sub-family holders, all levels' answers:</t>
          </r>
          <r>
            <rPr>
              <rFont val="Calibri"/>
              <sz val="10"/>
            </rPr>
            <t xml:space="preserve"> revenue · generation · sales</t>
          </r>
        </is>
      </c>
      <c r="Q98" s="164" t="inlineStr">
        <is>
          <t>Allocates people and sets team priorities</t>
        </is>
      </c>
      <c r="R98" s="164" t="inlineStr">
        <is>
          <t>—</t>
        </is>
      </c>
      <c r="S98" s="164" t="inlineStr">
        <is>
          <t>Sales</t>
        </is>
      </c>
      <c r="T98" s="164" t="inlineStr">
        <is>
          <t>—</t>
        </is>
      </c>
      <c r="U98" s="120" t="inlineStr">
        <is>
          <t>Deep domain expertise, or one team</t>
        </is>
      </c>
      <c r="V98" s="165" t="inlineStr">
        <is>
          <t>Hardest problems in the domain</t>
        </is>
      </c>
      <c r="W98" s="165" t="inlineStr">
        <is>
          <t>Allocates people and sets team priorities</t>
        </is>
      </c>
      <c r="X98" s="165" t="inlineStr">
        <is>
          <t>One team or a client portfolio</t>
        </is>
      </c>
      <c r="Y98" s="165" t="inlineStr">
        <is>
          <r>
            <rPr>
              <rFont val="Calibri"/>
              <b val="1"/>
              <sz val="10"/>
            </rPr>
            <t>IC:</t>
          </r>
          <r>
            <rPr>
              <rFont val="Calibri"/>
              <sz val="10"/>
            </rPr>
            <t xml:space="preserve"> guides others in the domain · People: manages a team of 6+</t>
          </r>
        </is>
      </c>
      <c r="Z98" s="165" t="inlineStr">
        <is>
          <t>6–9 yrs</t>
        </is>
      </c>
      <c r="AA98" s="165" t="inlineStr">
        <is>
          <t>Graduate or postgraduate; professional qualification preferred</t>
        </is>
      </c>
      <c r="AB98" s="165" t="inlineStr">
        <is>
          <t>Google / HubSpot certifications</t>
        </is>
      </c>
      <c r="AC98" s="165" t="inlineStr">
        <is>
          <r>
            <rPr>
              <rFont val="Calibri"/>
              <b val="1"/>
              <sz val="10"/>
            </rPr>
            <t>IC:</t>
          </r>
          <r>
            <rPr>
              <rFont val="Calibri"/>
              <sz val="10"/>
            </rPr>
            <t xml:space="preserve"> none · People: 6–8 knowledge work, 8–12 standardised delivery</t>
          </r>
        </is>
      </c>
      <c r="AD98" s="122" t="inlineStr">
        <is>
          <t>Core 3 · Future-ready 3 · Functional 4 · Leadership 2</t>
        </is>
      </c>
      <c r="AE98" s="123" t="inlineStr">
        <is>
          <t>Sales, Negotiation &amp; Account Growth · Marketing Tech &amp; Digital Marketing</t>
        </is>
      </c>
      <c r="AF98" s="123" t="inlineStr">
        <is>
          <t>Stakeholder &amp; Client Management · Communication &amp; Presentation · Product, Platform &amp; Domain Knowledge · Strategic Thinking &amp; Business Acumen</t>
        </is>
      </c>
      <c r="AG98" s="177" t="inlineStr">
        <is>
          <t>P4 / M3</t>
        </is>
      </c>
      <c r="AH98" s="129" t="inlineStr">
        <is>
          <t>4–5</t>
        </is>
      </c>
      <c r="AI98" s="178" t="inlineStr">
        <is>
          <t>IRIS Vs Competitor Benchmark — SaaS sales ladder — IC: Mid-Market AE · IRIS Vs Competitor Benchmark — SaaS sales ladder — management: Sales Manager</t>
        </is>
      </c>
      <c r="AJ98" s="178" t="inlineStr">
        <is>
          <t>SaaS sales ladder · SDR → AE → Enterprise AE → VP / CRO; MEDDICC-style qualification</t>
        </is>
      </c>
      <c r="AK98" s="178" t="inlineStr">
        <is>
          <t>B3 · Lead Specialist</t>
        </is>
      </c>
      <c r="AL98" s="130" t="inlineStr">
        <is>
          <t>Broader exposure &amp; ownership · Client, sales &amp; stakeholders</t>
        </is>
      </c>
      <c r="AM98" s="131" t="inlineStr">
        <is>
          <t>SaaS/RegTech product &amp; domain knowledge, Knowledge of competition - product and pricing, Knowledge of Tech trends and AI</t>
        </is>
      </c>
      <c r="AN98" s="131" t="inlineStr">
        <is>
          <t>On-the-job / hands-on · Mentoring / guidance from seniors · Formal / classroom training</t>
        </is>
      </c>
      <c r="AO98" s="131" t="inlineStr">
        <is>
          <t>No common theme</t>
        </is>
      </c>
      <c r="AP98" s="131" t="inlineStr">
        <is>
          <t>availability</t>
        </is>
      </c>
      <c r="AQ98" s="131" t="inlineStr">
        <is>
          <t>3 of 3 say the role is changing because of AI / automation</t>
        </is>
      </c>
      <c r="AR98" s="144" t="inlineStr">
        <is>
          <t>Create and convert commercial opportunities. Includes: Prospecting, account sales, alliances, presales and sales operations. Excludes: Customer adoption unless sales accountability is primary.</t>
        </is>
      </c>
      <c r="AS98" s="134" t="inlineStr">
        <is>
          <t>LD05-1 · Sales / Sales Development Manager</t>
        </is>
      </c>
      <c r="AT98" s="134" t="inlineStr">
        <is>
          <t>Own staffing decisions, performance support, service quality and delegated team resources</t>
        </is>
      </c>
      <c r="AU98" s="134" t="inlineStr">
        <is>
          <t>Do not manufacture three reporting layers. Choose roles the organisation needs. A specialist may remain on an equally valued expert path.</t>
        </is>
      </c>
      <c r="AV98" s="134" t="inlineStr">
        <is>
          <t>—</t>
        </is>
      </c>
      <c r="AW98" s="134" t="inlineStr">
        <is>
          <t>—</t>
        </is>
      </c>
      <c r="AX98" s="179" t="inlineStr">
        <is>
          <t>Framework + sub-family themes · 3+ answered</t>
        </is>
      </c>
      <c r="AY98" s="136" t="inlineStr">
        <is>
          <t>2 holders, 2 answered the survey; sub-family 3 answered</t>
        </is>
      </c>
    </row>
    <row r="99" ht="93" customHeight="1">
      <c r="A99" s="176" t="inlineStr">
        <is>
          <t>RC-169</t>
        </is>
      </c>
      <c r="B99" s="111" t="inlineStr">
        <is>
          <t>Sales &amp; Business Development</t>
        </is>
      </c>
      <c r="C99" s="111" t="inlineStr">
        <is>
          <t>Sales Leadership</t>
        </is>
      </c>
      <c r="D99" s="150" t="inlineStr">
        <is>
          <t>B3</t>
        </is>
      </c>
      <c r="E99" s="21" t="inlineStr">
        <is>
          <t>Lead Specialist</t>
        </is>
      </c>
      <c r="F99" s="111" t="inlineStr">
        <is>
          <t>IC</t>
        </is>
      </c>
      <c r="G99" s="111" t="inlineStr">
        <is>
          <t>Lead Account Executive</t>
        </is>
      </c>
      <c r="H99" s="112" t="n">
        <v>1</v>
      </c>
      <c r="I99" s="111" t="inlineStr">
        <is>
          <t>CARBON 1</t>
        </is>
      </c>
      <c r="J99" s="162" t="n">
        <v>1</v>
      </c>
      <c r="K99" s="114" t="inlineStr">
        <is>
          <t>Swapnil Trikane</t>
        </is>
      </c>
      <c r="L99" s="114" t="inlineStr">
        <is>
          <t>Sales</t>
        </is>
      </c>
      <c r="M99" s="119" t="inlineStr">
        <is>
          <r>
            <rPr>
              <rFont val="Calibri"/>
              <sz val="10"/>
            </rPr>
            <t xml:space="preserve">Leads the sales &amp; business development function. At B3: a practice, or several teams through team leads.
</t>
          </r>
          <r>
            <rPr>
              <rFont val="Calibri"/>
              <b val="1"/>
              <sz val="10"/>
            </rPr>
            <t>Common themes in sub-family holders, all levels' answers:</t>
          </r>
          <r>
            <rPr>
              <rFont val="Calibri"/>
              <sz val="10"/>
            </rPr>
            <t xml:space="preserve"> client · follow till · negotiations · details sdr · understand · call</t>
          </r>
        </is>
      </c>
      <c r="N99" s="164" t="inlineStr">
        <is>
          <r>
            <rPr>
              <rFont val="Calibri"/>
              <sz val="10"/>
            </rPr>
            <t xml:space="preserve">Leads the sales &amp; business development function; Sets standards for a practice; cross-team problems; Several teams or a practice
</t>
          </r>
          <r>
            <rPr>
              <rFont val="Calibri"/>
              <b val="1"/>
              <sz val="10"/>
            </rPr>
            <t>Common themes in sub-family holders, all levels' answers:</t>
          </r>
          <r>
            <rPr>
              <rFont val="Calibri"/>
              <sz val="10"/>
            </rPr>
            <t xml:space="preserve"> building · partner</t>
          </r>
        </is>
      </c>
      <c r="O99" s="164" t="inlineStr">
        <is>
          <r>
            <rPr>
              <rFont val="Calibri"/>
              <sz val="10"/>
            </rPr>
            <t xml:space="preserve">Several teams or a practice
</t>
          </r>
          <r>
            <rPr>
              <rFont val="Calibri"/>
              <b val="1"/>
              <sz val="10"/>
            </rPr>
            <t>Common themes in sub-family holders, all levels' answers:</t>
          </r>
          <r>
            <rPr>
              <rFont val="Calibri"/>
              <sz val="10"/>
            </rPr>
            <t xml:space="preserve"> sales</t>
          </r>
        </is>
      </c>
      <c r="P99" s="164" t="inlineStr">
        <is>
          <r>
            <rPr>
              <rFont val="Calibri"/>
              <sz val="10"/>
            </rPr>
            <t xml:space="preserve">Several teams or a practice
</t>
          </r>
          <r>
            <rPr>
              <rFont val="Calibri"/>
              <b val="1"/>
              <sz val="10"/>
            </rPr>
            <t>Common themes in sub-family holders, all levels' answers:</t>
          </r>
          <r>
            <rPr>
              <rFont val="Calibri"/>
              <sz val="10"/>
            </rPr>
            <t xml:space="preserve"> revenue · generation · sales</t>
          </r>
        </is>
      </c>
      <c r="Q99" s="164" t="inlineStr">
        <is>
          <t>Commercial / strategic calls for the unit</t>
        </is>
      </c>
      <c r="R99" s="164" t="inlineStr">
        <is>
          <t>—</t>
        </is>
      </c>
      <c r="S99" s="164" t="inlineStr">
        <is>
          <t>Sales</t>
        </is>
      </c>
      <c r="T99" s="164" t="inlineStr">
        <is>
          <t>—</t>
        </is>
      </c>
      <c r="U99" s="120" t="inlineStr">
        <is>
          <t>A practice, or several teams through team leads</t>
        </is>
      </c>
      <c r="V99" s="165" t="inlineStr">
        <is>
          <t>Sets standards for a practice; cross-team problems</t>
        </is>
      </c>
      <c r="W99" s="165" t="inlineStr">
        <is>
          <t>Commercial / strategic calls for the unit</t>
        </is>
      </c>
      <c r="X99" s="165" t="inlineStr">
        <is>
          <t>Several teams or a practice</t>
        </is>
      </c>
      <c r="Y99" s="165" t="inlineStr">
        <is>
          <r>
            <rPr>
              <rFont val="Calibri"/>
              <b val="1"/>
              <sz val="10"/>
            </rPr>
            <t>IC:</t>
          </r>
          <r>
            <rPr>
              <rFont val="Calibri"/>
              <sz val="10"/>
            </rPr>
            <t xml:space="preserve"> leads a practice · People: team leads / managers report in</t>
          </r>
        </is>
      </c>
      <c r="Z99" s="165" t="inlineStr">
        <is>
          <t>8–12 yrs</t>
        </is>
      </c>
      <c r="AA99" s="165" t="inlineStr">
        <is>
          <t>Postgraduate or professional qualification preferred</t>
        </is>
      </c>
      <c r="AB99" s="165" t="inlineStr">
        <is>
          <t>Google / HubSpot certifications</t>
        </is>
      </c>
      <c r="AC99" s="165" t="inlineStr">
        <is>
          <r>
            <rPr>
              <rFont val="Calibri"/>
              <b val="1"/>
              <sz val="10"/>
            </rPr>
            <t>IC:</t>
          </r>
          <r>
            <rPr>
              <rFont val="Calibri"/>
              <sz val="10"/>
            </rPr>
            <t xml:space="preserve"> none · People: 5–8 incl. team leads</t>
          </r>
        </is>
      </c>
      <c r="AD99" s="122" t="inlineStr">
        <is>
          <t>Core 4 · Future-ready 3 · Functional 4 · Leadership 3</t>
        </is>
      </c>
      <c r="AE99" s="123" t="inlineStr">
        <is>
          <t>Sales, Negotiation &amp; Account Growth · Marketing Tech &amp; Digital Marketing</t>
        </is>
      </c>
      <c r="AF99" s="123" t="inlineStr">
        <is>
          <t>Stakeholder &amp; Client Management · Communication &amp; Presentation · Product, Platform &amp; Domain Knowledge · Strategic Thinking &amp; Business Acumen</t>
        </is>
      </c>
      <c r="AG99" s="177" t="inlineStr">
        <is>
          <t>P5 / M4</t>
        </is>
      </c>
      <c r="AH99" s="129" t="inlineStr">
        <is>
          <t>5 Ensure, advise</t>
        </is>
      </c>
      <c r="AI99" s="178" t="inlineStr">
        <is>
          <t>IRIS Vs Competitor Benchmark — SaaS sales ladder — IC: Enterprise AE · IRIS Vs Competitor Benchmark — SaaS sales ladder — management: Senior Sales Manager</t>
        </is>
      </c>
      <c r="AJ99" s="178" t="inlineStr">
        <is>
          <t>SaaS sales ladder · SDR → AE → Enterprise AE → VP / CRO; MEDDICC-style qualification</t>
        </is>
      </c>
      <c r="AK99" s="178" t="inlineStr">
        <is>
          <t>C1 · Principal · or B+ · Player-Coach transition step if leading people hands-on</t>
        </is>
      </c>
      <c r="AL99" s="130" t="inlineStr">
        <is>
          <t>Client, sales &amp; stakeholders · Strategy &amp; business acumen · Broader exposure &amp; ownership</t>
        </is>
      </c>
      <c r="AM99" s="131" t="inlineStr">
        <is>
          <t>Sales</t>
        </is>
      </c>
      <c r="AN99" s="131" t="inlineStr">
        <is>
          <t>On-the-job / hands-on · Mentoring / guidance from seniors · Formal / classroom training</t>
        </is>
      </c>
      <c r="AO99" s="131" t="inlineStr">
        <is>
          <t>No common theme</t>
        </is>
      </c>
      <c r="AP99" s="131" t="inlineStr">
        <is>
          <t>availability</t>
        </is>
      </c>
      <c r="AQ99" s="131" t="inlineStr">
        <is>
          <t>3 of 3 say the role is changing because of AI / automation</t>
        </is>
      </c>
      <c r="AR99" s="144" t="inlineStr">
        <is>
          <t>Create and convert commercial opportunities. Includes: Prospecting, account sales, alliances, presales and sales operations. Excludes: Customer adoption unless sales accountability is primary.</t>
        </is>
      </c>
      <c r="AS99" s="134" t="inlineStr">
        <is>
          <t>LD05-1 · Sales / Sales Development Manager</t>
        </is>
      </c>
      <c r="AT99" s="134" t="inlineStr">
        <is>
          <t>Own staffing decisions, performance support, service quality and delegated team resources</t>
        </is>
      </c>
      <c r="AU99" s="134" t="inlineStr">
        <is>
          <t>Do not manufacture three reporting layers. Choose roles the organisation needs. A specialist may remain on an equally valued expert path.</t>
        </is>
      </c>
      <c r="AV99" s="134" t="inlineStr">
        <is>
          <t>—</t>
        </is>
      </c>
      <c r="AW99" s="134" t="inlineStr">
        <is>
          <t>—</t>
        </is>
      </c>
      <c r="AX99" s="179" t="inlineStr">
        <is>
          <t>Framework + sub-family themes · 3+ answered</t>
        </is>
      </c>
      <c r="AY99" s="136" t="inlineStr">
        <is>
          <t>1 holder, 1 answered the survey; sub-family 3 answered</t>
        </is>
      </c>
    </row>
    <row r="100" ht="93" customHeight="1">
      <c r="A100" s="176" t="inlineStr">
        <is>
          <t>RC-170</t>
        </is>
      </c>
      <c r="B100" s="111" t="inlineStr">
        <is>
          <t>Sales &amp; Business Development</t>
        </is>
      </c>
      <c r="C100" s="111" t="inlineStr">
        <is>
          <t>Sales Leadership</t>
        </is>
      </c>
      <c r="D100" s="181" t="inlineStr">
        <is>
          <t>C1</t>
        </is>
      </c>
      <c r="E100" s="142" t="inlineStr">
        <is>
          <t>Principal</t>
        </is>
      </c>
      <c r="F100" s="111" t="inlineStr">
        <is>
          <t>IC</t>
        </is>
      </c>
      <c r="G100" s="111" t="inlineStr">
        <is>
          <t>Principal – Enterprise Sales · Principal – Sales</t>
        </is>
      </c>
      <c r="H100" s="112" t="n">
        <v>3</v>
      </c>
      <c r="I100" s="111" t="inlineStr">
        <is>
          <t>CARBON 1 · iFile 1 · Datatech 1</t>
        </is>
      </c>
      <c r="J100" s="162" t="n">
        <v>1</v>
      </c>
      <c r="K100" s="114" t="inlineStr">
        <is>
          <t>Sreyash Duragkar</t>
        </is>
      </c>
      <c r="L100" s="114" t="inlineStr">
        <is>
          <t>Sales</t>
        </is>
      </c>
      <c r="M100" s="119"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N100" s="164"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O100"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sales</t>
          </r>
        </is>
      </c>
      <c r="P100" s="164" t="inlineStr">
        <is>
          <r>
            <rPr>
              <rFont val="Calibri"/>
              <sz val="10"/>
            </rPr>
            <t xml:space="preserve">Sub-function results or domain quality across products
</t>
          </r>
          <r>
            <rPr>
              <rFont val="Calibri"/>
              <b val="1"/>
              <sz val="10"/>
            </rPr>
            <t>Common themes in sub-family holders, all levels' answers:</t>
          </r>
          <r>
            <rPr>
              <rFont val="Calibri"/>
              <sz val="10"/>
            </rPr>
            <t xml:space="preserve"> revenue · generation · sales</t>
          </r>
        </is>
      </c>
      <c r="Q100" s="164" t="inlineStr">
        <is>
          <t>Sets direction for a sub-function or domain</t>
        </is>
      </c>
      <c r="R100" s="164" t="inlineStr">
        <is>
          <t>—</t>
        </is>
      </c>
      <c r="S100" s="164" t="inlineStr">
        <is>
          <t>Sales</t>
        </is>
      </c>
      <c r="T100" s="164" t="inlineStr">
        <is>
          <t>—</t>
        </is>
      </c>
      <c r="U100" s="120" t="inlineStr">
        <is>
          <t>A sub-function, or principal authority across products</t>
        </is>
      </c>
      <c r="V100" s="165" t="inlineStr">
        <is>
          <t>Ambiguous, cross-product problems</t>
        </is>
      </c>
      <c r="W100" s="165" t="inlineStr">
        <is>
          <t>Sets direction for a sub-function or domain</t>
        </is>
      </c>
      <c r="X100" s="165" t="inlineStr">
        <is>
          <t>Sub-function results or domain quality across products</t>
        </is>
      </c>
      <c r="Y100" s="165" t="inlineStr">
        <is>
          <t>Leads managers or a community of practice</t>
        </is>
      </c>
      <c r="Z100" s="165" t="inlineStr">
        <is>
          <t>10–14 yrs</t>
        </is>
      </c>
      <c r="AA100" s="165" t="inlineStr">
        <is>
          <t>Postgraduate / professional qualification preferred</t>
        </is>
      </c>
      <c r="AB100" s="165" t="inlineStr">
        <is>
          <t>Google / HubSpot certifications</t>
        </is>
      </c>
      <c r="AC100" s="165" t="inlineStr">
        <is>
          <t>5–8, mostly managers</t>
        </is>
      </c>
      <c r="AD100" s="122" t="inlineStr">
        <is>
          <t>Core 4 · Future-ready 4 · Functional 4 · Leadership 4</t>
        </is>
      </c>
      <c r="AE100" s="123" t="inlineStr">
        <is>
          <t>Sales, Negotiation &amp; Account Growth · Marketing Tech &amp; Digital Marketing</t>
        </is>
      </c>
      <c r="AF100" s="123" t="inlineStr">
        <is>
          <t>Stakeholder &amp; Client Management · Communication &amp; Presentation · Product, Platform &amp; Domain Knowledge · Strategic Thinking &amp; Business Acumen</t>
        </is>
      </c>
      <c r="AG100" s="177" t="inlineStr">
        <is>
          <t>P6 / M5</t>
        </is>
      </c>
      <c r="AH100" s="129" t="inlineStr">
        <is>
          <t>5–6</t>
        </is>
      </c>
      <c r="AI100" s="178" t="inlineStr">
        <is>
          <t>IRIS Vs Competitor Benchmark — SaaS sales ladder — IC: Strategic / Principal AE · IRIS Vs Competitor Benchmark — SaaS sales ladder — management: Regional Sales Head</t>
        </is>
      </c>
      <c r="AJ100" s="178" t="inlineStr">
        <is>
          <t>SaaS sales ladder · SDR → AE → Enterprise AE → VP / CRO; MEDDICC-style qualification</t>
        </is>
      </c>
      <c r="AK100" s="178" t="inlineStr">
        <is>
          <t>C2 · Senior Principal / Architect</t>
        </is>
      </c>
      <c r="AL100" s="130" t="inlineStr">
        <is>
          <t>—</t>
        </is>
      </c>
      <c r="AM100" s="131" t="inlineStr">
        <is>
          <t>SupTech Domain</t>
        </is>
      </c>
      <c r="AN100" s="131" t="inlineStr">
        <is>
          <t>On-the-job / hands-on · Mentoring / guidance from seniors · Formal / classroom training</t>
        </is>
      </c>
      <c r="AO100" s="131" t="inlineStr">
        <is>
          <t>No common theme</t>
        </is>
      </c>
      <c r="AP100" s="131" t="inlineStr">
        <is>
          <t>availability</t>
        </is>
      </c>
      <c r="AQ100" s="131" t="inlineStr">
        <is>
          <t>3 of 3 say the role is changing because of AI / automation</t>
        </is>
      </c>
      <c r="AR100" s="144" t="inlineStr">
        <is>
          <t>Create and convert commercial opportunities. Includes: Prospecting, account sales, alliances, presales and sales operations. Excludes: Customer adoption unless sales accountability is primary.</t>
        </is>
      </c>
      <c r="AS100" s="134" t="inlineStr">
        <is>
          <t>LD05-2 · Head / VP of Sales</t>
        </is>
      </c>
      <c r="AT100" s="134" t="inlineStr">
        <is>
          <t>Own integrated function strategy, capacity, controls and cross-team trade-offs</t>
        </is>
      </c>
      <c r="AU100" s="134" t="inlineStr">
        <is>
          <t>Do not manufacture three reporting layers. Choose roles the organisation needs. A specialist may remain on an equally valued expert path.</t>
        </is>
      </c>
      <c r="AV100" s="134" t="inlineStr">
        <is>
          <t>—</t>
        </is>
      </c>
      <c r="AW100" s="134" t="inlineStr">
        <is>
          <t>—</t>
        </is>
      </c>
      <c r="AX100" s="179" t="inlineStr">
        <is>
          <t>Framework + sub-family themes · 3+ answered</t>
        </is>
      </c>
      <c r="AY100" s="136" t="inlineStr">
        <is>
          <t>3 holders, 0 answered the survey; sub-family 3 answered</t>
        </is>
      </c>
    </row>
    <row r="101">
      <c r="A101" s="160" t="inlineStr">
        <is>
          <t>Solution Consulting &amp; Implementation</t>
        </is>
      </c>
    </row>
    <row r="102" ht="145" customHeight="1">
      <c r="A102" s="176" t="inlineStr">
        <is>
          <t>RC-172</t>
        </is>
      </c>
      <c r="B102" s="111" t="inlineStr">
        <is>
          <t>Solution Consulting &amp; Implementation</t>
        </is>
      </c>
      <c r="C102" s="111" t="inlineStr">
        <is>
          <t>Solution Consulting &amp; Implementation</t>
        </is>
      </c>
      <c r="D102" s="148" t="inlineStr">
        <is>
          <t>A3</t>
        </is>
      </c>
      <c r="E102" s="147" t="inlineStr">
        <is>
          <t>Senior Associate</t>
        </is>
      </c>
      <c r="F102" s="111" t="inlineStr">
        <is>
          <t>IC</t>
        </is>
      </c>
      <c r="G102" s="111" t="inlineStr">
        <is>
          <t>Senior Functional Analyst</t>
        </is>
      </c>
      <c r="H102" s="112" t="n">
        <v>1</v>
      </c>
      <c r="I102" s="111" t="inlineStr">
        <is>
          <t>CARBON 1</t>
        </is>
      </c>
      <c r="J102" s="162" t="n">
        <v>1</v>
      </c>
      <c r="K102" s="114" t="inlineStr">
        <is>
          <t>Prathamesh Patil</t>
        </is>
      </c>
      <c r="L102" s="114" t="inlineStr">
        <is>
          <t>Functional</t>
        </is>
      </c>
      <c r="M102" s="119" t="inlineStr">
        <is>
          <r>
            <rPr>
              <rFont val="Calibri"/>
              <sz val="10"/>
            </rPr>
            <t xml:space="preserve">Implements the product at clients, runs demos and training, advises on ESG / disclosure reporting. At A3: varied work; reviews juniors; go-to for a process.
</t>
          </r>
          <r>
            <rPr>
              <rFont val="Calibri"/>
              <b val="1"/>
              <sz val="10"/>
            </rPr>
            <t>Common themes in sub-family holders, all levels' answers:</t>
          </r>
          <r>
            <rPr>
              <rFont val="Calibri"/>
              <sz val="10"/>
            </rPr>
            <t xml:space="preserve"> product · clients · implementation · requirements · understand · iris</t>
          </r>
        </is>
      </c>
      <c r="N102" s="164" t="inlineStr">
        <is>
          <r>
            <rPr>
              <rFont val="Calibri"/>
              <sz val="10"/>
            </rPr>
            <t xml:space="preserve">Implements the product at clients, runs demos and training, advises on ESG / disclosure reporting; Varied and non-standard work; handles exceptions; A module / process, or work with client or regulatory consequences
</t>
          </r>
          <r>
            <rPr>
              <rFont val="Calibri"/>
              <b val="1"/>
              <sz val="10"/>
            </rPr>
            <t>Common themes in sub-family holders, all levels' answers:</t>
          </r>
          <r>
            <rPr>
              <rFont val="Calibri"/>
              <sz val="10"/>
            </rPr>
            <t xml:space="preserve"> client · implementation · demos · testing · delivery · platform</t>
          </r>
        </is>
      </c>
      <c r="O10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product · implementation · marketing · esg project · requirements · reports</t>
          </r>
        </is>
      </c>
      <c r="P102" s="164" t="inlineStr">
        <is>
          <r>
            <rPr>
              <rFont val="Calibri"/>
              <sz val="10"/>
            </rPr>
            <t xml:space="preserve">A module / process, or work with client or regulatory consequences
</t>
          </r>
          <r>
            <rPr>
              <rFont val="Calibri"/>
              <b val="1"/>
              <sz val="10"/>
            </rPr>
            <t>Common themes in sub-family holders, all levels' answers:</t>
          </r>
          <r>
            <rPr>
              <rFont val="Calibri"/>
              <sz val="10"/>
            </rPr>
            <t xml:space="preserve"> implementation · product · client · accountable · esg · demos</t>
          </r>
        </is>
      </c>
      <c r="Q102" s="164" t="inlineStr">
        <is>
          <r>
            <rPr>
              <rFont val="Calibri"/>
              <sz val="10"/>
            </rPr>
            <t xml:space="preserve">Technical / QC / client calls on own work
</t>
          </r>
          <r>
            <rPr>
              <rFont val="Calibri"/>
              <b val="1"/>
              <sz val="10"/>
            </rPr>
            <t>Common themes in sub-family holders, all levels' answers:</t>
          </r>
          <r>
            <rPr>
              <rFont val="Calibri"/>
              <sz val="10"/>
            </rPr>
            <t xml:space="preserve"> project · activities · features · setup</t>
          </r>
        </is>
      </c>
      <c r="R102" s="164" t="inlineStr">
        <is>
          <t>—</t>
        </is>
      </c>
      <c r="S102" s="164" t="inlineStr">
        <is>
          <t>CE · ESG frameworks · ESG</t>
        </is>
      </c>
      <c r="T102" s="164" t="inlineStr">
        <is>
          <t>Adobe InDesign · Outlook · Teams · Claude</t>
        </is>
      </c>
      <c r="U102" s="120" t="inlineStr">
        <is>
          <t>Varied work; reviews juniors; go-to for a process</t>
        </is>
      </c>
      <c r="V102" s="165" t="inlineStr">
        <is>
          <t>Varied and non-standard work; handles exceptions</t>
        </is>
      </c>
      <c r="W102" s="165" t="inlineStr">
        <is>
          <t>Technical / QC / client calls on own work</t>
        </is>
      </c>
      <c r="X102" s="165" t="inlineStr">
        <is>
          <t>A module / process, or work with client or regulatory consequences</t>
        </is>
      </c>
      <c r="Y102" s="165" t="inlineStr">
        <is>
          <t>Not scored in Band A</t>
        </is>
      </c>
      <c r="Z102" s="165" t="inlineStr">
        <is>
          <t>2–4 yrs</t>
        </is>
      </c>
      <c r="AA102" s="165" t="inlineStr">
        <is>
          <t>Graduate; relevant certification preferred</t>
        </is>
      </c>
      <c r="AB102" s="165" t="inlineStr">
        <is>
          <t>Internal product certification; GRI / SASB / ESG certificates</t>
        </is>
      </c>
      <c r="AC102" s="165" t="inlineStr">
        <is>
          <t>None · guides 1–3 juniors informally</t>
        </is>
      </c>
      <c r="AD102" s="122" t="inlineStr">
        <is>
          <t>Core 2 · Future-ready 2 · Functional 3 · Leadership —</t>
        </is>
      </c>
      <c r="AE102" s="123" t="inlineStr">
        <is>
          <t>Product, Platform &amp; Domain Knowledge · ESG &amp; Sustainability</t>
        </is>
      </c>
      <c r="AF102" s="123" t="inlineStr">
        <is>
          <t>Stakeholder &amp; Client Management · Communication &amp; Presentation · Business Analysis &amp; Requirements Engineering · Project, Program &amp; Agile Management</t>
        </is>
      </c>
      <c r="AG102" s="177" t="inlineStr">
        <is>
          <t>P2</t>
        </is>
      </c>
      <c r="AH102" s="129" t="inlineStr">
        <is>
          <t>3 Apply</t>
        </is>
      </c>
      <c r="AI102" s="178" t="inlineStr">
        <is>
          <r>
            <rPr>
              <rFont val="Calibri"/>
              <b val="1"/>
              <sz val="10"/>
            </rPr>
            <t>Big Four:</t>
          </r>
          <r>
            <rPr>
              <rFont val="Calibri"/>
              <sz val="10"/>
            </rPr>
            <t xml:space="preserve"> Consultant · Regnology: Junior BA</t>
          </r>
        </is>
      </c>
      <c r="AJ102" s="178" t="inlineStr">
        <is>
          <t>TSIA professional services; PMI; BABOK</t>
        </is>
      </c>
      <c r="AK102" s="178" t="inlineStr">
        <is>
          <t>B1 · Specialist</t>
        </is>
      </c>
      <c r="AL102" s="130" t="inlineStr">
        <is>
          <t>—</t>
        </is>
      </c>
      <c r="AM102" s="131" t="inlineStr">
        <is>
          <t>Customer success methods; communication &amp; de-escalation; product/domain depth; ticketing &amp; SLA tools | Transition to leadership: people management &amp; delegation, mentoring/coaching, project ownership &amp; stakeholder management, prioritisation under ambiguity, presentation &amp; influence skills</t>
        </is>
      </c>
      <c r="AN102" s="131" t="inlineStr">
        <is>
          <t>Mentoring / guidance from seniors · On-the-job / hands-on</t>
        </is>
      </c>
      <c r="AO102" s="131" t="inlineStr">
        <is>
          <t>assigned</t>
        </is>
      </c>
      <c r="AP102" s="131" t="inlineStr">
        <is>
          <t>better · structure · responsibilities</t>
        </is>
      </c>
      <c r="AQ102" s="131" t="inlineStr">
        <is>
          <t>1 of 6 say the role is changing because of AI / automation</t>
        </is>
      </c>
      <c r="AR102" s="144" t="inlineStr">
        <is>
          <t>Put client solutions into working use. Includes: Configuration, integration, migration and client acceptance. Excludes: Ongoing support cases; product-engineering platform ownership.</t>
        </is>
      </c>
      <c r="AS102" s="134" t="inlineStr">
        <is>
          <t>SOL01-2 · Implementation Consultant</t>
        </is>
      </c>
      <c r="AT102" s="134" t="inlineStr">
        <is>
          <t>Configure agreed workflows and obtain client acceptance.</t>
        </is>
      </c>
      <c r="AU102" s="134" t="inlineStr">
        <is>
          <t>Demonstrate routine delivery plus judgement in bounded exceptions.</t>
        </is>
      </c>
      <c r="AV102" s="134" t="inlineStr">
        <is>
          <t>A scoped implementation with requirements traceability, UAT and go-live acceptance</t>
        </is>
      </c>
      <c r="AW102" s="134" t="inlineStr">
        <is>
          <r>
            <rPr>
              <rFont val="Calibri"/>
              <b val="1"/>
              <sz val="10"/>
            </rPr>
            <t>Regnology:</t>
          </r>
          <r>
            <rPr>
              <rFont val="Calibri"/>
              <sz val="10"/>
            </rPr>
            <t xml:space="preserve"> Senior risk consultant · Selected role. Gap: Functional implementation is observed; risk-product specialisation limits transfer</t>
          </r>
        </is>
      </c>
      <c r="AX102" s="179" t="inlineStr">
        <is>
          <t>Framework + sub-family themes · 3+ answered</t>
        </is>
      </c>
      <c r="AY102" s="136" t="inlineStr">
        <is>
          <t>1 holder, 1 answered the survey; sub-family 7 answered</t>
        </is>
      </c>
    </row>
    <row r="103" ht="93" customHeight="1">
      <c r="A103" s="176" t="inlineStr">
        <is>
          <t>RC-173</t>
        </is>
      </c>
      <c r="B103" s="111" t="inlineStr">
        <is>
          <t>Solution Consulting &amp; Implementation</t>
        </is>
      </c>
      <c r="C103" s="111" t="inlineStr">
        <is>
          <t>Solution Consulting &amp; Implementation</t>
        </is>
      </c>
      <c r="D103" s="150" t="inlineStr">
        <is>
          <t>B1</t>
        </is>
      </c>
      <c r="E103" s="21" t="inlineStr">
        <is>
          <t>Specialist</t>
        </is>
      </c>
      <c r="F103" s="111" t="inlineStr">
        <is>
          <t>IC</t>
        </is>
      </c>
      <c r="G103" s="111" t="inlineStr">
        <is>
          <t>Functional Specialist · Functional Specialist – POD Lead</t>
        </is>
      </c>
      <c r="H103" s="112" t="n">
        <v>5</v>
      </c>
      <c r="I103" s="111" t="inlineStr">
        <is>
          <t>CARBON 5</t>
        </is>
      </c>
      <c r="J103" s="162" t="n">
        <v>5</v>
      </c>
      <c r="K103" s="114" t="inlineStr">
        <is>
          <t>Alizah Noorani, Chirag Shah, Nandit Verma, Sharanya Balachandran, Vishal Gujar</t>
        </is>
      </c>
      <c r="L103" s="114" t="inlineStr">
        <is>
          <t>Functional</t>
        </is>
      </c>
      <c r="M103" s="119" t="inlineStr">
        <is>
          <r>
            <rPr>
              <rFont val="Calibri"/>
              <sz val="10"/>
            </rPr>
            <t xml:space="preserve">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t>
          </r>
        </is>
      </c>
      <c r="N103" s="164" t="inlineStr">
        <is>
          <r>
            <rPr>
              <rFont val="Calibri"/>
              <sz val="10"/>
            </rPr>
            <t xml:space="preserve">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t>
          </r>
        </is>
      </c>
      <c r="O103" s="164" t="inlineStr">
        <is>
          <r>
            <rPr>
              <rFont val="Calibri"/>
              <sz val="10"/>
            </rPr>
            <t xml:space="preserve">A domain or a small team
</t>
          </r>
          <r>
            <rPr>
              <rFont val="Calibri"/>
              <b val="1"/>
              <sz val="10"/>
            </rPr>
            <t>Common themes in role-holders' answers:</t>
          </r>
          <r>
            <rPr>
              <rFont val="Calibri"/>
              <sz val="10"/>
            </rPr>
            <t xml:space="preserve"> implementation · marketing · product</t>
          </r>
        </is>
      </c>
      <c r="P103" s="164" t="inlineStr">
        <is>
          <r>
            <rPr>
              <rFont val="Calibri"/>
              <sz val="10"/>
            </rPr>
            <t xml:space="preserve">A domain or a small team
</t>
          </r>
          <r>
            <rPr>
              <rFont val="Calibri"/>
              <b val="1"/>
              <sz val="10"/>
            </rPr>
            <t>Common themes in role-holders' answers:</t>
          </r>
          <r>
            <rPr>
              <rFont val="Calibri"/>
              <sz val="10"/>
            </rPr>
            <t xml:space="preserve"> client · accountable · demos · implementation · training</t>
          </r>
        </is>
      </c>
      <c r="Q103" s="164" t="inlineStr">
        <is>
          <r>
            <rPr>
              <rFont val="Calibri"/>
              <sz val="10"/>
            </rPr>
            <t xml:space="preserve">Technical / QC / client calls for the domain
</t>
          </r>
          <r>
            <rPr>
              <rFont val="Calibri"/>
              <b val="1"/>
              <sz val="10"/>
            </rPr>
            <t>Common themes in role-holders' answers:</t>
          </r>
          <r>
            <rPr>
              <rFont val="Calibri"/>
              <sz val="10"/>
            </rPr>
            <t xml:space="preserve"> project · activities · features</t>
          </r>
        </is>
      </c>
      <c r="R103" s="164" t="inlineStr">
        <is>
          <t>—</t>
        </is>
      </c>
      <c r="S103" s="164" t="inlineStr">
        <is>
          <t>CE</t>
        </is>
      </c>
      <c r="T103" s="164" t="inlineStr">
        <is>
          <t>Adobe InDesign · Claude</t>
        </is>
      </c>
      <c r="U103" s="120" t="inlineStr">
        <is>
          <t>A domain / module, or a small team</t>
        </is>
      </c>
      <c r="V103" s="165" t="inlineStr">
        <is>
          <t>Domain specialist work</t>
        </is>
      </c>
      <c r="W103" s="165" t="inlineStr">
        <is>
          <t>Technical / QC / client calls for the domain</t>
        </is>
      </c>
      <c r="X103" s="165" t="inlineStr">
        <is>
          <t>A domain or a small team</t>
        </is>
      </c>
      <c r="Y103" s="165" t="inlineStr">
        <is>
          <r>
            <rPr>
              <rFont val="Calibri"/>
              <b val="1"/>
              <sz val="10"/>
            </rPr>
            <t>IC:</t>
          </r>
          <r>
            <rPr>
              <rFont val="Calibri"/>
              <sz val="10"/>
            </rPr>
            <t xml:space="preserve"> mentors and reviews · People: hands-on team lead of 3–5</t>
          </r>
        </is>
      </c>
      <c r="Z103" s="165" t="inlineStr">
        <is>
          <t>4–7 yrs</t>
        </is>
      </c>
      <c r="AA103" s="165" t="inlineStr">
        <is>
          <t>Graduate + relevant qualification or certification preferred</t>
        </is>
      </c>
      <c r="AB103" s="165" t="inlineStr">
        <is>
          <t>Internal product certification; GRI / SASB / ESG certificates</t>
        </is>
      </c>
      <c r="AC103" s="165" t="inlineStr">
        <is>
          <r>
            <rPr>
              <rFont val="Calibri"/>
              <b val="1"/>
              <sz val="10"/>
            </rPr>
            <t>IC:</t>
          </r>
          <r>
            <rPr>
              <rFont val="Calibri"/>
              <sz val="10"/>
            </rPr>
            <t xml:space="preserve"> none · Team Lead: 3–5</t>
          </r>
        </is>
      </c>
      <c r="AD103" s="122" t="inlineStr">
        <is>
          <t>Core 3 · Future-ready 3 · Functional 3 · Leadership 1</t>
        </is>
      </c>
      <c r="AE103" s="123" t="inlineStr">
        <is>
          <t>Product, Platform &amp; Domain Knowledge · ESG &amp; Sustainability</t>
        </is>
      </c>
      <c r="AF103" s="123" t="inlineStr">
        <is>
          <t>Stakeholder &amp; Client Management · Communication &amp; Presentation · Business Analysis &amp; Requirements Engineering · Project, Program &amp; Agile Management</t>
        </is>
      </c>
      <c r="AG103" s="177" t="inlineStr">
        <is>
          <t>P3 / M2</t>
        </is>
      </c>
      <c r="AH103" s="129" t="inlineStr">
        <is>
          <t>4 Enable</t>
        </is>
      </c>
      <c r="AI103" s="178" t="inlineStr">
        <is>
          <r>
            <rPr>
              <rFont val="Calibri"/>
              <b val="1"/>
              <sz val="10"/>
            </rPr>
            <t>Big Four:</t>
          </r>
          <r>
            <rPr>
              <rFont val="Calibri"/>
              <sz val="10"/>
            </rPr>
            <t xml:space="preserve"> Senior Consultant · Regnology: BA · Reg Reporting</t>
          </r>
        </is>
      </c>
      <c r="AJ103" s="178" t="inlineStr">
        <is>
          <t>TSIA professional services; PMI; BABOK</t>
        </is>
      </c>
      <c r="AK103" s="178" t="inlineStr">
        <is>
          <t>B2 · Senior Specialist</t>
        </is>
      </c>
      <c r="AL103" s="130" t="inlineStr">
        <is>
          <t>Domain, regulatory &amp; XBRL · Client, sales &amp; stakeholders · Technical depth &amp; architecture · Marketing &amp; content · Product &amp; tool knowledge</t>
        </is>
      </c>
      <c r="AM103" s="131" t="inlineStr">
        <is>
          <t>presentation influence · de-escalation · ownership · success · stakeholder management</t>
        </is>
      </c>
      <c r="AN103" s="131" t="inlineStr">
        <is>
          <t>Mentoring / guidance from seniors · On-the-job / hands-on</t>
        </is>
      </c>
      <c r="AO103" s="131" t="inlineStr">
        <is>
          <t>No common theme</t>
        </is>
      </c>
      <c r="AP103" s="131" t="inlineStr">
        <is>
          <t>better · structure · responsibilities</t>
        </is>
      </c>
      <c r="AQ103" s="131" t="inlineStr">
        <is>
          <t>0 of 5 say the role is changing because of AI / automation</t>
        </is>
      </c>
      <c r="AR103" s="144" t="inlineStr">
        <is>
          <t>Put client solutions into working use. Includes: Configuration, integration, migration and client acceptance. Excludes: Ongoing support cases; product-engineering platform ownership.</t>
        </is>
      </c>
      <c r="AS103" s="134" t="inlineStr">
        <is>
          <t>SOL01-3 · Senior Implementation Consultant</t>
        </is>
      </c>
      <c r="AT103" s="134" t="inlineStr">
        <is>
          <t>Lead complex discovery, configuration trade-offs and go-live readiness.</t>
        </is>
      </c>
      <c r="AU103" s="134" t="inlineStr">
        <is>
          <t>Evidence of complex work, decisions and outcomes beyond routine delivery.</t>
        </is>
      </c>
      <c r="AV103" s="134" t="inlineStr">
        <is>
          <t>A scoped implementation with requirements traceability, UAT and go-live acceptance</t>
        </is>
      </c>
      <c r="AW103" s="134" t="inlineStr">
        <is>
          <r>
            <rPr>
              <rFont val="Calibri"/>
              <b val="1"/>
              <sz val="10"/>
            </rPr>
            <t>Regnology:</t>
          </r>
          <r>
            <rPr>
              <rFont val="Calibri"/>
              <sz val="10"/>
            </rPr>
            <t xml:space="preserve"> Senior risk consultant · Selected role. Gap: Functional implementation is observed; risk-product specialisation limits transfer</t>
          </r>
        </is>
      </c>
      <c r="AX103" s="180" t="inlineStr">
        <is>
          <t>Framework + role-holders' themes · 3+ answered</t>
        </is>
      </c>
      <c r="AY103" s="136" t="inlineStr">
        <is>
          <t>5 holders, 5 answered the survey; sub-family 7 answered</t>
        </is>
      </c>
    </row>
    <row r="104" ht="106" customHeight="1">
      <c r="A104" s="176" t="inlineStr">
        <is>
          <t>RC-174</t>
        </is>
      </c>
      <c r="B104" s="111" t="inlineStr">
        <is>
          <t>Solution Consulting &amp; Implementation</t>
        </is>
      </c>
      <c r="C104" s="111" t="inlineStr">
        <is>
          <t>Solution Consulting &amp; Implementation</t>
        </is>
      </c>
      <c r="D104" s="150" t="inlineStr">
        <is>
          <t>B2</t>
        </is>
      </c>
      <c r="E104" s="21" t="inlineStr">
        <is>
          <t>Senior Specialist</t>
        </is>
      </c>
      <c r="F104" s="111" t="inlineStr">
        <is>
          <t>IC</t>
        </is>
      </c>
      <c r="G104" s="111" t="inlineStr">
        <is>
          <t>Senior Functional Specialist</t>
        </is>
      </c>
      <c r="H104" s="112" t="n">
        <v>1</v>
      </c>
      <c r="I104" s="111" t="inlineStr">
        <is>
          <t>CARBON 1</t>
        </is>
      </c>
      <c r="J104" s="162" t="n">
        <v>1</v>
      </c>
      <c r="K104" s="114" t="inlineStr">
        <is>
          <t>Shambo Mitra</t>
        </is>
      </c>
      <c r="L104" s="114" t="inlineStr">
        <is>
          <t>Functional</t>
        </is>
      </c>
      <c r="M104" s="119" t="inlineStr">
        <is>
          <r>
            <rPr>
              <rFont val="Calibri"/>
              <sz val="10"/>
            </rPr>
            <t xml:space="preserve">Implements the product at clients, runs demos and training, advises on ESG / disclosure reporting. At B2: deep domain expertise, or one team.
</t>
          </r>
          <r>
            <rPr>
              <rFont val="Calibri"/>
              <b val="1"/>
              <sz val="10"/>
            </rPr>
            <t>Common themes in sub-family holders, all levels' answers:</t>
          </r>
          <r>
            <rPr>
              <rFont val="Calibri"/>
              <sz val="10"/>
            </rPr>
            <t xml:space="preserve"> product · clients · implementation · requirements · understand · iris</t>
          </r>
        </is>
      </c>
      <c r="N104" s="164" t="inlineStr">
        <is>
          <r>
            <rPr>
              <rFont val="Calibri"/>
              <sz val="10"/>
            </rPr>
            <t xml:space="preserve">Implements the product at clients, runs demos and training, advises on ESG / disclosure reporting; Hardest problems in the domain; One team or a client portfolio
</t>
          </r>
          <r>
            <rPr>
              <rFont val="Calibri"/>
              <b val="1"/>
              <sz val="10"/>
            </rPr>
            <t>Common themes in sub-family holders, all levels' answers:</t>
          </r>
          <r>
            <rPr>
              <rFont val="Calibri"/>
              <sz val="10"/>
            </rPr>
            <t xml:space="preserve"> client · implementation · demos · testing · delivery · platform</t>
          </r>
        </is>
      </c>
      <c r="O104" s="164" t="inlineStr">
        <is>
          <r>
            <rPr>
              <rFont val="Calibri"/>
              <sz val="10"/>
            </rPr>
            <t xml:space="preserve">One team or a client portfolio
</t>
          </r>
          <r>
            <rPr>
              <rFont val="Calibri"/>
              <b val="1"/>
              <sz val="10"/>
            </rPr>
            <t>Common themes in sub-family holders, all levels' answers:</t>
          </r>
          <r>
            <rPr>
              <rFont val="Calibri"/>
              <sz val="10"/>
            </rPr>
            <t xml:space="preserve"> product · implementation · marketing · esg project · requirements · reports</t>
          </r>
        </is>
      </c>
      <c r="P104" s="164" t="inlineStr">
        <is>
          <r>
            <rPr>
              <rFont val="Calibri"/>
              <sz val="10"/>
            </rPr>
            <t xml:space="preserve">One team or a client portfolio
</t>
          </r>
          <r>
            <rPr>
              <rFont val="Calibri"/>
              <b val="1"/>
              <sz val="10"/>
            </rPr>
            <t>Common themes in sub-family holders, all levels' answers:</t>
          </r>
          <r>
            <rPr>
              <rFont val="Calibri"/>
              <sz val="10"/>
            </rPr>
            <t xml:space="preserve"> implementation · product · client · accountable · esg · demos</t>
          </r>
        </is>
      </c>
      <c r="Q104" s="164" t="inlineStr">
        <is>
          <r>
            <rPr>
              <rFont val="Calibri"/>
              <sz val="10"/>
            </rPr>
            <t xml:space="preserve">Allocates people and sets team priorities
</t>
          </r>
          <r>
            <rPr>
              <rFont val="Calibri"/>
              <b val="1"/>
              <sz val="10"/>
            </rPr>
            <t>Common themes in sub-family holders, all levels' answers:</t>
          </r>
          <r>
            <rPr>
              <rFont val="Calibri"/>
              <sz val="10"/>
            </rPr>
            <t xml:space="preserve"> project · activities · features · setup</t>
          </r>
        </is>
      </c>
      <c r="R104" s="164" t="inlineStr">
        <is>
          <t>—</t>
        </is>
      </c>
      <c r="S104" s="164" t="inlineStr">
        <is>
          <t>CE · ESG frameworks · ESG</t>
        </is>
      </c>
      <c r="T104" s="164" t="inlineStr">
        <is>
          <t>Adobe InDesign · Outlook · Teams · Claude</t>
        </is>
      </c>
      <c r="U104" s="120" t="inlineStr">
        <is>
          <t>Deep domain expertise, or one team</t>
        </is>
      </c>
      <c r="V104" s="165" t="inlineStr">
        <is>
          <t>Hardest problems in the domain</t>
        </is>
      </c>
      <c r="W104" s="165" t="inlineStr">
        <is>
          <t>Allocates people and sets team priorities</t>
        </is>
      </c>
      <c r="X104" s="165" t="inlineStr">
        <is>
          <t>One team or a client portfolio</t>
        </is>
      </c>
      <c r="Y104" s="165" t="inlineStr">
        <is>
          <r>
            <rPr>
              <rFont val="Calibri"/>
              <b val="1"/>
              <sz val="10"/>
            </rPr>
            <t>IC:</t>
          </r>
          <r>
            <rPr>
              <rFont val="Calibri"/>
              <sz val="10"/>
            </rPr>
            <t xml:space="preserve"> guides others in the domain · People: manages a team of 6+</t>
          </r>
        </is>
      </c>
      <c r="Z104" s="165" t="inlineStr">
        <is>
          <t>6–9 yrs</t>
        </is>
      </c>
      <c r="AA104" s="165" t="inlineStr">
        <is>
          <t>Graduate or postgraduate; professional qualification preferred</t>
        </is>
      </c>
      <c r="AB104" s="165" t="inlineStr">
        <is>
          <t>Internal product certification; GRI / SASB / ESG certificates</t>
        </is>
      </c>
      <c r="AC104" s="165" t="inlineStr">
        <is>
          <r>
            <rPr>
              <rFont val="Calibri"/>
              <b val="1"/>
              <sz val="10"/>
            </rPr>
            <t>IC:</t>
          </r>
          <r>
            <rPr>
              <rFont val="Calibri"/>
              <sz val="10"/>
            </rPr>
            <t xml:space="preserve"> none · People: 6–8 knowledge work, 8–12 standardised delivery</t>
          </r>
        </is>
      </c>
      <c r="AD104" s="122" t="inlineStr">
        <is>
          <t>Core 3 · Future-ready 3 · Functional 4 · Leadership 2</t>
        </is>
      </c>
      <c r="AE104" s="123" t="inlineStr">
        <is>
          <t>Product, Platform &amp; Domain Knowledge · ESG &amp; Sustainability</t>
        </is>
      </c>
      <c r="AF104" s="123" t="inlineStr">
        <is>
          <t>Stakeholder &amp; Client Management · Communication &amp; Presentation · Business Analysis &amp; Requirements Engineering · Project, Program &amp; Agile Management</t>
        </is>
      </c>
      <c r="AG104" s="177" t="inlineStr">
        <is>
          <t>P4 / M3</t>
        </is>
      </c>
      <c r="AH104" s="129" t="inlineStr">
        <is>
          <t>4–5</t>
        </is>
      </c>
      <c r="AI104" s="178" t="inlineStr">
        <is>
          <r>
            <rPr>
              <rFont val="Calibri"/>
              <b val="1"/>
              <sz val="10"/>
            </rPr>
            <t>Big Four:</t>
          </r>
          <r>
            <rPr>
              <rFont val="Calibri"/>
              <sz val="10"/>
            </rPr>
            <t xml:space="preserve"> Manager · Regnology: Senior BA</t>
          </r>
        </is>
      </c>
      <c r="AJ104" s="178" t="inlineStr">
        <is>
          <t>TSIA professional services; PMI; BABOK</t>
        </is>
      </c>
      <c r="AK104" s="178" t="inlineStr">
        <is>
          <t>B3 · Lead Specialist</t>
        </is>
      </c>
      <c r="AL104" s="130" t="inlineStr">
        <is>
          <t>Client, sales &amp; stakeholders</t>
        </is>
      </c>
      <c r="AM104" s="131" t="inlineStr">
        <is>
          <t>-Leadership, Agile</t>
        </is>
      </c>
      <c r="AN104" s="131" t="inlineStr">
        <is>
          <t>Mentoring / guidance from seniors · On-the-job / hands-on</t>
        </is>
      </c>
      <c r="AO104" s="131" t="inlineStr">
        <is>
          <t>assigned</t>
        </is>
      </c>
      <c r="AP104" s="131" t="inlineStr">
        <is>
          <t>better · structure · responsibilities</t>
        </is>
      </c>
      <c r="AQ104" s="131" t="inlineStr">
        <is>
          <t>1 of 6 say the role is changing because of AI / automation</t>
        </is>
      </c>
      <c r="AR104" s="144" t="inlineStr">
        <is>
          <t>Put client solutions into working use. Includes: Configuration, integration, migration and client acceptance. Excludes: Ongoing support cases; product-engineering platform ownership.</t>
        </is>
      </c>
      <c r="AS104" s="134" t="inlineStr">
        <is>
          <t>SOL01-3 · Senior Implementation Consultant</t>
        </is>
      </c>
      <c r="AT104" s="134" t="inlineStr">
        <is>
          <t>Lead complex discovery, configuration trade-offs and go-live readiness.</t>
        </is>
      </c>
      <c r="AU104" s="134" t="inlineStr">
        <is>
          <t>Evidence of complex work, decisions and outcomes beyond routine delivery.</t>
        </is>
      </c>
      <c r="AV104" s="134" t="inlineStr">
        <is>
          <t>A scoped implementation with requirements traceability, UAT and go-live acceptance</t>
        </is>
      </c>
      <c r="AW104" s="134" t="inlineStr">
        <is>
          <r>
            <rPr>
              <rFont val="Calibri"/>
              <b val="1"/>
              <sz val="10"/>
            </rPr>
            <t>Regnology:</t>
          </r>
          <r>
            <rPr>
              <rFont val="Calibri"/>
              <sz val="10"/>
            </rPr>
            <t xml:space="preserve"> Senior risk consultant · Selected role. Gap: Functional implementation is observed; risk-product specialisation limits transfer</t>
          </r>
        </is>
      </c>
      <c r="AX104" s="179" t="inlineStr">
        <is>
          <t>Framework + sub-family themes · 3+ answered</t>
        </is>
      </c>
      <c r="AY104" s="136" t="inlineStr">
        <is>
          <t>1 holder, 1 answered the survey; sub-family 7 answered</t>
        </is>
      </c>
    </row>
  </sheetData>
  <autoFilter ref="A6:AY104"/>
  <mergeCells count="27">
    <mergeCell ref="A11:AY11"/>
    <mergeCell ref="A4:D4"/>
    <mergeCell ref="A1:AY1"/>
    <mergeCell ref="A88:AY88"/>
    <mergeCell ref="M5:T5"/>
    <mergeCell ref="A7:AY7"/>
    <mergeCell ref="A5:I5"/>
    <mergeCell ref="A66:AY66"/>
    <mergeCell ref="A80:AY80"/>
    <mergeCell ref="AL5:AQ5"/>
    <mergeCell ref="AR5:AW5"/>
    <mergeCell ref="A101:AY101"/>
    <mergeCell ref="A21:AY21"/>
    <mergeCell ref="A3:AY3"/>
    <mergeCell ref="A2:AY2"/>
    <mergeCell ref="A33:AY33"/>
    <mergeCell ref="A76:AY76"/>
    <mergeCell ref="U5:AC5"/>
    <mergeCell ref="A62:AY62"/>
    <mergeCell ref="J5:L5"/>
    <mergeCell ref="AD5:AF5"/>
    <mergeCell ref="A44:AY44"/>
    <mergeCell ref="A31:AY31"/>
    <mergeCell ref="AG5:AK5"/>
    <mergeCell ref="A40:AY40"/>
    <mergeCell ref="A83:AY83"/>
    <mergeCell ref="AX5:AY5"/>
  </mergeCells>
  <hyperlinks>
    <hyperlink xmlns:r="http://schemas.openxmlformats.org/officeDocument/2006/relationships" ref="AZ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3.xml><?xml version="1.0" encoding="utf-8"?>
<worksheet xmlns="http://schemas.openxmlformats.org/spreadsheetml/2006/main">
  <sheetPr>
    <tabColor rgb="00548235"/>
    <outlinePr summaryBelow="1" summaryRight="1"/>
    <pageSetUpPr fitToPage="1"/>
  </sheetPr>
  <dimension ref="A1:AR119"/>
  <sheetViews>
    <sheetView showGridLines="0" zoomScale="90" workbookViewId="0">
      <pane xSplit="4" ySplit="6" topLeftCell="E7"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7" customWidth="1" min="2" max="2"/>
    <col width="22" customWidth="1" min="3" max="3"/>
    <col width="24" customWidth="1" min="4" max="4"/>
    <col width="6" customWidth="1" min="5" max="5"/>
    <col width="13" customWidth="1" min="6" max="6"/>
    <col width="10" customWidth="1" min="7" max="7"/>
    <col width="6" customWidth="1" min="8" max="8"/>
    <col width="24" customWidth="1" min="9" max="9"/>
    <col width="22" customWidth="1" min="10" max="10"/>
    <col width="20" customWidth="1" min="11" max="11"/>
    <col width="20" customWidth="1" min="12" max="12"/>
    <col width="20" customWidth="1" min="13" max="13"/>
    <col width="9" customWidth="1" min="14" max="14"/>
    <col width="24" customWidth="1" min="15" max="15"/>
    <col width="20" customWidth="1" min="16" max="16"/>
    <col width="20" customWidth="1" min="17" max="17"/>
    <col width="8" customWidth="1" min="18" max="18"/>
    <col width="7" customWidth="1" min="19" max="19"/>
    <col width="7" customWidth="1" min="20" max="20"/>
    <col width="8" customWidth="1" min="21" max="21"/>
    <col width="7" customWidth="1" min="22" max="22"/>
    <col width="7" customWidth="1" min="23" max="23"/>
    <col width="7" customWidth="1" min="24" max="24"/>
    <col width="30" customWidth="1" min="25" max="25"/>
    <col width="30" customWidth="1" min="26" max="26"/>
    <col width="26" customWidth="1" min="27" max="27"/>
    <col width="22" customWidth="1" min="28" max="28"/>
    <col width="16" customWidth="1" min="29" max="29"/>
    <col width="8" customWidth="1" min="30" max="30"/>
    <col width="11" customWidth="1" min="31" max="31"/>
    <col width="9" customWidth="1" min="32" max="32"/>
    <col width="22" customWidth="1" min="33" max="33"/>
    <col width="22" customWidth="1" min="34" max="34"/>
    <col width="26" customWidth="1" min="35" max="35"/>
    <col width="22" customWidth="1" min="36" max="36"/>
    <col width="14" customWidth="1" min="37" max="37"/>
    <col width="34" customWidth="1" min="38" max="38"/>
    <col width="26" customWidth="1" min="39" max="39"/>
    <col width="18" customWidth="1" min="40" max="40"/>
    <col width="16" customWidth="1" min="41" max="41"/>
    <col width="16" customWidth="1" min="42" max="42"/>
    <col width="24" customWidth="1" min="43" max="43"/>
    <col width="13" customWidth="1" min="44" max="44"/>
  </cols>
  <sheetData>
    <row r="1" ht="34" customHeight="1">
      <c r="A1" s="1" t="inlineStr">
        <is>
          <t>Role Requirements &amp; Market Benchmarks — department → band → role · bottom to top</t>
        </is>
      </c>
      <c r="AR1" s="243" t="inlineStr">
        <is>
          <t>◂ Contents</t>
        </is>
      </c>
    </row>
    <row r="2" ht="30" customHeight="1">
      <c r="A2" s="3" t="inlineStr">
        <is>
          <t>Sheet 7 · One row per role · designation × level × track inside each department, lowest level first. Columns follow the Master steps: what the level expects, entry requirements, the weight set used, required capability, structure, the market crosswalk and progression.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D4" s="68" t="inlineStr">
        <is>
          <t>Player-Coach · B+ · C+</t>
        </is>
      </c>
    </row>
    <row r="5" ht="30" customHeight="1">
      <c r="A5" s="73" t="inlineStr">
        <is>
          <t>ROLE</t>
        </is>
      </c>
      <c r="I5" s="74" t="inlineStr">
        <is>
          <t>STEP 4 · WHAT THE LEVEL EXPECTS</t>
        </is>
      </c>
      <c r="N5" s="76" t="inlineStr">
        <is>
          <t>ENTRY REQUIREMENTS</t>
        </is>
      </c>
      <c r="R5" s="77" t="inlineStr">
        <is>
          <t>STEP 5 · WEIGHTS</t>
        </is>
      </c>
      <c r="Y5" s="79" t="inlineStr">
        <is>
          <t>STEP 10 · CAPABILITY REQUIRED</t>
        </is>
      </c>
      <c r="AC5" s="81" t="inlineStr">
        <is>
          <t>STEP 3 · STRUCTURE</t>
        </is>
      </c>
      <c r="AD5" s="83" t="inlineStr">
        <is>
          <t>STEP 9 · MARKET BENCHMARK</t>
        </is>
      </c>
      <c r="AN5" s="85" t="inlineStr">
        <is>
          <t>STEP 11 · PROGRESSION</t>
        </is>
      </c>
    </row>
    <row r="6" ht="48" customHeight="1">
      <c r="A6" s="91" t="inlineStr">
        <is>
          <t>Department</t>
        </is>
      </c>
      <c r="B6" s="92" t="inlineStr">
        <is>
          <t>Job family</t>
        </is>
      </c>
      <c r="C6" s="92" t="inlineStr">
        <is>
          <t>Sub-family · ies</t>
        </is>
      </c>
      <c r="D6" s="92" t="inlineStr">
        <is>
          <t>Role · designation</t>
        </is>
      </c>
      <c r="E6" s="92" t="inlineStr">
        <is>
          <t>Level</t>
        </is>
      </c>
      <c r="F6" s="92" t="inlineStr">
        <is>
          <t>Level title</t>
        </is>
      </c>
      <c r="G6" s="92" t="inlineStr">
        <is>
          <t>Track</t>
        </is>
      </c>
      <c r="H6" s="92" t="inlineStr">
        <is>
          <t>People</t>
        </is>
      </c>
      <c r="I6" s="93" t="inlineStr">
        <is>
          <t>What the role owns</t>
        </is>
      </c>
      <c r="J6" s="12" t="inlineStr">
        <is>
          <t>Complexity &amp; expertise</t>
        </is>
      </c>
      <c r="K6" s="12" t="inlineStr">
        <is>
          <t>Autonomy &amp; decisions</t>
        </is>
      </c>
      <c r="L6" s="12" t="inlineStr">
        <is>
          <t>Accountability &amp; impact</t>
        </is>
      </c>
      <c r="M6" s="12" t="inlineStr">
        <is>
          <t>Leadership</t>
        </is>
      </c>
      <c r="N6" s="94" t="inlineStr">
        <is>
          <t>Experience · yrs, guide</t>
        </is>
      </c>
      <c r="O6" s="156" t="inlineStr">
        <is>
          <t>Education &amp; qualification</t>
        </is>
      </c>
      <c r="P6" s="156" t="inlineStr">
        <is>
          <t>Credentials</t>
        </is>
      </c>
      <c r="Q6" s="156" t="inlineStr">
        <is>
          <t>Gate requirements</t>
        </is>
      </c>
      <c r="R6" s="95" t="inlineStr">
        <is>
          <t>Set ID</t>
        </is>
      </c>
      <c r="S6" s="96" t="inlineStr">
        <is>
          <t>Complexity %</t>
        </is>
      </c>
      <c r="T6" s="96" t="inlineStr">
        <is>
          <t>Autonomy %</t>
        </is>
      </c>
      <c r="U6" s="96" t="inlineStr">
        <is>
          <t>Accountability %</t>
        </is>
      </c>
      <c r="V6" s="96" t="inlineStr">
        <is>
          <t>Leadership %</t>
        </is>
      </c>
      <c r="W6" s="96" t="inlineStr">
        <is>
          <t>Exp. &amp; Qual. %</t>
        </is>
      </c>
      <c r="X6" s="96" t="inlineStr">
        <is>
          <t>Bus. Impact %</t>
        </is>
      </c>
      <c r="Y6" s="97" t="inlineStr">
        <is>
          <t>Must-have competencies · proficiency 1–5</t>
        </is>
      </c>
      <c r="Z6" s="98" t="inlineStr">
        <is>
          <t>Other functional competencies</t>
        </is>
      </c>
      <c r="AA6" s="98" t="inlineStr">
        <is>
          <t>Department technical competencies</t>
        </is>
      </c>
      <c r="AB6" s="98" t="inlineStr">
        <is>
          <t>Proficiency by cluster</t>
        </is>
      </c>
      <c r="AC6" s="99" t="inlineStr">
        <is>
          <t>Span of control</t>
        </is>
      </c>
      <c r="AD6" s="101" t="inlineStr">
        <is>
          <t>Radford / Mercer</t>
        </is>
      </c>
      <c r="AE6" s="102" t="inlineStr">
        <is>
          <t>Pave level</t>
        </is>
      </c>
      <c r="AF6" s="102" t="inlineStr">
        <is>
          <t>SFIA 9</t>
        </is>
      </c>
      <c r="AG6" s="102" t="inlineStr">
        <is>
          <t>Typical market title based on competitor/market benchmark</t>
        </is>
      </c>
      <c r="AH6" s="102" t="inlineStr">
        <is>
          <t>Product companies · Google · MS · Workiva</t>
        </is>
      </c>
      <c r="AI6" s="102" t="inlineStr">
        <is>
          <t>Indian IT services · Infosys · TCS · Accenture</t>
        </is>
      </c>
      <c r="AJ6" s="102" t="inlineStr">
        <is>
          <t>Consulting &amp; XBRL services · Big Four · DataTracks</t>
        </is>
      </c>
      <c r="AK6" s="102" t="inlineStr">
        <is>
          <t>Reference</t>
        </is>
      </c>
      <c r="AL6" s="102" t="inlineStr">
        <is>
          <t>Competitors, regtech &amp; SaaS leaders — this family at this level</t>
        </is>
      </c>
      <c r="AM6" s="102" t="inlineStr">
        <is>
          <t>Professional standard · best standard</t>
        </is>
      </c>
      <c r="AN6" s="103" t="inlineStr">
        <is>
          <t>Hiring route</t>
        </is>
      </c>
      <c r="AO6" s="104" t="inlineStr">
        <is>
          <t>Next step — IC</t>
        </is>
      </c>
      <c r="AP6" s="104" t="inlineStr">
        <is>
          <t>Next step — Manager</t>
        </is>
      </c>
      <c r="AQ6" s="104" t="inlineStr">
        <is>
          <t>Future skills</t>
        </is>
      </c>
    </row>
    <row r="7" ht="20" customHeight="1">
      <c r="A7" s="160" t="inlineStr">
        <is>
          <t>CARBON Business Head — 1 person · 1 role · General management · levels D2</t>
        </is>
      </c>
    </row>
    <row r="8" ht="67" customHeight="1">
      <c r="A8" s="109" t="inlineStr">
        <is>
          <t>CARBON Business Head</t>
        </is>
      </c>
      <c r="B8" s="111" t="inlineStr">
        <is>
          <t>Executive Leadership</t>
        </is>
      </c>
      <c r="C8" s="111" t="inlineStr">
        <is>
          <t>Business &amp; Functional Leadership</t>
        </is>
      </c>
      <c r="D8" s="111" t="inlineStr">
        <is>
          <t>Business Head</t>
        </is>
      </c>
      <c r="E8" s="39" t="inlineStr">
        <is>
          <t>D2</t>
        </is>
      </c>
      <c r="F8" s="117" t="inlineStr">
        <is>
          <t>Vice President</t>
        </is>
      </c>
      <c r="G8" s="111" t="inlineStr">
        <is>
          <t>People Manager</t>
        </is>
      </c>
      <c r="H8" s="112" t="n">
        <v>1</v>
      </c>
      <c r="I8" s="113" t="inlineStr">
        <is>
          <t>Several business lines or an executive-scope enterprise function</t>
        </is>
      </c>
      <c r="J8" s="114" t="inlineStr">
        <is>
          <t>Portfolio-level strategic, financial and regulatory trade-offs</t>
        </is>
      </c>
      <c r="K8" s="114" t="inlineStr">
        <is>
          <t>Sets direction across business lines</t>
        </is>
      </c>
      <c r="L8" s="114" t="inlineStr">
        <is>
          <t>Multi-business results</t>
        </is>
      </c>
      <c r="M8" s="114" t="inlineStr">
        <is>
          <t>Builds the leadership team across businesses</t>
        </is>
      </c>
      <c r="N8" s="184" t="inlineStr">
        <is>
          <t>18–24 yrs</t>
        </is>
      </c>
      <c r="O8" s="164" t="inlineStr">
        <is>
          <r>
            <rPr>
              <rFont val="Calibri"/>
              <sz val="10"/>
            </rPr>
            <t xml:space="preserve">Postgraduate / professional qualification preferred
</t>
          </r>
          <r>
            <rPr>
              <rFont val="Calibri"/>
              <b val="1"/>
              <sz val="10"/>
            </rPr>
            <t>Family:</t>
          </r>
          <r>
            <rPr>
              <rFont val="Calibri"/>
              <sz val="10"/>
            </rPr>
            <t xml:space="preserve"> Postgraduate / professional qualification</t>
          </r>
        </is>
      </c>
      <c r="P8" s="164" t="inlineStr">
        <is>
          <t>MBA / PGDM · preferred at C+</t>
        </is>
      </c>
      <c r="Q8" s="164" t="inlineStr">
        <is>
          <t>Governance, risk and regulatory accountability</t>
        </is>
      </c>
      <c r="R8" s="185" t="inlineStr">
        <is>
          <t>GM-DE</t>
        </is>
      </c>
      <c r="S8" s="186" t="n">
        <v>0.37</v>
      </c>
      <c r="T8" s="186" t="n">
        <v>0.19</v>
      </c>
      <c r="U8" s="186" t="n">
        <v>0.11</v>
      </c>
      <c r="V8" s="186" t="n">
        <v>0.2</v>
      </c>
      <c r="W8" s="186" t="n">
        <v>0.05</v>
      </c>
      <c r="X8" s="186" t="n">
        <v>0.08</v>
      </c>
      <c r="Y8" s="122" t="inlineStr">
        <is>
          <t>★ Strategic Thinking &amp; Business Acumen · ★ People Leadership &amp; Mentoring</t>
        </is>
      </c>
      <c r="Z8" s="123" t="inlineStr">
        <is>
          <t>Stakeholder &amp; Client Management · Product, Platform &amp; Domain Knowledge · Regulatory &amp; BFSI Domain · Communication &amp; Presentation</t>
        </is>
      </c>
      <c r="AA8" s="123" t="inlineStr">
        <is>
          <t>—</t>
        </is>
      </c>
      <c r="AB8" s="123" t="inlineStr">
        <is>
          <t>Core 5 · Future-ready 4 · Functional 4 · Leadership 5</t>
        </is>
      </c>
      <c r="AC8" s="124" t="inlineStr">
        <is>
          <t>5–8 AVPs / heads</t>
        </is>
      </c>
      <c r="AD8" s="187" t="inlineStr">
        <is>
          <t>E1–E2</t>
        </is>
      </c>
      <c r="AE8" s="131" t="inlineStr">
        <is>
          <t>SVP</t>
        </is>
      </c>
      <c r="AF8" s="188" t="inlineStr">
        <is>
          <t>7 Set strategy</t>
        </is>
      </c>
      <c r="AG8" s="131" t="inlineStr">
        <is>
          <t>Associate Vice President / Business Head</t>
        </is>
      </c>
      <c r="AH8" s="131" t="inlineStr">
        <is>
          <t>L8 · MS 68 · —</t>
        </is>
      </c>
      <c r="AI8" s="131" t="inlineStr">
        <is>
          <t>— · SP1 · —</t>
        </is>
      </c>
      <c r="AJ8" s="131" t="inlineStr">
        <is>
          <t>Partner</t>
        </is>
      </c>
      <c r="AK8" s="131" t="inlineStr">
        <is>
          <t>Radford / Pave</t>
        </is>
      </c>
      <c r="AL8" s="131" t="inlineStr">
        <is>
          <t>IRIS Vs Market Benchmark — Aon Radford / Mercer executive codes: E3–E4 SVP · IRIS Vs Competitor Benchmark — regtech / SaaS executive titles: SVP</t>
        </is>
      </c>
      <c r="AM8" s="131" t="inlineStr">
        <is>
          <t>Aon Radford executive levels E1–E6; Mercer ET1–ET3; Korn Ferry Leadership Architect</t>
        </is>
      </c>
      <c r="AN8" s="144" t="inlineStr">
        <is>
          <t>Internal first; lateral by exception</t>
        </is>
      </c>
      <c r="AO8" s="134" t="inlineStr">
        <is>
          <t>—</t>
        </is>
      </c>
      <c r="AP8" s="134" t="inlineStr">
        <is>
          <t>E1 · CXO / President</t>
        </is>
      </c>
      <c r="AQ8" s="134" t="inlineStr">
        <is>
          <t>AI strategy &amp; governance, sustainability, digital business models</t>
        </is>
      </c>
    </row>
    <row r="9">
      <c r="A9" s="189" t="n"/>
      <c r="B9" s="190" t="n"/>
      <c r="C9" s="190" t="n"/>
      <c r="D9" s="190" t="n"/>
      <c r="E9" s="190" t="n"/>
      <c r="F9" s="190" t="n"/>
      <c r="G9" s="190" t="n"/>
      <c r="H9" s="190" t="n"/>
      <c r="I9" s="191" t="n"/>
      <c r="J9" s="192" t="n"/>
      <c r="K9" s="192" t="n"/>
      <c r="L9" s="192" t="n"/>
      <c r="M9" s="192" t="n"/>
      <c r="N9" s="193" t="n"/>
      <c r="O9" s="194" t="n"/>
      <c r="P9" s="194" t="n"/>
      <c r="Q9" s="194" t="n"/>
      <c r="R9" s="195" t="n"/>
      <c r="S9" s="196" t="n"/>
      <c r="T9" s="196" t="n"/>
      <c r="U9" s="196" t="n"/>
      <c r="V9" s="196" t="n"/>
      <c r="W9" s="196" t="n"/>
      <c r="X9" s="196" t="n"/>
      <c r="Y9" s="197" t="n"/>
      <c r="Z9" s="198" t="n"/>
      <c r="AA9" s="198" t="n"/>
      <c r="AB9" s="198" t="n"/>
      <c r="AC9" s="199" t="n"/>
      <c r="AD9" s="200" t="n"/>
      <c r="AE9" s="201" t="n"/>
      <c r="AF9" s="201" t="n"/>
      <c r="AG9" s="201" t="n"/>
      <c r="AH9" s="201" t="n"/>
      <c r="AI9" s="201" t="n"/>
      <c r="AJ9" s="201" t="n"/>
      <c r="AK9" s="201" t="n"/>
      <c r="AL9" s="201" t="n"/>
      <c r="AM9" s="201" t="n"/>
      <c r="AN9" s="202" t="n"/>
      <c r="AO9" s="203" t="n"/>
      <c r="AP9" s="203" t="n"/>
      <c r="AQ9" s="203" t="n"/>
    </row>
    <row r="10" ht="20" customHeight="1">
      <c r="A10" s="160" t="inlineStr">
        <is>
          <t>CRO - Carbon — 1 person · 1 role · Sales &amp; marketing · levels E1</t>
        </is>
      </c>
    </row>
    <row r="11" ht="67" customHeight="1">
      <c r="A11" s="109" t="inlineStr">
        <is>
          <t>CRO - Carbon</t>
        </is>
      </c>
      <c r="B11" s="111" t="inlineStr">
        <is>
          <t>Executive Leadership</t>
        </is>
      </c>
      <c r="C11" s="111" t="inlineStr">
        <is>
          <t>Enterprise Leadership</t>
        </is>
      </c>
      <c r="D11" s="111" t="inlineStr">
        <is>
          <t>Chief Revenue Officer</t>
        </is>
      </c>
      <c r="E11" s="42" t="inlineStr">
        <is>
          <t>E1</t>
        </is>
      </c>
      <c r="F11" s="141" t="inlineStr">
        <is>
          <t>CXO / President</t>
        </is>
      </c>
      <c r="G11" s="111" t="inlineStr">
        <is>
          <t>People Manager</t>
        </is>
      </c>
      <c r="H11" s="112" t="n">
        <v>1</v>
      </c>
      <c r="I11" s="113" t="inlineStr">
        <is>
          <t>An enterprise-wide function</t>
        </is>
      </c>
      <c r="J11" s="114" t="inlineStr">
        <is>
          <t>Enterprise-level functional strategy</t>
        </is>
      </c>
      <c r="K11" s="114" t="inlineStr">
        <is>
          <t>Sets enterprise priorities for the function</t>
        </is>
      </c>
      <c r="L11" s="114" t="inlineStr">
        <is>
          <t>Enterprise-wide functional results</t>
        </is>
      </c>
      <c r="M11" s="114" t="inlineStr">
        <is>
          <t>Shapes enterprise strategy</t>
        </is>
      </c>
      <c r="N11" s="184" t="inlineStr">
        <is>
          <t>20+ yrs</t>
        </is>
      </c>
      <c r="O11" s="164" t="inlineStr">
        <is>
          <r>
            <rPr>
              <rFont val="Calibri"/>
              <sz val="10"/>
            </rPr>
            <t xml:space="preserve">Postgraduate / professional qualification; business leadership record
</t>
          </r>
          <r>
            <rPr>
              <rFont val="Calibri"/>
              <b val="1"/>
              <sz val="10"/>
            </rPr>
            <t>Family:</t>
          </r>
          <r>
            <rPr>
              <rFont val="Calibri"/>
              <sz val="10"/>
            </rPr>
            <t xml:space="preserve"> Postgraduate / professional qualification</t>
          </r>
        </is>
      </c>
      <c r="P11" s="164" t="inlineStr">
        <is>
          <t>MBA / PGDM · preferred at C+</t>
        </is>
      </c>
      <c r="Q11" s="164" t="inlineStr">
        <is>
          <t>Governance, risk and regulatory accountability</t>
        </is>
      </c>
      <c r="R11" s="185" t="inlineStr">
        <is>
          <t>SM-DE</t>
        </is>
      </c>
      <c r="S11" s="186" t="n">
        <v>0.37</v>
      </c>
      <c r="T11" s="186" t="n">
        <v>0.19</v>
      </c>
      <c r="U11" s="186" t="n">
        <v>0.11</v>
      </c>
      <c r="V11" s="186" t="n">
        <v>0.2</v>
      </c>
      <c r="W11" s="186" t="n">
        <v>0.05</v>
      </c>
      <c r="X11" s="186" t="n">
        <v>0.08</v>
      </c>
      <c r="Y11" s="122" t="inlineStr">
        <is>
          <t>★ Strategic Thinking &amp; Business Acumen · ★ People Leadership &amp; Mentoring</t>
        </is>
      </c>
      <c r="Z11" s="123" t="inlineStr">
        <is>
          <t>Stakeholder &amp; Client Management · Product, Platform &amp; Domain Knowledge · Regulatory &amp; BFSI Domain · Communication &amp; Presentation</t>
        </is>
      </c>
      <c r="AA11" s="123" t="inlineStr">
        <is>
          <t>—</t>
        </is>
      </c>
      <c r="AB11" s="123" t="inlineStr">
        <is>
          <t>Core 5 · Future-ready 5 · Functional 4 · Leadership 5</t>
        </is>
      </c>
      <c r="AC11" s="124" t="inlineStr">
        <is>
          <t>5–8 function heads</t>
        </is>
      </c>
      <c r="AD11" s="187" t="inlineStr">
        <is>
          <t>E5</t>
        </is>
      </c>
      <c r="AE11" s="131" t="inlineStr">
        <is>
          <t>C-Level</t>
        </is>
      </c>
      <c r="AF11" s="188" t="inlineStr">
        <is>
          <t>7</t>
        </is>
      </c>
      <c r="AG11" s="131" t="inlineStr">
        <is>
          <t>CXO · functional chief</t>
        </is>
      </c>
      <c r="AH11" s="131" t="inlineStr">
        <is>
          <t>— · MS — · —</t>
        </is>
      </c>
      <c r="AI11" s="131" t="inlineStr">
        <is>
          <t>— · — · —</t>
        </is>
      </c>
      <c r="AJ11" s="131" t="inlineStr">
        <is>
          <t>—</t>
        </is>
      </c>
      <c r="AK11" s="131" t="inlineStr">
        <is>
          <t>Radford / Pave</t>
        </is>
      </c>
      <c r="AL11" s="131" t="inlineStr">
        <is>
          <t>IRIS Vs Market Benchmark — Aon Radford / Mercer executive codes: E5 C-level · functional · IRIS Vs Competitor Benchmark — regtech / SaaS executive titles: CTO · CFO · CRO · CCO · COO</t>
        </is>
      </c>
      <c r="AM11" s="131" t="inlineStr">
        <is>
          <t>Aon Radford executive levels E1–E6; Mercer ET1–ET3; Korn Ferry Leadership Architect</t>
        </is>
      </c>
      <c r="AN11" s="144" t="inlineStr">
        <is>
          <t>CEO / board appointment</t>
        </is>
      </c>
      <c r="AO11" s="134" t="inlineStr">
        <is>
          <t>—</t>
        </is>
      </c>
      <c r="AP11" s="134" t="inlineStr">
        <is>
          <t>E2 · Chief Executive Officer</t>
        </is>
      </c>
      <c r="AQ11" s="134" t="inlineStr">
        <is>
          <t>AI strategy &amp; governance, sustainability, digital business models</t>
        </is>
      </c>
    </row>
    <row r="12">
      <c r="A12" s="189" t="n"/>
      <c r="B12" s="190" t="n"/>
      <c r="C12" s="190" t="n"/>
      <c r="D12" s="190" t="n"/>
      <c r="E12" s="190" t="n"/>
      <c r="F12" s="190" t="n"/>
      <c r="G12" s="190" t="n"/>
      <c r="H12" s="190" t="n"/>
      <c r="I12" s="191" t="n"/>
      <c r="J12" s="192" t="n"/>
      <c r="K12" s="192" t="n"/>
      <c r="L12" s="192" t="n"/>
      <c r="M12" s="192" t="n"/>
      <c r="N12" s="193" t="n"/>
      <c r="O12" s="194" t="n"/>
      <c r="P12" s="194" t="n"/>
      <c r="Q12" s="194" t="n"/>
      <c r="R12" s="195" t="n"/>
      <c r="S12" s="196" t="n"/>
      <c r="T12" s="196" t="n"/>
      <c r="U12" s="196" t="n"/>
      <c r="V12" s="196" t="n"/>
      <c r="W12" s="196" t="n"/>
      <c r="X12" s="196" t="n"/>
      <c r="Y12" s="197" t="n"/>
      <c r="Z12" s="198" t="n"/>
      <c r="AA12" s="198" t="n"/>
      <c r="AB12" s="198" t="n"/>
      <c r="AC12" s="199" t="n"/>
      <c r="AD12" s="200" t="n"/>
      <c r="AE12" s="201" t="n"/>
      <c r="AF12" s="201" t="n"/>
      <c r="AG12" s="201" t="n"/>
      <c r="AH12" s="201" t="n"/>
      <c r="AI12" s="201" t="n"/>
      <c r="AJ12" s="201" t="n"/>
      <c r="AK12" s="201" t="n"/>
      <c r="AL12" s="201" t="n"/>
      <c r="AM12" s="201" t="n"/>
      <c r="AN12" s="202" t="n"/>
      <c r="AO12" s="203" t="n"/>
      <c r="AP12" s="203" t="n"/>
      <c r="AQ12" s="203" t="n"/>
    </row>
    <row r="13" ht="20" customHeight="1">
      <c r="A13" s="160" t="inlineStr">
        <is>
          <t>Customer Experience — 1 person · 1 role · Customer support &amp; success · levels D1</t>
        </is>
      </c>
    </row>
    <row r="14" ht="67" customHeight="1">
      <c r="A14" s="109" t="inlineStr">
        <is>
          <t>Customer Experience</t>
        </is>
      </c>
      <c r="B14" s="111" t="inlineStr">
        <is>
          <t>Executive Leadership</t>
        </is>
      </c>
      <c r="C14" s="111" t="inlineStr">
        <is>
          <t>Business &amp; Functional Leadership</t>
        </is>
      </c>
      <c r="D14" s="111" t="inlineStr">
        <is>
          <t>Senior Vice President – Customer Experience</t>
        </is>
      </c>
      <c r="E14" s="39" t="inlineStr">
        <is>
          <t>D1</t>
        </is>
      </c>
      <c r="F14" s="117" t="inlineStr">
        <is>
          <t>Associate Vice President / Business Head</t>
        </is>
      </c>
      <c r="G14" s="111" t="inlineStr">
        <is>
          <t>People Manager</t>
        </is>
      </c>
      <c r="H14" s="112" t="n">
        <v>1</v>
      </c>
      <c r="I14" s="113" t="inlineStr">
        <is>
          <t>A business line P&amp;L, region or enterprise function</t>
        </is>
      </c>
      <c r="J14" s="114" t="inlineStr">
        <is>
          <t>Competing strategic, financial and regulatory priorities</t>
        </is>
      </c>
      <c r="K14" s="114" t="inlineStr">
        <is>
          <t>Sets business-line direction, pricing and investment</t>
        </is>
      </c>
      <c r="L14" s="114" t="inlineStr">
        <is>
          <t>Business-line P&amp;L and market position</t>
        </is>
      </c>
      <c r="M14" s="114" t="inlineStr">
        <is>
          <t>Defines business strategy; builds the leadership bench</t>
        </is>
      </c>
      <c r="N14" s="184" t="inlineStr">
        <is>
          <t>15–20 yrs</t>
        </is>
      </c>
      <c r="O14" s="164" t="inlineStr">
        <is>
          <r>
            <rPr>
              <rFont val="Calibri"/>
              <sz val="10"/>
            </rPr>
            <t xml:space="preserve">Postgraduate / professional qualification preferred
</t>
          </r>
          <r>
            <rPr>
              <rFont val="Calibri"/>
              <b val="1"/>
              <sz val="10"/>
            </rPr>
            <t>Family:</t>
          </r>
          <r>
            <rPr>
              <rFont val="Calibri"/>
              <sz val="10"/>
            </rPr>
            <t xml:space="preserve"> Postgraduate / professional qualification</t>
          </r>
        </is>
      </c>
      <c r="P14" s="164" t="inlineStr">
        <is>
          <t>MBA / PGDM · preferred at C+</t>
        </is>
      </c>
      <c r="Q14" s="164" t="inlineStr">
        <is>
          <t>Governance, risk and regulatory accountability</t>
        </is>
      </c>
      <c r="R14" s="185" t="inlineStr">
        <is>
          <t>CS-DE</t>
        </is>
      </c>
      <c r="S14" s="186" t="n">
        <v>0.37</v>
      </c>
      <c r="T14" s="186" t="n">
        <v>0.19</v>
      </c>
      <c r="U14" s="186" t="n">
        <v>0.11</v>
      </c>
      <c r="V14" s="186" t="n">
        <v>0.2</v>
      </c>
      <c r="W14" s="186" t="n">
        <v>0.05</v>
      </c>
      <c r="X14" s="186" t="n">
        <v>0.08</v>
      </c>
      <c r="Y14" s="122" t="inlineStr">
        <is>
          <t>★ Strategic Thinking &amp; Business Acumen · ★ People Leadership &amp; Mentoring</t>
        </is>
      </c>
      <c r="Z14" s="123" t="inlineStr">
        <is>
          <t>Stakeholder &amp; Client Management · Product, Platform &amp; Domain Knowledge · Regulatory &amp; BFSI Domain · Communication &amp; Presentation</t>
        </is>
      </c>
      <c r="AA14" s="123" t="inlineStr">
        <is>
          <t>—</t>
        </is>
      </c>
      <c r="AB14" s="123" t="inlineStr">
        <is>
          <t>Core 5 · Future-ready 4 · Functional 4 · Leadership 5</t>
        </is>
      </c>
      <c r="AC14" s="124" t="inlineStr">
        <is>
          <t>5–8 heads</t>
        </is>
      </c>
      <c r="AD14" s="187" t="inlineStr">
        <is>
          <t>E3–E4</t>
        </is>
      </c>
      <c r="AE14" s="131" t="inlineStr">
        <is>
          <t>VP</t>
        </is>
      </c>
      <c r="AF14" s="188" t="inlineStr">
        <is>
          <t>6–7</t>
        </is>
      </c>
      <c r="AG14" s="131" t="inlineStr">
        <is>
          <t>Vice President / Senior Vice President / Senior Vice President</t>
        </is>
      </c>
      <c r="AH14" s="131" t="inlineStr">
        <is>
          <t>L7 · MS 67 · —</t>
        </is>
      </c>
      <c r="AI14" s="131" t="inlineStr">
        <is>
          <t>JL7 · C5–SP1 · L5 Associate Director</t>
        </is>
      </c>
      <c r="AJ14" s="131" t="inlineStr">
        <is>
          <t>Director</t>
        </is>
      </c>
      <c r="AK14" s="131" t="inlineStr">
        <is>
          <t>Radford / Pave</t>
        </is>
      </c>
      <c r="AL14" s="131" t="inlineStr">
        <is>
          <t>IRIS Vs Market Benchmark — Aon Radford / Mercer executive codes: E1–E2 VP / Business Head · IRIS Vs Competitor Benchmark — regtech / SaaS executive titles: General Manager / VP</t>
        </is>
      </c>
      <c r="AM14" s="131" t="inlineStr">
        <is>
          <t>Aon Radford executive levels E1–E6; Mercer ET1–ET3; Korn Ferry Leadership Architect</t>
        </is>
      </c>
      <c r="AN14" s="144" t="inlineStr">
        <is>
          <t>Internal posting first; lateral</t>
        </is>
      </c>
      <c r="AO14" s="134" t="inlineStr">
        <is>
          <t>—</t>
        </is>
      </c>
      <c r="AP14" s="134" t="inlineStr">
        <is>
          <t>D2 · Vice President</t>
        </is>
      </c>
      <c r="AQ14" s="134" t="inlineStr">
        <is>
          <t>AI strategy &amp; governance, sustainability, digital business models</t>
        </is>
      </c>
    </row>
    <row r="15">
      <c r="A15" s="189" t="n"/>
      <c r="B15" s="190" t="n"/>
      <c r="C15" s="190" t="n"/>
      <c r="D15" s="190" t="n"/>
      <c r="E15" s="190" t="n"/>
      <c r="F15" s="190" t="n"/>
      <c r="G15" s="190" t="n"/>
      <c r="H15" s="190" t="n"/>
      <c r="I15" s="191" t="n"/>
      <c r="J15" s="192" t="n"/>
      <c r="K15" s="192" t="n"/>
      <c r="L15" s="192" t="n"/>
      <c r="M15" s="192" t="n"/>
      <c r="N15" s="193" t="n"/>
      <c r="O15" s="194" t="n"/>
      <c r="P15" s="194" t="n"/>
      <c r="Q15" s="194" t="n"/>
      <c r="R15" s="195" t="n"/>
      <c r="S15" s="196" t="n"/>
      <c r="T15" s="196" t="n"/>
      <c r="U15" s="196" t="n"/>
      <c r="V15" s="196" t="n"/>
      <c r="W15" s="196" t="n"/>
      <c r="X15" s="196" t="n"/>
      <c r="Y15" s="197" t="n"/>
      <c r="Z15" s="198" t="n"/>
      <c r="AA15" s="198" t="n"/>
      <c r="AB15" s="198" t="n"/>
      <c r="AC15" s="199" t="n"/>
      <c r="AD15" s="200" t="n"/>
      <c r="AE15" s="201" t="n"/>
      <c r="AF15" s="201" t="n"/>
      <c r="AG15" s="201" t="n"/>
      <c r="AH15" s="201" t="n"/>
      <c r="AI15" s="201" t="n"/>
      <c r="AJ15" s="201" t="n"/>
      <c r="AK15" s="201" t="n"/>
      <c r="AL15" s="201" t="n"/>
      <c r="AM15" s="201" t="n"/>
      <c r="AN15" s="202" t="n"/>
      <c r="AO15" s="203" t="n"/>
      <c r="AP15" s="203" t="n"/>
      <c r="AQ15" s="203" t="n"/>
    </row>
    <row r="16" ht="20" customHeight="1">
      <c r="A16" s="160" t="inlineStr">
        <is>
          <t>Digitizing — 24 people · 7 roles · Service delivery &amp; data operations · levels A2–C1</t>
        </is>
      </c>
    </row>
    <row r="17" ht="67" customHeight="1">
      <c r="A17" s="109" t="inlineStr">
        <is>
          <t>Digitizing</t>
        </is>
      </c>
      <c r="B17" s="111" t="inlineStr">
        <is>
          <t>Data Operations &amp; Digitization</t>
        </is>
      </c>
      <c r="C17" s="111" t="inlineStr">
        <is>
          <t>Document Conversion, Formatting &amp; Web Publishing</t>
        </is>
      </c>
      <c r="D17" s="111" t="inlineStr">
        <is>
          <t>Digitization Associate</t>
        </is>
      </c>
      <c r="E17" s="26" t="inlineStr">
        <is>
          <t>A2</t>
        </is>
      </c>
      <c r="F17" s="147" t="inlineStr">
        <is>
          <t>Associate</t>
        </is>
      </c>
      <c r="G17" s="111" t="inlineStr">
        <is>
          <t>IC</t>
        </is>
      </c>
      <c r="H17" s="112" t="n">
        <v>3</v>
      </c>
      <c r="I17" s="113" t="inlineStr">
        <is>
          <t>Standard work delivered independently</t>
        </is>
      </c>
      <c r="J17" s="114" t="inlineStr">
        <is>
          <t>Standard work of the discipline</t>
        </is>
      </c>
      <c r="K17" s="114" t="inlineStr">
        <is>
          <t>Chooses own approach within standards</t>
        </is>
      </c>
      <c r="L17" s="114" t="inlineStr">
        <is>
          <t>Own deliverables · accuracy, TAT</t>
        </is>
      </c>
      <c r="M17" s="114" t="inlineStr">
        <is>
          <t>Not scored in Band A</t>
        </is>
      </c>
      <c r="N17" s="184" t="inlineStr">
        <is>
          <t>0–2 yrs</t>
        </is>
      </c>
      <c r="O17" s="164" t="inlineStr">
        <is>
          <r>
            <rPr>
              <rFont val="Calibri"/>
              <sz val="10"/>
            </rPr>
            <t xml:space="preserve">Graduate · or diploma with experience
</t>
          </r>
          <r>
            <rPr>
              <rFont val="Calibri"/>
              <b val="1"/>
              <sz val="10"/>
            </rPr>
            <t>Family:</t>
          </r>
          <r>
            <rPr>
              <rFont val="Calibri"/>
              <sz val="10"/>
            </rPr>
            <t xml:space="preserve"> Graduate · commerce preferred</t>
          </r>
        </is>
      </c>
      <c r="P17" s="164" t="inlineStr">
        <is>
          <t>MOS Excel · optional; Lean / Six Sigma · optional</t>
        </is>
      </c>
      <c r="Q17" s="164" t="inlineStr">
        <is>
          <t>Accuracy and SLA discipline; data confidentiality</t>
        </is>
      </c>
      <c r="R17" s="185" t="inlineStr">
        <is>
          <t>SD-A</t>
        </is>
      </c>
      <c r="S17" s="186" t="n">
        <v>0.54</v>
      </c>
      <c r="T17" s="186" t="n">
        <v>0.16</v>
      </c>
      <c r="U17" s="186" t="n">
        <v>0.14</v>
      </c>
      <c r="V17" s="186" t="n">
        <v>0</v>
      </c>
      <c r="W17" s="186" t="n">
        <v>0.1</v>
      </c>
      <c r="X17" s="186" t="n">
        <v>0.06</v>
      </c>
      <c r="Y17" s="122" t="inlineStr">
        <is>
          <t>★ Advanced Excel &amp; Productivity Tools · ★ Process Improvement &amp; Quality Mindset</t>
        </is>
      </c>
      <c r="Z17" s="123" t="inlineStr">
        <is>
          <t>Regulatory &amp; BFSI Domain · XBRL, iXBRL &amp; Taxonomy · AI, GenAI &amp; Prompt Engineering · Time, Priority &amp; Self-Management</t>
        </is>
      </c>
      <c r="AA17" s="123" t="inlineStr">
        <is>
          <t>—</t>
        </is>
      </c>
      <c r="AB17" s="123" t="inlineStr">
        <is>
          <t>Core 2 · Future-ready 2 · Functional 2 · Leadership —</t>
        </is>
      </c>
      <c r="AC17" s="124" t="inlineStr">
        <is>
          <t>No direct reports</t>
        </is>
      </c>
      <c r="AD17" s="187" t="inlineStr">
        <is>
          <t>P1–P2</t>
        </is>
      </c>
      <c r="AE17" s="131" t="inlineStr">
        <is>
          <t>Entry / Developing</t>
        </is>
      </c>
      <c r="AF17" s="188" t="inlineStr">
        <is>
          <t>2 Assist</t>
        </is>
      </c>
      <c r="AG17" s="131" t="inlineStr">
        <is>
          <t>Associate / Processor / Senior Associate</t>
        </is>
      </c>
      <c r="AH17" s="131" t="inlineStr">
        <is>
          <t>L3 · MS 59–60 · —</t>
        </is>
      </c>
      <c r="AI17" s="131" t="inlineStr">
        <is>
          <t>JL3B · C1 · L11 Analyst</t>
        </is>
      </c>
      <c r="AJ17" s="131" t="inlineStr">
        <is>
          <t>Analyst · DataTracks Associate</t>
        </is>
      </c>
      <c r="AK17" s="131" t="inlineStr">
        <is>
          <t>DataTracks</t>
        </is>
      </c>
      <c r="AL17" s="131" t="inlineStr">
        <is>
          <r>
            <rPr>
              <rFont val="Calibri"/>
              <b val="1"/>
              <sz val="10"/>
            </rPr>
            <t>DataTracks:</t>
          </r>
          <r>
            <rPr>
              <rFont val="Calibri"/>
              <sz val="10"/>
            </rPr>
            <t xml:space="preserve"> Associate · Accenture Operations: L11 Analyst · IRIS Vs Competitor Benchmark — operations roles: Processor / Agent</t>
          </r>
        </is>
      </c>
      <c r="AM17" s="131" t="inlineStr">
        <is>
          <t>COPC CX Standard · leadership &amp; planning, people, processes, performance; ISO 9001; Lean / Six Sigma</t>
        </is>
      </c>
      <c r="AN17" s="144" t="inlineStr">
        <is>
          <t>Lateral or campus · CT1 on confirmation; CT2 on joining</t>
        </is>
      </c>
      <c r="AO17" s="134" t="inlineStr">
        <is>
          <t>A3 · Senior Associate</t>
        </is>
      </c>
      <c r="AP17" s="134" t="inlineStr">
        <is>
          <t>A3 · common path</t>
        </is>
      </c>
      <c r="AQ17" s="134" t="inlineStr">
        <is>
          <t>AI-assisted conversion &amp; OCR, automation of formatting, quality analytics</t>
        </is>
      </c>
    </row>
    <row r="18" ht="67" customHeight="1">
      <c r="A18" s="109" t="inlineStr">
        <is>
          <t>Digitizing</t>
        </is>
      </c>
      <c r="B18" s="111" t="inlineStr">
        <is>
          <t>Data Operations &amp; Digitization</t>
        </is>
      </c>
      <c r="C18" s="111" t="inlineStr">
        <is>
          <t>Document Conversion, Formatting &amp; Web Publishing</t>
        </is>
      </c>
      <c r="D18" s="111" t="inlineStr">
        <is>
          <t>Senior Digitization Associate</t>
        </is>
      </c>
      <c r="E18" s="26" t="inlineStr">
        <is>
          <t>A3</t>
        </is>
      </c>
      <c r="F18" s="147" t="inlineStr">
        <is>
          <t>Senior Associate</t>
        </is>
      </c>
      <c r="G18" s="111" t="inlineStr">
        <is>
          <t>IC</t>
        </is>
      </c>
      <c r="H18" s="112" t="n">
        <v>14</v>
      </c>
      <c r="I18" s="113" t="inlineStr">
        <is>
          <t>Varied work; reviews juniors; go-to for a process</t>
        </is>
      </c>
      <c r="J18" s="114" t="inlineStr">
        <is>
          <t>Varied and non-standard work; handles exceptions</t>
        </is>
      </c>
      <c r="K18" s="114" t="inlineStr">
        <is>
          <t>Technical / QC / client calls on own work</t>
        </is>
      </c>
      <c r="L18" s="114" t="inlineStr">
        <is>
          <t>A module / process, or work with client or regulatory consequences</t>
        </is>
      </c>
      <c r="M18" s="114" t="inlineStr">
        <is>
          <t>Not scored in Band A</t>
        </is>
      </c>
      <c r="N18" s="184" t="inlineStr">
        <is>
          <t>2–4 yrs</t>
        </is>
      </c>
      <c r="O18" s="164" t="inlineStr">
        <is>
          <r>
            <rPr>
              <rFont val="Calibri"/>
              <sz val="10"/>
            </rPr>
            <t xml:space="preserve">Graduate; relevant certification preferred
</t>
          </r>
          <r>
            <rPr>
              <rFont val="Calibri"/>
              <b val="1"/>
              <sz val="10"/>
            </rPr>
            <t>Family:</t>
          </r>
          <r>
            <rPr>
              <rFont val="Calibri"/>
              <sz val="10"/>
            </rPr>
            <t xml:space="preserve"> Graduate · commerce preferred</t>
          </r>
        </is>
      </c>
      <c r="P18" s="164" t="inlineStr">
        <is>
          <t>MOS Excel · optional; Lean / Six Sigma · optional</t>
        </is>
      </c>
      <c r="Q18" s="164" t="inlineStr">
        <is>
          <t>Accuracy and SLA discipline; data confidentiality</t>
        </is>
      </c>
      <c r="R18" s="185" t="inlineStr">
        <is>
          <t>SD-A</t>
        </is>
      </c>
      <c r="S18" s="186" t="n">
        <v>0.54</v>
      </c>
      <c r="T18" s="186" t="n">
        <v>0.16</v>
      </c>
      <c r="U18" s="186" t="n">
        <v>0.14</v>
      </c>
      <c r="V18" s="186" t="n">
        <v>0</v>
      </c>
      <c r="W18" s="186" t="n">
        <v>0.1</v>
      </c>
      <c r="X18" s="186" t="n">
        <v>0.06</v>
      </c>
      <c r="Y18" s="122" t="inlineStr">
        <is>
          <t>★ Advanced Excel &amp; Productivity Tools · ★ Process Improvement &amp; Quality Mindset</t>
        </is>
      </c>
      <c r="Z18" s="123" t="inlineStr">
        <is>
          <t>Regulatory &amp; BFSI Domain · XBRL, iXBRL &amp; Taxonomy · AI, GenAI &amp; Prompt Engineering · Time, Priority &amp; Self-Management</t>
        </is>
      </c>
      <c r="AA18" s="123" t="inlineStr">
        <is>
          <t>—</t>
        </is>
      </c>
      <c r="AB18" s="123" t="inlineStr">
        <is>
          <t>Core 2 · Future-ready 2 · Functional 3 · Leadership —</t>
        </is>
      </c>
      <c r="AC18" s="124" t="inlineStr">
        <is>
          <t>None · guides 1–3 juniors informally</t>
        </is>
      </c>
      <c r="AD18" s="187" t="inlineStr">
        <is>
          <t>P2</t>
        </is>
      </c>
      <c r="AE18" s="131" t="inlineStr">
        <is>
          <t>Developing</t>
        </is>
      </c>
      <c r="AF18" s="188" t="inlineStr">
        <is>
          <t>3 Apply</t>
        </is>
      </c>
      <c r="AG18" s="131" t="inlineStr">
        <is>
          <t>Senior Associate</t>
        </is>
      </c>
      <c r="AH18" s="131" t="inlineStr">
        <is>
          <t>L3–L4 · MS 61–62 · —</t>
        </is>
      </c>
      <c r="AI18" s="131" t="inlineStr">
        <is>
          <t>JL3A · C1 · L11–L10 · Senior Analyst</t>
        </is>
      </c>
      <c r="AJ18" s="131" t="inlineStr">
        <is>
          <t>Consultant · DataTracks Senior Associate · 2–5 yrs</t>
        </is>
      </c>
      <c r="AK18" s="131" t="inlineStr">
        <is>
          <t>DataTracks</t>
        </is>
      </c>
      <c r="AL18" s="131" t="inlineStr">
        <is>
          <r>
            <rPr>
              <rFont val="Calibri"/>
              <b val="1"/>
              <sz val="10"/>
            </rPr>
            <t>DataTracks:</t>
          </r>
          <r>
            <rPr>
              <rFont val="Calibri"/>
              <sz val="10"/>
            </rPr>
            <t xml:space="preserve"> Senior Associate · 2–5 yrs · Accenture Operations: L10 Senior Analyst · IRIS Vs Competitor Benchmark — operations roles: Senior Processor / QC</t>
          </r>
        </is>
      </c>
      <c r="AM18" s="131" t="inlineStr">
        <is>
          <t>COPC CX Standard · leadership &amp; planning, people, processes, performance; ISO 9001; Lean / Six Sigma</t>
        </is>
      </c>
      <c r="AN18" s="144" t="inlineStr">
        <is>
          <t>Lateral or campus · CT2 at 12 months; CT3 in programme</t>
        </is>
      </c>
      <c r="AO18" s="134" t="inlineStr">
        <is>
          <t>B1 · Specialist</t>
        </is>
      </c>
      <c r="AP18" s="134" t="inlineStr">
        <is>
          <t>B1 · Team Lead</t>
        </is>
      </c>
      <c r="AQ18" s="134" t="inlineStr">
        <is>
          <t>AI-assisted conversion &amp; OCR, automation of formatting, quality analytics</t>
        </is>
      </c>
    </row>
    <row r="19" ht="67" customHeight="1">
      <c r="A19" s="109" t="inlineStr">
        <is>
          <t>Digitizing</t>
        </is>
      </c>
      <c r="B19" s="111" t="inlineStr">
        <is>
          <t>Customer Success &amp; Support</t>
        </is>
      </c>
      <c r="C19" s="111" t="inlineStr">
        <is>
          <t>Customer Training &amp; Enablement</t>
        </is>
      </c>
      <c r="D19" s="111" t="inlineStr">
        <is>
          <t>Customer Enablement Specialist – POD Lead</t>
        </is>
      </c>
      <c r="E19" s="23" t="inlineStr">
        <is>
          <t>B1</t>
        </is>
      </c>
      <c r="F19" s="21" t="inlineStr">
        <is>
          <t>Specialist · POD Lead</t>
        </is>
      </c>
      <c r="G19" s="111" t="inlineStr">
        <is>
          <t>POD Lead</t>
        </is>
      </c>
      <c r="H19" s="112" t="n">
        <v>1</v>
      </c>
      <c r="I19" s="113" t="inlineStr">
        <is>
          <t>A domain / module, or a small team</t>
        </is>
      </c>
      <c r="J19" s="114" t="inlineStr">
        <is>
          <t>Domain specialist work</t>
        </is>
      </c>
      <c r="K19" s="114" t="inlineStr">
        <is>
          <t>Technical / QC / client calls for the domain</t>
        </is>
      </c>
      <c r="L19" s="114" t="inlineStr">
        <is>
          <t>A domain or a small team</t>
        </is>
      </c>
      <c r="M19" s="114" t="inlineStr">
        <is>
          <r>
            <rPr>
              <rFont val="Calibri"/>
              <b val="1"/>
              <sz val="10"/>
            </rPr>
            <t>IC:</t>
          </r>
          <r>
            <rPr>
              <rFont val="Calibri"/>
              <sz val="10"/>
            </rPr>
            <t xml:space="preserve"> mentors and reviews · People: hands-on team lead of 3–5</t>
          </r>
        </is>
      </c>
      <c r="N19" s="184" t="inlineStr">
        <is>
          <t>4–7 yrs</t>
        </is>
      </c>
      <c r="O19" s="164" t="inlineStr">
        <is>
          <r>
            <rPr>
              <rFont val="Calibri"/>
              <sz val="10"/>
            </rPr>
            <t xml:space="preserve">Graduate + relevant qualification or certification preferred
</t>
          </r>
          <r>
            <rPr>
              <rFont val="Calibri"/>
              <b val="1"/>
              <sz val="10"/>
            </rPr>
            <t>Family:</t>
          </r>
          <r>
            <rPr>
              <rFont val="Calibri"/>
              <sz val="10"/>
            </rPr>
            <t xml:space="preserve"> Graduate</t>
          </r>
        </is>
      </c>
      <c r="P19" s="164" t="inlineStr">
        <is>
          <t>Internal product certification</t>
        </is>
      </c>
      <c r="Q19" s="164" t="inlineStr">
        <is>
          <t>ITIL / service-desk practice; SLA management</t>
        </is>
      </c>
      <c r="R19" s="185" t="inlineStr">
        <is>
          <t>SD-B-IC</t>
        </is>
      </c>
      <c r="S19" s="186" t="n">
        <v>0.46</v>
      </c>
      <c r="T19" s="186" t="n">
        <v>0.17</v>
      </c>
      <c r="U19" s="186" t="n">
        <v>0.15</v>
      </c>
      <c r="V19" s="186" t="n">
        <v>0.05</v>
      </c>
      <c r="W19" s="186" t="n">
        <v>0.1</v>
      </c>
      <c r="X19" s="186" t="n">
        <v>0.07000000000000001</v>
      </c>
      <c r="Y19" s="122" t="inlineStr">
        <is>
          <t>★ Product, Platform &amp; Domain Knowledge · ★ Stakeholder &amp; Client Management</t>
        </is>
      </c>
      <c r="Z19" s="123" t="inlineStr">
        <is>
          <t>Communication &amp; Presentation · Database, SQL &amp; Data Engineering · Regulatory &amp; BFSI Domain · Process Improvement &amp; Quality Mindset</t>
        </is>
      </c>
      <c r="AA19" s="123" t="inlineStr">
        <is>
          <t>—</t>
        </is>
      </c>
      <c r="AB19" s="123" t="inlineStr">
        <is>
          <t>Core 3 · Future-ready 3 · Functional 3 · Leadership 2</t>
        </is>
      </c>
      <c r="AC19" s="124" t="inlineStr">
        <is>
          <r>
            <rPr>
              <rFont val="Calibri"/>
              <b val="1"/>
              <sz val="10"/>
            </rPr>
            <t>IC:</t>
          </r>
          <r>
            <rPr>
              <rFont val="Calibri"/>
              <sz val="10"/>
            </rPr>
            <t xml:space="preserve"> none · Team Lead: 3–5</t>
          </r>
        </is>
      </c>
      <c r="AD19" s="187" t="inlineStr">
        <is>
          <t>P3</t>
        </is>
      </c>
      <c r="AE19" s="131" t="inlineStr">
        <is>
          <t>Career / · Team Lead</t>
        </is>
      </c>
      <c r="AF19" s="188" t="inlineStr">
        <is>
          <t>4 Enable</t>
        </is>
      </c>
      <c r="AG19" s="131" t="inlineStr">
        <is>
          <t>Senior Executive / CSM</t>
        </is>
      </c>
      <c r="AH19" s="131" t="inlineStr">
        <is>
          <t>L4 · MS 62 · —</t>
        </is>
      </c>
      <c r="AI19" s="131" t="inlineStr">
        <is>
          <t>JL4 · C2 · L9 Team Lead / Consultant</t>
        </is>
      </c>
      <c r="AJ19" s="131" t="inlineStr">
        <is>
          <t>Senior Consultant / Assistant Manager</t>
        </is>
      </c>
      <c r="AK19" s="131" t="inlineStr">
        <is>
          <t>Radford / Pave</t>
        </is>
      </c>
      <c r="AL19" s="131"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M19" s="131" t="inlineStr">
        <is>
          <t>TSIA frameworks and benchmarks; ITIL 4 service desk; Gainsight customer-success practice</t>
        </is>
      </c>
      <c r="AN19" s="144" t="inlineStr">
        <is>
          <t>Lateral; Management Trainees graduate here</t>
        </is>
      </c>
      <c r="AO19" s="134" t="inlineStr">
        <is>
          <t>B2 · Senior Specialist</t>
        </is>
      </c>
      <c r="AP19" s="134" t="inlineStr">
        <is>
          <t>B2 · Manager</t>
        </is>
      </c>
      <c r="AQ19" s="134" t="inlineStr">
        <is>
          <t>AI chat / knowledge-base support, customer-health analytics</t>
        </is>
      </c>
    </row>
    <row r="20" ht="67" customHeight="1">
      <c r="A20" s="109" t="inlineStr">
        <is>
          <t>Digitizing</t>
        </is>
      </c>
      <c r="B20" s="111" t="inlineStr">
        <is>
          <t>Data Operations &amp; Digitization</t>
        </is>
      </c>
      <c r="C20" s="111" t="inlineStr">
        <is>
          <t>Document Conversion, Formatting &amp; Web Publishing</t>
        </is>
      </c>
      <c r="D20" s="111" t="inlineStr">
        <is>
          <t>Digitization Specialist – POD Lead</t>
        </is>
      </c>
      <c r="E20" s="23" t="inlineStr">
        <is>
          <t>B1</t>
        </is>
      </c>
      <c r="F20" s="21" t="inlineStr">
        <is>
          <t>Specialist · POD Lead</t>
        </is>
      </c>
      <c r="G20" s="111" t="inlineStr">
        <is>
          <t>POD Lead</t>
        </is>
      </c>
      <c r="H20" s="112" t="n">
        <v>3</v>
      </c>
      <c r="I20" s="113" t="inlineStr">
        <is>
          <t>A domain / module, or a small team</t>
        </is>
      </c>
      <c r="J20" s="114" t="inlineStr">
        <is>
          <t>Domain specialist work</t>
        </is>
      </c>
      <c r="K20" s="114" t="inlineStr">
        <is>
          <t>Technical / QC / client calls for the domain</t>
        </is>
      </c>
      <c r="L20" s="114" t="inlineStr">
        <is>
          <t>A domain or a small team</t>
        </is>
      </c>
      <c r="M20" s="114" t="inlineStr">
        <is>
          <r>
            <rPr>
              <rFont val="Calibri"/>
              <b val="1"/>
              <sz val="10"/>
            </rPr>
            <t>IC:</t>
          </r>
          <r>
            <rPr>
              <rFont val="Calibri"/>
              <sz val="10"/>
            </rPr>
            <t xml:space="preserve"> mentors and reviews · People: hands-on team lead of 3–5</t>
          </r>
        </is>
      </c>
      <c r="N20" s="184" t="inlineStr">
        <is>
          <t>4–7 yrs</t>
        </is>
      </c>
      <c r="O20" s="164" t="inlineStr">
        <is>
          <r>
            <rPr>
              <rFont val="Calibri"/>
              <sz val="10"/>
            </rPr>
            <t xml:space="preserve">Graduate + relevant qualification or certification preferred
</t>
          </r>
          <r>
            <rPr>
              <rFont val="Calibri"/>
              <b val="1"/>
              <sz val="10"/>
            </rPr>
            <t>Family:</t>
          </r>
          <r>
            <rPr>
              <rFont val="Calibri"/>
              <sz val="10"/>
            </rPr>
            <t xml:space="preserve"> Graduate · commerce preferred</t>
          </r>
        </is>
      </c>
      <c r="P20" s="164" t="inlineStr">
        <is>
          <t>MOS Excel · optional; Lean / Six Sigma · optional</t>
        </is>
      </c>
      <c r="Q20" s="164" t="inlineStr">
        <is>
          <t>Accuracy and SLA discipline; data confidentiality</t>
        </is>
      </c>
      <c r="R20" s="185" t="inlineStr">
        <is>
          <t>SD-B-IC</t>
        </is>
      </c>
      <c r="S20" s="186" t="n">
        <v>0.46</v>
      </c>
      <c r="T20" s="186" t="n">
        <v>0.17</v>
      </c>
      <c r="U20" s="186" t="n">
        <v>0.15</v>
      </c>
      <c r="V20" s="186" t="n">
        <v>0.05</v>
      </c>
      <c r="W20" s="186" t="n">
        <v>0.1</v>
      </c>
      <c r="X20" s="186" t="n">
        <v>0.07000000000000001</v>
      </c>
      <c r="Y20" s="122" t="inlineStr">
        <is>
          <t>★ Advanced Excel &amp; Productivity Tools · ★ Process Improvement &amp; Quality Mindset</t>
        </is>
      </c>
      <c r="Z20" s="123" t="inlineStr">
        <is>
          <t>Regulatory &amp; BFSI Domain · XBRL, iXBRL &amp; Taxonomy · AI, GenAI &amp; Prompt Engineering · Time, Priority &amp; Self-Management</t>
        </is>
      </c>
      <c r="AA20" s="123" t="inlineStr">
        <is>
          <t>—</t>
        </is>
      </c>
      <c r="AB20" s="123" t="inlineStr">
        <is>
          <t>Core 3 · Future-ready 3 · Functional 3 · Leadership 2</t>
        </is>
      </c>
      <c r="AC20" s="124" t="inlineStr">
        <is>
          <r>
            <rPr>
              <rFont val="Calibri"/>
              <b val="1"/>
              <sz val="10"/>
            </rPr>
            <t>IC:</t>
          </r>
          <r>
            <rPr>
              <rFont val="Calibri"/>
              <sz val="10"/>
            </rPr>
            <t xml:space="preserve"> none · Team Lead: 3–5</t>
          </r>
        </is>
      </c>
      <c r="AD20" s="187" t="inlineStr">
        <is>
          <t>P3</t>
        </is>
      </c>
      <c r="AE20" s="131" t="inlineStr">
        <is>
          <t>Career / · Team Lead</t>
        </is>
      </c>
      <c r="AF20" s="188" t="inlineStr">
        <is>
          <t>4 Enable</t>
        </is>
      </c>
      <c r="AG20" s="131" t="inlineStr">
        <is>
          <t>Specialist / QC Analyst</t>
        </is>
      </c>
      <c r="AH20" s="131" t="inlineStr">
        <is>
          <t>L4 · MS 62 · —</t>
        </is>
      </c>
      <c r="AI20" s="131" t="inlineStr">
        <is>
          <t>JL4 · C2 · L9 Team Lead / Consultant</t>
        </is>
      </c>
      <c r="AJ20" s="131" t="inlineStr">
        <is>
          <t>Senior Consultant / Assistant Manager</t>
        </is>
      </c>
      <c r="AK20" s="131" t="inlineStr">
        <is>
          <t>DataTracks</t>
        </is>
      </c>
      <c r="AL20" s="131" t="inlineStr">
        <is>
          <r>
            <rPr>
              <rFont val="Calibri"/>
              <b val="1"/>
              <sz val="10"/>
            </rPr>
            <t>Accenture Operations:</t>
          </r>
          <r>
            <rPr>
              <rFont val="Calibri"/>
              <sz val="10"/>
            </rPr>
            <t xml:space="preserve"> L9 Team Lead · IRIS Vs Competitor Benchmark — operations roles: Team Lead / Quality Lead</t>
          </r>
        </is>
      </c>
      <c r="AM20" s="131" t="inlineStr">
        <is>
          <t>COPC CX Standard · leadership &amp; planning, people, processes, performance; ISO 9001; Lean / Six Sigma</t>
        </is>
      </c>
      <c r="AN20" s="144" t="inlineStr">
        <is>
          <t>Lateral; Management Trainees graduate here</t>
        </is>
      </c>
      <c r="AO20" s="134" t="inlineStr">
        <is>
          <t>B2 · Senior Specialist</t>
        </is>
      </c>
      <c r="AP20" s="134" t="inlineStr">
        <is>
          <t>B2 · Manager</t>
        </is>
      </c>
      <c r="AQ20" s="134" t="inlineStr">
        <is>
          <t>AI-assisted conversion &amp; OCR, automation of formatting, quality analytics</t>
        </is>
      </c>
    </row>
    <row r="21" ht="67" customHeight="1">
      <c r="A21" s="109" t="inlineStr">
        <is>
          <t>Digitizing</t>
        </is>
      </c>
      <c r="B21" s="111" t="inlineStr">
        <is>
          <t>Data Operations &amp; Digitization</t>
        </is>
      </c>
      <c r="C21" s="111" t="inlineStr">
        <is>
          <t>Document Conversion, Formatting &amp; Web Publishing</t>
        </is>
      </c>
      <c r="D21" s="111" t="inlineStr">
        <is>
          <t>Team Lead – Digitization</t>
        </is>
      </c>
      <c r="E21" s="23" t="inlineStr">
        <is>
          <t>B1</t>
        </is>
      </c>
      <c r="F21" s="21" t="inlineStr">
        <is>
          <t>Team Lead</t>
        </is>
      </c>
      <c r="G21" s="111" t="inlineStr">
        <is>
          <t>People Manager</t>
        </is>
      </c>
      <c r="H21" s="112" t="n">
        <v>1</v>
      </c>
      <c r="I21" s="113" t="inlineStr">
        <is>
          <t>A domain / module, or a small team</t>
        </is>
      </c>
      <c r="J21" s="114" t="inlineStr">
        <is>
          <t>Domain specialist work</t>
        </is>
      </c>
      <c r="K21" s="114" t="inlineStr">
        <is>
          <t>Technical / QC / client calls for the domain</t>
        </is>
      </c>
      <c r="L21" s="114" t="inlineStr">
        <is>
          <t>A domain or a small team</t>
        </is>
      </c>
      <c r="M21" s="114" t="inlineStr">
        <is>
          <r>
            <rPr>
              <rFont val="Calibri"/>
              <b val="1"/>
              <sz val="10"/>
            </rPr>
            <t>IC:</t>
          </r>
          <r>
            <rPr>
              <rFont val="Calibri"/>
              <sz val="10"/>
            </rPr>
            <t xml:space="preserve"> mentors and reviews · People: hands-on team lead of 3–5</t>
          </r>
        </is>
      </c>
      <c r="N21" s="184" t="inlineStr">
        <is>
          <t>4–7 yrs</t>
        </is>
      </c>
      <c r="O21" s="164" t="inlineStr">
        <is>
          <r>
            <rPr>
              <rFont val="Calibri"/>
              <sz val="10"/>
            </rPr>
            <t xml:space="preserve">Graduate + relevant qualification or certification preferred
</t>
          </r>
          <r>
            <rPr>
              <rFont val="Calibri"/>
              <b val="1"/>
              <sz val="10"/>
            </rPr>
            <t>Family:</t>
          </r>
          <r>
            <rPr>
              <rFont val="Calibri"/>
              <sz val="10"/>
            </rPr>
            <t xml:space="preserve"> Graduate · commerce preferred</t>
          </r>
        </is>
      </c>
      <c r="P21" s="164" t="inlineStr">
        <is>
          <t>MOS Excel · optional; Lean / Six Sigma · optional</t>
        </is>
      </c>
      <c r="Q21" s="164" t="inlineStr">
        <is>
          <t>Accuracy and SLA discipline; data confidentiality</t>
        </is>
      </c>
      <c r="R21" s="185" t="inlineStr">
        <is>
          <t>SD-B-M</t>
        </is>
      </c>
      <c r="S21" s="186" t="n">
        <v>0.32</v>
      </c>
      <c r="T21" s="186" t="n">
        <v>0.18</v>
      </c>
      <c r="U21" s="186" t="n">
        <v>0.16</v>
      </c>
      <c r="V21" s="186" t="n">
        <v>0.15</v>
      </c>
      <c r="W21" s="186" t="n">
        <v>0.1</v>
      </c>
      <c r="X21" s="186" t="n">
        <v>0.09</v>
      </c>
      <c r="Y21" s="122" t="inlineStr">
        <is>
          <t>★ Advanced Excel &amp; Productivity Tools · ★ Process Improvement &amp; Quality Mindset</t>
        </is>
      </c>
      <c r="Z21" s="123" t="inlineStr">
        <is>
          <t>Regulatory &amp; BFSI Domain · XBRL, iXBRL &amp; Taxonomy · AI, GenAI &amp; Prompt Engineering · Time, Priority &amp; Self-Management</t>
        </is>
      </c>
      <c r="AA21" s="123" t="inlineStr">
        <is>
          <t>—</t>
        </is>
      </c>
      <c r="AB21" s="123" t="inlineStr">
        <is>
          <t>Core 3 · Future-ready 3 · Functional 3 · Leadership 2</t>
        </is>
      </c>
      <c r="AC21" s="124" t="inlineStr">
        <is>
          <r>
            <rPr>
              <rFont val="Calibri"/>
              <b val="1"/>
              <sz val="10"/>
            </rPr>
            <t>IC:</t>
          </r>
          <r>
            <rPr>
              <rFont val="Calibri"/>
              <sz val="10"/>
            </rPr>
            <t xml:space="preserve"> none · Team Lead: 3–5</t>
          </r>
        </is>
      </c>
      <c r="AD21" s="187" t="inlineStr">
        <is>
          <t>M2</t>
        </is>
      </c>
      <c r="AE21" s="131" t="inlineStr">
        <is>
          <t>Career / · Team Lead</t>
        </is>
      </c>
      <c r="AF21" s="188" t="inlineStr">
        <is>
          <t>4 Enable</t>
        </is>
      </c>
      <c r="AG21" s="131" t="inlineStr">
        <is>
          <t>Team Lead / Assistant Manager</t>
        </is>
      </c>
      <c r="AH21" s="131" t="inlineStr">
        <is>
          <t>L4 · MS 62 · —</t>
        </is>
      </c>
      <c r="AI21" s="131" t="inlineStr">
        <is>
          <t>JL4 · C2 · L9 Team Lead / Consultant</t>
        </is>
      </c>
      <c r="AJ21" s="131" t="inlineStr">
        <is>
          <t>Senior Consultant / Assistant Manager</t>
        </is>
      </c>
      <c r="AK21" s="131" t="inlineStr">
        <is>
          <t>DataTracks</t>
        </is>
      </c>
      <c r="AL21" s="131" t="inlineStr">
        <is>
          <r>
            <rPr>
              <rFont val="Calibri"/>
              <b val="1"/>
              <sz val="10"/>
            </rPr>
            <t>Accenture Operations:</t>
          </r>
          <r>
            <rPr>
              <rFont val="Calibri"/>
              <sz val="10"/>
            </rPr>
            <t xml:space="preserve"> L9 Team Lead · IRIS Vs Competitor Benchmark — operations roles: Team Lead / Quality Lead</t>
          </r>
        </is>
      </c>
      <c r="AM21" s="131" t="inlineStr">
        <is>
          <t>COPC CX Standard · leadership &amp; planning, people, processes, performance; ISO 9001; Lean / Six Sigma</t>
        </is>
      </c>
      <c r="AN21" s="144" t="inlineStr">
        <is>
          <t>Lateral; Management Trainees graduate here</t>
        </is>
      </c>
      <c r="AO21" s="134" t="inlineStr">
        <is>
          <t>B2 · Senior Specialist</t>
        </is>
      </c>
      <c r="AP21" s="134" t="inlineStr">
        <is>
          <t>B2 · Manager</t>
        </is>
      </c>
      <c r="AQ21" s="134" t="inlineStr">
        <is>
          <t>AI-assisted conversion &amp; OCR, automation of formatting, quality analytics</t>
        </is>
      </c>
    </row>
    <row r="22" ht="67" customHeight="1">
      <c r="A22" s="109" t="inlineStr">
        <is>
          <t>Digitizing</t>
        </is>
      </c>
      <c r="B22" s="111" t="inlineStr">
        <is>
          <t>Data Operations &amp; Digitization</t>
        </is>
      </c>
      <c r="C22" s="111" t="inlineStr">
        <is>
          <t>Document Conversion, Formatting &amp; Web Publishing</t>
        </is>
      </c>
      <c r="D22" s="111" t="inlineStr">
        <is>
          <t>Digitization Manager</t>
        </is>
      </c>
      <c r="E22" s="23" t="inlineStr">
        <is>
          <t>B2</t>
        </is>
      </c>
      <c r="F22" s="21" t="inlineStr">
        <is>
          <t>Manager</t>
        </is>
      </c>
      <c r="G22" s="111" t="inlineStr">
        <is>
          <t>People Manager</t>
        </is>
      </c>
      <c r="H22" s="112" t="n">
        <v>1</v>
      </c>
      <c r="I22" s="113" t="inlineStr">
        <is>
          <t>Deep domain expertise, or one team</t>
        </is>
      </c>
      <c r="J22" s="114" t="inlineStr">
        <is>
          <t>Hardest problems in the domain</t>
        </is>
      </c>
      <c r="K22" s="114" t="inlineStr">
        <is>
          <t>Allocates people and sets team priorities</t>
        </is>
      </c>
      <c r="L22" s="114" t="inlineStr">
        <is>
          <t>One team or a client portfolio</t>
        </is>
      </c>
      <c r="M22" s="114" t="inlineStr">
        <is>
          <r>
            <rPr>
              <rFont val="Calibri"/>
              <b val="1"/>
              <sz val="10"/>
            </rPr>
            <t>IC:</t>
          </r>
          <r>
            <rPr>
              <rFont val="Calibri"/>
              <sz val="10"/>
            </rPr>
            <t xml:space="preserve"> guides others in the domain · People: manages a team of 6+</t>
          </r>
        </is>
      </c>
      <c r="N22" s="184" t="inlineStr">
        <is>
          <t>6–9 yrs</t>
        </is>
      </c>
      <c r="O22" s="164" t="inlineStr">
        <is>
          <r>
            <rPr>
              <rFont val="Calibri"/>
              <sz val="10"/>
            </rPr>
            <t xml:space="preserve">Graduate or postgraduate; professional qualification preferred
</t>
          </r>
          <r>
            <rPr>
              <rFont val="Calibri"/>
              <b val="1"/>
              <sz val="10"/>
            </rPr>
            <t>Family:</t>
          </r>
          <r>
            <rPr>
              <rFont val="Calibri"/>
              <sz val="10"/>
            </rPr>
            <t xml:space="preserve"> Graduate · commerce preferred</t>
          </r>
        </is>
      </c>
      <c r="P22" s="164" t="inlineStr">
        <is>
          <t>MOS Excel · optional; Lean / Six Sigma · optional</t>
        </is>
      </c>
      <c r="Q22" s="164" t="inlineStr">
        <is>
          <t>Accuracy and SLA discipline; data confidentiality</t>
        </is>
      </c>
      <c r="R22" s="185" t="inlineStr">
        <is>
          <t>SD-B-M</t>
        </is>
      </c>
      <c r="S22" s="186" t="n">
        <v>0.32</v>
      </c>
      <c r="T22" s="186" t="n">
        <v>0.18</v>
      </c>
      <c r="U22" s="186" t="n">
        <v>0.16</v>
      </c>
      <c r="V22" s="186" t="n">
        <v>0.15</v>
      </c>
      <c r="W22" s="186" t="n">
        <v>0.1</v>
      </c>
      <c r="X22" s="186" t="n">
        <v>0.09</v>
      </c>
      <c r="Y22" s="122" t="inlineStr">
        <is>
          <t>★ Advanced Excel &amp; Productivity Tools · ★ Process Improvement &amp; Quality Mindset</t>
        </is>
      </c>
      <c r="Z22" s="123" t="inlineStr">
        <is>
          <t>Regulatory &amp; BFSI Domain · XBRL, iXBRL &amp; Taxonomy · AI, GenAI &amp; Prompt Engineering · Time, Priority &amp; Self-Management</t>
        </is>
      </c>
      <c r="AA22" s="123" t="inlineStr">
        <is>
          <t>—</t>
        </is>
      </c>
      <c r="AB22" s="123" t="inlineStr">
        <is>
          <t>Core 3 · Future-ready 3 · Functional 4 · Leadership 3</t>
        </is>
      </c>
      <c r="AC22" s="124" t="inlineStr">
        <is>
          <r>
            <rPr>
              <rFont val="Calibri"/>
              <b val="1"/>
              <sz val="10"/>
            </rPr>
            <t>IC:</t>
          </r>
          <r>
            <rPr>
              <rFont val="Calibri"/>
              <sz val="10"/>
            </rPr>
            <t xml:space="preserve"> none · People: 6–8 knowledge work, 8–12 standardised delivery</t>
          </r>
        </is>
      </c>
      <c r="AD22" s="187" t="inlineStr">
        <is>
          <t>M3</t>
        </is>
      </c>
      <c r="AE22" s="131" t="inlineStr">
        <is>
          <t>Senior / Manager</t>
        </is>
      </c>
      <c r="AF22" s="188" t="inlineStr">
        <is>
          <t>4–5</t>
        </is>
      </c>
      <c r="AG22" s="131" t="inlineStr">
        <is>
          <t>Manager</t>
        </is>
      </c>
      <c r="AH22" s="131" t="inlineStr">
        <is>
          <t>L5 · MS 63 · —</t>
        </is>
      </c>
      <c r="AI22" s="131" t="inlineStr">
        <is>
          <t>JL5 · C3A · L8 Associate Manager</t>
        </is>
      </c>
      <c r="AJ22" s="131" t="inlineStr">
        <is>
          <t>Manager</t>
        </is>
      </c>
      <c r="AK22" s="131" t="inlineStr">
        <is>
          <t>DataTracks</t>
        </is>
      </c>
      <c r="AL22" s="131" t="inlineStr">
        <is>
          <r>
            <rPr>
              <rFont val="Calibri"/>
              <b val="1"/>
              <sz val="10"/>
            </rPr>
            <t>Accenture Operations:</t>
          </r>
          <r>
            <rPr>
              <rFont val="Calibri"/>
              <sz val="10"/>
            </rPr>
            <t xml:space="preserve"> L8 Associate Manager · IRIS Vs Competitor Benchmark — operations roles: Operations Manager</t>
          </r>
        </is>
      </c>
      <c r="AM22" s="131" t="inlineStr">
        <is>
          <t>COPC CX Standard · leadership &amp; planning, people, processes, performance; ISO 9001; Lean / Six Sigma</t>
        </is>
      </c>
      <c r="AN22" s="144" t="inlineStr">
        <is>
          <t>Lateral</t>
        </is>
      </c>
      <c r="AO22" s="134" t="inlineStr">
        <is>
          <t>B3 · Lead Specialist</t>
        </is>
      </c>
      <c r="AP22" s="134" t="inlineStr">
        <is>
          <t>B3 · Senior Manager</t>
        </is>
      </c>
      <c r="AQ22" s="134" t="inlineStr">
        <is>
          <t>AI-assisted conversion &amp; OCR, automation of formatting, quality analytics</t>
        </is>
      </c>
    </row>
    <row r="23" ht="67" customHeight="1">
      <c r="A23" s="109" t="inlineStr">
        <is>
          <t>Digitizing</t>
        </is>
      </c>
      <c r="B23" s="111" t="inlineStr">
        <is>
          <t>Data Operations &amp; Digitization</t>
        </is>
      </c>
      <c r="C23" s="111" t="inlineStr">
        <is>
          <t>Digitization Leadership</t>
        </is>
      </c>
      <c r="D23" s="111" t="inlineStr">
        <is>
          <t>Associate Head – Digitization</t>
        </is>
      </c>
      <c r="E23" s="33" t="inlineStr">
        <is>
          <t>C1</t>
        </is>
      </c>
      <c r="F23" s="142" t="inlineStr">
        <is>
          <t>Associate Head</t>
        </is>
      </c>
      <c r="G23" s="111" t="inlineStr">
        <is>
          <t>People Manager</t>
        </is>
      </c>
      <c r="H23" s="112" t="n">
        <v>1</v>
      </c>
      <c r="I23" s="113" t="inlineStr">
        <is>
          <t>A sub-function, or principal authority across products</t>
        </is>
      </c>
      <c r="J23" s="114" t="inlineStr">
        <is>
          <t>Ambiguous, cross-product problems</t>
        </is>
      </c>
      <c r="K23" s="114" t="inlineStr">
        <is>
          <t>Sets direction for a sub-function or domain</t>
        </is>
      </c>
      <c r="L23" s="114" t="inlineStr">
        <is>
          <t>Sub-function results or domain quality across products</t>
        </is>
      </c>
      <c r="M23" s="114" t="inlineStr">
        <is>
          <t>Leads managers or a community of practice</t>
        </is>
      </c>
      <c r="N23" s="184" t="inlineStr">
        <is>
          <t>10–14 yrs</t>
        </is>
      </c>
      <c r="O23" s="164" t="inlineStr">
        <is>
          <r>
            <rPr>
              <rFont val="Calibri"/>
              <sz val="10"/>
            </rPr>
            <t xml:space="preserve">Postgraduate / professional qualification preferred
</t>
          </r>
          <r>
            <rPr>
              <rFont val="Calibri"/>
              <b val="1"/>
              <sz val="10"/>
            </rPr>
            <t>Family:</t>
          </r>
          <r>
            <rPr>
              <rFont val="Calibri"/>
              <sz val="10"/>
            </rPr>
            <t xml:space="preserve"> Graduate · commerce preferred</t>
          </r>
        </is>
      </c>
      <c r="P23" s="164" t="inlineStr">
        <is>
          <t>MOS Excel · optional; Lean / Six Sigma · optional</t>
        </is>
      </c>
      <c r="Q23" s="164" t="inlineStr">
        <is>
          <t>Accuracy and SLA discipline; data confidentiality</t>
        </is>
      </c>
      <c r="R23" s="185" t="inlineStr">
        <is>
          <t>SD-C-M</t>
        </is>
      </c>
      <c r="S23" s="186" t="n">
        <v>0.38</v>
      </c>
      <c r="T23" s="186" t="n">
        <v>0.18</v>
      </c>
      <c r="U23" s="186" t="n">
        <v>0.16</v>
      </c>
      <c r="V23" s="186" t="n">
        <v>0.15</v>
      </c>
      <c r="W23" s="186" t="n">
        <v>0.05</v>
      </c>
      <c r="X23" s="186" t="n">
        <v>0.08</v>
      </c>
      <c r="Y23" s="122" t="inlineStr">
        <is>
          <t>★ Advanced Excel &amp; Productivity Tools · ★ Process Improvement &amp; Quality Mindset</t>
        </is>
      </c>
      <c r="Z23" s="123" t="inlineStr">
        <is>
          <t>Regulatory &amp; BFSI Domain · XBRL, iXBRL &amp; Taxonomy · AI, GenAI &amp; Prompt Engineering · Time, Priority &amp; Self-Management</t>
        </is>
      </c>
      <c r="AA23" s="123" t="inlineStr">
        <is>
          <t>—</t>
        </is>
      </c>
      <c r="AB23" s="123" t="inlineStr">
        <is>
          <t>Core 4 · Future-ready 4 · Functional 4 · Leadership 4</t>
        </is>
      </c>
      <c r="AC23" s="124" t="inlineStr">
        <is>
          <t>5–8, mostly managers</t>
        </is>
      </c>
      <c r="AD23" s="187" t="inlineStr">
        <is>
          <t>M5</t>
        </is>
      </c>
      <c r="AE23" s="131" t="inlineStr">
        <is>
          <t>Principal / Director</t>
        </is>
      </c>
      <c r="AF23" s="188" t="inlineStr">
        <is>
          <t>5–6</t>
        </is>
      </c>
      <c r="AG23" s="131" t="inlineStr">
        <is>
          <t>Head of Function / AGM</t>
        </is>
      </c>
      <c r="AH23" s="131" t="inlineStr">
        <is>
          <t>L6 · MS 64–65 · —</t>
        </is>
      </c>
      <c r="AI23" s="131" t="inlineStr">
        <is>
          <t>JL6B · C4 · L7 Manager</t>
        </is>
      </c>
      <c r="AJ23" s="131" t="inlineStr">
        <is>
          <t>Associate Director</t>
        </is>
      </c>
      <c r="AK23" s="131" t="inlineStr">
        <is>
          <t>DataTracks</t>
        </is>
      </c>
      <c r="AL23" s="131" t="inlineStr">
        <is>
          <r>
            <rPr>
              <rFont val="Calibri"/>
              <b val="1"/>
              <sz val="10"/>
            </rPr>
            <t>Accenture Operations:</t>
          </r>
          <r>
            <rPr>
              <rFont val="Calibri"/>
              <sz val="10"/>
            </rPr>
            <t xml:space="preserve"> L6 Senior Manager · IRIS Vs Competitor Benchmark — operations roles: Head of Delivery</t>
          </r>
        </is>
      </c>
      <c r="AM23" s="131" t="inlineStr">
        <is>
          <t>COPC CX Standard · leadership &amp; planning, people, processes, performance; ISO 9001; Lean / Six Sigma</t>
        </is>
      </c>
      <c r="AN23" s="144" t="inlineStr">
        <is>
          <t>Internal posting first; lateral</t>
        </is>
      </c>
      <c r="AO23" s="134" t="inlineStr">
        <is>
          <t>C2 · Senior Principal / Architect</t>
        </is>
      </c>
      <c r="AP23" s="134" t="inlineStr">
        <is>
          <t>C2 · Head of Function</t>
        </is>
      </c>
      <c r="AQ23" s="134" t="inlineStr">
        <is>
          <t>AI-assisted conversion &amp; OCR, automation of formatting, quality analytics</t>
        </is>
      </c>
    </row>
    <row r="24">
      <c r="A24" s="189" t="n"/>
      <c r="B24" s="190" t="n"/>
      <c r="C24" s="190" t="n"/>
      <c r="D24" s="190" t="n"/>
      <c r="E24" s="190" t="n"/>
      <c r="F24" s="190" t="n"/>
      <c r="G24" s="190" t="n"/>
      <c r="H24" s="190" t="n"/>
      <c r="I24" s="191" t="n"/>
      <c r="J24" s="192" t="n"/>
      <c r="K24" s="192" t="n"/>
      <c r="L24" s="192" t="n"/>
      <c r="M24" s="192" t="n"/>
      <c r="N24" s="193" t="n"/>
      <c r="O24" s="194" t="n"/>
      <c r="P24" s="194" t="n"/>
      <c r="Q24" s="194" t="n"/>
      <c r="R24" s="195" t="n"/>
      <c r="S24" s="196" t="n"/>
      <c r="T24" s="196" t="n"/>
      <c r="U24" s="196" t="n"/>
      <c r="V24" s="196" t="n"/>
      <c r="W24" s="196" t="n"/>
      <c r="X24" s="196" t="n"/>
      <c r="Y24" s="197" t="n"/>
      <c r="Z24" s="198" t="n"/>
      <c r="AA24" s="198" t="n"/>
      <c r="AB24" s="198" t="n"/>
      <c r="AC24" s="199" t="n"/>
      <c r="AD24" s="200" t="n"/>
      <c r="AE24" s="201" t="n"/>
      <c r="AF24" s="201" t="n"/>
      <c r="AG24" s="201" t="n"/>
      <c r="AH24" s="201" t="n"/>
      <c r="AI24" s="201" t="n"/>
      <c r="AJ24" s="201" t="n"/>
      <c r="AK24" s="201" t="n"/>
      <c r="AL24" s="201" t="n"/>
      <c r="AM24" s="201" t="n"/>
      <c r="AN24" s="202" t="n"/>
      <c r="AO24" s="203" t="n"/>
      <c r="AP24" s="203" t="n"/>
      <c r="AQ24" s="203" t="n"/>
    </row>
    <row r="25" ht="20" customHeight="1">
      <c r="A25" s="160" t="inlineStr">
        <is>
          <t>Functional — 14 people · 9 roles · Regulatory &amp; domain consulting · levels A3–B2</t>
        </is>
      </c>
    </row>
    <row r="26" ht="67" customHeight="1">
      <c r="A26" s="109" t="inlineStr">
        <is>
          <t>Functional</t>
        </is>
      </c>
      <c r="B26" s="111" t="inlineStr">
        <is>
          <t>Product Management</t>
        </is>
      </c>
      <c r="C26" s="111" t="inlineStr">
        <is>
          <t>Product Management</t>
        </is>
      </c>
      <c r="D26" s="111" t="inlineStr">
        <is>
          <t>Senior Product Associate</t>
        </is>
      </c>
      <c r="E26" s="26" t="inlineStr">
        <is>
          <t>A3</t>
        </is>
      </c>
      <c r="F26" s="147" t="inlineStr">
        <is>
          <t>Senior Associate</t>
        </is>
      </c>
      <c r="G26" s="111" t="inlineStr">
        <is>
          <t>IC</t>
        </is>
      </c>
      <c r="H26" s="112" t="n">
        <v>1</v>
      </c>
      <c r="I26" s="113" t="inlineStr">
        <is>
          <t>Varied work; reviews juniors; go-to for a process</t>
        </is>
      </c>
      <c r="J26" s="114" t="inlineStr">
        <is>
          <t>Varied and non-standard work; handles exceptions</t>
        </is>
      </c>
      <c r="K26" s="114" t="inlineStr">
        <is>
          <t>Technical / QC / client calls on own work</t>
        </is>
      </c>
      <c r="L26" s="114" t="inlineStr">
        <is>
          <t>A module / process, or work with client or regulatory consequences</t>
        </is>
      </c>
      <c r="M26" s="114" t="inlineStr">
        <is>
          <t>Not scored in Band A</t>
        </is>
      </c>
      <c r="N26" s="184" t="inlineStr">
        <is>
          <t>2–4 yrs</t>
        </is>
      </c>
      <c r="O26" s="164" t="inlineStr">
        <is>
          <r>
            <rPr>
              <rFont val="Calibri"/>
              <sz val="10"/>
            </rPr>
            <t xml:space="preserve">Graduate; relevant certification preferred
</t>
          </r>
          <r>
            <rPr>
              <rFont val="Calibri"/>
              <b val="1"/>
              <sz val="10"/>
            </rPr>
            <t>Family:</t>
          </r>
          <r>
            <rPr>
              <rFont val="Calibri"/>
              <sz val="10"/>
            </rPr>
            <t xml:space="preserve"> Graduate; MBA / PGDM preferred</t>
          </r>
        </is>
      </c>
      <c r="P26" s="164" t="inlineStr">
        <is>
          <t>Internal product certification; CBAP / CCBA · optional</t>
        </is>
      </c>
      <c r="Q26" s="164" t="inlineStr">
        <is>
          <t>Product discovery, roadmap and P&amp;L basics</t>
        </is>
      </c>
      <c r="R26" s="185" t="inlineStr">
        <is>
          <t>RC-A</t>
        </is>
      </c>
      <c r="S26" s="186" t="n">
        <v>0.59</v>
      </c>
      <c r="T26" s="186" t="n">
        <v>0.16</v>
      </c>
      <c r="U26" s="186" t="n">
        <v>0.09</v>
      </c>
      <c r="V26" s="186" t="n">
        <v>0</v>
      </c>
      <c r="W26" s="186" t="n">
        <v>0.1</v>
      </c>
      <c r="X26" s="186" t="n">
        <v>0.06</v>
      </c>
      <c r="Y26" s="122" t="inlineStr">
        <is>
          <t>★ Product, Platform &amp; Domain Knowledge · ★ Business Analysis &amp; Requirements Engineering</t>
        </is>
      </c>
      <c r="Z26" s="123" t="inlineStr">
        <is>
          <t>Data Analytics, BI &amp; Visualisation · Strategic Thinking &amp; Business Acumen · Stakeholder &amp; Client Management · AI, GenAI &amp; Prompt Engineering</t>
        </is>
      </c>
      <c r="AA26" s="123" t="inlineStr">
        <is>
          <t>—</t>
        </is>
      </c>
      <c r="AB26" s="123" t="inlineStr">
        <is>
          <t>Core 2 · Future-ready 2 · Functional 3 · Leadership —</t>
        </is>
      </c>
      <c r="AC26" s="124" t="inlineStr">
        <is>
          <t>None · guides 1–3 juniors informally</t>
        </is>
      </c>
      <c r="AD26" s="187" t="inlineStr">
        <is>
          <t>P2</t>
        </is>
      </c>
      <c r="AE26" s="131" t="inlineStr">
        <is>
          <t>Developing</t>
        </is>
      </c>
      <c r="AF26" s="188" t="inlineStr">
        <is>
          <t>3 Apply</t>
        </is>
      </c>
      <c r="AG26" s="131" t="inlineStr">
        <is>
          <t>Associate Product Manager</t>
        </is>
      </c>
      <c r="AH26" s="131" t="inlineStr">
        <is>
          <t>L3–L4 · MS 61–62 · —</t>
        </is>
      </c>
      <c r="AI26" s="131" t="inlineStr">
        <is>
          <t>JL3A · C1 · L11–L10 · Senior Analyst</t>
        </is>
      </c>
      <c r="AJ26" s="131" t="inlineStr">
        <is>
          <t>Consultant · DataTracks Senior Associate · 2–5 yrs</t>
        </is>
      </c>
      <c r="AK26" s="131" t="inlineStr">
        <is>
          <t>Radford / Pave</t>
        </is>
      </c>
      <c r="AL26" s="131" t="inlineStr">
        <is>
          <t>IRIS Vs Competitor Benchmark — SaaS product ladder: Associate PM</t>
        </is>
      </c>
      <c r="AM26" s="131" t="inlineStr">
        <is>
          <t>Pragmatic Institute Framework · 37 activities, 7 categories; AIPMM</t>
        </is>
      </c>
      <c r="AN26" s="144" t="inlineStr">
        <is>
          <t>Lateral or campus · CT2 at 12 months; CT3 in programme</t>
        </is>
      </c>
      <c r="AO26" s="134" t="inlineStr">
        <is>
          <t>B1 · Specialist</t>
        </is>
      </c>
      <c r="AP26" s="134" t="inlineStr">
        <is>
          <t>B1 · Team Lead</t>
        </is>
      </c>
      <c r="AQ26" s="134" t="inlineStr">
        <is>
          <t>AI product strategy, platform &amp; API products, ESG / digital-reporting markets</t>
        </is>
      </c>
    </row>
    <row r="27" ht="80" customHeight="1">
      <c r="A27" s="109" t="inlineStr">
        <is>
          <t>Functional</t>
        </is>
      </c>
      <c r="B27" s="111" t="inlineStr">
        <is>
          <t>Solution Consulting &amp; Implementation</t>
        </is>
      </c>
      <c r="C27" s="111" t="inlineStr">
        <is>
          <t>Solution Consulting &amp; Implementation</t>
        </is>
      </c>
      <c r="D27" s="111" t="inlineStr">
        <is>
          <t>Senior Functional Analyst</t>
        </is>
      </c>
      <c r="E27" s="26" t="inlineStr">
        <is>
          <t>A3</t>
        </is>
      </c>
      <c r="F27" s="147" t="inlineStr">
        <is>
          <t>Senior Associate</t>
        </is>
      </c>
      <c r="G27" s="111" t="inlineStr">
        <is>
          <t>IC</t>
        </is>
      </c>
      <c r="H27" s="112" t="n">
        <v>1</v>
      </c>
      <c r="I27" s="113" t="inlineStr">
        <is>
          <t>Varied work; reviews juniors; go-to for a process</t>
        </is>
      </c>
      <c r="J27" s="114" t="inlineStr">
        <is>
          <t>Varied and non-standard work; handles exceptions</t>
        </is>
      </c>
      <c r="K27" s="114" t="inlineStr">
        <is>
          <t>Technical / QC / client calls on own work</t>
        </is>
      </c>
      <c r="L27" s="114" t="inlineStr">
        <is>
          <t>A module / process, or work with client or regulatory consequences</t>
        </is>
      </c>
      <c r="M27" s="114" t="inlineStr">
        <is>
          <t>Not scored in Band A</t>
        </is>
      </c>
      <c r="N27" s="184" t="inlineStr">
        <is>
          <t>2–4 yrs</t>
        </is>
      </c>
      <c r="O27" s="164" t="inlineStr">
        <is>
          <r>
            <rPr>
              <rFont val="Calibri"/>
              <sz val="10"/>
            </rPr>
            <t xml:space="preserve">Graduate; relevant certification preferred
</t>
          </r>
          <r>
            <rPr>
              <rFont val="Calibri"/>
              <b val="1"/>
              <sz val="10"/>
            </rPr>
            <t>Family:</t>
          </r>
          <r>
            <rPr>
              <rFont val="Calibri"/>
              <sz val="10"/>
            </rPr>
            <t xml:space="preserve"> Graduate; domain qualification preferred</t>
          </r>
        </is>
      </c>
      <c r="P27" s="164" t="inlineStr">
        <is>
          <t>Internal product certification; GRI / SASB / ESG certificates</t>
        </is>
      </c>
      <c r="Q27" s="164" t="inlineStr">
        <is>
          <t>Implementation methodology; client training</t>
        </is>
      </c>
      <c r="R27" s="185" t="inlineStr">
        <is>
          <t>RC-A</t>
        </is>
      </c>
      <c r="S27" s="186" t="n">
        <v>0.59</v>
      </c>
      <c r="T27" s="186" t="n">
        <v>0.16</v>
      </c>
      <c r="U27" s="186" t="n">
        <v>0.09</v>
      </c>
      <c r="V27" s="186" t="n">
        <v>0</v>
      </c>
      <c r="W27" s="186" t="n">
        <v>0.1</v>
      </c>
      <c r="X27" s="186" t="n">
        <v>0.06</v>
      </c>
      <c r="Y27" s="122" t="inlineStr">
        <is>
          <t>★ Product, Platform &amp; Domain Knowledge · ★ ESG &amp; Sustainability</t>
        </is>
      </c>
      <c r="Z27" s="123" t="inlineStr">
        <is>
          <t>Stakeholder &amp; Client Management · Communication &amp; Presentation · Business Analysis &amp; Requirements Engineering · Project, Program &amp; Agile Management</t>
        </is>
      </c>
      <c r="AA27" s="123" t="inlineStr">
        <is>
          <t>—</t>
        </is>
      </c>
      <c r="AB27" s="123" t="inlineStr">
        <is>
          <t>Core 2 · Future-ready 2 · Functional 3 · Leadership —</t>
        </is>
      </c>
      <c r="AC27" s="124" t="inlineStr">
        <is>
          <t>None · guides 1–3 juniors informally</t>
        </is>
      </c>
      <c r="AD27" s="187" t="inlineStr">
        <is>
          <t>P2</t>
        </is>
      </c>
      <c r="AE27" s="131" t="inlineStr">
        <is>
          <t>Developing</t>
        </is>
      </c>
      <c r="AF27" s="188" t="inlineStr">
        <is>
          <t>3 Apply</t>
        </is>
      </c>
      <c r="AG27" s="131" t="inlineStr">
        <is>
          <t>Implementation Consultant</t>
        </is>
      </c>
      <c r="AH27" s="131" t="inlineStr">
        <is>
          <t>L3–L4 · MS 61–62 · —</t>
        </is>
      </c>
      <c r="AI27" s="131" t="inlineStr">
        <is>
          <t>JL3A · C1 · L11–L10 · Senior Analyst</t>
        </is>
      </c>
      <c r="AJ27" s="131" t="inlineStr">
        <is>
          <t>Consultant · DataTracks Senior Associate · 2–5 yrs</t>
        </is>
      </c>
      <c r="AK27" s="131" t="inlineStr">
        <is>
          <t>Radford / Pave</t>
        </is>
      </c>
      <c r="AL27" s="131" t="inlineStr">
        <is>
          <r>
            <rPr>
              <rFont val="Calibri"/>
              <b val="1"/>
              <sz val="10"/>
            </rPr>
            <t>Big Four:</t>
          </r>
          <r>
            <rPr>
              <rFont val="Calibri"/>
              <sz val="10"/>
            </rPr>
            <t xml:space="preserve"> Consultant · Regnology: Junior BA</t>
          </r>
        </is>
      </c>
      <c r="AM27" s="131" t="inlineStr">
        <is>
          <t>TSIA professional services; PMI; BABOK</t>
        </is>
      </c>
      <c r="AN27" s="144" t="inlineStr">
        <is>
          <t>Lateral or campus · CT2 at 12 months; CT3 in programme</t>
        </is>
      </c>
      <c r="AO27" s="134" t="inlineStr">
        <is>
          <t>B1 · Specialist</t>
        </is>
      </c>
      <c r="AP27" s="134" t="inlineStr">
        <is>
          <t>B1 · Team Lead</t>
        </is>
      </c>
      <c r="AQ27" s="134" t="inlineStr">
        <is>
          <t>ESG / BRSR / CSRD reporting, AI-enabled solutioning</t>
        </is>
      </c>
    </row>
    <row r="28" ht="67" customHeight="1">
      <c r="A28" s="109" t="inlineStr">
        <is>
          <t>Functional</t>
        </is>
      </c>
      <c r="B28" s="111" t="inlineStr">
        <is>
          <t>Customer Success &amp; Support</t>
        </is>
      </c>
      <c r="C28" s="111" t="inlineStr">
        <is>
          <t>Application &amp; Product Support</t>
        </is>
      </c>
      <c r="D28" s="111" t="inlineStr">
        <is>
          <t>Functional Specialist</t>
        </is>
      </c>
      <c r="E28" s="23" t="inlineStr">
        <is>
          <t>B1</t>
        </is>
      </c>
      <c r="F28" s="21" t="inlineStr">
        <is>
          <t>Specialist</t>
        </is>
      </c>
      <c r="G28" s="111" t="inlineStr">
        <is>
          <t>IC</t>
        </is>
      </c>
      <c r="H28" s="112" t="n">
        <v>1</v>
      </c>
      <c r="I28" s="113" t="inlineStr">
        <is>
          <t>A domain / module, or a small team</t>
        </is>
      </c>
      <c r="J28" s="114" t="inlineStr">
        <is>
          <t>Domain specialist work</t>
        </is>
      </c>
      <c r="K28" s="114" t="inlineStr">
        <is>
          <t>Technical / QC / client calls for the domain</t>
        </is>
      </c>
      <c r="L28" s="114" t="inlineStr">
        <is>
          <t>A domain or a small team</t>
        </is>
      </c>
      <c r="M28" s="114" t="inlineStr">
        <is>
          <r>
            <rPr>
              <rFont val="Calibri"/>
              <b val="1"/>
              <sz val="10"/>
            </rPr>
            <t>IC:</t>
          </r>
          <r>
            <rPr>
              <rFont val="Calibri"/>
              <sz val="10"/>
            </rPr>
            <t xml:space="preserve"> mentors and reviews · People: hands-on team lead of 3–5</t>
          </r>
        </is>
      </c>
      <c r="N28" s="184" t="inlineStr">
        <is>
          <t>4–7 yrs</t>
        </is>
      </c>
      <c r="O28" s="164" t="inlineStr">
        <is>
          <r>
            <rPr>
              <rFont val="Calibri"/>
              <sz val="10"/>
            </rPr>
            <t xml:space="preserve">Graduate + relevant qualification or certification preferred
</t>
          </r>
          <r>
            <rPr>
              <rFont val="Calibri"/>
              <b val="1"/>
              <sz val="10"/>
            </rPr>
            <t>Family:</t>
          </r>
          <r>
            <rPr>
              <rFont val="Calibri"/>
              <sz val="10"/>
            </rPr>
            <t xml:space="preserve"> Graduate</t>
          </r>
        </is>
      </c>
      <c r="P28" s="164" t="inlineStr">
        <is>
          <t>Internal product certification</t>
        </is>
      </c>
      <c r="Q28" s="164" t="inlineStr">
        <is>
          <t>ITIL / service-desk practice; SLA management</t>
        </is>
      </c>
      <c r="R28" s="185" t="inlineStr">
        <is>
          <t>RC-B-IC</t>
        </is>
      </c>
      <c r="S28" s="186" t="n">
        <v>0.51</v>
      </c>
      <c r="T28" s="186" t="n">
        <v>0.17</v>
      </c>
      <c r="U28" s="186" t="n">
        <v>0.1</v>
      </c>
      <c r="V28" s="186" t="n">
        <v>0.05</v>
      </c>
      <c r="W28" s="186" t="n">
        <v>0.1</v>
      </c>
      <c r="X28" s="186" t="n">
        <v>0.07000000000000001</v>
      </c>
      <c r="Y28" s="122" t="inlineStr">
        <is>
          <t>★ Product, Platform &amp; Domain Knowledge · ★ Stakeholder &amp; Client Management</t>
        </is>
      </c>
      <c r="Z28" s="123" t="inlineStr">
        <is>
          <t>Communication &amp; Presentation · Database, SQL &amp; Data Engineering · Regulatory &amp; BFSI Domain · Process Improvement &amp; Quality Mindset</t>
        </is>
      </c>
      <c r="AA28" s="123" t="inlineStr">
        <is>
          <t>—</t>
        </is>
      </c>
      <c r="AB28" s="123" t="inlineStr">
        <is>
          <t>Core 3 · Future-ready 3 · Functional 3 · Leadership 1</t>
        </is>
      </c>
      <c r="AC28" s="124" t="inlineStr">
        <is>
          <r>
            <rPr>
              <rFont val="Calibri"/>
              <b val="1"/>
              <sz val="10"/>
            </rPr>
            <t>IC:</t>
          </r>
          <r>
            <rPr>
              <rFont val="Calibri"/>
              <sz val="10"/>
            </rPr>
            <t xml:space="preserve"> none · Team Lead: 3–5</t>
          </r>
        </is>
      </c>
      <c r="AD28" s="187" t="inlineStr">
        <is>
          <t>P3</t>
        </is>
      </c>
      <c r="AE28" s="131" t="inlineStr">
        <is>
          <t>Career / · Team Lead</t>
        </is>
      </c>
      <c r="AF28" s="188" t="inlineStr">
        <is>
          <t>4 Enable</t>
        </is>
      </c>
      <c r="AG28" s="131" t="inlineStr">
        <is>
          <t>Senior Executive / CSM</t>
        </is>
      </c>
      <c r="AH28" s="131" t="inlineStr">
        <is>
          <t>L4 · MS 62 · —</t>
        </is>
      </c>
      <c r="AI28" s="131" t="inlineStr">
        <is>
          <t>JL4 · C2 · L9 Team Lead / Consultant</t>
        </is>
      </c>
      <c r="AJ28" s="131" t="inlineStr">
        <is>
          <t>Senior Consultant / Assistant Manager</t>
        </is>
      </c>
      <c r="AK28" s="131" t="inlineStr">
        <is>
          <t>Radford / Pave</t>
        </is>
      </c>
      <c r="AL28" s="131"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M28" s="131" t="inlineStr">
        <is>
          <t>TSIA frameworks and benchmarks; ITIL 4 service desk; Gainsight customer-success practice</t>
        </is>
      </c>
      <c r="AN28" s="144" t="inlineStr">
        <is>
          <t>Lateral; Management Trainees graduate here</t>
        </is>
      </c>
      <c r="AO28" s="134" t="inlineStr">
        <is>
          <t>B2 · Senior Specialist</t>
        </is>
      </c>
      <c r="AP28" s="134" t="inlineStr">
        <is>
          <t>B2 · Manager</t>
        </is>
      </c>
      <c r="AQ28" s="134" t="inlineStr">
        <is>
          <t>AI chat / knowledge-base support, customer-health analytics</t>
        </is>
      </c>
    </row>
    <row r="29" ht="80" customHeight="1">
      <c r="A29" s="109" t="inlineStr">
        <is>
          <t>Functional</t>
        </is>
      </c>
      <c r="B29" s="111" t="inlineStr">
        <is>
          <t>Solution Consulting &amp; Implementation</t>
        </is>
      </c>
      <c r="C29" s="111" t="inlineStr">
        <is>
          <t>Solution Consulting &amp; Implementation</t>
        </is>
      </c>
      <c r="D29" s="111" t="inlineStr">
        <is>
          <t>Functional Specialist</t>
        </is>
      </c>
      <c r="E29" s="23" t="inlineStr">
        <is>
          <t>B1</t>
        </is>
      </c>
      <c r="F29" s="21" t="inlineStr">
        <is>
          <t>Specialist</t>
        </is>
      </c>
      <c r="G29" s="111" t="inlineStr">
        <is>
          <t>IC</t>
        </is>
      </c>
      <c r="H29" s="112" t="n">
        <v>4</v>
      </c>
      <c r="I29" s="113" t="inlineStr">
        <is>
          <t>A domain / module, or a small team</t>
        </is>
      </c>
      <c r="J29" s="114" t="inlineStr">
        <is>
          <t>Domain specialist work</t>
        </is>
      </c>
      <c r="K29" s="114" t="inlineStr">
        <is>
          <t>Technical / QC / client calls for the domain</t>
        </is>
      </c>
      <c r="L29" s="114" t="inlineStr">
        <is>
          <t>A domain or a small team</t>
        </is>
      </c>
      <c r="M29" s="114" t="inlineStr">
        <is>
          <r>
            <rPr>
              <rFont val="Calibri"/>
              <b val="1"/>
              <sz val="10"/>
            </rPr>
            <t>IC:</t>
          </r>
          <r>
            <rPr>
              <rFont val="Calibri"/>
              <sz val="10"/>
            </rPr>
            <t xml:space="preserve"> mentors and reviews · People: hands-on team lead of 3–5</t>
          </r>
        </is>
      </c>
      <c r="N29" s="184" t="inlineStr">
        <is>
          <t>4–7 yrs</t>
        </is>
      </c>
      <c r="O29" s="164" t="inlineStr">
        <is>
          <r>
            <rPr>
              <rFont val="Calibri"/>
              <sz val="10"/>
            </rPr>
            <t xml:space="preserve">Graduate + relevant qualification or certification preferred
</t>
          </r>
          <r>
            <rPr>
              <rFont val="Calibri"/>
              <b val="1"/>
              <sz val="10"/>
            </rPr>
            <t>Family:</t>
          </r>
          <r>
            <rPr>
              <rFont val="Calibri"/>
              <sz val="10"/>
            </rPr>
            <t xml:space="preserve"> Graduate; domain qualification preferred</t>
          </r>
        </is>
      </c>
      <c r="P29" s="164" t="inlineStr">
        <is>
          <t>Internal product certification; GRI / SASB / ESG certificates</t>
        </is>
      </c>
      <c r="Q29" s="164" t="inlineStr">
        <is>
          <t>Implementation methodology; client training</t>
        </is>
      </c>
      <c r="R29" s="185" t="inlineStr">
        <is>
          <t>RC-B-IC</t>
        </is>
      </c>
      <c r="S29" s="186" t="n">
        <v>0.51</v>
      </c>
      <c r="T29" s="186" t="n">
        <v>0.17</v>
      </c>
      <c r="U29" s="186" t="n">
        <v>0.1</v>
      </c>
      <c r="V29" s="186" t="n">
        <v>0.05</v>
      </c>
      <c r="W29" s="186" t="n">
        <v>0.1</v>
      </c>
      <c r="X29" s="186" t="n">
        <v>0.07000000000000001</v>
      </c>
      <c r="Y29" s="122" t="inlineStr">
        <is>
          <t>★ Product, Platform &amp; Domain Knowledge · ★ ESG &amp; Sustainability</t>
        </is>
      </c>
      <c r="Z29" s="123" t="inlineStr">
        <is>
          <t>Stakeholder &amp; Client Management · Communication &amp; Presentation · Business Analysis &amp; Requirements Engineering · Project, Program &amp; Agile Management</t>
        </is>
      </c>
      <c r="AA29" s="123" t="inlineStr">
        <is>
          <t>—</t>
        </is>
      </c>
      <c r="AB29" s="123" t="inlineStr">
        <is>
          <t>Core 3 · Future-ready 3 · Functional 3 · Leadership 1</t>
        </is>
      </c>
      <c r="AC29" s="124" t="inlineStr">
        <is>
          <r>
            <rPr>
              <rFont val="Calibri"/>
              <b val="1"/>
              <sz val="10"/>
            </rPr>
            <t>IC:</t>
          </r>
          <r>
            <rPr>
              <rFont val="Calibri"/>
              <sz val="10"/>
            </rPr>
            <t xml:space="preserve"> none · Team Lead: 3–5</t>
          </r>
        </is>
      </c>
      <c r="AD29" s="187" t="inlineStr">
        <is>
          <t>P3</t>
        </is>
      </c>
      <c r="AE29" s="131" t="inlineStr">
        <is>
          <t>Career / · Team Lead</t>
        </is>
      </c>
      <c r="AF29" s="188" t="inlineStr">
        <is>
          <t>4 Enable</t>
        </is>
      </c>
      <c r="AG29" s="131" t="inlineStr">
        <is>
          <t>Senior Consultant</t>
        </is>
      </c>
      <c r="AH29" s="131" t="inlineStr">
        <is>
          <t>L4 · MS 62 · —</t>
        </is>
      </c>
      <c r="AI29" s="131" t="inlineStr">
        <is>
          <t>JL4 · C2 · L9 Team Lead / Consultant</t>
        </is>
      </c>
      <c r="AJ29" s="131" t="inlineStr">
        <is>
          <t>Senior Consultant / Assistant Manager</t>
        </is>
      </c>
      <c r="AK29" s="131" t="inlineStr">
        <is>
          <t>Radford / Pave</t>
        </is>
      </c>
      <c r="AL29" s="131" t="inlineStr">
        <is>
          <r>
            <rPr>
              <rFont val="Calibri"/>
              <b val="1"/>
              <sz val="10"/>
            </rPr>
            <t>Big Four:</t>
          </r>
          <r>
            <rPr>
              <rFont val="Calibri"/>
              <sz val="10"/>
            </rPr>
            <t xml:space="preserve"> Senior Consultant · Regnology: BA · Reg Reporting</t>
          </r>
        </is>
      </c>
      <c r="AM29" s="131" t="inlineStr">
        <is>
          <t>TSIA professional services; PMI; BABOK</t>
        </is>
      </c>
      <c r="AN29" s="144" t="inlineStr">
        <is>
          <t>Lateral; Management Trainees graduate here</t>
        </is>
      </c>
      <c r="AO29" s="134" t="inlineStr">
        <is>
          <t>B2 · Senior Specialist</t>
        </is>
      </c>
      <c r="AP29" s="134" t="inlineStr">
        <is>
          <t>B2 · Manager</t>
        </is>
      </c>
      <c r="AQ29" s="134" t="inlineStr">
        <is>
          <t>ESG / BRSR / CSRD reporting, AI-enabled solutioning</t>
        </is>
      </c>
    </row>
    <row r="30" ht="67" customHeight="1">
      <c r="A30" s="109" t="inlineStr">
        <is>
          <t>Functional</t>
        </is>
      </c>
      <c r="B30" s="111" t="inlineStr">
        <is>
          <t>Customer Success &amp; Support</t>
        </is>
      </c>
      <c r="C30" s="111" t="inlineStr">
        <is>
          <t>Customer Success &amp; Account Management</t>
        </is>
      </c>
      <c r="D30" s="111" t="inlineStr">
        <is>
          <t>Senior Customer Success Specialist – POD Lead</t>
        </is>
      </c>
      <c r="E30" s="23" t="inlineStr">
        <is>
          <t>B1</t>
        </is>
      </c>
      <c r="F30" s="21" t="inlineStr">
        <is>
          <t>Specialist · POD Lead</t>
        </is>
      </c>
      <c r="G30" s="111" t="inlineStr">
        <is>
          <t>POD Lead</t>
        </is>
      </c>
      <c r="H30" s="112" t="n">
        <v>1</v>
      </c>
      <c r="I30" s="113" t="inlineStr">
        <is>
          <t>A domain / module, or a small team</t>
        </is>
      </c>
      <c r="J30" s="114" t="inlineStr">
        <is>
          <t>Domain specialist work</t>
        </is>
      </c>
      <c r="K30" s="114" t="inlineStr">
        <is>
          <t>Technical / QC / client calls for the domain</t>
        </is>
      </c>
      <c r="L30" s="114" t="inlineStr">
        <is>
          <t>A domain or a small team</t>
        </is>
      </c>
      <c r="M30" s="114" t="inlineStr">
        <is>
          <r>
            <rPr>
              <rFont val="Calibri"/>
              <b val="1"/>
              <sz val="10"/>
            </rPr>
            <t>IC:</t>
          </r>
          <r>
            <rPr>
              <rFont val="Calibri"/>
              <sz val="10"/>
            </rPr>
            <t xml:space="preserve"> mentors and reviews · People: hands-on team lead of 3–5</t>
          </r>
        </is>
      </c>
      <c r="N30" s="184" t="inlineStr">
        <is>
          <t>4–7 yrs</t>
        </is>
      </c>
      <c r="O30" s="164" t="inlineStr">
        <is>
          <r>
            <rPr>
              <rFont val="Calibri"/>
              <sz val="10"/>
            </rPr>
            <t xml:space="preserve">Graduate + relevant qualification or certification preferred
</t>
          </r>
          <r>
            <rPr>
              <rFont val="Calibri"/>
              <b val="1"/>
              <sz val="10"/>
            </rPr>
            <t>Family:</t>
          </r>
          <r>
            <rPr>
              <rFont val="Calibri"/>
              <sz val="10"/>
            </rPr>
            <t xml:space="preserve"> Graduate</t>
          </r>
        </is>
      </c>
      <c r="P30" s="164" t="inlineStr">
        <is>
          <t>Internal product certification</t>
        </is>
      </c>
      <c r="Q30" s="164" t="inlineStr">
        <is>
          <t>ITIL / service-desk practice; SLA management</t>
        </is>
      </c>
      <c r="R30" s="185" t="inlineStr">
        <is>
          <t>RC-B-IC</t>
        </is>
      </c>
      <c r="S30" s="186" t="n">
        <v>0.51</v>
      </c>
      <c r="T30" s="186" t="n">
        <v>0.17</v>
      </c>
      <c r="U30" s="186" t="n">
        <v>0.1</v>
      </c>
      <c r="V30" s="186" t="n">
        <v>0.05</v>
      </c>
      <c r="W30" s="186" t="n">
        <v>0.1</v>
      </c>
      <c r="X30" s="186" t="n">
        <v>0.07000000000000001</v>
      </c>
      <c r="Y30" s="122" t="inlineStr">
        <is>
          <t>★ Product, Platform &amp; Domain Knowledge · ★ Stakeholder &amp; Client Management</t>
        </is>
      </c>
      <c r="Z30" s="123" t="inlineStr">
        <is>
          <t>Communication &amp; Presentation · Database, SQL &amp; Data Engineering · Regulatory &amp; BFSI Domain · Process Improvement &amp; Quality Mindset</t>
        </is>
      </c>
      <c r="AA30" s="123" t="inlineStr">
        <is>
          <t>—</t>
        </is>
      </c>
      <c r="AB30" s="123" t="inlineStr">
        <is>
          <t>Core 3 · Future-ready 3 · Functional 3 · Leadership 2</t>
        </is>
      </c>
      <c r="AC30" s="124" t="inlineStr">
        <is>
          <r>
            <rPr>
              <rFont val="Calibri"/>
              <b val="1"/>
              <sz val="10"/>
            </rPr>
            <t>IC:</t>
          </r>
          <r>
            <rPr>
              <rFont val="Calibri"/>
              <sz val="10"/>
            </rPr>
            <t xml:space="preserve"> none · Team Lead: 3–5</t>
          </r>
        </is>
      </c>
      <c r="AD30" s="187" t="inlineStr">
        <is>
          <t>P4</t>
        </is>
      </c>
      <c r="AE30" s="131" t="inlineStr">
        <is>
          <t>Career / · Team Lead</t>
        </is>
      </c>
      <c r="AF30" s="188" t="inlineStr">
        <is>
          <t>4 Enable</t>
        </is>
      </c>
      <c r="AG30" s="131" t="inlineStr">
        <is>
          <t>Senior CSM / Support Specialist</t>
        </is>
      </c>
      <c r="AH30" s="131" t="inlineStr">
        <is>
          <t>L4 · MS 62 · —</t>
        </is>
      </c>
      <c r="AI30" s="131" t="inlineStr">
        <is>
          <t>JL4 · C2 · L9 Team Lead / Consultant</t>
        </is>
      </c>
      <c r="AJ30" s="131" t="inlineStr">
        <is>
          <t>Senior Consultant / Assistant Manager</t>
        </is>
      </c>
      <c r="AK30" s="131" t="inlineStr">
        <is>
          <t>Radford / Pave</t>
        </is>
      </c>
      <c r="AL30" s="131"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M30" s="131" t="inlineStr">
        <is>
          <t>TSIA frameworks and benchmarks; ITIL 4 service desk; Gainsight customer-success practice</t>
        </is>
      </c>
      <c r="AN30" s="144" t="inlineStr">
        <is>
          <t>Lateral; Management Trainees graduate here</t>
        </is>
      </c>
      <c r="AO30" s="134" t="inlineStr">
        <is>
          <t>B2 · Senior Specialist</t>
        </is>
      </c>
      <c r="AP30" s="134" t="inlineStr">
        <is>
          <t>B2 · Manager</t>
        </is>
      </c>
      <c r="AQ30" s="134" t="inlineStr">
        <is>
          <t>AI chat / knowledge-base support, customer-health analytics</t>
        </is>
      </c>
    </row>
    <row r="31" ht="67" customHeight="1">
      <c r="A31" s="109" t="inlineStr">
        <is>
          <t>Functional</t>
        </is>
      </c>
      <c r="B31" s="111" t="inlineStr">
        <is>
          <t>Product Management</t>
        </is>
      </c>
      <c r="C31" s="111" t="inlineStr">
        <is>
          <t>Product Management</t>
        </is>
      </c>
      <c r="D31" s="111" t="inlineStr">
        <is>
          <t>Associate Product Manager – POD Lead</t>
        </is>
      </c>
      <c r="E31" s="23" t="inlineStr">
        <is>
          <t>B1</t>
        </is>
      </c>
      <c r="F31" s="21" t="inlineStr">
        <is>
          <t>Specialist · POD Lead</t>
        </is>
      </c>
      <c r="G31" s="111" t="inlineStr">
        <is>
          <t>POD Lead</t>
        </is>
      </c>
      <c r="H31" s="112" t="n">
        <v>3</v>
      </c>
      <c r="I31" s="113" t="inlineStr">
        <is>
          <t>A domain / module, or a small team</t>
        </is>
      </c>
      <c r="J31" s="114" t="inlineStr">
        <is>
          <t>Domain specialist work</t>
        </is>
      </c>
      <c r="K31" s="114" t="inlineStr">
        <is>
          <t>Technical / QC / client calls for the domain</t>
        </is>
      </c>
      <c r="L31" s="114" t="inlineStr">
        <is>
          <t>A domain or a small team</t>
        </is>
      </c>
      <c r="M31" s="114" t="inlineStr">
        <is>
          <r>
            <rPr>
              <rFont val="Calibri"/>
              <b val="1"/>
              <sz val="10"/>
            </rPr>
            <t>IC:</t>
          </r>
          <r>
            <rPr>
              <rFont val="Calibri"/>
              <sz val="10"/>
            </rPr>
            <t xml:space="preserve"> mentors and reviews · People: hands-on team lead of 3–5</t>
          </r>
        </is>
      </c>
      <c r="N31" s="184" t="inlineStr">
        <is>
          <t>4–7 yrs</t>
        </is>
      </c>
      <c r="O31" s="164" t="inlineStr">
        <is>
          <r>
            <rPr>
              <rFont val="Calibri"/>
              <sz val="10"/>
            </rPr>
            <t xml:space="preserve">Graduate + relevant qualification or certification preferred
</t>
          </r>
          <r>
            <rPr>
              <rFont val="Calibri"/>
              <b val="1"/>
              <sz val="10"/>
            </rPr>
            <t>Family:</t>
          </r>
          <r>
            <rPr>
              <rFont val="Calibri"/>
              <sz val="10"/>
            </rPr>
            <t xml:space="preserve"> Graduate; MBA / PGDM preferred</t>
          </r>
        </is>
      </c>
      <c r="P31" s="164" t="inlineStr">
        <is>
          <t>Internal product certification; CBAP / CCBA · optional</t>
        </is>
      </c>
      <c r="Q31" s="164" t="inlineStr">
        <is>
          <t>Product discovery, roadmap and P&amp;L basics</t>
        </is>
      </c>
      <c r="R31" s="185" t="inlineStr">
        <is>
          <t>RC-B-IC</t>
        </is>
      </c>
      <c r="S31" s="186" t="n">
        <v>0.51</v>
      </c>
      <c r="T31" s="186" t="n">
        <v>0.17</v>
      </c>
      <c r="U31" s="186" t="n">
        <v>0.1</v>
      </c>
      <c r="V31" s="186" t="n">
        <v>0.05</v>
      </c>
      <c r="W31" s="186" t="n">
        <v>0.1</v>
      </c>
      <c r="X31" s="186" t="n">
        <v>0.07000000000000001</v>
      </c>
      <c r="Y31" s="122" t="inlineStr">
        <is>
          <t>★ Product, Platform &amp; Domain Knowledge · ★ Business Analysis &amp; Requirements Engineering</t>
        </is>
      </c>
      <c r="Z31" s="123" t="inlineStr">
        <is>
          <t>Data Analytics, BI &amp; Visualisation · Strategic Thinking &amp; Business Acumen · Stakeholder &amp; Client Management · AI, GenAI &amp; Prompt Engineering</t>
        </is>
      </c>
      <c r="AA31" s="123" t="inlineStr">
        <is>
          <t>—</t>
        </is>
      </c>
      <c r="AB31" s="123" t="inlineStr">
        <is>
          <t>Core 3 · Future-ready 3 · Functional 3 · Leadership 2</t>
        </is>
      </c>
      <c r="AC31" s="124" t="inlineStr">
        <is>
          <r>
            <rPr>
              <rFont val="Calibri"/>
              <b val="1"/>
              <sz val="10"/>
            </rPr>
            <t>IC:</t>
          </r>
          <r>
            <rPr>
              <rFont val="Calibri"/>
              <sz val="10"/>
            </rPr>
            <t xml:space="preserve"> none · Team Lead: 3–5</t>
          </r>
        </is>
      </c>
      <c r="AD31" s="187" t="inlineStr">
        <is>
          <t>P3</t>
        </is>
      </c>
      <c r="AE31" s="131" t="inlineStr">
        <is>
          <t>Career / · Team Lead</t>
        </is>
      </c>
      <c r="AF31" s="188" t="inlineStr">
        <is>
          <t>4 Enable</t>
        </is>
      </c>
      <c r="AG31" s="131" t="inlineStr">
        <is>
          <t>Product Manager</t>
        </is>
      </c>
      <c r="AH31" s="131" t="inlineStr">
        <is>
          <t>L4 · MS 62 · —</t>
        </is>
      </c>
      <c r="AI31" s="131" t="inlineStr">
        <is>
          <t>JL4 · C2 · L9 Team Lead / Consultant</t>
        </is>
      </c>
      <c r="AJ31" s="131" t="inlineStr">
        <is>
          <t>Senior Consultant / Assistant Manager</t>
        </is>
      </c>
      <c r="AK31" s="131" t="inlineStr">
        <is>
          <t>Radford / Pave</t>
        </is>
      </c>
      <c r="AL31" s="131" t="inlineStr">
        <is>
          <t>IRIS Vs Competitor Benchmark — SaaS product ladder: Product Manager</t>
        </is>
      </c>
      <c r="AM31" s="131" t="inlineStr">
        <is>
          <t>Pragmatic Institute Framework · 37 activities, 7 categories; AIPMM</t>
        </is>
      </c>
      <c r="AN31" s="144" t="inlineStr">
        <is>
          <t>Lateral; Management Trainees graduate here</t>
        </is>
      </c>
      <c r="AO31" s="134" t="inlineStr">
        <is>
          <t>B2 · Senior Specialist</t>
        </is>
      </c>
      <c r="AP31" s="134" t="inlineStr">
        <is>
          <t>B2 · Manager</t>
        </is>
      </c>
      <c r="AQ31" s="134" t="inlineStr">
        <is>
          <t>AI product strategy, platform &amp; API products, ESG / digital-reporting markets</t>
        </is>
      </c>
    </row>
    <row r="32" ht="80" customHeight="1">
      <c r="A32" s="109" t="inlineStr">
        <is>
          <t>Functional</t>
        </is>
      </c>
      <c r="B32" s="111" t="inlineStr">
        <is>
          <t>Solution Consulting &amp; Implementation</t>
        </is>
      </c>
      <c r="C32" s="111" t="inlineStr">
        <is>
          <t>Solution Consulting &amp; Implementation</t>
        </is>
      </c>
      <c r="D32" s="111" t="inlineStr">
        <is>
          <t>Functional Specialist – POD Lead</t>
        </is>
      </c>
      <c r="E32" s="23" t="inlineStr">
        <is>
          <t>B1</t>
        </is>
      </c>
      <c r="F32" s="21" t="inlineStr">
        <is>
          <t>Specialist · POD Lead</t>
        </is>
      </c>
      <c r="G32" s="111" t="inlineStr">
        <is>
          <t>POD Lead</t>
        </is>
      </c>
      <c r="H32" s="112" t="n">
        <v>1</v>
      </c>
      <c r="I32" s="113" t="inlineStr">
        <is>
          <t>A domain / module, or a small team</t>
        </is>
      </c>
      <c r="J32" s="114" t="inlineStr">
        <is>
          <t>Domain specialist work</t>
        </is>
      </c>
      <c r="K32" s="114" t="inlineStr">
        <is>
          <t>Technical / QC / client calls for the domain</t>
        </is>
      </c>
      <c r="L32" s="114" t="inlineStr">
        <is>
          <t>A domain or a small team</t>
        </is>
      </c>
      <c r="M32" s="114" t="inlineStr">
        <is>
          <r>
            <rPr>
              <rFont val="Calibri"/>
              <b val="1"/>
              <sz val="10"/>
            </rPr>
            <t>IC:</t>
          </r>
          <r>
            <rPr>
              <rFont val="Calibri"/>
              <sz val="10"/>
            </rPr>
            <t xml:space="preserve"> mentors and reviews · People: hands-on team lead of 3–5</t>
          </r>
        </is>
      </c>
      <c r="N32" s="184" t="inlineStr">
        <is>
          <t>4–7 yrs</t>
        </is>
      </c>
      <c r="O32" s="164" t="inlineStr">
        <is>
          <r>
            <rPr>
              <rFont val="Calibri"/>
              <sz val="10"/>
            </rPr>
            <t xml:space="preserve">Graduate + relevant qualification or certification preferred
</t>
          </r>
          <r>
            <rPr>
              <rFont val="Calibri"/>
              <b val="1"/>
              <sz val="10"/>
            </rPr>
            <t>Family:</t>
          </r>
          <r>
            <rPr>
              <rFont val="Calibri"/>
              <sz val="10"/>
            </rPr>
            <t xml:space="preserve"> Graduate; domain qualification preferred</t>
          </r>
        </is>
      </c>
      <c r="P32" s="164" t="inlineStr">
        <is>
          <t>Internal product certification; GRI / SASB / ESG certificates</t>
        </is>
      </c>
      <c r="Q32" s="164" t="inlineStr">
        <is>
          <t>Implementation methodology; client training</t>
        </is>
      </c>
      <c r="R32" s="185" t="inlineStr">
        <is>
          <t>RC-B-IC</t>
        </is>
      </c>
      <c r="S32" s="186" t="n">
        <v>0.51</v>
      </c>
      <c r="T32" s="186" t="n">
        <v>0.17</v>
      </c>
      <c r="U32" s="186" t="n">
        <v>0.1</v>
      </c>
      <c r="V32" s="186" t="n">
        <v>0.05</v>
      </c>
      <c r="W32" s="186" t="n">
        <v>0.1</v>
      </c>
      <c r="X32" s="186" t="n">
        <v>0.07000000000000001</v>
      </c>
      <c r="Y32" s="122" t="inlineStr">
        <is>
          <t>★ Product, Platform &amp; Domain Knowledge · ★ ESG &amp; Sustainability</t>
        </is>
      </c>
      <c r="Z32" s="123" t="inlineStr">
        <is>
          <t>Stakeholder &amp; Client Management · Communication &amp; Presentation · Business Analysis &amp; Requirements Engineering · Project, Program &amp; Agile Management</t>
        </is>
      </c>
      <c r="AA32" s="123" t="inlineStr">
        <is>
          <t>—</t>
        </is>
      </c>
      <c r="AB32" s="123" t="inlineStr">
        <is>
          <t>Core 3 · Future-ready 3 · Functional 3 · Leadership 2</t>
        </is>
      </c>
      <c r="AC32" s="124" t="inlineStr">
        <is>
          <r>
            <rPr>
              <rFont val="Calibri"/>
              <b val="1"/>
              <sz val="10"/>
            </rPr>
            <t>IC:</t>
          </r>
          <r>
            <rPr>
              <rFont val="Calibri"/>
              <sz val="10"/>
            </rPr>
            <t xml:space="preserve"> none · Team Lead: 3–5</t>
          </r>
        </is>
      </c>
      <c r="AD32" s="187" t="inlineStr">
        <is>
          <t>P3</t>
        </is>
      </c>
      <c r="AE32" s="131" t="inlineStr">
        <is>
          <t>Career / · Team Lead</t>
        </is>
      </c>
      <c r="AF32" s="188" t="inlineStr">
        <is>
          <t>4 Enable</t>
        </is>
      </c>
      <c r="AG32" s="131" t="inlineStr">
        <is>
          <t>Senior Consultant</t>
        </is>
      </c>
      <c r="AH32" s="131" t="inlineStr">
        <is>
          <t>L4 · MS 62 · —</t>
        </is>
      </c>
      <c r="AI32" s="131" t="inlineStr">
        <is>
          <t>JL4 · C2 · L9 Team Lead / Consultant</t>
        </is>
      </c>
      <c r="AJ32" s="131" t="inlineStr">
        <is>
          <t>Senior Consultant / Assistant Manager</t>
        </is>
      </c>
      <c r="AK32" s="131" t="inlineStr">
        <is>
          <t>Radford / Pave</t>
        </is>
      </c>
      <c r="AL32" s="131" t="inlineStr">
        <is>
          <r>
            <rPr>
              <rFont val="Calibri"/>
              <b val="1"/>
              <sz val="10"/>
            </rPr>
            <t>Big Four:</t>
          </r>
          <r>
            <rPr>
              <rFont val="Calibri"/>
              <sz val="10"/>
            </rPr>
            <t xml:space="preserve"> Senior Consultant · Regnology: BA · Reg Reporting</t>
          </r>
        </is>
      </c>
      <c r="AM32" s="131" t="inlineStr">
        <is>
          <t>TSIA professional services; PMI; BABOK</t>
        </is>
      </c>
      <c r="AN32" s="144" t="inlineStr">
        <is>
          <t>Lateral; Management Trainees graduate here</t>
        </is>
      </c>
      <c r="AO32" s="134" t="inlineStr">
        <is>
          <t>B2 · Senior Specialist</t>
        </is>
      </c>
      <c r="AP32" s="134" t="inlineStr">
        <is>
          <t>B2 · Manager</t>
        </is>
      </c>
      <c r="AQ32" s="134" t="inlineStr">
        <is>
          <t>ESG / BRSR / CSRD reporting, AI-enabled solutioning</t>
        </is>
      </c>
    </row>
    <row r="33" ht="80" customHeight="1">
      <c r="A33" s="109" t="inlineStr">
        <is>
          <t>Functional</t>
        </is>
      </c>
      <c r="B33" s="111" t="inlineStr">
        <is>
          <t>Solution Consulting &amp; Implementation</t>
        </is>
      </c>
      <c r="C33" s="111" t="inlineStr">
        <is>
          <t>Solution Consulting &amp; Implementation</t>
        </is>
      </c>
      <c r="D33" s="111" t="inlineStr">
        <is>
          <t>Senior Functional Specialist</t>
        </is>
      </c>
      <c r="E33" s="23" t="inlineStr">
        <is>
          <t>B2</t>
        </is>
      </c>
      <c r="F33" s="21" t="inlineStr">
        <is>
          <t>Senior Specialist</t>
        </is>
      </c>
      <c r="G33" s="111" t="inlineStr">
        <is>
          <t>IC</t>
        </is>
      </c>
      <c r="H33" s="112" t="n">
        <v>1</v>
      </c>
      <c r="I33" s="113" t="inlineStr">
        <is>
          <t>Deep domain expertise, or one team</t>
        </is>
      </c>
      <c r="J33" s="114" t="inlineStr">
        <is>
          <t>Hardest problems in the domain</t>
        </is>
      </c>
      <c r="K33" s="114" t="inlineStr">
        <is>
          <t>Allocates people and sets team priorities</t>
        </is>
      </c>
      <c r="L33" s="114" t="inlineStr">
        <is>
          <t>One team or a client portfolio</t>
        </is>
      </c>
      <c r="M33" s="114" t="inlineStr">
        <is>
          <r>
            <rPr>
              <rFont val="Calibri"/>
              <b val="1"/>
              <sz val="10"/>
            </rPr>
            <t>IC:</t>
          </r>
          <r>
            <rPr>
              <rFont val="Calibri"/>
              <sz val="10"/>
            </rPr>
            <t xml:space="preserve"> guides others in the domain · People: manages a team of 6+</t>
          </r>
        </is>
      </c>
      <c r="N33" s="184" t="inlineStr">
        <is>
          <t>6–9 yrs</t>
        </is>
      </c>
      <c r="O33" s="164" t="inlineStr">
        <is>
          <r>
            <rPr>
              <rFont val="Calibri"/>
              <sz val="10"/>
            </rPr>
            <t xml:space="preserve">Graduate or postgraduate; professional qualification preferred
</t>
          </r>
          <r>
            <rPr>
              <rFont val="Calibri"/>
              <b val="1"/>
              <sz val="10"/>
            </rPr>
            <t>Family:</t>
          </r>
          <r>
            <rPr>
              <rFont val="Calibri"/>
              <sz val="10"/>
            </rPr>
            <t xml:space="preserve"> Graduate; domain qualification preferred</t>
          </r>
        </is>
      </c>
      <c r="P33" s="164" t="inlineStr">
        <is>
          <t>Internal product certification; GRI / SASB / ESG certificates</t>
        </is>
      </c>
      <c r="Q33" s="164" t="inlineStr">
        <is>
          <t>Implementation methodology; client training</t>
        </is>
      </c>
      <c r="R33" s="185" t="inlineStr">
        <is>
          <t>RC-B-IC</t>
        </is>
      </c>
      <c r="S33" s="186" t="n">
        <v>0.51</v>
      </c>
      <c r="T33" s="186" t="n">
        <v>0.17</v>
      </c>
      <c r="U33" s="186" t="n">
        <v>0.1</v>
      </c>
      <c r="V33" s="186" t="n">
        <v>0.05</v>
      </c>
      <c r="W33" s="186" t="n">
        <v>0.1</v>
      </c>
      <c r="X33" s="186" t="n">
        <v>0.07000000000000001</v>
      </c>
      <c r="Y33" s="122" t="inlineStr">
        <is>
          <t>★ Product, Platform &amp; Domain Knowledge · ★ ESG &amp; Sustainability</t>
        </is>
      </c>
      <c r="Z33" s="123" t="inlineStr">
        <is>
          <t>Stakeholder &amp; Client Management · Communication &amp; Presentation · Business Analysis &amp; Requirements Engineering · Project, Program &amp; Agile Management</t>
        </is>
      </c>
      <c r="AA33" s="123" t="inlineStr">
        <is>
          <t>—</t>
        </is>
      </c>
      <c r="AB33" s="123" t="inlineStr">
        <is>
          <t>Core 3 · Future-ready 3 · Functional 4 · Leadership 2</t>
        </is>
      </c>
      <c r="AC33" s="124" t="inlineStr">
        <is>
          <r>
            <rPr>
              <rFont val="Calibri"/>
              <b val="1"/>
              <sz val="10"/>
            </rPr>
            <t>IC:</t>
          </r>
          <r>
            <rPr>
              <rFont val="Calibri"/>
              <sz val="10"/>
            </rPr>
            <t xml:space="preserve"> none · People: 6–8 knowledge work, 8–12 standardised delivery</t>
          </r>
        </is>
      </c>
      <c r="AD33" s="187" t="inlineStr">
        <is>
          <t>P4</t>
        </is>
      </c>
      <c r="AE33" s="131" t="inlineStr">
        <is>
          <t>Senior / Manager</t>
        </is>
      </c>
      <c r="AF33" s="188" t="inlineStr">
        <is>
          <t>4–5</t>
        </is>
      </c>
      <c r="AG33" s="131" t="inlineStr">
        <is>
          <t>Lead Consultant</t>
        </is>
      </c>
      <c r="AH33" s="131" t="inlineStr">
        <is>
          <t>L5 · MS 63 · —</t>
        </is>
      </c>
      <c r="AI33" s="131" t="inlineStr">
        <is>
          <t>JL5 · C3A · L8 Associate Manager</t>
        </is>
      </c>
      <c r="AJ33" s="131" t="inlineStr">
        <is>
          <t>Manager</t>
        </is>
      </c>
      <c r="AK33" s="131" t="inlineStr">
        <is>
          <t>Radford / Pave</t>
        </is>
      </c>
      <c r="AL33" s="131" t="inlineStr">
        <is>
          <r>
            <rPr>
              <rFont val="Calibri"/>
              <b val="1"/>
              <sz val="10"/>
            </rPr>
            <t>Big Four:</t>
          </r>
          <r>
            <rPr>
              <rFont val="Calibri"/>
              <sz val="10"/>
            </rPr>
            <t xml:space="preserve"> Manager · Regnology: Senior BA</t>
          </r>
        </is>
      </c>
      <c r="AM33" s="131" t="inlineStr">
        <is>
          <t>TSIA professional services; PMI; BABOK</t>
        </is>
      </c>
      <c r="AN33" s="144" t="inlineStr">
        <is>
          <t>Lateral</t>
        </is>
      </c>
      <c r="AO33" s="134" t="inlineStr">
        <is>
          <t>B3 · Lead Specialist</t>
        </is>
      </c>
      <c r="AP33" s="134" t="inlineStr">
        <is>
          <t>B3 · Senior Manager</t>
        </is>
      </c>
      <c r="AQ33" s="134" t="inlineStr">
        <is>
          <t>ESG / BRSR / CSRD reporting, AI-enabled solutioning</t>
        </is>
      </c>
    </row>
    <row r="34" ht="67" customHeight="1">
      <c r="A34" s="109" t="inlineStr">
        <is>
          <t>Functional</t>
        </is>
      </c>
      <c r="B34" s="111" t="inlineStr">
        <is>
          <t>Product Management</t>
        </is>
      </c>
      <c r="C34" s="111" t="inlineStr">
        <is>
          <t>Product Management</t>
        </is>
      </c>
      <c r="D34" s="111" t="inlineStr">
        <is>
          <t>Product Manager</t>
        </is>
      </c>
      <c r="E34" s="23" t="inlineStr">
        <is>
          <t>B2</t>
        </is>
      </c>
      <c r="F34" s="21" t="inlineStr">
        <is>
          <t>Manager</t>
        </is>
      </c>
      <c r="G34" s="111" t="inlineStr">
        <is>
          <t>People Manager</t>
        </is>
      </c>
      <c r="H34" s="112" t="n">
        <v>1</v>
      </c>
      <c r="I34" s="113" t="inlineStr">
        <is>
          <t>Deep domain expertise, or one team</t>
        </is>
      </c>
      <c r="J34" s="114" t="inlineStr">
        <is>
          <t>Hardest problems in the domain</t>
        </is>
      </c>
      <c r="K34" s="114" t="inlineStr">
        <is>
          <t>Allocates people and sets team priorities</t>
        </is>
      </c>
      <c r="L34" s="114" t="inlineStr">
        <is>
          <t>One team or a client portfolio</t>
        </is>
      </c>
      <c r="M34" s="114" t="inlineStr">
        <is>
          <r>
            <rPr>
              <rFont val="Calibri"/>
              <b val="1"/>
              <sz val="10"/>
            </rPr>
            <t>IC:</t>
          </r>
          <r>
            <rPr>
              <rFont val="Calibri"/>
              <sz val="10"/>
            </rPr>
            <t xml:space="preserve"> guides others in the domain · People: manages a team of 6+</t>
          </r>
        </is>
      </c>
      <c r="N34" s="184" t="inlineStr">
        <is>
          <t>6–9 yrs</t>
        </is>
      </c>
      <c r="O34" s="164" t="inlineStr">
        <is>
          <r>
            <rPr>
              <rFont val="Calibri"/>
              <sz val="10"/>
            </rPr>
            <t xml:space="preserve">Graduate or postgraduate; professional qualification preferred
</t>
          </r>
          <r>
            <rPr>
              <rFont val="Calibri"/>
              <b val="1"/>
              <sz val="10"/>
            </rPr>
            <t>Family:</t>
          </r>
          <r>
            <rPr>
              <rFont val="Calibri"/>
              <sz val="10"/>
            </rPr>
            <t xml:space="preserve"> Graduate; MBA / PGDM preferred</t>
          </r>
        </is>
      </c>
      <c r="P34" s="164" t="inlineStr">
        <is>
          <t>Internal product certification; CBAP / CCBA · optional</t>
        </is>
      </c>
      <c r="Q34" s="164" t="inlineStr">
        <is>
          <t>Product discovery, roadmap and P&amp;L basics</t>
        </is>
      </c>
      <c r="R34" s="185" t="inlineStr">
        <is>
          <t>RC-B-M</t>
        </is>
      </c>
      <c r="S34" s="186" t="n">
        <v>0.37</v>
      </c>
      <c r="T34" s="186" t="n">
        <v>0.18</v>
      </c>
      <c r="U34" s="186" t="n">
        <v>0.11</v>
      </c>
      <c r="V34" s="186" t="n">
        <v>0.15</v>
      </c>
      <c r="W34" s="186" t="n">
        <v>0.1</v>
      </c>
      <c r="X34" s="186" t="n">
        <v>0.09</v>
      </c>
      <c r="Y34" s="122" t="inlineStr">
        <is>
          <t>★ Product, Platform &amp; Domain Knowledge · ★ Business Analysis &amp; Requirements Engineering</t>
        </is>
      </c>
      <c r="Z34" s="123" t="inlineStr">
        <is>
          <t>Data Analytics, BI &amp; Visualisation · Strategic Thinking &amp; Business Acumen · Stakeholder &amp; Client Management · AI, GenAI &amp; Prompt Engineering</t>
        </is>
      </c>
      <c r="AA34" s="123" t="inlineStr">
        <is>
          <t>—</t>
        </is>
      </c>
      <c r="AB34" s="123" t="inlineStr">
        <is>
          <t>Core 3 · Future-ready 3 · Functional 4 · Leadership 3</t>
        </is>
      </c>
      <c r="AC34" s="124" t="inlineStr">
        <is>
          <r>
            <rPr>
              <rFont val="Calibri"/>
              <b val="1"/>
              <sz val="10"/>
            </rPr>
            <t>IC:</t>
          </r>
          <r>
            <rPr>
              <rFont val="Calibri"/>
              <sz val="10"/>
            </rPr>
            <t xml:space="preserve"> none · People: 6–8 knowledge work, 8–12 standardised delivery</t>
          </r>
        </is>
      </c>
      <c r="AD34" s="187" t="inlineStr">
        <is>
          <t>M3</t>
        </is>
      </c>
      <c r="AE34" s="131" t="inlineStr">
        <is>
          <t>Senior / Manager</t>
        </is>
      </c>
      <c r="AF34" s="188" t="inlineStr">
        <is>
          <t>4–5</t>
        </is>
      </c>
      <c r="AG34" s="131" t="inlineStr">
        <is>
          <t>Manager</t>
        </is>
      </c>
      <c r="AH34" s="131" t="inlineStr">
        <is>
          <t>L5 · MS 63 · —</t>
        </is>
      </c>
      <c r="AI34" s="131" t="inlineStr">
        <is>
          <t>JL5 · C3A · L8 Associate Manager</t>
        </is>
      </c>
      <c r="AJ34" s="131" t="inlineStr">
        <is>
          <t>Manager</t>
        </is>
      </c>
      <c r="AK34" s="131" t="inlineStr">
        <is>
          <t>Radford / Pave</t>
        </is>
      </c>
      <c r="AL34" s="131" t="inlineStr">
        <is>
          <t>IRIS Vs Competitor Benchmark — SaaS product ladder: Senior PM</t>
        </is>
      </c>
      <c r="AM34" s="131" t="inlineStr">
        <is>
          <t>Pragmatic Institute Framework · 37 activities, 7 categories; AIPMM</t>
        </is>
      </c>
      <c r="AN34" s="144" t="inlineStr">
        <is>
          <t>Lateral</t>
        </is>
      </c>
      <c r="AO34" s="134" t="inlineStr">
        <is>
          <t>B3 · Lead Specialist</t>
        </is>
      </c>
      <c r="AP34" s="134" t="inlineStr">
        <is>
          <t>B3 · Senior Manager</t>
        </is>
      </c>
      <c r="AQ34" s="134" t="inlineStr">
        <is>
          <t>AI product strategy, platform &amp; API products, ESG / digital-reporting markets</t>
        </is>
      </c>
    </row>
    <row r="35">
      <c r="A35" s="189" t="n"/>
      <c r="B35" s="190" t="n"/>
      <c r="C35" s="190" t="n"/>
      <c r="D35" s="190" t="n"/>
      <c r="E35" s="190" t="n"/>
      <c r="F35" s="190" t="n"/>
      <c r="G35" s="190" t="n"/>
      <c r="H35" s="190" t="n"/>
      <c r="I35" s="191" t="n"/>
      <c r="J35" s="192" t="n"/>
      <c r="K35" s="192" t="n"/>
      <c r="L35" s="192" t="n"/>
      <c r="M35" s="192" t="n"/>
      <c r="N35" s="193" t="n"/>
      <c r="O35" s="194" t="n"/>
      <c r="P35" s="194" t="n"/>
      <c r="Q35" s="194" t="n"/>
      <c r="R35" s="195" t="n"/>
      <c r="S35" s="196" t="n"/>
      <c r="T35" s="196" t="n"/>
      <c r="U35" s="196" t="n"/>
      <c r="V35" s="196" t="n"/>
      <c r="W35" s="196" t="n"/>
      <c r="X35" s="196" t="n"/>
      <c r="Y35" s="197" t="n"/>
      <c r="Z35" s="198" t="n"/>
      <c r="AA35" s="198" t="n"/>
      <c r="AB35" s="198" t="n"/>
      <c r="AC35" s="199" t="n"/>
      <c r="AD35" s="200" t="n"/>
      <c r="AE35" s="201" t="n"/>
      <c r="AF35" s="201" t="n"/>
      <c r="AG35" s="201" t="n"/>
      <c r="AH35" s="201" t="n"/>
      <c r="AI35" s="201" t="n"/>
      <c r="AJ35" s="201" t="n"/>
      <c r="AK35" s="201" t="n"/>
      <c r="AL35" s="201" t="n"/>
      <c r="AM35" s="201" t="n"/>
      <c r="AN35" s="202" t="n"/>
      <c r="AO35" s="203" t="n"/>
      <c r="AP35" s="203" t="n"/>
      <c r="AQ35" s="203" t="n"/>
    </row>
    <row r="36" ht="20" customHeight="1">
      <c r="A36" s="160" t="inlineStr">
        <is>
          <t>Marketing — 31 people · 17 roles · Sales &amp; marketing · levels A1–B3</t>
        </is>
      </c>
    </row>
    <row r="37" ht="67" customHeight="1">
      <c r="A37" s="109" t="inlineStr">
        <is>
          <t>Marketing</t>
        </is>
      </c>
      <c r="B37" s="111" t="inlineStr">
        <is>
          <t>Sales &amp; Business Development</t>
        </is>
      </c>
      <c r="C37" s="111" t="inlineStr">
        <is>
          <t>Sales Development &amp; Prospecting</t>
        </is>
      </c>
      <c r="D37" s="111" t="inlineStr">
        <is>
          <t>Intern – Sales Development &amp; Prospecting</t>
        </is>
      </c>
      <c r="E37" s="26" t="inlineStr">
        <is>
          <t>A1</t>
        </is>
      </c>
      <c r="F37" s="147" t="inlineStr">
        <is>
          <t>Intern / Trainee</t>
        </is>
      </c>
      <c r="G37" s="111" t="inlineStr">
        <is>
          <t>IC</t>
        </is>
      </c>
      <c r="H37" s="112" t="n">
        <v>3</v>
      </c>
      <c r="I37" s="113" t="inlineStr">
        <is>
          <t>Learning the role; all work reviewed</t>
        </is>
      </c>
      <c r="J37" s="114" t="inlineStr">
        <is>
          <t>Learning; follows worked examples</t>
        </is>
      </c>
      <c r="K37" s="114" t="inlineStr">
        <is>
          <t>Needs approval / close guidance</t>
        </is>
      </c>
      <c r="L37" s="114" t="inlineStr">
        <is>
          <t>Learning tasks</t>
        </is>
      </c>
      <c r="M37" s="114" t="inlineStr">
        <is>
          <t>Not scored in Band A</t>
        </is>
      </c>
      <c r="N37" s="184" t="inlineStr">
        <is>
          <t>0 yrs · fresher / intern</t>
        </is>
      </c>
      <c r="O37" s="164" t="inlineStr">
        <is>
          <r>
            <rPr>
              <rFont val="Calibri"/>
              <sz val="10"/>
            </rPr>
            <t xml:space="preserve">Pursuing or completed graduation / diploma
</t>
          </r>
          <r>
            <rPr>
              <rFont val="Calibri"/>
              <b val="1"/>
              <sz val="10"/>
            </rPr>
            <t>Family:</t>
          </r>
          <r>
            <rPr>
              <rFont val="Calibri"/>
              <sz val="10"/>
            </rPr>
            <t xml:space="preserve"> Graduate; MBA preferred from B2</t>
          </r>
        </is>
      </c>
      <c r="P37" s="164" t="inlineStr">
        <is>
          <t>Google / HubSpot certifications</t>
        </is>
      </c>
      <c r="Q37" s="164" t="inlineStr">
        <is>
          <t>CRM hygiene; contract basics</t>
        </is>
      </c>
      <c r="R37" s="185" t="inlineStr">
        <is>
          <t>—</t>
        </is>
      </c>
      <c r="S37" s="165" t="n"/>
      <c r="T37" s="165" t="n"/>
      <c r="U37" s="165" t="n"/>
      <c r="V37" s="165" t="n"/>
      <c r="W37" s="165" t="n"/>
      <c r="X37" s="165" t="n"/>
      <c r="Y37" s="122" t="inlineStr">
        <is>
          <t>★ Sales, Negotiation &amp; Account Growth · ★ Marketing Tech &amp; Digital Marketing</t>
        </is>
      </c>
      <c r="Z37" s="123" t="inlineStr">
        <is>
          <t>Stakeholder &amp; Client Management · Communication &amp; Presentation · Product, Platform &amp; Domain Knowledge · Strategic Thinking &amp; Business Acumen</t>
        </is>
      </c>
      <c r="AA37" s="123" t="inlineStr">
        <is>
          <t>—</t>
        </is>
      </c>
      <c r="AB37" s="123" t="inlineStr">
        <is>
          <t>Core 1 · Future-ready 1 · Functional 1 · Leadership —</t>
        </is>
      </c>
      <c r="AC37" s="124" t="inlineStr">
        <is>
          <t>No direct reports</t>
        </is>
      </c>
      <c r="AD37" s="187" t="inlineStr">
        <is>
          <t>Entry / P1</t>
        </is>
      </c>
      <c r="AE37" s="131" t="inlineStr">
        <is>
          <t>Entry</t>
        </is>
      </c>
      <c r="AF37" s="188" t="inlineStr">
        <is>
          <t>1 Follow</t>
        </is>
      </c>
      <c r="AG37" s="131" t="inlineStr">
        <is>
          <t>SDR · entry</t>
        </is>
      </c>
      <c r="AH37" s="131" t="inlineStr">
        <is>
          <t>Intern · MS Intern · —</t>
        </is>
      </c>
      <c r="AI37" s="131" t="inlineStr">
        <is>
          <t>Trainee · C1Y · L12 Associate</t>
        </is>
      </c>
      <c r="AJ37" s="131" t="inlineStr">
        <is>
          <t>Intern / Trainee</t>
        </is>
      </c>
      <c r="AK37" s="131" t="inlineStr">
        <is>
          <t>Radford / Pave, JobsPipe title hierarchy</t>
        </is>
      </c>
      <c r="AL37" s="131" t="inlineStr">
        <is>
          <t>—</t>
        </is>
      </c>
      <c r="AM37" s="131" t="inlineStr">
        <is>
          <t>SaaS sales ladder · SDR → AE → Enterprise AE → VP / CRO; MEDDICC-style qualification</t>
        </is>
      </c>
      <c r="AN37" s="144" t="inlineStr">
        <is>
          <t>Campus / intern programme only</t>
        </is>
      </c>
      <c r="AO37" s="134" t="inlineStr">
        <is>
          <t>A2 · Associate</t>
        </is>
      </c>
      <c r="AP37" s="134" t="inlineStr">
        <is>
          <t>A2 · common path</t>
        </is>
      </c>
      <c r="AQ37" s="134" t="inlineStr">
        <is>
          <t>Data-driven selling, AI prospecting, ESG / regtech market knowledge</t>
        </is>
      </c>
    </row>
    <row r="38" ht="80" customHeight="1">
      <c r="A38" s="109" t="inlineStr">
        <is>
          <t>Marketing</t>
        </is>
      </c>
      <c r="B38" s="111" t="inlineStr">
        <is>
          <t>Marketing &amp; Communications</t>
        </is>
      </c>
      <c r="C38" s="111" t="inlineStr">
        <is>
          <t>Content Marketing</t>
        </is>
      </c>
      <c r="D38" s="111" t="inlineStr">
        <is>
          <t>Content Marketing Associate</t>
        </is>
      </c>
      <c r="E38" s="26" t="inlineStr">
        <is>
          <t>A2</t>
        </is>
      </c>
      <c r="F38" s="147" t="inlineStr">
        <is>
          <t>Associate</t>
        </is>
      </c>
      <c r="G38" s="111" t="inlineStr">
        <is>
          <t>IC</t>
        </is>
      </c>
      <c r="H38" s="112" t="n">
        <v>4</v>
      </c>
      <c r="I38" s="113" t="inlineStr">
        <is>
          <t>Standard work delivered independently</t>
        </is>
      </c>
      <c r="J38" s="114" t="inlineStr">
        <is>
          <t>Standard work of the discipline</t>
        </is>
      </c>
      <c r="K38" s="114" t="inlineStr">
        <is>
          <t>Chooses own approach within standards</t>
        </is>
      </c>
      <c r="L38" s="114" t="inlineStr">
        <is>
          <t>Own deliverables · accuracy, TAT</t>
        </is>
      </c>
      <c r="M38" s="114" t="inlineStr">
        <is>
          <t>Not scored in Band A</t>
        </is>
      </c>
      <c r="N38" s="184" t="inlineStr">
        <is>
          <t>0–2 yrs</t>
        </is>
      </c>
      <c r="O38" s="164" t="inlineStr">
        <is>
          <r>
            <rPr>
              <rFont val="Calibri"/>
              <sz val="10"/>
            </rPr>
            <t xml:space="preserve">Graduate · or diploma with experience
</t>
          </r>
          <r>
            <rPr>
              <rFont val="Calibri"/>
              <b val="1"/>
              <sz val="10"/>
            </rPr>
            <t>Family:</t>
          </r>
          <r>
            <rPr>
              <rFont val="Calibri"/>
              <sz val="10"/>
            </rPr>
            <t xml:space="preserve"> Graduate / MBA · marketing</t>
          </r>
        </is>
      </c>
      <c r="P38" s="164" t="inlineStr">
        <is>
          <t>Google / HubSpot certifications</t>
        </is>
      </c>
      <c r="Q38" s="164" t="inlineStr">
        <is>
          <t>Brand and data-privacy rules for campaigns</t>
        </is>
      </c>
      <c r="R38" s="185" t="inlineStr">
        <is>
          <t>SM-A</t>
        </is>
      </c>
      <c r="S38" s="186" t="n">
        <v>0.54</v>
      </c>
      <c r="T38" s="186" t="n">
        <v>0.21</v>
      </c>
      <c r="U38" s="186" t="n">
        <v>0.04</v>
      </c>
      <c r="V38" s="186" t="n">
        <v>0</v>
      </c>
      <c r="W38" s="186" t="n">
        <v>0.1</v>
      </c>
      <c r="X38" s="186" t="n">
        <v>0.11</v>
      </c>
      <c r="Y38" s="122" t="inlineStr">
        <is>
          <t>★ Marketing Tech &amp; Digital Marketing · ★ Communication &amp; Presentation</t>
        </is>
      </c>
      <c r="Z38" s="123" t="inlineStr">
        <is>
          <t>Data Analytics, BI &amp; Visualisation · AI, GenAI &amp; Prompt Engineering · Product, Platform &amp; Domain Knowledge · Strategic Thinking &amp; Business Acumen</t>
        </is>
      </c>
      <c r="AA38" s="123" t="inlineStr">
        <is>
          <t>—</t>
        </is>
      </c>
      <c r="AB38" s="123" t="inlineStr">
        <is>
          <t>Core 2 · Future-ready 2 · Functional 2 · Leadership —</t>
        </is>
      </c>
      <c r="AC38" s="124" t="inlineStr">
        <is>
          <t>No direct reports</t>
        </is>
      </c>
      <c r="AD38" s="187" t="inlineStr">
        <is>
          <t>P1–P2</t>
        </is>
      </c>
      <c r="AE38" s="131" t="inlineStr">
        <is>
          <t>Entry / Developing</t>
        </is>
      </c>
      <c r="AF38" s="188" t="inlineStr">
        <is>
          <t>2 Assist</t>
        </is>
      </c>
      <c r="AG38" s="131" t="inlineStr">
        <is>
          <t>Marketing Associate / Marketing Executive</t>
        </is>
      </c>
      <c r="AH38" s="131" t="inlineStr">
        <is>
          <t>L3 · MS 59–60 · —</t>
        </is>
      </c>
      <c r="AI38" s="131" t="inlineStr">
        <is>
          <t>JL3B · C1 · L11 Analyst</t>
        </is>
      </c>
      <c r="AJ38" s="131" t="inlineStr">
        <is>
          <t>Analyst · DataTracks Associate</t>
        </is>
      </c>
      <c r="AK38" s="131" t="inlineStr">
        <is>
          <t>Radford / Pave</t>
        </is>
      </c>
      <c r="AL38" s="131" t="inlineStr">
        <is>
          <t>IRIS Vs Market Benchmark — CIM proficiency scale: 2 Active learner · IRIS Vs Competitor Benchmark — SaaS marketing ladder: Marketing Associate</t>
        </is>
      </c>
      <c r="AM38" s="131" t="inlineStr">
        <is>
          <t>CIM Global Professional Marketing Framework — proficiency Aware → Active learner → Able → Accomplished → Authoritative</t>
        </is>
      </c>
      <c r="AN38" s="144" t="inlineStr">
        <is>
          <t>Lateral or campus · CT1 on confirmation; CT2 on joining</t>
        </is>
      </c>
      <c r="AO38" s="134" t="inlineStr">
        <is>
          <t>A3 · Senior Associate</t>
        </is>
      </c>
      <c r="AP38" s="134" t="inlineStr">
        <is>
          <t>A3 · common path</t>
        </is>
      </c>
      <c r="AQ38" s="134" t="inlineStr">
        <is>
          <t>AI content &amp; marketing automation, marketing analytics</t>
        </is>
      </c>
    </row>
    <row r="39" ht="80" customHeight="1">
      <c r="A39" s="109" t="inlineStr">
        <is>
          <t>Marketing</t>
        </is>
      </c>
      <c r="B39" s="111" t="inlineStr">
        <is>
          <t>Marketing &amp; Communications</t>
        </is>
      </c>
      <c r="C39" s="111" t="inlineStr">
        <is>
          <t>Demand Generation, Brand &amp; Events</t>
        </is>
      </c>
      <c r="D39" s="111" t="inlineStr">
        <is>
          <t>Marketing Associate</t>
        </is>
      </c>
      <c r="E39" s="26" t="inlineStr">
        <is>
          <t>A2</t>
        </is>
      </c>
      <c r="F39" s="147" t="inlineStr">
        <is>
          <t>Associate</t>
        </is>
      </c>
      <c r="G39" s="111" t="inlineStr">
        <is>
          <t>IC</t>
        </is>
      </c>
      <c r="H39" s="112" t="n">
        <v>1</v>
      </c>
      <c r="I39" s="113" t="inlineStr">
        <is>
          <t>Standard work delivered independently</t>
        </is>
      </c>
      <c r="J39" s="114" t="inlineStr">
        <is>
          <t>Standard work of the discipline</t>
        </is>
      </c>
      <c r="K39" s="114" t="inlineStr">
        <is>
          <t>Chooses own approach within standards</t>
        </is>
      </c>
      <c r="L39" s="114" t="inlineStr">
        <is>
          <t>Own deliverables · accuracy, TAT</t>
        </is>
      </c>
      <c r="M39" s="114" t="inlineStr">
        <is>
          <t>Not scored in Band A</t>
        </is>
      </c>
      <c r="N39" s="184" t="inlineStr">
        <is>
          <t>0–2 yrs</t>
        </is>
      </c>
      <c r="O39" s="164" t="inlineStr">
        <is>
          <r>
            <rPr>
              <rFont val="Calibri"/>
              <sz val="10"/>
            </rPr>
            <t xml:space="preserve">Graduate · or diploma with experience
</t>
          </r>
          <r>
            <rPr>
              <rFont val="Calibri"/>
              <b val="1"/>
              <sz val="10"/>
            </rPr>
            <t>Family:</t>
          </r>
          <r>
            <rPr>
              <rFont val="Calibri"/>
              <sz val="10"/>
            </rPr>
            <t xml:space="preserve"> Graduate / MBA · marketing</t>
          </r>
        </is>
      </c>
      <c r="P39" s="164" t="inlineStr">
        <is>
          <t>Google / HubSpot certifications</t>
        </is>
      </c>
      <c r="Q39" s="164" t="inlineStr">
        <is>
          <t>Brand and data-privacy rules for campaigns</t>
        </is>
      </c>
      <c r="R39" s="185" t="inlineStr">
        <is>
          <t>SM-A</t>
        </is>
      </c>
      <c r="S39" s="186" t="n">
        <v>0.54</v>
      </c>
      <c r="T39" s="186" t="n">
        <v>0.21</v>
      </c>
      <c r="U39" s="186" t="n">
        <v>0.04</v>
      </c>
      <c r="V39" s="186" t="n">
        <v>0</v>
      </c>
      <c r="W39" s="186" t="n">
        <v>0.1</v>
      </c>
      <c r="X39" s="186" t="n">
        <v>0.11</v>
      </c>
      <c r="Y39" s="122" t="inlineStr">
        <is>
          <t>★ Marketing Tech &amp; Digital Marketing · ★ Communication &amp; Presentation</t>
        </is>
      </c>
      <c r="Z39" s="123" t="inlineStr">
        <is>
          <t>Data Analytics, BI &amp; Visualisation · AI, GenAI &amp; Prompt Engineering · Product, Platform &amp; Domain Knowledge · Strategic Thinking &amp; Business Acumen</t>
        </is>
      </c>
      <c r="AA39" s="123" t="inlineStr">
        <is>
          <t>—</t>
        </is>
      </c>
      <c r="AB39" s="123" t="inlineStr">
        <is>
          <t>Core 2 · Future-ready 2 · Functional 2 · Leadership —</t>
        </is>
      </c>
      <c r="AC39" s="124" t="inlineStr">
        <is>
          <t>No direct reports</t>
        </is>
      </c>
      <c r="AD39" s="187" t="inlineStr">
        <is>
          <t>P1–P2</t>
        </is>
      </c>
      <c r="AE39" s="131" t="inlineStr">
        <is>
          <t>Entry / Developing</t>
        </is>
      </c>
      <c r="AF39" s="188" t="inlineStr">
        <is>
          <t>2 Assist</t>
        </is>
      </c>
      <c r="AG39" s="131" t="inlineStr">
        <is>
          <t>Marketing Associate / Marketing Executive</t>
        </is>
      </c>
      <c r="AH39" s="131" t="inlineStr">
        <is>
          <t>L3 · MS 59–60 · —</t>
        </is>
      </c>
      <c r="AI39" s="131" t="inlineStr">
        <is>
          <t>JL3B · C1 · L11 Analyst</t>
        </is>
      </c>
      <c r="AJ39" s="131" t="inlineStr">
        <is>
          <t>Analyst · DataTracks Associate</t>
        </is>
      </c>
      <c r="AK39" s="131" t="inlineStr">
        <is>
          <t>Radford / Pave</t>
        </is>
      </c>
      <c r="AL39" s="131" t="inlineStr">
        <is>
          <t>IRIS Vs Market Benchmark — CIM proficiency scale: 2 Active learner · IRIS Vs Competitor Benchmark — SaaS marketing ladder: Marketing Associate</t>
        </is>
      </c>
      <c r="AM39" s="131" t="inlineStr">
        <is>
          <t>CIM Global Professional Marketing Framework — proficiency Aware → Active learner → Able → Accomplished → Authoritative</t>
        </is>
      </c>
      <c r="AN39" s="144" t="inlineStr">
        <is>
          <t>Lateral or campus · CT1 on confirmation; CT2 on joining</t>
        </is>
      </c>
      <c r="AO39" s="134" t="inlineStr">
        <is>
          <t>A3 · Senior Associate</t>
        </is>
      </c>
      <c r="AP39" s="134" t="inlineStr">
        <is>
          <t>A3 · common path</t>
        </is>
      </c>
      <c r="AQ39" s="134" t="inlineStr">
        <is>
          <t>AI content &amp; marketing automation, marketing analytics</t>
        </is>
      </c>
    </row>
    <row r="40" ht="80" customHeight="1">
      <c r="A40" s="109" t="inlineStr">
        <is>
          <t>Marketing</t>
        </is>
      </c>
      <c r="B40" s="111" t="inlineStr">
        <is>
          <t>Marketing &amp; Communications</t>
        </is>
      </c>
      <c r="C40" s="111" t="inlineStr">
        <is>
          <t>Marketing Operations &amp; Automation</t>
        </is>
      </c>
      <c r="D40" s="111" t="inlineStr">
        <is>
          <t>Marketing Operations Associate</t>
        </is>
      </c>
      <c r="E40" s="26" t="inlineStr">
        <is>
          <t>A2</t>
        </is>
      </c>
      <c r="F40" s="147" t="inlineStr">
        <is>
          <t>Associate</t>
        </is>
      </c>
      <c r="G40" s="111" t="inlineStr">
        <is>
          <t>IC</t>
        </is>
      </c>
      <c r="H40" s="112" t="n">
        <v>3</v>
      </c>
      <c r="I40" s="113" t="inlineStr">
        <is>
          <t>Standard work delivered independently</t>
        </is>
      </c>
      <c r="J40" s="114" t="inlineStr">
        <is>
          <t>Standard work of the discipline</t>
        </is>
      </c>
      <c r="K40" s="114" t="inlineStr">
        <is>
          <t>Chooses own approach within standards</t>
        </is>
      </c>
      <c r="L40" s="114" t="inlineStr">
        <is>
          <t>Own deliverables · accuracy, TAT</t>
        </is>
      </c>
      <c r="M40" s="114" t="inlineStr">
        <is>
          <t>Not scored in Band A</t>
        </is>
      </c>
      <c r="N40" s="184" t="inlineStr">
        <is>
          <t>0–2 yrs</t>
        </is>
      </c>
      <c r="O40" s="164" t="inlineStr">
        <is>
          <r>
            <rPr>
              <rFont val="Calibri"/>
              <sz val="10"/>
            </rPr>
            <t xml:space="preserve">Graduate · or diploma with experience
</t>
          </r>
          <r>
            <rPr>
              <rFont val="Calibri"/>
              <b val="1"/>
              <sz val="10"/>
            </rPr>
            <t>Family:</t>
          </r>
          <r>
            <rPr>
              <rFont val="Calibri"/>
              <sz val="10"/>
            </rPr>
            <t xml:space="preserve"> Graduate / MBA · marketing</t>
          </r>
        </is>
      </c>
      <c r="P40" s="164" t="inlineStr">
        <is>
          <t>Google / HubSpot certifications</t>
        </is>
      </c>
      <c r="Q40" s="164" t="inlineStr">
        <is>
          <t>Brand and data-privacy rules for campaigns</t>
        </is>
      </c>
      <c r="R40" s="185" t="inlineStr">
        <is>
          <t>SM-A</t>
        </is>
      </c>
      <c r="S40" s="186" t="n">
        <v>0.54</v>
      </c>
      <c r="T40" s="186" t="n">
        <v>0.21</v>
      </c>
      <c r="U40" s="186" t="n">
        <v>0.04</v>
      </c>
      <c r="V40" s="186" t="n">
        <v>0</v>
      </c>
      <c r="W40" s="186" t="n">
        <v>0.1</v>
      </c>
      <c r="X40" s="186" t="n">
        <v>0.11</v>
      </c>
      <c r="Y40" s="122" t="inlineStr">
        <is>
          <t>★ Marketing Tech &amp; Digital Marketing · ★ Communication &amp; Presentation</t>
        </is>
      </c>
      <c r="Z40" s="123" t="inlineStr">
        <is>
          <t>Data Analytics, BI &amp; Visualisation · AI, GenAI &amp; Prompt Engineering · Product, Platform &amp; Domain Knowledge · Strategic Thinking &amp; Business Acumen</t>
        </is>
      </c>
      <c r="AA40" s="123" t="inlineStr">
        <is>
          <t>—</t>
        </is>
      </c>
      <c r="AB40" s="123" t="inlineStr">
        <is>
          <t>Core 2 · Future-ready 2 · Functional 2 · Leadership —</t>
        </is>
      </c>
      <c r="AC40" s="124" t="inlineStr">
        <is>
          <t>No direct reports</t>
        </is>
      </c>
      <c r="AD40" s="187" t="inlineStr">
        <is>
          <t>P1–P2</t>
        </is>
      </c>
      <c r="AE40" s="131" t="inlineStr">
        <is>
          <t>Entry / Developing</t>
        </is>
      </c>
      <c r="AF40" s="188" t="inlineStr">
        <is>
          <t>2 Assist</t>
        </is>
      </c>
      <c r="AG40" s="131" t="inlineStr">
        <is>
          <t>Marketing Associate / Marketing Executive</t>
        </is>
      </c>
      <c r="AH40" s="131" t="inlineStr">
        <is>
          <t>L3 · MS 59–60 · —</t>
        </is>
      </c>
      <c r="AI40" s="131" t="inlineStr">
        <is>
          <t>JL3B · C1 · L11 Analyst</t>
        </is>
      </c>
      <c r="AJ40" s="131" t="inlineStr">
        <is>
          <t>Analyst · DataTracks Associate</t>
        </is>
      </c>
      <c r="AK40" s="131" t="inlineStr">
        <is>
          <t>Radford / Pave</t>
        </is>
      </c>
      <c r="AL40" s="131" t="inlineStr">
        <is>
          <t>IRIS Vs Market Benchmark — CIM proficiency scale: 2 Active learner · IRIS Vs Competitor Benchmark — SaaS marketing ladder: Marketing Associate</t>
        </is>
      </c>
      <c r="AM40" s="131" t="inlineStr">
        <is>
          <t>CIM Global Professional Marketing Framework — proficiency Aware → Active learner → Able → Accomplished → Authoritative</t>
        </is>
      </c>
      <c r="AN40" s="144" t="inlineStr">
        <is>
          <t>Lateral or campus · CT1 on confirmation; CT2 on joining</t>
        </is>
      </c>
      <c r="AO40" s="134" t="inlineStr">
        <is>
          <t>A3 · Senior Associate</t>
        </is>
      </c>
      <c r="AP40" s="134" t="inlineStr">
        <is>
          <t>A3 · common path</t>
        </is>
      </c>
      <c r="AQ40" s="134" t="inlineStr">
        <is>
          <t>AI content &amp; marketing automation, marketing analytics</t>
        </is>
      </c>
    </row>
    <row r="41" ht="67" customHeight="1">
      <c r="A41" s="109" t="inlineStr">
        <is>
          <t>Marketing</t>
        </is>
      </c>
      <c r="B41" s="111" t="inlineStr">
        <is>
          <t>Sales &amp; Business Development</t>
        </is>
      </c>
      <c r="C41" s="111" t="inlineStr">
        <is>
          <t>Sales Development &amp; Prospecting</t>
        </is>
      </c>
      <c r="D41" s="111" t="inlineStr">
        <is>
          <t>Sales Development Representative</t>
        </is>
      </c>
      <c r="E41" s="26" t="inlineStr">
        <is>
          <t>A2</t>
        </is>
      </c>
      <c r="F41" s="147" t="inlineStr">
        <is>
          <t>Associate</t>
        </is>
      </c>
      <c r="G41" s="111" t="inlineStr">
        <is>
          <t>IC</t>
        </is>
      </c>
      <c r="H41" s="112" t="n">
        <v>5</v>
      </c>
      <c r="I41" s="113" t="inlineStr">
        <is>
          <t>Standard work delivered independently</t>
        </is>
      </c>
      <c r="J41" s="114" t="inlineStr">
        <is>
          <t>Standard work of the discipline</t>
        </is>
      </c>
      <c r="K41" s="114" t="inlineStr">
        <is>
          <t>Chooses own approach within standards</t>
        </is>
      </c>
      <c r="L41" s="114" t="inlineStr">
        <is>
          <t>Own deliverables · accuracy, TAT</t>
        </is>
      </c>
      <c r="M41" s="114" t="inlineStr">
        <is>
          <t>Not scored in Band A</t>
        </is>
      </c>
      <c r="N41" s="184" t="inlineStr">
        <is>
          <t>0–2 yrs</t>
        </is>
      </c>
      <c r="O41" s="164" t="inlineStr">
        <is>
          <r>
            <rPr>
              <rFont val="Calibri"/>
              <sz val="10"/>
            </rPr>
            <t xml:space="preserve">Graduate · or diploma with experience
</t>
          </r>
          <r>
            <rPr>
              <rFont val="Calibri"/>
              <b val="1"/>
              <sz val="10"/>
            </rPr>
            <t>Family:</t>
          </r>
          <r>
            <rPr>
              <rFont val="Calibri"/>
              <sz val="10"/>
            </rPr>
            <t xml:space="preserve"> Graduate; MBA preferred from B2</t>
          </r>
        </is>
      </c>
      <c r="P41" s="164" t="inlineStr">
        <is>
          <t>Google / HubSpot certifications</t>
        </is>
      </c>
      <c r="Q41" s="164" t="inlineStr">
        <is>
          <t>CRM hygiene; contract basics</t>
        </is>
      </c>
      <c r="R41" s="185" t="inlineStr">
        <is>
          <t>SM-A</t>
        </is>
      </c>
      <c r="S41" s="186" t="n">
        <v>0.54</v>
      </c>
      <c r="T41" s="186" t="n">
        <v>0.21</v>
      </c>
      <c r="U41" s="186" t="n">
        <v>0.04</v>
      </c>
      <c r="V41" s="186" t="n">
        <v>0</v>
      </c>
      <c r="W41" s="186" t="n">
        <v>0.1</v>
      </c>
      <c r="X41" s="186" t="n">
        <v>0.11</v>
      </c>
      <c r="Y41" s="122" t="inlineStr">
        <is>
          <t>★ Sales, Negotiation &amp; Account Growth · ★ Marketing Tech &amp; Digital Marketing</t>
        </is>
      </c>
      <c r="Z41" s="123" t="inlineStr">
        <is>
          <t>Stakeholder &amp; Client Management · Communication &amp; Presentation · Product, Platform &amp; Domain Knowledge · Strategic Thinking &amp; Business Acumen</t>
        </is>
      </c>
      <c r="AA41" s="123" t="inlineStr">
        <is>
          <t>—</t>
        </is>
      </c>
      <c r="AB41" s="123" t="inlineStr">
        <is>
          <t>Core 2 · Future-ready 2 · Functional 2 · Leadership —</t>
        </is>
      </c>
      <c r="AC41" s="124" t="inlineStr">
        <is>
          <t>No direct reports</t>
        </is>
      </c>
      <c r="AD41" s="187" t="inlineStr">
        <is>
          <t>P1–P2</t>
        </is>
      </c>
      <c r="AE41" s="131" t="inlineStr">
        <is>
          <t>Entry / Developing</t>
        </is>
      </c>
      <c r="AF41" s="188" t="inlineStr">
        <is>
          <t>2 Assist</t>
        </is>
      </c>
      <c r="AG41" s="131" t="inlineStr">
        <is>
          <t>SDR · entry / SDR / Inside Sales</t>
        </is>
      </c>
      <c r="AH41" s="131" t="inlineStr">
        <is>
          <t>L3 · MS 59–60 · —</t>
        </is>
      </c>
      <c r="AI41" s="131" t="inlineStr">
        <is>
          <t>JL3B · C1 · L11 Analyst</t>
        </is>
      </c>
      <c r="AJ41" s="131" t="inlineStr">
        <is>
          <t>Analyst · DataTracks Associate</t>
        </is>
      </c>
      <c r="AK41" s="131" t="inlineStr">
        <is>
          <t>Radford / Pave, JobsPipe title hierarchy</t>
        </is>
      </c>
      <c r="AL41" s="131" t="inlineStr">
        <is>
          <t>IRIS Vs Competitor Benchmark — SaaS sales ladder — IC: SDR / BDR</t>
        </is>
      </c>
      <c r="AM41" s="131" t="inlineStr">
        <is>
          <t>SaaS sales ladder · SDR → AE → Enterprise AE → VP / CRO; MEDDICC-style qualification</t>
        </is>
      </c>
      <c r="AN41" s="144" t="inlineStr">
        <is>
          <t>Lateral or campus · CT1 on confirmation; CT2 on joining</t>
        </is>
      </c>
      <c r="AO41" s="134" t="inlineStr">
        <is>
          <t>A3 · Senior Associate</t>
        </is>
      </c>
      <c r="AP41" s="134" t="inlineStr">
        <is>
          <t>A3 · common path</t>
        </is>
      </c>
      <c r="AQ41" s="134" t="inlineStr">
        <is>
          <t>Data-driven selling, AI prospecting, ESG / regtech market knowledge</t>
        </is>
      </c>
    </row>
    <row r="42" ht="67" customHeight="1">
      <c r="A42" s="109" t="inlineStr">
        <is>
          <t>Marketing</t>
        </is>
      </c>
      <c r="B42" s="111" t="inlineStr">
        <is>
          <t>Design &amp; Creative</t>
        </is>
      </c>
      <c r="C42" s="111" t="inlineStr">
        <is>
          <t>Brand, Graphic &amp; Video Design</t>
        </is>
      </c>
      <c r="D42" s="111" t="inlineStr">
        <is>
          <t>Senior Designer</t>
        </is>
      </c>
      <c r="E42" s="26" t="inlineStr">
        <is>
          <t>A3</t>
        </is>
      </c>
      <c r="F42" s="147" t="inlineStr">
        <is>
          <t>Senior Associate</t>
        </is>
      </c>
      <c r="G42" s="111" t="inlineStr">
        <is>
          <t>IC</t>
        </is>
      </c>
      <c r="H42" s="112" t="n">
        <v>1</v>
      </c>
      <c r="I42" s="113" t="inlineStr">
        <is>
          <t>Varied work; reviews juniors; go-to for a process</t>
        </is>
      </c>
      <c r="J42" s="114" t="inlineStr">
        <is>
          <t>Varied and non-standard work; handles exceptions</t>
        </is>
      </c>
      <c r="K42" s="114" t="inlineStr">
        <is>
          <t>Technical / QC / client calls on own work</t>
        </is>
      </c>
      <c r="L42" s="114" t="inlineStr">
        <is>
          <t>A module / process, or work with client or regulatory consequences</t>
        </is>
      </c>
      <c r="M42" s="114" t="inlineStr">
        <is>
          <t>Not scored in Band A</t>
        </is>
      </c>
      <c r="N42" s="184" t="inlineStr">
        <is>
          <t>2–4 yrs</t>
        </is>
      </c>
      <c r="O42" s="164" t="inlineStr">
        <is>
          <r>
            <rPr>
              <rFont val="Calibri"/>
              <sz val="10"/>
            </rPr>
            <t xml:space="preserve">Graduate; relevant certification preferred
</t>
          </r>
          <r>
            <rPr>
              <rFont val="Calibri"/>
              <b val="1"/>
              <sz val="10"/>
            </rPr>
            <t>Family:</t>
          </r>
          <r>
            <rPr>
              <rFont val="Calibri"/>
              <sz val="10"/>
            </rPr>
            <t xml:space="preserve"> Graduate in design / communication</t>
          </r>
        </is>
      </c>
      <c r="P42" s="164" t="inlineStr">
        <is>
          <t>Internal product certification</t>
        </is>
      </c>
      <c r="Q42" s="164" t="inlineStr">
        <is>
          <t>Brand and accessibility standards · WCAG</t>
        </is>
      </c>
      <c r="R42" s="185" t="inlineStr">
        <is>
          <t>SM-A</t>
        </is>
      </c>
      <c r="S42" s="186" t="n">
        <v>0.54</v>
      </c>
      <c r="T42" s="186" t="n">
        <v>0.21</v>
      </c>
      <c r="U42" s="186" t="n">
        <v>0.04</v>
      </c>
      <c r="V42" s="186" t="n">
        <v>0</v>
      </c>
      <c r="W42" s="186" t="n">
        <v>0.1</v>
      </c>
      <c r="X42" s="186" t="n">
        <v>0.11</v>
      </c>
      <c r="Y42" s="122" t="inlineStr">
        <is>
          <t>★ Product, Platform &amp; Domain Knowledge · ★ Communication &amp; Presentation</t>
        </is>
      </c>
      <c r="Z42" s="123" t="inlineStr">
        <is>
          <t>Marketing Tech &amp; Digital Marketing · Process Improvement &amp; Quality Mindset · AI, GenAI &amp; Prompt Engineering · Stakeholder &amp; Client Management</t>
        </is>
      </c>
      <c r="AA42" s="123" t="inlineStr">
        <is>
          <t>—</t>
        </is>
      </c>
      <c r="AB42" s="123" t="inlineStr">
        <is>
          <t>Core 2 · Future-ready 2 · Functional 3 · Leadership —</t>
        </is>
      </c>
      <c r="AC42" s="124" t="inlineStr">
        <is>
          <t>None · guides 1–3 juniors informally</t>
        </is>
      </c>
      <c r="AD42" s="187" t="inlineStr">
        <is>
          <t>P2</t>
        </is>
      </c>
      <c r="AE42" s="131" t="inlineStr">
        <is>
          <t>Developing</t>
        </is>
      </c>
      <c r="AF42" s="188" t="inlineStr">
        <is>
          <t>3 Apply</t>
        </is>
      </c>
      <c r="AG42" s="131" t="inlineStr">
        <is>
          <t>Designer</t>
        </is>
      </c>
      <c r="AH42" s="131" t="inlineStr">
        <is>
          <t>L3–L4 · MS 61–62 · —</t>
        </is>
      </c>
      <c r="AI42" s="131" t="inlineStr">
        <is>
          <t>JL3A · C1 · L11–L10 · Senior Analyst</t>
        </is>
      </c>
      <c r="AJ42" s="131" t="inlineStr">
        <is>
          <t>Consultant · DataTracks Senior Associate · 2–5 yrs</t>
        </is>
      </c>
      <c r="AK42" s="131" t="inlineStr">
        <is>
          <t>Radford / Pave</t>
        </is>
      </c>
      <c r="AL42" s="131" t="inlineStr">
        <is>
          <t>IRIS Vs Competitor Benchmark — UX / design ladder: Designer</t>
        </is>
      </c>
      <c r="AM42" s="131" t="inlineStr">
        <is>
          <t>UX career ladder Junior → Designer → Senior → Lead → Principal; WCAG accessibility</t>
        </is>
      </c>
      <c r="AN42" s="144" t="inlineStr">
        <is>
          <t>Lateral or campus · CT2 at 12 months; CT3 in programme</t>
        </is>
      </c>
      <c r="AO42" s="134" t="inlineStr">
        <is>
          <t>B1 · Specialist</t>
        </is>
      </c>
      <c r="AP42" s="134" t="inlineStr">
        <is>
          <t>B1 · Team Lead</t>
        </is>
      </c>
      <c r="AQ42" s="134" t="inlineStr">
        <is>
          <t>AI-assisted design, design systems</t>
        </is>
      </c>
    </row>
    <row r="43" ht="80" customHeight="1">
      <c r="A43" s="109" t="inlineStr">
        <is>
          <t>Marketing</t>
        </is>
      </c>
      <c r="B43" s="111" t="inlineStr">
        <is>
          <t>Marketing &amp; Communications</t>
        </is>
      </c>
      <c r="C43" s="111" t="inlineStr">
        <is>
          <t>Content Marketing</t>
        </is>
      </c>
      <c r="D43" s="111" t="inlineStr">
        <is>
          <t>Senior Content Marketing Associate</t>
        </is>
      </c>
      <c r="E43" s="26" t="inlineStr">
        <is>
          <t>A3</t>
        </is>
      </c>
      <c r="F43" s="147" t="inlineStr">
        <is>
          <t>Senior Associate</t>
        </is>
      </c>
      <c r="G43" s="111" t="inlineStr">
        <is>
          <t>IC</t>
        </is>
      </c>
      <c r="H43" s="112" t="n">
        <v>1</v>
      </c>
      <c r="I43" s="113" t="inlineStr">
        <is>
          <t>Varied work; reviews juniors; go-to for a process</t>
        </is>
      </c>
      <c r="J43" s="114" t="inlineStr">
        <is>
          <t>Varied and non-standard work; handles exceptions</t>
        </is>
      </c>
      <c r="K43" s="114" t="inlineStr">
        <is>
          <t>Technical / QC / client calls on own work</t>
        </is>
      </c>
      <c r="L43" s="114" t="inlineStr">
        <is>
          <t>A module / process, or work with client or regulatory consequences</t>
        </is>
      </c>
      <c r="M43" s="114" t="inlineStr">
        <is>
          <t>Not scored in Band A</t>
        </is>
      </c>
      <c r="N43" s="184" t="inlineStr">
        <is>
          <t>2–4 yrs</t>
        </is>
      </c>
      <c r="O43" s="164" t="inlineStr">
        <is>
          <r>
            <rPr>
              <rFont val="Calibri"/>
              <sz val="10"/>
            </rPr>
            <t xml:space="preserve">Graduate; relevant certification preferred
</t>
          </r>
          <r>
            <rPr>
              <rFont val="Calibri"/>
              <b val="1"/>
              <sz val="10"/>
            </rPr>
            <t>Family:</t>
          </r>
          <r>
            <rPr>
              <rFont val="Calibri"/>
              <sz val="10"/>
            </rPr>
            <t xml:space="preserve"> Graduate / MBA · marketing</t>
          </r>
        </is>
      </c>
      <c r="P43" s="164" t="inlineStr">
        <is>
          <t>Google / HubSpot certifications</t>
        </is>
      </c>
      <c r="Q43" s="164" t="inlineStr">
        <is>
          <t>Brand and data-privacy rules for campaigns</t>
        </is>
      </c>
      <c r="R43" s="185" t="inlineStr">
        <is>
          <t>SM-A</t>
        </is>
      </c>
      <c r="S43" s="186" t="n">
        <v>0.54</v>
      </c>
      <c r="T43" s="186" t="n">
        <v>0.21</v>
      </c>
      <c r="U43" s="186" t="n">
        <v>0.04</v>
      </c>
      <c r="V43" s="186" t="n">
        <v>0</v>
      </c>
      <c r="W43" s="186" t="n">
        <v>0.1</v>
      </c>
      <c r="X43" s="186" t="n">
        <v>0.11</v>
      </c>
      <c r="Y43" s="122" t="inlineStr">
        <is>
          <t>★ Marketing Tech &amp; Digital Marketing · ★ Communication &amp; Presentation</t>
        </is>
      </c>
      <c r="Z43" s="123" t="inlineStr">
        <is>
          <t>Data Analytics, BI &amp; Visualisation · AI, GenAI &amp; Prompt Engineering · Product, Platform &amp; Domain Knowledge · Strategic Thinking &amp; Business Acumen</t>
        </is>
      </c>
      <c r="AA43" s="123" t="inlineStr">
        <is>
          <t>—</t>
        </is>
      </c>
      <c r="AB43" s="123" t="inlineStr">
        <is>
          <t>Core 2 · Future-ready 2 · Functional 3 · Leadership —</t>
        </is>
      </c>
      <c r="AC43" s="124" t="inlineStr">
        <is>
          <t>None · guides 1–3 juniors informally</t>
        </is>
      </c>
      <c r="AD43" s="187" t="inlineStr">
        <is>
          <t>P2</t>
        </is>
      </c>
      <c r="AE43" s="131" t="inlineStr">
        <is>
          <t>Developing</t>
        </is>
      </c>
      <c r="AF43" s="188" t="inlineStr">
        <is>
          <t>3 Apply</t>
        </is>
      </c>
      <c r="AG43" s="131" t="inlineStr">
        <is>
          <t>Marketing Executive</t>
        </is>
      </c>
      <c r="AH43" s="131" t="inlineStr">
        <is>
          <t>L3–L4 · MS 61–62 · —</t>
        </is>
      </c>
      <c r="AI43" s="131" t="inlineStr">
        <is>
          <t>JL3A · C1 · L11–L10 · Senior Analyst</t>
        </is>
      </c>
      <c r="AJ43" s="131" t="inlineStr">
        <is>
          <t>Consultant · DataTracks Senior Associate · 2–5 yrs</t>
        </is>
      </c>
      <c r="AK43" s="131" t="inlineStr">
        <is>
          <t>Radford / Pave</t>
        </is>
      </c>
      <c r="AL43" s="131" t="inlineStr">
        <is>
          <t>IRIS Vs Market Benchmark — CIM proficiency scale: 2–3 · IRIS Vs Competitor Benchmark — SaaS marketing ladder: Marketing Specialist</t>
        </is>
      </c>
      <c r="AM43" s="131" t="inlineStr">
        <is>
          <t>CIM Global Professional Marketing Framework — proficiency Aware → Active learner → Able → Accomplished → Authoritative</t>
        </is>
      </c>
      <c r="AN43" s="144" t="inlineStr">
        <is>
          <t>Lateral or campus · CT2 at 12 months; CT3 in programme</t>
        </is>
      </c>
      <c r="AO43" s="134" t="inlineStr">
        <is>
          <t>B1 · Specialist</t>
        </is>
      </c>
      <c r="AP43" s="134" t="inlineStr">
        <is>
          <t>B1 · Team Lead</t>
        </is>
      </c>
      <c r="AQ43" s="134" t="inlineStr">
        <is>
          <t>AI content &amp; marketing automation, marketing analytics</t>
        </is>
      </c>
    </row>
    <row r="44" ht="80" customHeight="1">
      <c r="A44" s="109" t="inlineStr">
        <is>
          <t>Marketing</t>
        </is>
      </c>
      <c r="B44" s="111" t="inlineStr">
        <is>
          <t>Marketing &amp; Communications</t>
        </is>
      </c>
      <c r="C44" s="111" t="inlineStr">
        <is>
          <t>Digital Marketing, Web &amp; Social</t>
        </is>
      </c>
      <c r="D44" s="111" t="inlineStr">
        <is>
          <t>Senior Digital Marketing Associate</t>
        </is>
      </c>
      <c r="E44" s="26" t="inlineStr">
        <is>
          <t>A3</t>
        </is>
      </c>
      <c r="F44" s="147" t="inlineStr">
        <is>
          <t>Senior Associate</t>
        </is>
      </c>
      <c r="G44" s="111" t="inlineStr">
        <is>
          <t>IC</t>
        </is>
      </c>
      <c r="H44" s="112" t="n">
        <v>1</v>
      </c>
      <c r="I44" s="113" t="inlineStr">
        <is>
          <t>Varied work; reviews juniors; go-to for a process</t>
        </is>
      </c>
      <c r="J44" s="114" t="inlineStr">
        <is>
          <t>Varied and non-standard work; handles exceptions</t>
        </is>
      </c>
      <c r="K44" s="114" t="inlineStr">
        <is>
          <t>Technical / QC / client calls on own work</t>
        </is>
      </c>
      <c r="L44" s="114" t="inlineStr">
        <is>
          <t>A module / process, or work with client or regulatory consequences</t>
        </is>
      </c>
      <c r="M44" s="114" t="inlineStr">
        <is>
          <t>Not scored in Band A</t>
        </is>
      </c>
      <c r="N44" s="184" t="inlineStr">
        <is>
          <t>2–4 yrs</t>
        </is>
      </c>
      <c r="O44" s="164" t="inlineStr">
        <is>
          <r>
            <rPr>
              <rFont val="Calibri"/>
              <sz val="10"/>
            </rPr>
            <t xml:space="preserve">Graduate; relevant certification preferred
</t>
          </r>
          <r>
            <rPr>
              <rFont val="Calibri"/>
              <b val="1"/>
              <sz val="10"/>
            </rPr>
            <t>Family:</t>
          </r>
          <r>
            <rPr>
              <rFont val="Calibri"/>
              <sz val="10"/>
            </rPr>
            <t xml:space="preserve"> Graduate / MBA · marketing</t>
          </r>
        </is>
      </c>
      <c r="P44" s="164" t="inlineStr">
        <is>
          <t>Google / HubSpot certifications</t>
        </is>
      </c>
      <c r="Q44" s="164" t="inlineStr">
        <is>
          <t>Brand and data-privacy rules for campaigns</t>
        </is>
      </c>
      <c r="R44" s="185" t="inlineStr">
        <is>
          <t>SM-A</t>
        </is>
      </c>
      <c r="S44" s="186" t="n">
        <v>0.54</v>
      </c>
      <c r="T44" s="186" t="n">
        <v>0.21</v>
      </c>
      <c r="U44" s="186" t="n">
        <v>0.04</v>
      </c>
      <c r="V44" s="186" t="n">
        <v>0</v>
      </c>
      <c r="W44" s="186" t="n">
        <v>0.1</v>
      </c>
      <c r="X44" s="186" t="n">
        <v>0.11</v>
      </c>
      <c r="Y44" s="122" t="inlineStr">
        <is>
          <t>★ Marketing Tech &amp; Digital Marketing · ★ Communication &amp; Presentation</t>
        </is>
      </c>
      <c r="Z44" s="123" t="inlineStr">
        <is>
          <t>Data Analytics, BI &amp; Visualisation · AI, GenAI &amp; Prompt Engineering · Product, Platform &amp; Domain Knowledge · Strategic Thinking &amp; Business Acumen</t>
        </is>
      </c>
      <c r="AA44" s="123" t="inlineStr">
        <is>
          <t>—</t>
        </is>
      </c>
      <c r="AB44" s="123" t="inlineStr">
        <is>
          <t>Core 2 · Future-ready 2 · Functional 3 · Leadership —</t>
        </is>
      </c>
      <c r="AC44" s="124" t="inlineStr">
        <is>
          <t>None · guides 1–3 juniors informally</t>
        </is>
      </c>
      <c r="AD44" s="187" t="inlineStr">
        <is>
          <t>P2</t>
        </is>
      </c>
      <c r="AE44" s="131" t="inlineStr">
        <is>
          <t>Developing</t>
        </is>
      </c>
      <c r="AF44" s="188" t="inlineStr">
        <is>
          <t>3 Apply</t>
        </is>
      </c>
      <c r="AG44" s="131" t="inlineStr">
        <is>
          <t>Marketing Executive</t>
        </is>
      </c>
      <c r="AH44" s="131" t="inlineStr">
        <is>
          <t>L3–L4 · MS 61–62 · —</t>
        </is>
      </c>
      <c r="AI44" s="131" t="inlineStr">
        <is>
          <t>JL3A · C1 · L11–L10 · Senior Analyst</t>
        </is>
      </c>
      <c r="AJ44" s="131" t="inlineStr">
        <is>
          <t>Consultant · DataTracks Senior Associate · 2–5 yrs</t>
        </is>
      </c>
      <c r="AK44" s="131" t="inlineStr">
        <is>
          <t>Radford / Pave</t>
        </is>
      </c>
      <c r="AL44" s="131" t="inlineStr">
        <is>
          <t>IRIS Vs Market Benchmark — CIM proficiency scale: 2–3 · IRIS Vs Competitor Benchmark — SaaS marketing ladder: Marketing Specialist</t>
        </is>
      </c>
      <c r="AM44" s="131" t="inlineStr">
        <is>
          <t>CIM Global Professional Marketing Framework — proficiency Aware → Active learner → Able → Accomplished → Authoritative</t>
        </is>
      </c>
      <c r="AN44" s="144" t="inlineStr">
        <is>
          <t>Lateral or campus · CT2 at 12 months; CT3 in programme</t>
        </is>
      </c>
      <c r="AO44" s="134" t="inlineStr">
        <is>
          <t>B1 · Specialist</t>
        </is>
      </c>
      <c r="AP44" s="134" t="inlineStr">
        <is>
          <t>B1 · Team Lead</t>
        </is>
      </c>
      <c r="AQ44" s="134" t="inlineStr">
        <is>
          <t>AI content &amp; marketing automation, marketing analytics</t>
        </is>
      </c>
    </row>
    <row r="45" ht="80" customHeight="1">
      <c r="A45" s="109" t="inlineStr">
        <is>
          <t>Marketing</t>
        </is>
      </c>
      <c r="B45" s="111" t="inlineStr">
        <is>
          <t>Marketing &amp; Communications</t>
        </is>
      </c>
      <c r="C45" s="111" t="inlineStr">
        <is>
          <t>Marketing Operations &amp; Automation</t>
        </is>
      </c>
      <c r="D45" s="111" t="inlineStr">
        <is>
          <t>Senior Marketing Operations Associate</t>
        </is>
      </c>
      <c r="E45" s="26" t="inlineStr">
        <is>
          <t>A3</t>
        </is>
      </c>
      <c r="F45" s="147" t="inlineStr">
        <is>
          <t>Senior Associate</t>
        </is>
      </c>
      <c r="G45" s="111" t="inlineStr">
        <is>
          <t>IC</t>
        </is>
      </c>
      <c r="H45" s="112" t="n">
        <v>1</v>
      </c>
      <c r="I45" s="113" t="inlineStr">
        <is>
          <t>Varied work; reviews juniors; go-to for a process</t>
        </is>
      </c>
      <c r="J45" s="114" t="inlineStr">
        <is>
          <t>Varied and non-standard work; handles exceptions</t>
        </is>
      </c>
      <c r="K45" s="114" t="inlineStr">
        <is>
          <t>Technical / QC / client calls on own work</t>
        </is>
      </c>
      <c r="L45" s="114" t="inlineStr">
        <is>
          <t>A module / process, or work with client or regulatory consequences</t>
        </is>
      </c>
      <c r="M45" s="114" t="inlineStr">
        <is>
          <t>Not scored in Band A</t>
        </is>
      </c>
      <c r="N45" s="184" t="inlineStr">
        <is>
          <t>2–4 yrs</t>
        </is>
      </c>
      <c r="O45" s="164" t="inlineStr">
        <is>
          <r>
            <rPr>
              <rFont val="Calibri"/>
              <sz val="10"/>
            </rPr>
            <t xml:space="preserve">Graduate; relevant certification preferred
</t>
          </r>
          <r>
            <rPr>
              <rFont val="Calibri"/>
              <b val="1"/>
              <sz val="10"/>
            </rPr>
            <t>Family:</t>
          </r>
          <r>
            <rPr>
              <rFont val="Calibri"/>
              <sz val="10"/>
            </rPr>
            <t xml:space="preserve"> Graduate / MBA · marketing</t>
          </r>
        </is>
      </c>
      <c r="P45" s="164" t="inlineStr">
        <is>
          <t>Google / HubSpot certifications</t>
        </is>
      </c>
      <c r="Q45" s="164" t="inlineStr">
        <is>
          <t>Brand and data-privacy rules for campaigns</t>
        </is>
      </c>
      <c r="R45" s="185" t="inlineStr">
        <is>
          <t>SM-A</t>
        </is>
      </c>
      <c r="S45" s="186" t="n">
        <v>0.54</v>
      </c>
      <c r="T45" s="186" t="n">
        <v>0.21</v>
      </c>
      <c r="U45" s="186" t="n">
        <v>0.04</v>
      </c>
      <c r="V45" s="186" t="n">
        <v>0</v>
      </c>
      <c r="W45" s="186" t="n">
        <v>0.1</v>
      </c>
      <c r="X45" s="186" t="n">
        <v>0.11</v>
      </c>
      <c r="Y45" s="122" t="inlineStr">
        <is>
          <t>★ Marketing Tech &amp; Digital Marketing · ★ Communication &amp; Presentation</t>
        </is>
      </c>
      <c r="Z45" s="123" t="inlineStr">
        <is>
          <t>Data Analytics, BI &amp; Visualisation · AI, GenAI &amp; Prompt Engineering · Product, Platform &amp; Domain Knowledge · Strategic Thinking &amp; Business Acumen</t>
        </is>
      </c>
      <c r="AA45" s="123" t="inlineStr">
        <is>
          <t>—</t>
        </is>
      </c>
      <c r="AB45" s="123" t="inlineStr">
        <is>
          <t>Core 2 · Future-ready 2 · Functional 3 · Leadership —</t>
        </is>
      </c>
      <c r="AC45" s="124" t="inlineStr">
        <is>
          <t>None · guides 1–3 juniors informally</t>
        </is>
      </c>
      <c r="AD45" s="187" t="inlineStr">
        <is>
          <t>P2</t>
        </is>
      </c>
      <c r="AE45" s="131" t="inlineStr">
        <is>
          <t>Developing</t>
        </is>
      </c>
      <c r="AF45" s="188" t="inlineStr">
        <is>
          <t>3 Apply</t>
        </is>
      </c>
      <c r="AG45" s="131" t="inlineStr">
        <is>
          <t>Marketing Executive</t>
        </is>
      </c>
      <c r="AH45" s="131" t="inlineStr">
        <is>
          <t>L3–L4 · MS 61–62 · —</t>
        </is>
      </c>
      <c r="AI45" s="131" t="inlineStr">
        <is>
          <t>JL3A · C1 · L11–L10 · Senior Analyst</t>
        </is>
      </c>
      <c r="AJ45" s="131" t="inlineStr">
        <is>
          <t>Consultant · DataTracks Senior Associate · 2–5 yrs</t>
        </is>
      </c>
      <c r="AK45" s="131" t="inlineStr">
        <is>
          <t>Radford / Pave</t>
        </is>
      </c>
      <c r="AL45" s="131" t="inlineStr">
        <is>
          <t>IRIS Vs Market Benchmark — CIM proficiency scale: 2–3 · IRIS Vs Competitor Benchmark — SaaS marketing ladder: Marketing Specialist</t>
        </is>
      </c>
      <c r="AM45" s="131" t="inlineStr">
        <is>
          <t>CIM Global Professional Marketing Framework — proficiency Aware → Active learner → Able → Accomplished → Authoritative</t>
        </is>
      </c>
      <c r="AN45" s="144" t="inlineStr">
        <is>
          <t>Lateral or campus · CT2 at 12 months; CT3 in programme</t>
        </is>
      </c>
      <c r="AO45" s="134" t="inlineStr">
        <is>
          <t>B1 · Specialist</t>
        </is>
      </c>
      <c r="AP45" s="134" t="inlineStr">
        <is>
          <t>B1 · Team Lead</t>
        </is>
      </c>
      <c r="AQ45" s="134" t="inlineStr">
        <is>
          <t>AI content &amp; marketing automation, marketing analytics</t>
        </is>
      </c>
    </row>
    <row r="46" ht="67" customHeight="1">
      <c r="A46" s="109" t="inlineStr">
        <is>
          <t>Marketing</t>
        </is>
      </c>
      <c r="B46" s="111" t="inlineStr">
        <is>
          <t>Sales &amp; Business Development</t>
        </is>
      </c>
      <c r="C46" s="111" t="inlineStr">
        <is>
          <t>Sales Development &amp; Prospecting</t>
        </is>
      </c>
      <c r="D46" s="111" t="inlineStr">
        <is>
          <t>Senior Sales Development Representative</t>
        </is>
      </c>
      <c r="E46" s="26" t="inlineStr">
        <is>
          <t>A3</t>
        </is>
      </c>
      <c r="F46" s="147" t="inlineStr">
        <is>
          <t>Senior Associate</t>
        </is>
      </c>
      <c r="G46" s="111" t="inlineStr">
        <is>
          <t>IC</t>
        </is>
      </c>
      <c r="H46" s="112" t="n">
        <v>3</v>
      </c>
      <c r="I46" s="113" t="inlineStr">
        <is>
          <t>Varied work; reviews juniors; go-to for a process</t>
        </is>
      </c>
      <c r="J46" s="114" t="inlineStr">
        <is>
          <t>Varied and non-standard work; handles exceptions</t>
        </is>
      </c>
      <c r="K46" s="114" t="inlineStr">
        <is>
          <t>Technical / QC / client calls on own work</t>
        </is>
      </c>
      <c r="L46" s="114" t="inlineStr">
        <is>
          <t>A module / process, or work with client or regulatory consequences</t>
        </is>
      </c>
      <c r="M46" s="114" t="inlineStr">
        <is>
          <t>Not scored in Band A</t>
        </is>
      </c>
      <c r="N46" s="184" t="inlineStr">
        <is>
          <t>2–4 yrs</t>
        </is>
      </c>
      <c r="O46" s="164" t="inlineStr">
        <is>
          <r>
            <rPr>
              <rFont val="Calibri"/>
              <sz val="10"/>
            </rPr>
            <t xml:space="preserve">Graduate; relevant certification preferred
</t>
          </r>
          <r>
            <rPr>
              <rFont val="Calibri"/>
              <b val="1"/>
              <sz val="10"/>
            </rPr>
            <t>Family:</t>
          </r>
          <r>
            <rPr>
              <rFont val="Calibri"/>
              <sz val="10"/>
            </rPr>
            <t xml:space="preserve"> Graduate; MBA preferred from B2</t>
          </r>
        </is>
      </c>
      <c r="P46" s="164" t="inlineStr">
        <is>
          <t>Google / HubSpot certifications</t>
        </is>
      </c>
      <c r="Q46" s="164" t="inlineStr">
        <is>
          <t>CRM hygiene; contract basics</t>
        </is>
      </c>
      <c r="R46" s="185" t="inlineStr">
        <is>
          <t>SM-A</t>
        </is>
      </c>
      <c r="S46" s="186" t="n">
        <v>0.54</v>
      </c>
      <c r="T46" s="186" t="n">
        <v>0.21</v>
      </c>
      <c r="U46" s="186" t="n">
        <v>0.04</v>
      </c>
      <c r="V46" s="186" t="n">
        <v>0</v>
      </c>
      <c r="W46" s="186" t="n">
        <v>0.1</v>
      </c>
      <c r="X46" s="186" t="n">
        <v>0.11</v>
      </c>
      <c r="Y46" s="122" t="inlineStr">
        <is>
          <t>★ Sales, Negotiation &amp; Account Growth · ★ Marketing Tech &amp; Digital Marketing</t>
        </is>
      </c>
      <c r="Z46" s="123" t="inlineStr">
        <is>
          <t>Stakeholder &amp; Client Management · Communication &amp; Presentation · Product, Platform &amp; Domain Knowledge · Strategic Thinking &amp; Business Acumen</t>
        </is>
      </c>
      <c r="AA46" s="123" t="inlineStr">
        <is>
          <t>—</t>
        </is>
      </c>
      <c r="AB46" s="123" t="inlineStr">
        <is>
          <t>Core 2 · Future-ready 2 · Functional 3 · Leadership —</t>
        </is>
      </c>
      <c r="AC46" s="124" t="inlineStr">
        <is>
          <t>None · guides 1–3 juniors informally</t>
        </is>
      </c>
      <c r="AD46" s="187" t="inlineStr">
        <is>
          <t>P2</t>
        </is>
      </c>
      <c r="AE46" s="131" t="inlineStr">
        <is>
          <t>Developing</t>
        </is>
      </c>
      <c r="AF46" s="188" t="inlineStr">
        <is>
          <t>3 Apply</t>
        </is>
      </c>
      <c r="AG46" s="131" t="inlineStr">
        <is>
          <t>SDR / Inside Sales</t>
        </is>
      </c>
      <c r="AH46" s="131" t="inlineStr">
        <is>
          <t>L3–L4 · MS 61–62 · —</t>
        </is>
      </c>
      <c r="AI46" s="131" t="inlineStr">
        <is>
          <t>JL3A · C1 · L11–L10 · Senior Analyst</t>
        </is>
      </c>
      <c r="AJ46" s="131" t="inlineStr">
        <is>
          <t>Consultant · DataTracks Senior Associate · 2–5 yrs</t>
        </is>
      </c>
      <c r="AK46" s="131" t="inlineStr">
        <is>
          <t>Radford / Pave, JobsPipe title hierarchy</t>
        </is>
      </c>
      <c r="AL46" s="131" t="inlineStr">
        <is>
          <t>IRIS Vs Competitor Benchmark — SaaS sales ladder — IC: Senior SDR</t>
        </is>
      </c>
      <c r="AM46" s="131" t="inlineStr">
        <is>
          <t>SaaS sales ladder · SDR → AE → Enterprise AE → VP / CRO; MEDDICC-style qualification</t>
        </is>
      </c>
      <c r="AN46" s="144" t="inlineStr">
        <is>
          <t>Lateral or campus · CT2 at 12 months; CT3 in programme</t>
        </is>
      </c>
      <c r="AO46" s="134" t="inlineStr">
        <is>
          <t>B1 · Specialist</t>
        </is>
      </c>
      <c r="AP46" s="134" t="inlineStr">
        <is>
          <t>B1 · Team Lead</t>
        </is>
      </c>
      <c r="AQ46" s="134" t="inlineStr">
        <is>
          <t>Data-driven selling, AI prospecting, ESG / regtech market knowledge</t>
        </is>
      </c>
    </row>
    <row r="47" ht="67" customHeight="1">
      <c r="A47" s="109" t="inlineStr">
        <is>
          <t>Marketing</t>
        </is>
      </c>
      <c r="B47" s="111" t="inlineStr">
        <is>
          <t>Sales &amp; Business Development</t>
        </is>
      </c>
      <c r="C47" s="111" t="inlineStr">
        <is>
          <t>Sales Development &amp; Prospecting</t>
        </is>
      </c>
      <c r="D47" s="111" t="inlineStr">
        <is>
          <t>Account Executive</t>
        </is>
      </c>
      <c r="E47" s="23" t="inlineStr">
        <is>
          <t>B1</t>
        </is>
      </c>
      <c r="F47" s="21" t="inlineStr">
        <is>
          <t>Specialist</t>
        </is>
      </c>
      <c r="G47" s="111" t="inlineStr">
        <is>
          <t>IC</t>
        </is>
      </c>
      <c r="H47" s="112" t="n">
        <v>1</v>
      </c>
      <c r="I47" s="113" t="inlineStr">
        <is>
          <t>A domain / module, or a small team</t>
        </is>
      </c>
      <c r="J47" s="114" t="inlineStr">
        <is>
          <t>Domain specialist work</t>
        </is>
      </c>
      <c r="K47" s="114" t="inlineStr">
        <is>
          <t>Technical / QC / client calls for the domain</t>
        </is>
      </c>
      <c r="L47" s="114" t="inlineStr">
        <is>
          <t>A domain or a small team</t>
        </is>
      </c>
      <c r="M47" s="114" t="inlineStr">
        <is>
          <r>
            <rPr>
              <rFont val="Calibri"/>
              <b val="1"/>
              <sz val="10"/>
            </rPr>
            <t>IC:</t>
          </r>
          <r>
            <rPr>
              <rFont val="Calibri"/>
              <sz val="10"/>
            </rPr>
            <t xml:space="preserve"> mentors and reviews · People: hands-on team lead of 3–5</t>
          </r>
        </is>
      </c>
      <c r="N47" s="184" t="inlineStr">
        <is>
          <t>4–7 yrs</t>
        </is>
      </c>
      <c r="O47" s="164"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47" s="164" t="inlineStr">
        <is>
          <t>Google / HubSpot certifications</t>
        </is>
      </c>
      <c r="Q47" s="164" t="inlineStr">
        <is>
          <t>CRM hygiene; contract basics</t>
        </is>
      </c>
      <c r="R47" s="185" t="inlineStr">
        <is>
          <t>SM-B-IC</t>
        </is>
      </c>
      <c r="S47" s="186" t="n">
        <v>0.46</v>
      </c>
      <c r="T47" s="186" t="n">
        <v>0.22</v>
      </c>
      <c r="U47" s="186" t="n">
        <v>0.05</v>
      </c>
      <c r="V47" s="186" t="n">
        <v>0.05</v>
      </c>
      <c r="W47" s="186" t="n">
        <v>0.1</v>
      </c>
      <c r="X47" s="186" t="n">
        <v>0.12</v>
      </c>
      <c r="Y47" s="122" t="inlineStr">
        <is>
          <t>★ Sales, Negotiation &amp; Account Growth · ★ Marketing Tech &amp; Digital Marketing</t>
        </is>
      </c>
      <c r="Z47" s="123" t="inlineStr">
        <is>
          <t>Stakeholder &amp; Client Management · Communication &amp; Presentation · Product, Platform &amp; Domain Knowledge · Strategic Thinking &amp; Business Acumen</t>
        </is>
      </c>
      <c r="AA47" s="123" t="inlineStr">
        <is>
          <t>—</t>
        </is>
      </c>
      <c r="AB47" s="123" t="inlineStr">
        <is>
          <t>Core 3 · Future-ready 3 · Functional 3 · Leadership 1</t>
        </is>
      </c>
      <c r="AC47" s="124" t="inlineStr">
        <is>
          <r>
            <rPr>
              <rFont val="Calibri"/>
              <b val="1"/>
              <sz val="10"/>
            </rPr>
            <t>IC:</t>
          </r>
          <r>
            <rPr>
              <rFont val="Calibri"/>
              <sz val="10"/>
            </rPr>
            <t xml:space="preserve"> none · Team Lead: 3–5</t>
          </r>
        </is>
      </c>
      <c r="AD47" s="187" t="inlineStr">
        <is>
          <t>P3</t>
        </is>
      </c>
      <c r="AE47" s="131" t="inlineStr">
        <is>
          <t>Career / · Team Lead</t>
        </is>
      </c>
      <c r="AF47" s="188" t="inlineStr">
        <is>
          <t>4 Enable</t>
        </is>
      </c>
      <c r="AG47" s="131" t="inlineStr">
        <is>
          <t>Account Executive</t>
        </is>
      </c>
      <c r="AH47" s="131" t="inlineStr">
        <is>
          <t>L4 · MS 62 · —</t>
        </is>
      </c>
      <c r="AI47" s="131" t="inlineStr">
        <is>
          <t>JL4 · C2 · L9 Team Lead / Consultant</t>
        </is>
      </c>
      <c r="AJ47" s="131" t="inlineStr">
        <is>
          <t>Senior Consultant / Assistant Manager</t>
        </is>
      </c>
      <c r="AK47" s="131" t="inlineStr">
        <is>
          <t>Radford / Pave, JobsPipe title hierarchy</t>
        </is>
      </c>
      <c r="AL47" s="131" t="inlineStr">
        <is>
          <t>IRIS Vs Competitor Benchmark — SaaS sales ladder — IC: Account Executive · SMB · IRIS Vs Competitor Benchmark — SaaS sales ladder — management: SDR Team Lead</t>
        </is>
      </c>
      <c r="AM47" s="131" t="inlineStr">
        <is>
          <t>SaaS sales ladder · SDR → AE → Enterprise AE → VP / CRO; MEDDICC-style qualification</t>
        </is>
      </c>
      <c r="AN47" s="144" t="inlineStr">
        <is>
          <t>Lateral; Management Trainees graduate here</t>
        </is>
      </c>
      <c r="AO47" s="134" t="inlineStr">
        <is>
          <t>B2 · Senior Specialist</t>
        </is>
      </c>
      <c r="AP47" s="134" t="inlineStr">
        <is>
          <t>B2 · Manager</t>
        </is>
      </c>
      <c r="AQ47" s="134" t="inlineStr">
        <is>
          <t>Data-driven selling, AI prospecting, ESG / regtech market knowledge</t>
        </is>
      </c>
    </row>
    <row r="48" ht="67" customHeight="1">
      <c r="A48" s="109" t="inlineStr">
        <is>
          <t>Marketing</t>
        </is>
      </c>
      <c r="B48" s="111" t="inlineStr">
        <is>
          <t>Design &amp; Creative</t>
        </is>
      </c>
      <c r="C48" s="111" t="inlineStr">
        <is>
          <t>Brand, Graphic &amp; Video Design</t>
        </is>
      </c>
      <c r="D48" s="111" t="inlineStr">
        <is>
          <t>Design Specialist – POD Lead</t>
        </is>
      </c>
      <c r="E48" s="23" t="inlineStr">
        <is>
          <t>B1</t>
        </is>
      </c>
      <c r="F48" s="21" t="inlineStr">
        <is>
          <t>Specialist · POD Lead</t>
        </is>
      </c>
      <c r="G48" s="111" t="inlineStr">
        <is>
          <t>POD Lead</t>
        </is>
      </c>
      <c r="H48" s="112" t="n">
        <v>1</v>
      </c>
      <c r="I48" s="113" t="inlineStr">
        <is>
          <t>A domain / module, or a small team</t>
        </is>
      </c>
      <c r="J48" s="114" t="inlineStr">
        <is>
          <t>Domain specialist work</t>
        </is>
      </c>
      <c r="K48" s="114" t="inlineStr">
        <is>
          <t>Technical / QC / client calls for the domain</t>
        </is>
      </c>
      <c r="L48" s="114" t="inlineStr">
        <is>
          <t>A domain or a small team</t>
        </is>
      </c>
      <c r="M48" s="114" t="inlineStr">
        <is>
          <r>
            <rPr>
              <rFont val="Calibri"/>
              <b val="1"/>
              <sz val="10"/>
            </rPr>
            <t>IC:</t>
          </r>
          <r>
            <rPr>
              <rFont val="Calibri"/>
              <sz val="10"/>
            </rPr>
            <t xml:space="preserve"> mentors and reviews · People: hands-on team lead of 3–5</t>
          </r>
        </is>
      </c>
      <c r="N48" s="184" t="inlineStr">
        <is>
          <t>4–7 yrs</t>
        </is>
      </c>
      <c r="O48" s="164" t="inlineStr">
        <is>
          <r>
            <rPr>
              <rFont val="Calibri"/>
              <sz val="10"/>
            </rPr>
            <t xml:space="preserve">Graduate + relevant qualification or certification preferred
</t>
          </r>
          <r>
            <rPr>
              <rFont val="Calibri"/>
              <b val="1"/>
              <sz val="10"/>
            </rPr>
            <t>Family:</t>
          </r>
          <r>
            <rPr>
              <rFont val="Calibri"/>
              <sz val="10"/>
            </rPr>
            <t xml:space="preserve"> Graduate in design / communication</t>
          </r>
        </is>
      </c>
      <c r="P48" s="164" t="inlineStr">
        <is>
          <t>Internal product certification</t>
        </is>
      </c>
      <c r="Q48" s="164" t="inlineStr">
        <is>
          <t>Brand and accessibility standards · WCAG</t>
        </is>
      </c>
      <c r="R48" s="185" t="inlineStr">
        <is>
          <t>SM-B-IC</t>
        </is>
      </c>
      <c r="S48" s="186" t="n">
        <v>0.46</v>
      </c>
      <c r="T48" s="186" t="n">
        <v>0.22</v>
      </c>
      <c r="U48" s="186" t="n">
        <v>0.05</v>
      </c>
      <c r="V48" s="186" t="n">
        <v>0.05</v>
      </c>
      <c r="W48" s="186" t="n">
        <v>0.1</v>
      </c>
      <c r="X48" s="186" t="n">
        <v>0.12</v>
      </c>
      <c r="Y48" s="122" t="inlineStr">
        <is>
          <t>★ Product, Platform &amp; Domain Knowledge · ★ Communication &amp; Presentation</t>
        </is>
      </c>
      <c r="Z48" s="123" t="inlineStr">
        <is>
          <t>Marketing Tech &amp; Digital Marketing · Process Improvement &amp; Quality Mindset · AI, GenAI &amp; Prompt Engineering · Stakeholder &amp; Client Management</t>
        </is>
      </c>
      <c r="AA48" s="123" t="inlineStr">
        <is>
          <t>—</t>
        </is>
      </c>
      <c r="AB48" s="123" t="inlineStr">
        <is>
          <t>Core 3 · Future-ready 3 · Functional 3 · Leadership 2</t>
        </is>
      </c>
      <c r="AC48" s="124" t="inlineStr">
        <is>
          <r>
            <rPr>
              <rFont val="Calibri"/>
              <b val="1"/>
              <sz val="10"/>
            </rPr>
            <t>IC:</t>
          </r>
          <r>
            <rPr>
              <rFont val="Calibri"/>
              <sz val="10"/>
            </rPr>
            <t xml:space="preserve"> none · Team Lead: 3–5</t>
          </r>
        </is>
      </c>
      <c r="AD48" s="187" t="inlineStr">
        <is>
          <t>P3</t>
        </is>
      </c>
      <c r="AE48" s="131" t="inlineStr">
        <is>
          <t>Career / · Team Lead</t>
        </is>
      </c>
      <c r="AF48" s="188" t="inlineStr">
        <is>
          <t>4 Enable</t>
        </is>
      </c>
      <c r="AG48" s="131" t="inlineStr">
        <is>
          <t>Senior Designer</t>
        </is>
      </c>
      <c r="AH48" s="131" t="inlineStr">
        <is>
          <t>L4 · MS 62 · —</t>
        </is>
      </c>
      <c r="AI48" s="131" t="inlineStr">
        <is>
          <t>JL4 · C2 · L9 Team Lead / Consultant</t>
        </is>
      </c>
      <c r="AJ48" s="131" t="inlineStr">
        <is>
          <t>Senior Consultant / Assistant Manager</t>
        </is>
      </c>
      <c r="AK48" s="131" t="inlineStr">
        <is>
          <t>Radford / Pave</t>
        </is>
      </c>
      <c r="AL48" s="131" t="inlineStr">
        <is>
          <t>IRIS Vs Competitor Benchmark — UX / design ladder: UX Designer</t>
        </is>
      </c>
      <c r="AM48" s="131" t="inlineStr">
        <is>
          <t>UX career ladder Junior → Designer → Senior → Lead → Principal; WCAG accessibility</t>
        </is>
      </c>
      <c r="AN48" s="144" t="inlineStr">
        <is>
          <t>Lateral; Management Trainees graduate here</t>
        </is>
      </c>
      <c r="AO48" s="134" t="inlineStr">
        <is>
          <t>B2 · Senior Specialist</t>
        </is>
      </c>
      <c r="AP48" s="134" t="inlineStr">
        <is>
          <t>B2 · Manager</t>
        </is>
      </c>
      <c r="AQ48" s="134" t="inlineStr">
        <is>
          <t>AI-assisted design, design systems</t>
        </is>
      </c>
    </row>
    <row r="49" ht="67" customHeight="1">
      <c r="A49" s="109" t="inlineStr">
        <is>
          <t>Marketing</t>
        </is>
      </c>
      <c r="B49" s="111" t="inlineStr">
        <is>
          <t>Sales &amp; Business Development</t>
        </is>
      </c>
      <c r="C49" s="111" t="inlineStr">
        <is>
          <t>Sales Development &amp; Prospecting</t>
        </is>
      </c>
      <c r="D49" s="111" t="inlineStr">
        <is>
          <t>Team Lead – Sales Development</t>
        </is>
      </c>
      <c r="E49" s="23" t="inlineStr">
        <is>
          <t>B1</t>
        </is>
      </c>
      <c r="F49" s="21" t="inlineStr">
        <is>
          <t>Team Lead</t>
        </is>
      </c>
      <c r="G49" s="111" t="inlineStr">
        <is>
          <t>People Manager</t>
        </is>
      </c>
      <c r="H49" s="112" t="n">
        <v>2</v>
      </c>
      <c r="I49" s="113" t="inlineStr">
        <is>
          <t>A domain / module, or a small team</t>
        </is>
      </c>
      <c r="J49" s="114" t="inlineStr">
        <is>
          <t>Domain specialist work</t>
        </is>
      </c>
      <c r="K49" s="114" t="inlineStr">
        <is>
          <t>Technical / QC / client calls for the domain</t>
        </is>
      </c>
      <c r="L49" s="114" t="inlineStr">
        <is>
          <t>A domain or a small team</t>
        </is>
      </c>
      <c r="M49" s="114" t="inlineStr">
        <is>
          <r>
            <rPr>
              <rFont val="Calibri"/>
              <b val="1"/>
              <sz val="10"/>
            </rPr>
            <t>IC:</t>
          </r>
          <r>
            <rPr>
              <rFont val="Calibri"/>
              <sz val="10"/>
            </rPr>
            <t xml:space="preserve"> mentors and reviews · People: hands-on team lead of 3–5</t>
          </r>
        </is>
      </c>
      <c r="N49" s="184" t="inlineStr">
        <is>
          <t>4–7 yrs</t>
        </is>
      </c>
      <c r="O49" s="164"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49" s="164" t="inlineStr">
        <is>
          <t>Google / HubSpot certifications</t>
        </is>
      </c>
      <c r="Q49" s="164" t="inlineStr">
        <is>
          <t>CRM hygiene; contract basics</t>
        </is>
      </c>
      <c r="R49" s="185" t="inlineStr">
        <is>
          <t>SM-B-M</t>
        </is>
      </c>
      <c r="S49" s="186" t="n">
        <v>0.32</v>
      </c>
      <c r="T49" s="186" t="n">
        <v>0.23</v>
      </c>
      <c r="U49" s="186" t="n">
        <v>0.06</v>
      </c>
      <c r="V49" s="186" t="n">
        <v>0.15</v>
      </c>
      <c r="W49" s="186" t="n">
        <v>0.1</v>
      </c>
      <c r="X49" s="186" t="n">
        <v>0.14</v>
      </c>
      <c r="Y49" s="122" t="inlineStr">
        <is>
          <t>★ Sales, Negotiation &amp; Account Growth · ★ Marketing Tech &amp; Digital Marketing</t>
        </is>
      </c>
      <c r="Z49" s="123" t="inlineStr">
        <is>
          <t>Stakeholder &amp; Client Management · Communication &amp; Presentation · Product, Platform &amp; Domain Knowledge · Strategic Thinking &amp; Business Acumen</t>
        </is>
      </c>
      <c r="AA49" s="123" t="inlineStr">
        <is>
          <t>—</t>
        </is>
      </c>
      <c r="AB49" s="123" t="inlineStr">
        <is>
          <t>Core 3 · Future-ready 3 · Functional 3 · Leadership 2</t>
        </is>
      </c>
      <c r="AC49" s="124" t="inlineStr">
        <is>
          <r>
            <rPr>
              <rFont val="Calibri"/>
              <b val="1"/>
              <sz val="10"/>
            </rPr>
            <t>IC:</t>
          </r>
          <r>
            <rPr>
              <rFont val="Calibri"/>
              <sz val="10"/>
            </rPr>
            <t xml:space="preserve"> none · Team Lead: 3–5</t>
          </r>
        </is>
      </c>
      <c r="AD49" s="187" t="inlineStr">
        <is>
          <t>M2</t>
        </is>
      </c>
      <c r="AE49" s="131" t="inlineStr">
        <is>
          <t>Career / · Team Lead</t>
        </is>
      </c>
      <c r="AF49" s="188" t="inlineStr">
        <is>
          <t>4 Enable</t>
        </is>
      </c>
      <c r="AG49" s="131" t="inlineStr">
        <is>
          <t>Team Lead / Assistant Manager</t>
        </is>
      </c>
      <c r="AH49" s="131" t="inlineStr">
        <is>
          <t>L4 · MS 62 · —</t>
        </is>
      </c>
      <c r="AI49" s="131" t="inlineStr">
        <is>
          <t>JL4 · C2 · L9 Team Lead / Consultant</t>
        </is>
      </c>
      <c r="AJ49" s="131" t="inlineStr">
        <is>
          <t>Senior Consultant / Assistant Manager</t>
        </is>
      </c>
      <c r="AK49" s="131" t="inlineStr">
        <is>
          <t>Radford / Pave, JobsPipe title hierarchy</t>
        </is>
      </c>
      <c r="AL49" s="131" t="inlineStr">
        <is>
          <t>IRIS Vs Competitor Benchmark — SaaS sales ladder — IC: Account Executive · SMB · IRIS Vs Competitor Benchmark — SaaS sales ladder — management: SDR Team Lead</t>
        </is>
      </c>
      <c r="AM49" s="131" t="inlineStr">
        <is>
          <t>SaaS sales ladder · SDR → AE → Enterprise AE → VP / CRO; MEDDICC-style qualification</t>
        </is>
      </c>
      <c r="AN49" s="144" t="inlineStr">
        <is>
          <t>Lateral; Management Trainees graduate here</t>
        </is>
      </c>
      <c r="AO49" s="134" t="inlineStr">
        <is>
          <t>B2 · Senior Specialist</t>
        </is>
      </c>
      <c r="AP49" s="134" t="inlineStr">
        <is>
          <t>B2 · Manager</t>
        </is>
      </c>
      <c r="AQ49" s="134" t="inlineStr">
        <is>
          <t>Data-driven selling, AI prospecting, ESG / regtech market knowledge</t>
        </is>
      </c>
    </row>
    <row r="50" ht="80" customHeight="1">
      <c r="A50" s="109" t="inlineStr">
        <is>
          <t>Marketing</t>
        </is>
      </c>
      <c r="B50" s="111" t="inlineStr">
        <is>
          <t>Marketing &amp; Communications</t>
        </is>
      </c>
      <c r="C50" s="111" t="inlineStr">
        <is>
          <t>Demand Generation, Brand &amp; Events</t>
        </is>
      </c>
      <c r="D50" s="111" t="inlineStr">
        <is>
          <t>Senior Marketing Specialist – POD Lead</t>
        </is>
      </c>
      <c r="E50" s="23" t="inlineStr">
        <is>
          <t>B2</t>
        </is>
      </c>
      <c r="F50" s="21" t="inlineStr">
        <is>
          <t>Senior Specialist · POD Lead</t>
        </is>
      </c>
      <c r="G50" s="111" t="inlineStr">
        <is>
          <t>POD Lead</t>
        </is>
      </c>
      <c r="H50" s="112" t="n">
        <v>1</v>
      </c>
      <c r="I50" s="113" t="inlineStr">
        <is>
          <t>Deep domain expertise, or one team</t>
        </is>
      </c>
      <c r="J50" s="114" t="inlineStr">
        <is>
          <t>Hardest problems in the domain</t>
        </is>
      </c>
      <c r="K50" s="114" t="inlineStr">
        <is>
          <t>Allocates people and sets team priorities</t>
        </is>
      </c>
      <c r="L50" s="114" t="inlineStr">
        <is>
          <t>One team or a client portfolio</t>
        </is>
      </c>
      <c r="M50" s="114" t="inlineStr">
        <is>
          <r>
            <rPr>
              <rFont val="Calibri"/>
              <b val="1"/>
              <sz val="10"/>
            </rPr>
            <t>IC:</t>
          </r>
          <r>
            <rPr>
              <rFont val="Calibri"/>
              <sz val="10"/>
            </rPr>
            <t xml:space="preserve"> guides others in the domain · People: manages a team of 6+</t>
          </r>
        </is>
      </c>
      <c r="N50" s="184" t="inlineStr">
        <is>
          <t>6–9 yrs</t>
        </is>
      </c>
      <c r="O50" s="164" t="inlineStr">
        <is>
          <r>
            <rPr>
              <rFont val="Calibri"/>
              <sz val="10"/>
            </rPr>
            <t xml:space="preserve">Graduate or postgraduate; professional qualification preferred
</t>
          </r>
          <r>
            <rPr>
              <rFont val="Calibri"/>
              <b val="1"/>
              <sz val="10"/>
            </rPr>
            <t>Family:</t>
          </r>
          <r>
            <rPr>
              <rFont val="Calibri"/>
              <sz val="10"/>
            </rPr>
            <t xml:space="preserve"> Graduate / MBA · marketing</t>
          </r>
        </is>
      </c>
      <c r="P50" s="164" t="inlineStr">
        <is>
          <t>Google / HubSpot certifications</t>
        </is>
      </c>
      <c r="Q50" s="164" t="inlineStr">
        <is>
          <t>Brand and data-privacy rules for campaigns</t>
        </is>
      </c>
      <c r="R50" s="185" t="inlineStr">
        <is>
          <t>SM-B-IC</t>
        </is>
      </c>
      <c r="S50" s="186" t="n">
        <v>0.46</v>
      </c>
      <c r="T50" s="186" t="n">
        <v>0.22</v>
      </c>
      <c r="U50" s="186" t="n">
        <v>0.05</v>
      </c>
      <c r="V50" s="186" t="n">
        <v>0.05</v>
      </c>
      <c r="W50" s="186" t="n">
        <v>0.1</v>
      </c>
      <c r="X50" s="186" t="n">
        <v>0.12</v>
      </c>
      <c r="Y50" s="122" t="inlineStr">
        <is>
          <t>★ Marketing Tech &amp; Digital Marketing · ★ Communication &amp; Presentation</t>
        </is>
      </c>
      <c r="Z50" s="123" t="inlineStr">
        <is>
          <t>Data Analytics, BI &amp; Visualisation · AI, GenAI &amp; Prompt Engineering · Product, Platform &amp; Domain Knowledge · Strategic Thinking &amp; Business Acumen</t>
        </is>
      </c>
      <c r="AA50" s="123" t="inlineStr">
        <is>
          <t>—</t>
        </is>
      </c>
      <c r="AB50" s="123" t="inlineStr">
        <is>
          <t>Core 3 · Future-ready 3 · Functional 4 · Leadership 3</t>
        </is>
      </c>
      <c r="AC50" s="124" t="inlineStr">
        <is>
          <r>
            <rPr>
              <rFont val="Calibri"/>
              <b val="1"/>
              <sz val="10"/>
            </rPr>
            <t>IC:</t>
          </r>
          <r>
            <rPr>
              <rFont val="Calibri"/>
              <sz val="10"/>
            </rPr>
            <t xml:space="preserve"> none · People: 6–8 knowledge work, 8–12 standardised delivery</t>
          </r>
        </is>
      </c>
      <c r="AD50" s="187" t="inlineStr">
        <is>
          <t>P4</t>
        </is>
      </c>
      <c r="AE50" s="131" t="inlineStr">
        <is>
          <t>Senior / Manager</t>
        </is>
      </c>
      <c r="AF50" s="188" t="inlineStr">
        <is>
          <t>4–5</t>
        </is>
      </c>
      <c r="AG50" s="131" t="inlineStr">
        <is>
          <t>Senior Marketing Specialist</t>
        </is>
      </c>
      <c r="AH50" s="131" t="inlineStr">
        <is>
          <t>L5 · MS 63 · —</t>
        </is>
      </c>
      <c r="AI50" s="131" t="inlineStr">
        <is>
          <t>JL5 · C3A · L8 Associate Manager</t>
        </is>
      </c>
      <c r="AJ50" s="131" t="inlineStr">
        <is>
          <t>Manager</t>
        </is>
      </c>
      <c r="AK50" s="131" t="inlineStr">
        <is>
          <t>Radford / Pave</t>
        </is>
      </c>
      <c r="AL50" s="131" t="inlineStr">
        <is>
          <t>IRIS Vs Market Benchmark — CIM proficiency scale: 3–4 · IRIS Vs Competitor Benchmark — SaaS marketing ladder: Marketing Manager</t>
        </is>
      </c>
      <c r="AM50" s="131" t="inlineStr">
        <is>
          <t>CIM Global Professional Marketing Framework — proficiency Aware → Active learner → Able → Accomplished → Authoritative</t>
        </is>
      </c>
      <c r="AN50" s="144" t="inlineStr">
        <is>
          <t>Lateral</t>
        </is>
      </c>
      <c r="AO50" s="134" t="inlineStr">
        <is>
          <t>B3 · Lead Specialist</t>
        </is>
      </c>
      <c r="AP50" s="134" t="inlineStr">
        <is>
          <t>B3 · Senior Manager</t>
        </is>
      </c>
      <c r="AQ50" s="134" t="inlineStr">
        <is>
          <t>AI content &amp; marketing automation, marketing analytics</t>
        </is>
      </c>
    </row>
    <row r="51" ht="67" customHeight="1">
      <c r="A51" s="109" t="inlineStr">
        <is>
          <t>Marketing</t>
        </is>
      </c>
      <c r="B51" s="111" t="inlineStr">
        <is>
          <t>Sales &amp; Business Development</t>
        </is>
      </c>
      <c r="C51" s="111" t="inlineStr">
        <is>
          <t>Sales Development &amp; Prospecting</t>
        </is>
      </c>
      <c r="D51" s="111" t="inlineStr">
        <is>
          <t>Senior Account Executive – POD Lead</t>
        </is>
      </c>
      <c r="E51" s="23" t="inlineStr">
        <is>
          <t>B2</t>
        </is>
      </c>
      <c r="F51" s="21" t="inlineStr">
        <is>
          <t>Senior Specialist · POD Lead</t>
        </is>
      </c>
      <c r="G51" s="111" t="inlineStr">
        <is>
          <t>POD Lead</t>
        </is>
      </c>
      <c r="H51" s="112" t="n">
        <v>1</v>
      </c>
      <c r="I51" s="113" t="inlineStr">
        <is>
          <t>Deep domain expertise, or one team</t>
        </is>
      </c>
      <c r="J51" s="114" t="inlineStr">
        <is>
          <t>Hardest problems in the domain</t>
        </is>
      </c>
      <c r="K51" s="114" t="inlineStr">
        <is>
          <t>Allocates people and sets team priorities</t>
        </is>
      </c>
      <c r="L51" s="114" t="inlineStr">
        <is>
          <t>One team or a client portfolio</t>
        </is>
      </c>
      <c r="M51" s="114" t="inlineStr">
        <is>
          <r>
            <rPr>
              <rFont val="Calibri"/>
              <b val="1"/>
              <sz val="10"/>
            </rPr>
            <t>IC:</t>
          </r>
          <r>
            <rPr>
              <rFont val="Calibri"/>
              <sz val="10"/>
            </rPr>
            <t xml:space="preserve"> guides others in the domain · People: manages a team of 6+</t>
          </r>
        </is>
      </c>
      <c r="N51" s="184" t="inlineStr">
        <is>
          <t>6–9 yrs</t>
        </is>
      </c>
      <c r="O51" s="164"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51" s="164" t="inlineStr">
        <is>
          <t>Google / HubSpot certifications</t>
        </is>
      </c>
      <c r="Q51" s="164" t="inlineStr">
        <is>
          <t>CRM hygiene; contract basics</t>
        </is>
      </c>
      <c r="R51" s="185" t="inlineStr">
        <is>
          <t>SM-B-IC</t>
        </is>
      </c>
      <c r="S51" s="186" t="n">
        <v>0.46</v>
      </c>
      <c r="T51" s="186" t="n">
        <v>0.22</v>
      </c>
      <c r="U51" s="186" t="n">
        <v>0.05</v>
      </c>
      <c r="V51" s="186" t="n">
        <v>0.05</v>
      </c>
      <c r="W51" s="186" t="n">
        <v>0.1</v>
      </c>
      <c r="X51" s="186" t="n">
        <v>0.12</v>
      </c>
      <c r="Y51" s="122" t="inlineStr">
        <is>
          <t>★ Sales, Negotiation &amp; Account Growth · ★ Marketing Tech &amp; Digital Marketing</t>
        </is>
      </c>
      <c r="Z51" s="123" t="inlineStr">
        <is>
          <t>Stakeholder &amp; Client Management · Communication &amp; Presentation · Product, Platform &amp; Domain Knowledge · Strategic Thinking &amp; Business Acumen</t>
        </is>
      </c>
      <c r="AA51" s="123" t="inlineStr">
        <is>
          <t>—</t>
        </is>
      </c>
      <c r="AB51" s="123" t="inlineStr">
        <is>
          <t>Core 3 · Future-ready 3 · Functional 4 · Leadership 3</t>
        </is>
      </c>
      <c r="AC51" s="124" t="inlineStr">
        <is>
          <r>
            <rPr>
              <rFont val="Calibri"/>
              <b val="1"/>
              <sz val="10"/>
            </rPr>
            <t>IC:</t>
          </r>
          <r>
            <rPr>
              <rFont val="Calibri"/>
              <sz val="10"/>
            </rPr>
            <t xml:space="preserve"> none · People: 6–8 knowledge work, 8–12 standardised delivery</t>
          </r>
        </is>
      </c>
      <c r="AD51" s="187" t="inlineStr">
        <is>
          <t>P4</t>
        </is>
      </c>
      <c r="AE51" s="131" t="inlineStr">
        <is>
          <t>Senior / Manager</t>
        </is>
      </c>
      <c r="AF51" s="188" t="inlineStr">
        <is>
          <t>4–5</t>
        </is>
      </c>
      <c r="AG51" s="131" t="inlineStr">
        <is>
          <t>Senior Account Executive</t>
        </is>
      </c>
      <c r="AH51" s="131" t="inlineStr">
        <is>
          <t>L5 · MS 63 · —</t>
        </is>
      </c>
      <c r="AI51" s="131" t="inlineStr">
        <is>
          <t>JL5 · C3A · L8 Associate Manager</t>
        </is>
      </c>
      <c r="AJ51" s="131" t="inlineStr">
        <is>
          <t>Manager</t>
        </is>
      </c>
      <c r="AK51" s="131" t="inlineStr">
        <is>
          <t>Radford / Pave, JobsPipe title hierarchy</t>
        </is>
      </c>
      <c r="AL51" s="131" t="inlineStr">
        <is>
          <t>IRIS Vs Competitor Benchmark — SaaS sales ladder — IC: Mid-Market AE · IRIS Vs Competitor Benchmark — SaaS sales ladder — management: Sales Manager</t>
        </is>
      </c>
      <c r="AM51" s="131" t="inlineStr">
        <is>
          <t>SaaS sales ladder · SDR → AE → Enterprise AE → VP / CRO; MEDDICC-style qualification</t>
        </is>
      </c>
      <c r="AN51" s="144" t="inlineStr">
        <is>
          <t>Lateral</t>
        </is>
      </c>
      <c r="AO51" s="134" t="inlineStr">
        <is>
          <t>B3 · Lead Specialist</t>
        </is>
      </c>
      <c r="AP51" s="134" t="inlineStr">
        <is>
          <t>B3 · Senior Manager</t>
        </is>
      </c>
      <c r="AQ51" s="134" t="inlineStr">
        <is>
          <t>Data-driven selling, AI prospecting, ESG / regtech market knowledge</t>
        </is>
      </c>
    </row>
    <row r="52" ht="80" customHeight="1">
      <c r="A52" s="109" t="inlineStr">
        <is>
          <t>Marketing</t>
        </is>
      </c>
      <c r="B52" s="111" t="inlineStr">
        <is>
          <t>Marketing &amp; Communications</t>
        </is>
      </c>
      <c r="C52" s="111" t="inlineStr">
        <is>
          <t>Demand Generation, Brand &amp; Events</t>
        </is>
      </c>
      <c r="D52" s="111" t="inlineStr">
        <is>
          <t>Marketing Manager</t>
        </is>
      </c>
      <c r="E52" s="23" t="inlineStr">
        <is>
          <t>B2</t>
        </is>
      </c>
      <c r="F52" s="21" t="inlineStr">
        <is>
          <t>Manager</t>
        </is>
      </c>
      <c r="G52" s="111" t="inlineStr">
        <is>
          <t>People Manager</t>
        </is>
      </c>
      <c r="H52" s="112" t="n">
        <v>1</v>
      </c>
      <c r="I52" s="113" t="inlineStr">
        <is>
          <t>Deep domain expertise, or one team</t>
        </is>
      </c>
      <c r="J52" s="114" t="inlineStr">
        <is>
          <t>Hardest problems in the domain</t>
        </is>
      </c>
      <c r="K52" s="114" t="inlineStr">
        <is>
          <t>Allocates people and sets team priorities</t>
        </is>
      </c>
      <c r="L52" s="114" t="inlineStr">
        <is>
          <t>One team or a client portfolio</t>
        </is>
      </c>
      <c r="M52" s="114" t="inlineStr">
        <is>
          <r>
            <rPr>
              <rFont val="Calibri"/>
              <b val="1"/>
              <sz val="10"/>
            </rPr>
            <t>IC:</t>
          </r>
          <r>
            <rPr>
              <rFont val="Calibri"/>
              <sz val="10"/>
            </rPr>
            <t xml:space="preserve"> guides others in the domain · People: manages a team of 6+</t>
          </r>
        </is>
      </c>
      <c r="N52" s="184" t="inlineStr">
        <is>
          <t>6–9 yrs</t>
        </is>
      </c>
      <c r="O52" s="164" t="inlineStr">
        <is>
          <r>
            <rPr>
              <rFont val="Calibri"/>
              <sz val="10"/>
            </rPr>
            <t xml:space="preserve">Graduate or postgraduate; professional qualification preferred
</t>
          </r>
          <r>
            <rPr>
              <rFont val="Calibri"/>
              <b val="1"/>
              <sz val="10"/>
            </rPr>
            <t>Family:</t>
          </r>
          <r>
            <rPr>
              <rFont val="Calibri"/>
              <sz val="10"/>
            </rPr>
            <t xml:space="preserve"> Graduate / MBA · marketing</t>
          </r>
        </is>
      </c>
      <c r="P52" s="164" t="inlineStr">
        <is>
          <t>Google / HubSpot certifications</t>
        </is>
      </c>
      <c r="Q52" s="164" t="inlineStr">
        <is>
          <t>Brand and data-privacy rules for campaigns</t>
        </is>
      </c>
      <c r="R52" s="185" t="inlineStr">
        <is>
          <t>SM-B-M</t>
        </is>
      </c>
      <c r="S52" s="186" t="n">
        <v>0.32</v>
      </c>
      <c r="T52" s="186" t="n">
        <v>0.23</v>
      </c>
      <c r="U52" s="186" t="n">
        <v>0.06</v>
      </c>
      <c r="V52" s="186" t="n">
        <v>0.15</v>
      </c>
      <c r="W52" s="186" t="n">
        <v>0.1</v>
      </c>
      <c r="X52" s="186" t="n">
        <v>0.14</v>
      </c>
      <c r="Y52" s="122" t="inlineStr">
        <is>
          <t>★ Marketing Tech &amp; Digital Marketing · ★ Communication &amp; Presentation</t>
        </is>
      </c>
      <c r="Z52" s="123" t="inlineStr">
        <is>
          <t>Data Analytics, BI &amp; Visualisation · AI, GenAI &amp; Prompt Engineering · Product, Platform &amp; Domain Knowledge · Strategic Thinking &amp; Business Acumen</t>
        </is>
      </c>
      <c r="AA52" s="123" t="inlineStr">
        <is>
          <t>—</t>
        </is>
      </c>
      <c r="AB52" s="123" t="inlineStr">
        <is>
          <t>Core 3 · Future-ready 3 · Functional 4 · Leadership 3</t>
        </is>
      </c>
      <c r="AC52" s="124" t="inlineStr">
        <is>
          <r>
            <rPr>
              <rFont val="Calibri"/>
              <b val="1"/>
              <sz val="10"/>
            </rPr>
            <t>IC:</t>
          </r>
          <r>
            <rPr>
              <rFont val="Calibri"/>
              <sz val="10"/>
            </rPr>
            <t xml:space="preserve"> none · People: 6–8 knowledge work, 8–12 standardised delivery</t>
          </r>
        </is>
      </c>
      <c r="AD52" s="187" t="inlineStr">
        <is>
          <t>M3</t>
        </is>
      </c>
      <c r="AE52" s="131" t="inlineStr">
        <is>
          <t>Senior / Manager</t>
        </is>
      </c>
      <c r="AF52" s="188" t="inlineStr">
        <is>
          <t>4–5</t>
        </is>
      </c>
      <c r="AG52" s="131" t="inlineStr">
        <is>
          <t>Manager</t>
        </is>
      </c>
      <c r="AH52" s="131" t="inlineStr">
        <is>
          <t>L5 · MS 63 · —</t>
        </is>
      </c>
      <c r="AI52" s="131" t="inlineStr">
        <is>
          <t>JL5 · C3A · L8 Associate Manager</t>
        </is>
      </c>
      <c r="AJ52" s="131" t="inlineStr">
        <is>
          <t>Manager</t>
        </is>
      </c>
      <c r="AK52" s="131" t="inlineStr">
        <is>
          <t>Radford / Pave</t>
        </is>
      </c>
      <c r="AL52" s="131" t="inlineStr">
        <is>
          <t>IRIS Vs Market Benchmark — CIM proficiency scale: 3–4 · IRIS Vs Competitor Benchmark — SaaS marketing ladder: Marketing Manager</t>
        </is>
      </c>
      <c r="AM52" s="131" t="inlineStr">
        <is>
          <t>CIM Global Professional Marketing Framework — proficiency Aware → Active learner → Able → Accomplished → Authoritative</t>
        </is>
      </c>
      <c r="AN52" s="144" t="inlineStr">
        <is>
          <t>Lateral</t>
        </is>
      </c>
      <c r="AO52" s="134" t="inlineStr">
        <is>
          <t>B3 · Lead Specialist</t>
        </is>
      </c>
      <c r="AP52" s="134" t="inlineStr">
        <is>
          <t>B3 · Senior Manager</t>
        </is>
      </c>
      <c r="AQ52" s="134" t="inlineStr">
        <is>
          <t>AI content &amp; marketing automation, marketing analytics</t>
        </is>
      </c>
    </row>
    <row r="53" ht="80" customHeight="1">
      <c r="A53" s="109" t="inlineStr">
        <is>
          <t>Marketing</t>
        </is>
      </c>
      <c r="B53" s="111" t="inlineStr">
        <is>
          <t>Marketing &amp; Communications</t>
        </is>
      </c>
      <c r="C53" s="111" t="inlineStr">
        <is>
          <t>Marketing Leadership</t>
        </is>
      </c>
      <c r="D53" s="111" t="inlineStr">
        <is>
          <t>Senior Marketing Manager</t>
        </is>
      </c>
      <c r="E53" s="23" t="inlineStr">
        <is>
          <t>B3</t>
        </is>
      </c>
      <c r="F53" s="21" t="inlineStr">
        <is>
          <t>Senior Manager</t>
        </is>
      </c>
      <c r="G53" s="111" t="inlineStr">
        <is>
          <t>People Manager</t>
        </is>
      </c>
      <c r="H53" s="112" t="n">
        <v>1</v>
      </c>
      <c r="I53" s="113" t="inlineStr">
        <is>
          <t>A practice, or several teams through team leads</t>
        </is>
      </c>
      <c r="J53" s="114" t="inlineStr">
        <is>
          <t>Sets standards for a practice; cross-team problems</t>
        </is>
      </c>
      <c r="K53" s="114" t="inlineStr">
        <is>
          <t>Commercial / strategic calls for the unit</t>
        </is>
      </c>
      <c r="L53" s="114" t="inlineStr">
        <is>
          <t>Several teams or a practice</t>
        </is>
      </c>
      <c r="M53" s="114" t="inlineStr">
        <is>
          <r>
            <rPr>
              <rFont val="Calibri"/>
              <b val="1"/>
              <sz val="10"/>
            </rPr>
            <t>IC:</t>
          </r>
          <r>
            <rPr>
              <rFont val="Calibri"/>
              <sz val="10"/>
            </rPr>
            <t xml:space="preserve"> leads a practice · People: team leads / managers report in</t>
          </r>
        </is>
      </c>
      <c r="N53" s="184" t="inlineStr">
        <is>
          <t>8–12 yrs</t>
        </is>
      </c>
      <c r="O53" s="164" t="inlineStr">
        <is>
          <r>
            <rPr>
              <rFont val="Calibri"/>
              <sz val="10"/>
            </rPr>
            <t xml:space="preserve">Postgraduate or professional qualification preferred
</t>
          </r>
          <r>
            <rPr>
              <rFont val="Calibri"/>
              <b val="1"/>
              <sz val="10"/>
            </rPr>
            <t>Family:</t>
          </r>
          <r>
            <rPr>
              <rFont val="Calibri"/>
              <sz val="10"/>
            </rPr>
            <t xml:space="preserve"> Graduate / MBA · marketing</t>
          </r>
        </is>
      </c>
      <c r="P53" s="164" t="inlineStr">
        <is>
          <t>Google / HubSpot certifications</t>
        </is>
      </c>
      <c r="Q53" s="164" t="inlineStr">
        <is>
          <t>Brand and data-privacy rules for campaigns</t>
        </is>
      </c>
      <c r="R53" s="185" t="inlineStr">
        <is>
          <t>SM-B-M</t>
        </is>
      </c>
      <c r="S53" s="186" t="n">
        <v>0.32</v>
      </c>
      <c r="T53" s="186" t="n">
        <v>0.23</v>
      </c>
      <c r="U53" s="186" t="n">
        <v>0.06</v>
      </c>
      <c r="V53" s="186" t="n">
        <v>0.15</v>
      </c>
      <c r="W53" s="186" t="n">
        <v>0.1</v>
      </c>
      <c r="X53" s="186" t="n">
        <v>0.14</v>
      </c>
      <c r="Y53" s="122" t="inlineStr">
        <is>
          <t>★ Marketing Tech &amp; Digital Marketing · ★ Communication &amp; Presentation</t>
        </is>
      </c>
      <c r="Z53" s="123" t="inlineStr">
        <is>
          <t>Data Analytics, BI &amp; Visualisation · AI, GenAI &amp; Prompt Engineering · Product, Platform &amp; Domain Knowledge · Strategic Thinking &amp; Business Acumen</t>
        </is>
      </c>
      <c r="AA53" s="123" t="inlineStr">
        <is>
          <t>—</t>
        </is>
      </c>
      <c r="AB53" s="123" t="inlineStr">
        <is>
          <t>Core 4 · Future-ready 3 · Functional 4 · Leadership 4</t>
        </is>
      </c>
      <c r="AC53" s="124" t="inlineStr">
        <is>
          <r>
            <rPr>
              <rFont val="Calibri"/>
              <b val="1"/>
              <sz val="10"/>
            </rPr>
            <t>IC:</t>
          </r>
          <r>
            <rPr>
              <rFont val="Calibri"/>
              <sz val="10"/>
            </rPr>
            <t xml:space="preserve"> none · People: 5–8 incl. team leads</t>
          </r>
        </is>
      </c>
      <c r="AD53" s="187" t="inlineStr">
        <is>
          <t>M4</t>
        </is>
      </c>
      <c r="AE53" s="131" t="inlineStr">
        <is>
          <t>Expert / Senior Manager</t>
        </is>
      </c>
      <c r="AF53" s="188" t="inlineStr">
        <is>
          <t>5 Ensure, advise</t>
        </is>
      </c>
      <c r="AG53" s="131" t="inlineStr">
        <is>
          <t>Senior Manager</t>
        </is>
      </c>
      <c r="AH53" s="131" t="inlineStr">
        <is>
          <t>L5 · MS 63–64 · —</t>
        </is>
      </c>
      <c r="AI53" s="131" t="inlineStr">
        <is>
          <t>JL5–JL6B · C3B · L7 Manager</t>
        </is>
      </c>
      <c r="AJ53" s="131" t="inlineStr">
        <is>
          <t>Senior Manager</t>
        </is>
      </c>
      <c r="AK53" s="131" t="inlineStr">
        <is>
          <t>Radford / Pave</t>
        </is>
      </c>
      <c r="AL53" s="131" t="inlineStr">
        <is>
          <t>IRIS Vs Market Benchmark — CIM proficiency scale: 4 Accomplished · IRIS Vs Competitor Benchmark — SaaS marketing ladder: Senior Marketing Manager</t>
        </is>
      </c>
      <c r="AM53" s="131" t="inlineStr">
        <is>
          <t>CIM Global Professional Marketing Framework — proficiency Aware → Active learner → Able → Accomplished → Authoritative</t>
        </is>
      </c>
      <c r="AN53" s="144" t="inlineStr">
        <is>
          <t>Lateral; internal posting first</t>
        </is>
      </c>
      <c r="AO53" s="134" t="inlineStr">
        <is>
          <t>C1 · Principal · or B+ · Practice Lead · Player-Coach if leading people hands-on</t>
        </is>
      </c>
      <c r="AP53" s="134" t="inlineStr">
        <is>
          <t>C1 · Associate Head · or B+ · Practice Lead · Player-Coach if leading people hands-on</t>
        </is>
      </c>
      <c r="AQ53" s="134" t="inlineStr">
        <is>
          <t>AI content &amp; marketing automation, marketing analytics</t>
        </is>
      </c>
    </row>
    <row r="54">
      <c r="A54" s="189" t="n"/>
      <c r="B54" s="190" t="n"/>
      <c r="C54" s="190" t="n"/>
      <c r="D54" s="190" t="n"/>
      <c r="E54" s="190" t="n"/>
      <c r="F54" s="190" t="n"/>
      <c r="G54" s="190" t="n"/>
      <c r="H54" s="190" t="n"/>
      <c r="I54" s="191" t="n"/>
      <c r="J54" s="192" t="n"/>
      <c r="K54" s="192" t="n"/>
      <c r="L54" s="192" t="n"/>
      <c r="M54" s="192" t="n"/>
      <c r="N54" s="193" t="n"/>
      <c r="O54" s="194" t="n"/>
      <c r="P54" s="194" t="n"/>
      <c r="Q54" s="194" t="n"/>
      <c r="R54" s="195" t="n"/>
      <c r="S54" s="196" t="n"/>
      <c r="T54" s="196" t="n"/>
      <c r="U54" s="196" t="n"/>
      <c r="V54" s="196" t="n"/>
      <c r="W54" s="196" t="n"/>
      <c r="X54" s="196" t="n"/>
      <c r="Y54" s="197" t="n"/>
      <c r="Z54" s="198" t="n"/>
      <c r="AA54" s="198" t="n"/>
      <c r="AB54" s="198" t="n"/>
      <c r="AC54" s="199" t="n"/>
      <c r="AD54" s="200" t="n"/>
      <c r="AE54" s="201" t="n"/>
      <c r="AF54" s="201" t="n"/>
      <c r="AG54" s="201" t="n"/>
      <c r="AH54" s="201" t="n"/>
      <c r="AI54" s="201" t="n"/>
      <c r="AJ54" s="201" t="n"/>
      <c r="AK54" s="201" t="n"/>
      <c r="AL54" s="201" t="n"/>
      <c r="AM54" s="201" t="n"/>
      <c r="AN54" s="202" t="n"/>
      <c r="AO54" s="203" t="n"/>
      <c r="AP54" s="203" t="n"/>
      <c r="AQ54" s="203" t="n"/>
    </row>
    <row r="55" ht="20" customHeight="1">
      <c r="A55" s="160" t="inlineStr">
        <is>
          <t>Quality Assurance — 8 people · 3 roles · Technology &amp; engineering · levels A3–B2</t>
        </is>
      </c>
    </row>
    <row r="56" ht="67" customHeight="1">
      <c r="A56" s="109" t="inlineStr">
        <is>
          <t>Quality Assurance</t>
        </is>
      </c>
      <c r="B56" s="111" t="inlineStr">
        <is>
          <t>Quality Assurance</t>
        </is>
      </c>
      <c r="C56" s="111" t="inlineStr">
        <is>
          <t>Test Automation</t>
        </is>
      </c>
      <c r="D56" s="111" t="inlineStr">
        <is>
          <t>Senior QA Automation Engineer</t>
        </is>
      </c>
      <c r="E56" s="26" t="inlineStr">
        <is>
          <t>A3</t>
        </is>
      </c>
      <c r="F56" s="147" t="inlineStr">
        <is>
          <t>Senior Associate</t>
        </is>
      </c>
      <c r="G56" s="111" t="inlineStr">
        <is>
          <t>IC</t>
        </is>
      </c>
      <c r="H56" s="112" t="n">
        <v>1</v>
      </c>
      <c r="I56" s="113" t="inlineStr">
        <is>
          <t>Varied work; reviews juniors; go-to for a process</t>
        </is>
      </c>
      <c r="J56" s="114" t="inlineStr">
        <is>
          <t>Varied and non-standard work; handles exceptions</t>
        </is>
      </c>
      <c r="K56" s="114" t="inlineStr">
        <is>
          <t>Technical / QC / client calls on own work</t>
        </is>
      </c>
      <c r="L56" s="114" t="inlineStr">
        <is>
          <t>A module / process, or work with client or regulatory consequences</t>
        </is>
      </c>
      <c r="M56" s="114" t="inlineStr">
        <is>
          <t>Not scored in Band A</t>
        </is>
      </c>
      <c r="N56" s="184" t="inlineStr">
        <is>
          <t>2–4 yrs</t>
        </is>
      </c>
      <c r="O56" s="164" t="inlineStr">
        <is>
          <r>
            <rPr>
              <rFont val="Calibri"/>
              <sz val="10"/>
            </rPr>
            <t xml:space="preserve">Graduate; relevant certification preferred
</t>
          </r>
          <r>
            <rPr>
              <rFont val="Calibri"/>
              <b val="1"/>
              <sz val="10"/>
            </rPr>
            <t>Family:</t>
          </r>
          <r>
            <rPr>
              <rFont val="Calibri"/>
              <sz val="10"/>
            </rPr>
            <t xml:space="preserve"> BE / B.Tech / MCA / B.Sc</t>
          </r>
        </is>
      </c>
      <c r="P56" s="164" t="inlineStr">
        <is>
          <t>ISTQB Foundation / Advanced; Internal product certification</t>
        </is>
      </c>
      <c r="Q56" s="164" t="inlineStr">
        <is>
          <t>ISTQB or equivalent preferred from B1</t>
        </is>
      </c>
      <c r="R56" s="185" t="inlineStr">
        <is>
          <t>TE-A</t>
        </is>
      </c>
      <c r="S56" s="186" t="n">
        <v>0.64</v>
      </c>
      <c r="T56" s="186" t="n">
        <v>0.16</v>
      </c>
      <c r="U56" s="186" t="n">
        <v>0.04</v>
      </c>
      <c r="V56" s="186" t="n">
        <v>0</v>
      </c>
      <c r="W56" s="186" t="n">
        <v>0.1</v>
      </c>
      <c r="X56" s="186" t="n">
        <v>0.06</v>
      </c>
      <c r="Y56" s="122" t="inlineStr">
        <is>
          <t>★ Test Automation &amp; QA Engineering · ★ Product, Platform &amp; Domain Knowledge</t>
        </is>
      </c>
      <c r="Z56" s="123" t="inlineStr">
        <is>
          <t>Database, SQL &amp; Data Engineering · AI, GenAI &amp; Prompt Engineering · Process Improvement &amp; Quality Mindset · Communication &amp; Presentation</t>
        </is>
      </c>
      <c r="AA56" s="123" t="inlineStr">
        <is>
          <t>—</t>
        </is>
      </c>
      <c r="AB56" s="123" t="inlineStr">
        <is>
          <t>Core 2 · Future-ready 2 · Functional 3 · Leadership —</t>
        </is>
      </c>
      <c r="AC56" s="124" t="inlineStr">
        <is>
          <t>None · guides 1–3 juniors informally</t>
        </is>
      </c>
      <c r="AD56" s="187" t="inlineStr">
        <is>
          <t>P2</t>
        </is>
      </c>
      <c r="AE56" s="131" t="inlineStr">
        <is>
          <t>Developing</t>
        </is>
      </c>
      <c r="AF56" s="188" t="inlineStr">
        <is>
          <t>3 Apply</t>
        </is>
      </c>
      <c r="AG56" s="131" t="inlineStr">
        <is>
          <t>QA Engineer</t>
        </is>
      </c>
      <c r="AH56" s="131" t="inlineStr">
        <is>
          <t>L3–L4 · MS 61–62 · Software Engineer</t>
        </is>
      </c>
      <c r="AI56" s="131" t="inlineStr">
        <is>
          <t>JL3A Senior Systems Engineer · C1 System Engineer · L11–L10 · Senior Analyst</t>
        </is>
      </c>
      <c r="AJ56" s="131" t="inlineStr">
        <is>
          <t>Consultant · DataTracks Senior Associate · 2–5 yrs</t>
        </is>
      </c>
      <c r="AK56" s="131" t="inlineStr">
        <is>
          <t>Radford / Pave</t>
        </is>
      </c>
      <c r="AL56" s="131" t="inlineStr">
        <is>
          <r>
            <rPr>
              <rFont val="Calibri"/>
              <b val="1"/>
              <sz val="10"/>
            </rPr>
            <t>Workiva:</t>
          </r>
          <r>
            <rPr>
              <rFont val="Calibri"/>
              <sz val="10"/>
            </rPr>
            <t xml:space="preserve"> SE · Broadridge India: SE · Nasdaq / AxiomSL: SE · IRIS Vs Market Benchmark — ISTQB certification pathway: Foundation</t>
          </r>
        </is>
      </c>
      <c r="AM56" s="131" t="inlineStr">
        <is>
          <t>ISTQB Foundation → Advanced → Expert; SFIA testing</t>
        </is>
      </c>
      <c r="AN56" s="144" t="inlineStr">
        <is>
          <t>Lateral or campus · CT2 at 12 months; CT3 in programme</t>
        </is>
      </c>
      <c r="AO56" s="134" t="inlineStr">
        <is>
          <t>B1 · Specialist</t>
        </is>
      </c>
      <c r="AP56" s="134" t="inlineStr">
        <is>
          <t>B1 · Team Lead</t>
        </is>
      </c>
      <c r="AQ56" s="134" t="inlineStr">
        <is>
          <t>AI-assisted test generation, API &amp; performance testing, test-data privacy</t>
        </is>
      </c>
    </row>
    <row r="57" ht="67" customHeight="1">
      <c r="A57" s="109" t="inlineStr">
        <is>
          <t>Quality Assurance</t>
        </is>
      </c>
      <c r="B57" s="111" t="inlineStr">
        <is>
          <t>Quality Assurance</t>
        </is>
      </c>
      <c r="C57" s="111" t="inlineStr">
        <is>
          <t>Functional &amp; Domain Testing</t>
        </is>
      </c>
      <c r="D57" s="111" t="inlineStr">
        <is>
          <t>Senior QA Engineer</t>
        </is>
      </c>
      <c r="E57" s="26" t="inlineStr">
        <is>
          <t>A3</t>
        </is>
      </c>
      <c r="F57" s="147" t="inlineStr">
        <is>
          <t>Senior Associate</t>
        </is>
      </c>
      <c r="G57" s="111" t="inlineStr">
        <is>
          <t>IC</t>
        </is>
      </c>
      <c r="H57" s="112" t="n">
        <v>6</v>
      </c>
      <c r="I57" s="113" t="inlineStr">
        <is>
          <t>Varied work; reviews juniors; go-to for a process</t>
        </is>
      </c>
      <c r="J57" s="114" t="inlineStr">
        <is>
          <t>Varied and non-standard work; handles exceptions</t>
        </is>
      </c>
      <c r="K57" s="114" t="inlineStr">
        <is>
          <t>Technical / QC / client calls on own work</t>
        </is>
      </c>
      <c r="L57" s="114" t="inlineStr">
        <is>
          <t>A module / process, or work with client or regulatory consequences</t>
        </is>
      </c>
      <c r="M57" s="114" t="inlineStr">
        <is>
          <t>Not scored in Band A</t>
        </is>
      </c>
      <c r="N57" s="184" t="inlineStr">
        <is>
          <t>2–4 yrs</t>
        </is>
      </c>
      <c r="O57" s="164" t="inlineStr">
        <is>
          <r>
            <rPr>
              <rFont val="Calibri"/>
              <sz val="10"/>
            </rPr>
            <t xml:space="preserve">Graduate; relevant certification preferred
</t>
          </r>
          <r>
            <rPr>
              <rFont val="Calibri"/>
              <b val="1"/>
              <sz val="10"/>
            </rPr>
            <t>Family:</t>
          </r>
          <r>
            <rPr>
              <rFont val="Calibri"/>
              <sz val="10"/>
            </rPr>
            <t xml:space="preserve"> BE / B.Tech / MCA / B.Sc</t>
          </r>
        </is>
      </c>
      <c r="P57" s="164" t="inlineStr">
        <is>
          <t>ISTQB Foundation / Advanced; Internal product certification</t>
        </is>
      </c>
      <c r="Q57" s="164" t="inlineStr">
        <is>
          <t>ISTQB or equivalent preferred from B1</t>
        </is>
      </c>
      <c r="R57" s="185" t="inlineStr">
        <is>
          <t>TE-A</t>
        </is>
      </c>
      <c r="S57" s="186" t="n">
        <v>0.64</v>
      </c>
      <c r="T57" s="186" t="n">
        <v>0.16</v>
      </c>
      <c r="U57" s="186" t="n">
        <v>0.04</v>
      </c>
      <c r="V57" s="186" t="n">
        <v>0</v>
      </c>
      <c r="W57" s="186" t="n">
        <v>0.1</v>
      </c>
      <c r="X57" s="186" t="n">
        <v>0.06</v>
      </c>
      <c r="Y57" s="122" t="inlineStr">
        <is>
          <t>★ Test Automation &amp; QA Engineering · ★ Product, Platform &amp; Domain Knowledge</t>
        </is>
      </c>
      <c r="Z57" s="123" t="inlineStr">
        <is>
          <t>Database, SQL &amp; Data Engineering · AI, GenAI &amp; Prompt Engineering · Process Improvement &amp; Quality Mindset · Communication &amp; Presentation</t>
        </is>
      </c>
      <c r="AA57" s="123" t="inlineStr">
        <is>
          <t>—</t>
        </is>
      </c>
      <c r="AB57" s="123" t="inlineStr">
        <is>
          <t>Core 2 · Future-ready 2 · Functional 3 · Leadership —</t>
        </is>
      </c>
      <c r="AC57" s="124" t="inlineStr">
        <is>
          <t>None · guides 1–3 juniors informally</t>
        </is>
      </c>
      <c r="AD57" s="187" t="inlineStr">
        <is>
          <t>P2</t>
        </is>
      </c>
      <c r="AE57" s="131" t="inlineStr">
        <is>
          <t>Developing</t>
        </is>
      </c>
      <c r="AF57" s="188" t="inlineStr">
        <is>
          <t>3 Apply</t>
        </is>
      </c>
      <c r="AG57" s="131" t="inlineStr">
        <is>
          <t>QA Engineer</t>
        </is>
      </c>
      <c r="AH57" s="131" t="inlineStr">
        <is>
          <t>L3–L4 · MS 61–62 · Software Engineer</t>
        </is>
      </c>
      <c r="AI57" s="131" t="inlineStr">
        <is>
          <t>JL3A Senior Systems Engineer · C1 System Engineer · L11–L10 · Senior Analyst</t>
        </is>
      </c>
      <c r="AJ57" s="131" t="inlineStr">
        <is>
          <t>Consultant · DataTracks Senior Associate · 2–5 yrs</t>
        </is>
      </c>
      <c r="AK57" s="131" t="inlineStr">
        <is>
          <t>Radford / Pave</t>
        </is>
      </c>
      <c r="AL57" s="131" t="inlineStr">
        <is>
          <r>
            <rPr>
              <rFont val="Calibri"/>
              <b val="1"/>
              <sz val="10"/>
            </rPr>
            <t>Workiva:</t>
          </r>
          <r>
            <rPr>
              <rFont val="Calibri"/>
              <sz val="10"/>
            </rPr>
            <t xml:space="preserve"> SE · Broadridge India: SE · Nasdaq / AxiomSL: SE · IRIS Vs Market Benchmark — ISTQB certification pathway: Foundation</t>
          </r>
        </is>
      </c>
      <c r="AM57" s="131" t="inlineStr">
        <is>
          <t>ISTQB Foundation → Advanced → Expert; SFIA testing</t>
        </is>
      </c>
      <c r="AN57" s="144" t="inlineStr">
        <is>
          <t>Lateral or campus · CT2 at 12 months; CT3 in programme</t>
        </is>
      </c>
      <c r="AO57" s="134" t="inlineStr">
        <is>
          <t>B1 · Specialist</t>
        </is>
      </c>
      <c r="AP57" s="134" t="inlineStr">
        <is>
          <t>B1 · Team Lead</t>
        </is>
      </c>
      <c r="AQ57" s="134" t="inlineStr">
        <is>
          <t>AI-assisted test generation, API &amp; performance testing, test-data privacy</t>
        </is>
      </c>
    </row>
    <row r="58" ht="80" customHeight="1">
      <c r="A58" s="109" t="inlineStr">
        <is>
          <t>Quality Assurance</t>
        </is>
      </c>
      <c r="B58" s="111" t="inlineStr">
        <is>
          <t>Quality Assurance</t>
        </is>
      </c>
      <c r="C58" s="111" t="inlineStr">
        <is>
          <t>Test Management &amp; QA Leadership</t>
        </is>
      </c>
      <c r="D58" s="111" t="inlineStr">
        <is>
          <t>QA Manager</t>
        </is>
      </c>
      <c r="E58" s="23" t="inlineStr">
        <is>
          <t>B2</t>
        </is>
      </c>
      <c r="F58" s="21" t="inlineStr">
        <is>
          <t>Manager</t>
        </is>
      </c>
      <c r="G58" s="111" t="inlineStr">
        <is>
          <t>People Manager</t>
        </is>
      </c>
      <c r="H58" s="112" t="n">
        <v>1</v>
      </c>
      <c r="I58" s="113" t="inlineStr">
        <is>
          <t>Deep domain expertise, or one team</t>
        </is>
      </c>
      <c r="J58" s="114" t="inlineStr">
        <is>
          <t>Hardest problems in the domain</t>
        </is>
      </c>
      <c r="K58" s="114" t="inlineStr">
        <is>
          <t>Allocates people and sets team priorities</t>
        </is>
      </c>
      <c r="L58" s="114" t="inlineStr">
        <is>
          <t>One team or a client portfolio</t>
        </is>
      </c>
      <c r="M58" s="114" t="inlineStr">
        <is>
          <r>
            <rPr>
              <rFont val="Calibri"/>
              <b val="1"/>
              <sz val="10"/>
            </rPr>
            <t>IC:</t>
          </r>
          <r>
            <rPr>
              <rFont val="Calibri"/>
              <sz val="10"/>
            </rPr>
            <t xml:space="preserve"> guides others in the domain · People: manages a team of 6+</t>
          </r>
        </is>
      </c>
      <c r="N58" s="184" t="inlineStr">
        <is>
          <t>6–9 yrs</t>
        </is>
      </c>
      <c r="O58" s="164" t="inlineStr">
        <is>
          <r>
            <rPr>
              <rFont val="Calibri"/>
              <sz val="10"/>
            </rPr>
            <t xml:space="preserve">Graduate or postgraduate; professional qualification preferred
</t>
          </r>
          <r>
            <rPr>
              <rFont val="Calibri"/>
              <b val="1"/>
              <sz val="10"/>
            </rPr>
            <t>Family:</t>
          </r>
          <r>
            <rPr>
              <rFont val="Calibri"/>
              <sz val="10"/>
            </rPr>
            <t xml:space="preserve"> BE / B.Tech / MCA / B.Sc</t>
          </r>
        </is>
      </c>
      <c r="P58" s="164" t="inlineStr">
        <is>
          <t>ISTQB Foundation / Advanced; Internal product certification</t>
        </is>
      </c>
      <c r="Q58" s="164" t="inlineStr">
        <is>
          <t>ISTQB or equivalent preferred from B1</t>
        </is>
      </c>
      <c r="R58" s="185" t="inlineStr">
        <is>
          <t>TE-B-M</t>
        </is>
      </c>
      <c r="S58" s="186" t="n">
        <v>0.42</v>
      </c>
      <c r="T58" s="186" t="n">
        <v>0.18</v>
      </c>
      <c r="U58" s="186" t="n">
        <v>0.06</v>
      </c>
      <c r="V58" s="186" t="n">
        <v>0.15</v>
      </c>
      <c r="W58" s="186" t="n">
        <v>0.1</v>
      </c>
      <c r="X58" s="186" t="n">
        <v>0.09</v>
      </c>
      <c r="Y58" s="122" t="inlineStr">
        <is>
          <t>★ Test Automation &amp; QA Engineering · ★ Product, Platform &amp; Domain Knowledge</t>
        </is>
      </c>
      <c r="Z58" s="123" t="inlineStr">
        <is>
          <t>Database, SQL &amp; Data Engineering · AI, GenAI &amp; Prompt Engineering · Process Improvement &amp; Quality Mindset · Communication &amp; Presentation</t>
        </is>
      </c>
      <c r="AA58" s="123" t="inlineStr">
        <is>
          <t>—</t>
        </is>
      </c>
      <c r="AB58" s="123" t="inlineStr">
        <is>
          <t>Core 3 · Future-ready 3 · Functional 4 · Leadership 3</t>
        </is>
      </c>
      <c r="AC58" s="124" t="inlineStr">
        <is>
          <r>
            <rPr>
              <rFont val="Calibri"/>
              <b val="1"/>
              <sz val="10"/>
            </rPr>
            <t>IC:</t>
          </r>
          <r>
            <rPr>
              <rFont val="Calibri"/>
              <sz val="10"/>
            </rPr>
            <t xml:space="preserve"> none · People: 6–8 knowledge work, 8–12 standardised delivery</t>
          </r>
        </is>
      </c>
      <c r="AD58" s="187" t="inlineStr">
        <is>
          <t>M3</t>
        </is>
      </c>
      <c r="AE58" s="131" t="inlineStr">
        <is>
          <t>Senior / Manager</t>
        </is>
      </c>
      <c r="AF58" s="188" t="inlineStr">
        <is>
          <t>4–5</t>
        </is>
      </c>
      <c r="AG58" s="131" t="inlineStr">
        <is>
          <t>Manager</t>
        </is>
      </c>
      <c r="AH58" s="131" t="inlineStr">
        <is>
          <t>L5 · Senior · MS 63 · Senior SE</t>
        </is>
      </c>
      <c r="AI58" s="131" t="inlineStr">
        <is>
          <t>JL5 Technology Lead · C3A Assistant Consultant · L8 Associate Manager</t>
        </is>
      </c>
      <c r="AJ58" s="131" t="inlineStr">
        <is>
          <t>Manager</t>
        </is>
      </c>
      <c r="AK58" s="131" t="inlineStr">
        <is>
          <t>Radford / Pave</t>
        </is>
      </c>
      <c r="AL58" s="131"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AM58" s="131" t="inlineStr">
        <is>
          <t>ISTQB Foundation → Advanced → Expert; SFIA testing</t>
        </is>
      </c>
      <c r="AN58" s="144" t="inlineStr">
        <is>
          <t>Lateral</t>
        </is>
      </c>
      <c r="AO58" s="134" t="inlineStr">
        <is>
          <t>B3 · Lead Specialist</t>
        </is>
      </c>
      <c r="AP58" s="134" t="inlineStr">
        <is>
          <t>B3 · Senior Manager</t>
        </is>
      </c>
      <c r="AQ58" s="134" t="inlineStr">
        <is>
          <t>AI-assisted test generation, API &amp; performance testing, test-data privacy</t>
        </is>
      </c>
    </row>
    <row r="59">
      <c r="A59" s="189" t="n"/>
      <c r="B59" s="190" t="n"/>
      <c r="C59" s="190" t="n"/>
      <c r="D59" s="190" t="n"/>
      <c r="E59" s="190" t="n"/>
      <c r="F59" s="190" t="n"/>
      <c r="G59" s="190" t="n"/>
      <c r="H59" s="190" t="n"/>
      <c r="I59" s="191" t="n"/>
      <c r="J59" s="192" t="n"/>
      <c r="K59" s="192" t="n"/>
      <c r="L59" s="192" t="n"/>
      <c r="M59" s="192" t="n"/>
      <c r="N59" s="193" t="n"/>
      <c r="O59" s="194" t="n"/>
      <c r="P59" s="194" t="n"/>
      <c r="Q59" s="194" t="n"/>
      <c r="R59" s="195" t="n"/>
      <c r="S59" s="196" t="n"/>
      <c r="T59" s="196" t="n"/>
      <c r="U59" s="196" t="n"/>
      <c r="V59" s="196" t="n"/>
      <c r="W59" s="196" t="n"/>
      <c r="X59" s="196" t="n"/>
      <c r="Y59" s="197" t="n"/>
      <c r="Z59" s="198" t="n"/>
      <c r="AA59" s="198" t="n"/>
      <c r="AB59" s="198" t="n"/>
      <c r="AC59" s="199" t="n"/>
      <c r="AD59" s="200" t="n"/>
      <c r="AE59" s="201" t="n"/>
      <c r="AF59" s="201" t="n"/>
      <c r="AG59" s="201" t="n"/>
      <c r="AH59" s="201" t="n"/>
      <c r="AI59" s="201" t="n"/>
      <c r="AJ59" s="201" t="n"/>
      <c r="AK59" s="201" t="n"/>
      <c r="AL59" s="201" t="n"/>
      <c r="AM59" s="201" t="n"/>
      <c r="AN59" s="202" t="n"/>
      <c r="AO59" s="203" t="n"/>
      <c r="AP59" s="203" t="n"/>
      <c r="AQ59" s="203" t="n"/>
    </row>
    <row r="60" ht="20" customHeight="1">
      <c r="A60" s="160" t="inlineStr">
        <is>
          <t>Sales — 6 people · 6 roles · Sales &amp; marketing · levels A3–C1 + X3</t>
        </is>
      </c>
    </row>
    <row r="61" ht="67" customHeight="1">
      <c r="A61" s="109" t="inlineStr">
        <is>
          <t>Sales</t>
        </is>
      </c>
      <c r="B61" s="111" t="inlineStr">
        <is>
          <t>Sales &amp; Business Development</t>
        </is>
      </c>
      <c r="C61" s="111" t="inlineStr">
        <is>
          <t>Bids, RFP &amp; Sales Operations</t>
        </is>
      </c>
      <c r="D61" s="111" t="inlineStr">
        <is>
          <t>Senior Sales Operations Analyst</t>
        </is>
      </c>
      <c r="E61" s="26" t="inlineStr">
        <is>
          <t>A3</t>
        </is>
      </c>
      <c r="F61" s="147" t="inlineStr">
        <is>
          <t>Senior Associate</t>
        </is>
      </c>
      <c r="G61" s="111" t="inlineStr">
        <is>
          <t>IC</t>
        </is>
      </c>
      <c r="H61" s="112" t="n">
        <v>1</v>
      </c>
      <c r="I61" s="113" t="inlineStr">
        <is>
          <t>Varied work; reviews juniors; go-to for a process</t>
        </is>
      </c>
      <c r="J61" s="114" t="inlineStr">
        <is>
          <t>Varied and non-standard work; handles exceptions</t>
        </is>
      </c>
      <c r="K61" s="114" t="inlineStr">
        <is>
          <t>Technical / QC / client calls on own work</t>
        </is>
      </c>
      <c r="L61" s="114" t="inlineStr">
        <is>
          <t>A module / process, or work with client or regulatory consequences</t>
        </is>
      </c>
      <c r="M61" s="114" t="inlineStr">
        <is>
          <t>Not scored in Band A</t>
        </is>
      </c>
      <c r="N61" s="184" t="inlineStr">
        <is>
          <t>2–4 yrs</t>
        </is>
      </c>
      <c r="O61" s="164" t="inlineStr">
        <is>
          <r>
            <rPr>
              <rFont val="Calibri"/>
              <sz val="10"/>
            </rPr>
            <t xml:space="preserve">Graduate; relevant certification preferred
</t>
          </r>
          <r>
            <rPr>
              <rFont val="Calibri"/>
              <b val="1"/>
              <sz val="10"/>
            </rPr>
            <t>Family:</t>
          </r>
          <r>
            <rPr>
              <rFont val="Calibri"/>
              <sz val="10"/>
            </rPr>
            <t xml:space="preserve"> Graduate; MBA preferred from B2</t>
          </r>
        </is>
      </c>
      <c r="P61" s="164" t="inlineStr">
        <is>
          <t>Google / HubSpot certifications</t>
        </is>
      </c>
      <c r="Q61" s="164" t="inlineStr">
        <is>
          <t>CRM hygiene; contract basics</t>
        </is>
      </c>
      <c r="R61" s="185" t="inlineStr">
        <is>
          <t>SM-A</t>
        </is>
      </c>
      <c r="S61" s="186" t="n">
        <v>0.54</v>
      </c>
      <c r="T61" s="186" t="n">
        <v>0.21</v>
      </c>
      <c r="U61" s="186" t="n">
        <v>0.04</v>
      </c>
      <c r="V61" s="186" t="n">
        <v>0</v>
      </c>
      <c r="W61" s="186" t="n">
        <v>0.1</v>
      </c>
      <c r="X61" s="186" t="n">
        <v>0.11</v>
      </c>
      <c r="Y61" s="122" t="inlineStr">
        <is>
          <t>★ Sales, Negotiation &amp; Account Growth · ★ Marketing Tech &amp; Digital Marketing</t>
        </is>
      </c>
      <c r="Z61" s="123" t="inlineStr">
        <is>
          <t>Stakeholder &amp; Client Management · Communication &amp; Presentation · Product, Platform &amp; Domain Knowledge · Strategic Thinking &amp; Business Acumen</t>
        </is>
      </c>
      <c r="AA61" s="123" t="inlineStr">
        <is>
          <t>—</t>
        </is>
      </c>
      <c r="AB61" s="123" t="inlineStr">
        <is>
          <t>Core 2 · Future-ready 2 · Functional 3 · Leadership —</t>
        </is>
      </c>
      <c r="AC61" s="124" t="inlineStr">
        <is>
          <t>None · guides 1–3 juniors informally</t>
        </is>
      </c>
      <c r="AD61" s="187" t="inlineStr">
        <is>
          <t>P2</t>
        </is>
      </c>
      <c r="AE61" s="131" t="inlineStr">
        <is>
          <t>Developing</t>
        </is>
      </c>
      <c r="AF61" s="188" t="inlineStr">
        <is>
          <t>3 Apply</t>
        </is>
      </c>
      <c r="AG61" s="131" t="inlineStr">
        <is>
          <t>SDR / Inside Sales</t>
        </is>
      </c>
      <c r="AH61" s="131" t="inlineStr">
        <is>
          <t>L3–L4 · MS 61–62 · —</t>
        </is>
      </c>
      <c r="AI61" s="131" t="inlineStr">
        <is>
          <t>JL3A · C1 · L11–L10 · Senior Analyst</t>
        </is>
      </c>
      <c r="AJ61" s="131" t="inlineStr">
        <is>
          <t>Consultant · DataTracks Senior Associate · 2–5 yrs</t>
        </is>
      </c>
      <c r="AK61" s="131" t="inlineStr">
        <is>
          <t>Radford / Pave, JobsPipe title hierarchy</t>
        </is>
      </c>
      <c r="AL61" s="131" t="inlineStr">
        <is>
          <t>IRIS Vs Competitor Benchmark — SaaS sales ladder — IC: Senior SDR</t>
        </is>
      </c>
      <c r="AM61" s="131" t="inlineStr">
        <is>
          <t>SaaS sales ladder · SDR → AE → Enterprise AE → VP / CRO; MEDDICC-style qualification</t>
        </is>
      </c>
      <c r="AN61" s="144" t="inlineStr">
        <is>
          <t>Lateral or campus · CT2 at 12 months; CT3 in programme</t>
        </is>
      </c>
      <c r="AO61" s="134" t="inlineStr">
        <is>
          <t>B1 · Specialist</t>
        </is>
      </c>
      <c r="AP61" s="134" t="inlineStr">
        <is>
          <t>B1 · Team Lead</t>
        </is>
      </c>
      <c r="AQ61" s="134" t="inlineStr">
        <is>
          <t>Data-driven selling, AI prospecting, ESG / regtech market knowledge</t>
        </is>
      </c>
    </row>
    <row r="62" ht="67" customHeight="1">
      <c r="A62" s="109" t="inlineStr">
        <is>
          <t>Sales</t>
        </is>
      </c>
      <c r="B62" s="111" t="inlineStr">
        <is>
          <t>Sales &amp; Business Development</t>
        </is>
      </c>
      <c r="C62" s="111" t="inlineStr">
        <is>
          <t>Bids, RFP &amp; Sales Operations</t>
        </is>
      </c>
      <c r="D62" s="111" t="inlineStr">
        <is>
          <t>Sales Operations Specialist – POD Lead</t>
        </is>
      </c>
      <c r="E62" s="23" t="inlineStr">
        <is>
          <t>B1</t>
        </is>
      </c>
      <c r="F62" s="21" t="inlineStr">
        <is>
          <t>Specialist · POD Lead</t>
        </is>
      </c>
      <c r="G62" s="111" t="inlineStr">
        <is>
          <t>POD Lead</t>
        </is>
      </c>
      <c r="H62" s="112" t="n">
        <v>1</v>
      </c>
      <c r="I62" s="113" t="inlineStr">
        <is>
          <t>A domain / module, or a small team</t>
        </is>
      </c>
      <c r="J62" s="114" t="inlineStr">
        <is>
          <t>Domain specialist work</t>
        </is>
      </c>
      <c r="K62" s="114" t="inlineStr">
        <is>
          <t>Technical / QC / client calls for the domain</t>
        </is>
      </c>
      <c r="L62" s="114" t="inlineStr">
        <is>
          <t>A domain or a small team</t>
        </is>
      </c>
      <c r="M62" s="114" t="inlineStr">
        <is>
          <r>
            <rPr>
              <rFont val="Calibri"/>
              <b val="1"/>
              <sz val="10"/>
            </rPr>
            <t>IC:</t>
          </r>
          <r>
            <rPr>
              <rFont val="Calibri"/>
              <sz val="10"/>
            </rPr>
            <t xml:space="preserve"> mentors and reviews · People: hands-on team lead of 3–5</t>
          </r>
        </is>
      </c>
      <c r="N62" s="184" t="inlineStr">
        <is>
          <t>4–7 yrs</t>
        </is>
      </c>
      <c r="O62" s="164" t="inlineStr">
        <is>
          <r>
            <rPr>
              <rFont val="Calibri"/>
              <sz val="10"/>
            </rPr>
            <t xml:space="preserve">Graduate + relevant qualification or certification preferred
</t>
          </r>
          <r>
            <rPr>
              <rFont val="Calibri"/>
              <b val="1"/>
              <sz val="10"/>
            </rPr>
            <t>Family:</t>
          </r>
          <r>
            <rPr>
              <rFont val="Calibri"/>
              <sz val="10"/>
            </rPr>
            <t xml:space="preserve"> Graduate; MBA preferred from B2</t>
          </r>
        </is>
      </c>
      <c r="P62" s="164" t="inlineStr">
        <is>
          <t>Google / HubSpot certifications</t>
        </is>
      </c>
      <c r="Q62" s="164" t="inlineStr">
        <is>
          <t>CRM hygiene; contract basics</t>
        </is>
      </c>
      <c r="R62" s="185" t="inlineStr">
        <is>
          <t>SM-B-IC</t>
        </is>
      </c>
      <c r="S62" s="186" t="n">
        <v>0.46</v>
      </c>
      <c r="T62" s="186" t="n">
        <v>0.22</v>
      </c>
      <c r="U62" s="186" t="n">
        <v>0.05</v>
      </c>
      <c r="V62" s="186" t="n">
        <v>0.05</v>
      </c>
      <c r="W62" s="186" t="n">
        <v>0.1</v>
      </c>
      <c r="X62" s="186" t="n">
        <v>0.12</v>
      </c>
      <c r="Y62" s="122" t="inlineStr">
        <is>
          <t>★ Sales, Negotiation &amp; Account Growth · ★ Marketing Tech &amp; Digital Marketing</t>
        </is>
      </c>
      <c r="Z62" s="123" t="inlineStr">
        <is>
          <t>Stakeholder &amp; Client Management · Communication &amp; Presentation · Product, Platform &amp; Domain Knowledge · Strategic Thinking &amp; Business Acumen</t>
        </is>
      </c>
      <c r="AA62" s="123" t="inlineStr">
        <is>
          <t>—</t>
        </is>
      </c>
      <c r="AB62" s="123" t="inlineStr">
        <is>
          <t>Core 3 · Future-ready 3 · Functional 3 · Leadership 2</t>
        </is>
      </c>
      <c r="AC62" s="124" t="inlineStr">
        <is>
          <r>
            <rPr>
              <rFont val="Calibri"/>
              <b val="1"/>
              <sz val="10"/>
            </rPr>
            <t>IC:</t>
          </r>
          <r>
            <rPr>
              <rFont val="Calibri"/>
              <sz val="10"/>
            </rPr>
            <t xml:space="preserve"> none · Team Lead: 3–5</t>
          </r>
        </is>
      </c>
      <c r="AD62" s="187" t="inlineStr">
        <is>
          <t>P3</t>
        </is>
      </c>
      <c r="AE62" s="131" t="inlineStr">
        <is>
          <t>Career / · Team Lead</t>
        </is>
      </c>
      <c r="AF62" s="188" t="inlineStr">
        <is>
          <t>4 Enable</t>
        </is>
      </c>
      <c r="AG62" s="131" t="inlineStr">
        <is>
          <t>Account Executive</t>
        </is>
      </c>
      <c r="AH62" s="131" t="inlineStr">
        <is>
          <t>L4 · MS 62 · —</t>
        </is>
      </c>
      <c r="AI62" s="131" t="inlineStr">
        <is>
          <t>JL4 · C2 · L9 Team Lead / Consultant</t>
        </is>
      </c>
      <c r="AJ62" s="131" t="inlineStr">
        <is>
          <t>Senior Consultant / Assistant Manager</t>
        </is>
      </c>
      <c r="AK62" s="131" t="inlineStr">
        <is>
          <t>Radford / Pave, JobsPipe title hierarchy</t>
        </is>
      </c>
      <c r="AL62" s="131" t="inlineStr">
        <is>
          <t>IRIS Vs Competitor Benchmark — SaaS sales ladder — IC: Account Executive · SMB · IRIS Vs Competitor Benchmark — SaaS sales ladder — management: SDR Team Lead</t>
        </is>
      </c>
      <c r="AM62" s="131" t="inlineStr">
        <is>
          <t>SaaS sales ladder · SDR → AE → Enterprise AE → VP / CRO; MEDDICC-style qualification</t>
        </is>
      </c>
      <c r="AN62" s="144" t="inlineStr">
        <is>
          <t>Lateral; Management Trainees graduate here</t>
        </is>
      </c>
      <c r="AO62" s="134" t="inlineStr">
        <is>
          <t>B2 · Senior Specialist</t>
        </is>
      </c>
      <c r="AP62" s="134" t="inlineStr">
        <is>
          <t>B2 · Manager</t>
        </is>
      </c>
      <c r="AQ62" s="134" t="inlineStr">
        <is>
          <t>Data-driven selling, AI prospecting, ESG / regtech market knowledge</t>
        </is>
      </c>
    </row>
    <row r="63" ht="67" customHeight="1">
      <c r="A63" s="109" t="inlineStr">
        <is>
          <t>Sales</t>
        </is>
      </c>
      <c r="B63" s="111" t="inlineStr">
        <is>
          <t>Sales &amp; Business Development</t>
        </is>
      </c>
      <c r="C63" s="111" t="inlineStr">
        <is>
          <t>Sales Leadership</t>
        </is>
      </c>
      <c r="D63" s="111" t="inlineStr">
        <is>
          <t>Lead Account Executive</t>
        </is>
      </c>
      <c r="E63" s="23" t="inlineStr">
        <is>
          <t>B2</t>
        </is>
      </c>
      <c r="F63" s="21" t="inlineStr">
        <is>
          <t>Senior Specialist</t>
        </is>
      </c>
      <c r="G63" s="111" t="inlineStr">
        <is>
          <t>IC</t>
        </is>
      </c>
      <c r="H63" s="112" t="n">
        <v>1</v>
      </c>
      <c r="I63" s="113" t="inlineStr">
        <is>
          <t>Deep domain expertise, or one team</t>
        </is>
      </c>
      <c r="J63" s="114" t="inlineStr">
        <is>
          <t>Hardest problems in the domain</t>
        </is>
      </c>
      <c r="K63" s="114" t="inlineStr">
        <is>
          <t>Allocates people and sets team priorities</t>
        </is>
      </c>
      <c r="L63" s="114" t="inlineStr">
        <is>
          <t>One team or a client portfolio</t>
        </is>
      </c>
      <c r="M63" s="114" t="inlineStr">
        <is>
          <r>
            <rPr>
              <rFont val="Calibri"/>
              <b val="1"/>
              <sz val="10"/>
            </rPr>
            <t>IC:</t>
          </r>
          <r>
            <rPr>
              <rFont val="Calibri"/>
              <sz val="10"/>
            </rPr>
            <t xml:space="preserve"> guides others in the domain · People: manages a team of 6+</t>
          </r>
        </is>
      </c>
      <c r="N63" s="184" t="inlineStr">
        <is>
          <t>6–9 yrs</t>
        </is>
      </c>
      <c r="O63" s="164" t="inlineStr">
        <is>
          <r>
            <rPr>
              <rFont val="Calibri"/>
              <sz val="10"/>
            </rPr>
            <t xml:space="preserve">Graduate or postgraduate; professional qualification preferred
</t>
          </r>
          <r>
            <rPr>
              <rFont val="Calibri"/>
              <b val="1"/>
              <sz val="10"/>
            </rPr>
            <t>Family:</t>
          </r>
          <r>
            <rPr>
              <rFont val="Calibri"/>
              <sz val="10"/>
            </rPr>
            <t xml:space="preserve"> Graduate; MBA preferred from B2</t>
          </r>
        </is>
      </c>
      <c r="P63" s="164" t="inlineStr">
        <is>
          <t>Google / HubSpot certifications</t>
        </is>
      </c>
      <c r="Q63" s="164" t="inlineStr">
        <is>
          <t>CRM hygiene; contract basics</t>
        </is>
      </c>
      <c r="R63" s="185" t="inlineStr">
        <is>
          <t>SM-B-IC</t>
        </is>
      </c>
      <c r="S63" s="186" t="n">
        <v>0.46</v>
      </c>
      <c r="T63" s="186" t="n">
        <v>0.22</v>
      </c>
      <c r="U63" s="186" t="n">
        <v>0.05</v>
      </c>
      <c r="V63" s="186" t="n">
        <v>0.05</v>
      </c>
      <c r="W63" s="186" t="n">
        <v>0.1</v>
      </c>
      <c r="X63" s="186" t="n">
        <v>0.12</v>
      </c>
      <c r="Y63" s="122" t="inlineStr">
        <is>
          <t>★ Sales, Negotiation &amp; Account Growth · ★ Marketing Tech &amp; Digital Marketing</t>
        </is>
      </c>
      <c r="Z63" s="123" t="inlineStr">
        <is>
          <t>Stakeholder &amp; Client Management · Communication &amp; Presentation · Product, Platform &amp; Domain Knowledge · Strategic Thinking &amp; Business Acumen</t>
        </is>
      </c>
      <c r="AA63" s="123" t="inlineStr">
        <is>
          <t>—</t>
        </is>
      </c>
      <c r="AB63" s="123" t="inlineStr">
        <is>
          <t>Core 3 · Future-ready 3 · Functional 4 · Leadership 2</t>
        </is>
      </c>
      <c r="AC63" s="124" t="inlineStr">
        <is>
          <r>
            <rPr>
              <rFont val="Calibri"/>
              <b val="1"/>
              <sz val="10"/>
            </rPr>
            <t>IC:</t>
          </r>
          <r>
            <rPr>
              <rFont val="Calibri"/>
              <sz val="10"/>
            </rPr>
            <t xml:space="preserve"> none · People: 6–8 knowledge work, 8–12 standardised delivery</t>
          </r>
        </is>
      </c>
      <c r="AD63" s="187" t="inlineStr">
        <is>
          <t>P5</t>
        </is>
      </c>
      <c r="AE63" s="131" t="inlineStr">
        <is>
          <t>Senior / Manager</t>
        </is>
      </c>
      <c r="AF63" s="188" t="inlineStr">
        <is>
          <t>4–5</t>
        </is>
      </c>
      <c r="AG63" s="131" t="inlineStr">
        <is>
          <t>Enterprise / Strategic AE</t>
        </is>
      </c>
      <c r="AH63" s="131" t="inlineStr">
        <is>
          <t>L5 · MS 63 · —</t>
        </is>
      </c>
      <c r="AI63" s="131" t="inlineStr">
        <is>
          <t>JL5 · C3A · L8 Associate Manager</t>
        </is>
      </c>
      <c r="AJ63" s="131" t="inlineStr">
        <is>
          <t>Manager</t>
        </is>
      </c>
      <c r="AK63" s="131" t="inlineStr">
        <is>
          <t>Radford / Pave, JobsPipe title hierarchy</t>
        </is>
      </c>
      <c r="AL63" s="131" t="inlineStr">
        <is>
          <t>IRIS Vs Competitor Benchmark — SaaS sales ladder — IC: Mid-Market AE · IRIS Vs Competitor Benchmark — SaaS sales ladder — management: Sales Manager</t>
        </is>
      </c>
      <c r="AM63" s="131" t="inlineStr">
        <is>
          <t>SaaS sales ladder · SDR → AE → Enterprise AE → VP / CRO; MEDDICC-style qualification</t>
        </is>
      </c>
      <c r="AN63" s="144" t="inlineStr">
        <is>
          <t>Lateral</t>
        </is>
      </c>
      <c r="AO63" s="134" t="inlineStr">
        <is>
          <t>B3 · Lead Specialist</t>
        </is>
      </c>
      <c r="AP63" s="134" t="inlineStr">
        <is>
          <t>B3 · Senior Manager</t>
        </is>
      </c>
      <c r="AQ63" s="134" t="inlineStr">
        <is>
          <t>Data-driven selling, AI prospecting, ESG / regtech market knowledge</t>
        </is>
      </c>
    </row>
    <row r="64" ht="80" customHeight="1">
      <c r="A64" s="109" t="inlineStr">
        <is>
          <t>Sales</t>
        </is>
      </c>
      <c r="B64" s="111" t="inlineStr">
        <is>
          <t>Sales &amp; Business Development</t>
        </is>
      </c>
      <c r="C64" s="111" t="inlineStr">
        <is>
          <t>Sales Leadership</t>
        </is>
      </c>
      <c r="D64" s="111" t="inlineStr">
        <is>
          <t>Lead Account Executive</t>
        </is>
      </c>
      <c r="E64" s="23" t="inlineStr">
        <is>
          <t>B3</t>
        </is>
      </c>
      <c r="F64" s="21" t="inlineStr">
        <is>
          <t>Lead Specialist</t>
        </is>
      </c>
      <c r="G64" s="111" t="inlineStr">
        <is>
          <t>IC</t>
        </is>
      </c>
      <c r="H64" s="112" t="n">
        <v>1</v>
      </c>
      <c r="I64" s="113" t="inlineStr">
        <is>
          <t>A practice, or several teams through team leads</t>
        </is>
      </c>
      <c r="J64" s="114" t="inlineStr">
        <is>
          <t>Sets standards for a practice; cross-team problems</t>
        </is>
      </c>
      <c r="K64" s="114" t="inlineStr">
        <is>
          <t>Commercial / strategic calls for the unit</t>
        </is>
      </c>
      <c r="L64" s="114" t="inlineStr">
        <is>
          <t>Several teams or a practice</t>
        </is>
      </c>
      <c r="M64" s="114" t="inlineStr">
        <is>
          <r>
            <rPr>
              <rFont val="Calibri"/>
              <b val="1"/>
              <sz val="10"/>
            </rPr>
            <t>IC:</t>
          </r>
          <r>
            <rPr>
              <rFont val="Calibri"/>
              <sz val="10"/>
            </rPr>
            <t xml:space="preserve"> leads a practice · People: team leads / managers report in</t>
          </r>
        </is>
      </c>
      <c r="N64" s="184" t="inlineStr">
        <is>
          <t>8–12 yrs</t>
        </is>
      </c>
      <c r="O64" s="164" t="inlineStr">
        <is>
          <r>
            <rPr>
              <rFont val="Calibri"/>
              <sz val="10"/>
            </rPr>
            <t xml:space="preserve">Postgraduate or professional qualification preferred
</t>
          </r>
          <r>
            <rPr>
              <rFont val="Calibri"/>
              <b val="1"/>
              <sz val="10"/>
            </rPr>
            <t>Family:</t>
          </r>
          <r>
            <rPr>
              <rFont val="Calibri"/>
              <sz val="10"/>
            </rPr>
            <t xml:space="preserve"> Graduate; MBA preferred from B2</t>
          </r>
        </is>
      </c>
      <c r="P64" s="164" t="inlineStr">
        <is>
          <t>Google / HubSpot certifications</t>
        </is>
      </c>
      <c r="Q64" s="164" t="inlineStr">
        <is>
          <t>CRM hygiene; contract basics</t>
        </is>
      </c>
      <c r="R64" s="185" t="inlineStr">
        <is>
          <t>SM-B-IC</t>
        </is>
      </c>
      <c r="S64" s="186" t="n">
        <v>0.46</v>
      </c>
      <c r="T64" s="186" t="n">
        <v>0.22</v>
      </c>
      <c r="U64" s="186" t="n">
        <v>0.05</v>
      </c>
      <c r="V64" s="186" t="n">
        <v>0.05</v>
      </c>
      <c r="W64" s="186" t="n">
        <v>0.1</v>
      </c>
      <c r="X64" s="186" t="n">
        <v>0.12</v>
      </c>
      <c r="Y64" s="122" t="inlineStr">
        <is>
          <t>★ Sales, Negotiation &amp; Account Growth · ★ Marketing Tech &amp; Digital Marketing</t>
        </is>
      </c>
      <c r="Z64" s="123" t="inlineStr">
        <is>
          <t>Stakeholder &amp; Client Management · Communication &amp; Presentation · Product, Platform &amp; Domain Knowledge · Strategic Thinking &amp; Business Acumen</t>
        </is>
      </c>
      <c r="AA64" s="123" t="inlineStr">
        <is>
          <t>—</t>
        </is>
      </c>
      <c r="AB64" s="123" t="inlineStr">
        <is>
          <t>Core 4 · Future-ready 3 · Functional 4 · Leadership 3</t>
        </is>
      </c>
      <c r="AC64" s="124" t="inlineStr">
        <is>
          <r>
            <rPr>
              <rFont val="Calibri"/>
              <b val="1"/>
              <sz val="10"/>
            </rPr>
            <t>IC:</t>
          </r>
          <r>
            <rPr>
              <rFont val="Calibri"/>
              <sz val="10"/>
            </rPr>
            <t xml:space="preserve"> none · People: 5–8 incl. team leads</t>
          </r>
        </is>
      </c>
      <c r="AD64" s="187" t="inlineStr">
        <is>
          <t>P5</t>
        </is>
      </c>
      <c r="AE64" s="131" t="inlineStr">
        <is>
          <t>Expert / Senior Manager</t>
        </is>
      </c>
      <c r="AF64" s="188" t="inlineStr">
        <is>
          <t>5 Ensure, advise</t>
        </is>
      </c>
      <c r="AG64" s="131" t="inlineStr">
        <is>
          <t>Enterprise / Strategic AE</t>
        </is>
      </c>
      <c r="AH64" s="131" t="inlineStr">
        <is>
          <t>L5 · MS 63–64 · —</t>
        </is>
      </c>
      <c r="AI64" s="131" t="inlineStr">
        <is>
          <t>JL5–JL6B · C3B · L7 Manager</t>
        </is>
      </c>
      <c r="AJ64" s="131" t="inlineStr">
        <is>
          <t>Senior Manager</t>
        </is>
      </c>
      <c r="AK64" s="131" t="inlineStr">
        <is>
          <t>Radford / Pave, JobsPipe title hierarchy</t>
        </is>
      </c>
      <c r="AL64" s="131" t="inlineStr">
        <is>
          <t>IRIS Vs Competitor Benchmark — SaaS sales ladder — IC: Enterprise AE · IRIS Vs Competitor Benchmark — SaaS sales ladder — management: Senior Sales Manager</t>
        </is>
      </c>
      <c r="AM64" s="131" t="inlineStr">
        <is>
          <t>SaaS sales ladder · SDR → AE → Enterprise AE → VP / CRO; MEDDICC-style qualification</t>
        </is>
      </c>
      <c r="AN64" s="144" t="inlineStr">
        <is>
          <t>Lateral; internal posting first</t>
        </is>
      </c>
      <c r="AO64" s="134" t="inlineStr">
        <is>
          <t>C1 · Principal · or B+ · Practice Lead · Player-Coach if leading people hands-on</t>
        </is>
      </c>
      <c r="AP64" s="134" t="inlineStr">
        <is>
          <t>C1 · Associate Head · or B+ · Practice Lead · Player-Coach if leading people hands-on</t>
        </is>
      </c>
      <c r="AQ64" s="134" t="inlineStr">
        <is>
          <t>Data-driven selling, AI prospecting, ESG / regtech market knowledge</t>
        </is>
      </c>
    </row>
    <row r="65" ht="67" customHeight="1">
      <c r="A65" s="109" t="inlineStr">
        <is>
          <t>Sales</t>
        </is>
      </c>
      <c r="B65" s="111" t="inlineStr">
        <is>
          <t>Sales &amp; Business Development</t>
        </is>
      </c>
      <c r="C65" s="111" t="inlineStr">
        <is>
          <t>Sales Leadership</t>
        </is>
      </c>
      <c r="D65" s="111" t="inlineStr">
        <is>
          <t>Principal – Enterprise Sales</t>
        </is>
      </c>
      <c r="E65" s="33" t="inlineStr">
        <is>
          <t>C1</t>
        </is>
      </c>
      <c r="F65" s="142" t="inlineStr">
        <is>
          <t>Principal</t>
        </is>
      </c>
      <c r="G65" s="111" t="inlineStr">
        <is>
          <t>IC</t>
        </is>
      </c>
      <c r="H65" s="112" t="n">
        <v>1</v>
      </c>
      <c r="I65" s="113" t="inlineStr">
        <is>
          <t>A sub-function, or principal authority across products</t>
        </is>
      </c>
      <c r="J65" s="114" t="inlineStr">
        <is>
          <t>Ambiguous, cross-product problems</t>
        </is>
      </c>
      <c r="K65" s="114" t="inlineStr">
        <is>
          <t>Sets direction for a sub-function or domain</t>
        </is>
      </c>
      <c r="L65" s="114" t="inlineStr">
        <is>
          <t>Sub-function results or domain quality across products</t>
        </is>
      </c>
      <c r="M65" s="114" t="inlineStr">
        <is>
          <t>Leads managers or a community of practice</t>
        </is>
      </c>
      <c r="N65" s="184" t="inlineStr">
        <is>
          <t>10–14 yrs</t>
        </is>
      </c>
      <c r="O65" s="164" t="inlineStr">
        <is>
          <r>
            <rPr>
              <rFont val="Calibri"/>
              <sz val="10"/>
            </rPr>
            <t xml:space="preserve">Postgraduate / professional qualification preferred
</t>
          </r>
          <r>
            <rPr>
              <rFont val="Calibri"/>
              <b val="1"/>
              <sz val="10"/>
            </rPr>
            <t>Family:</t>
          </r>
          <r>
            <rPr>
              <rFont val="Calibri"/>
              <sz val="10"/>
            </rPr>
            <t xml:space="preserve"> Graduate; MBA preferred from B2</t>
          </r>
        </is>
      </c>
      <c r="P65" s="164" t="inlineStr">
        <is>
          <t>Google / HubSpot certifications</t>
        </is>
      </c>
      <c r="Q65" s="164" t="inlineStr">
        <is>
          <t>CRM hygiene; contract basics</t>
        </is>
      </c>
      <c r="R65" s="185" t="inlineStr">
        <is>
          <t>SM-C-IC</t>
        </is>
      </c>
      <c r="S65" s="186" t="n">
        <v>0.49</v>
      </c>
      <c r="T65" s="186" t="n">
        <v>0.23</v>
      </c>
      <c r="U65" s="186" t="n">
        <v>0.05</v>
      </c>
      <c r="V65" s="186" t="n">
        <v>0.05</v>
      </c>
      <c r="W65" s="186" t="n">
        <v>0.05</v>
      </c>
      <c r="X65" s="186" t="n">
        <v>0.13</v>
      </c>
      <c r="Y65" s="122" t="inlineStr">
        <is>
          <t>★ Sales, Negotiation &amp; Account Growth · ★ Marketing Tech &amp; Digital Marketing</t>
        </is>
      </c>
      <c r="Z65" s="123" t="inlineStr">
        <is>
          <t>Stakeholder &amp; Client Management · Communication &amp; Presentation · Product, Platform &amp; Domain Knowledge · Strategic Thinking &amp; Business Acumen</t>
        </is>
      </c>
      <c r="AA65" s="123" t="inlineStr">
        <is>
          <t>—</t>
        </is>
      </c>
      <c r="AB65" s="123" t="inlineStr">
        <is>
          <t>Core 4 · Future-ready 4 · Functional 4 · Leadership 4</t>
        </is>
      </c>
      <c r="AC65" s="124" t="inlineStr">
        <is>
          <t>5–8, mostly managers</t>
        </is>
      </c>
      <c r="AD65" s="187" t="inlineStr">
        <is>
          <t>P6</t>
        </is>
      </c>
      <c r="AE65" s="131" t="inlineStr">
        <is>
          <t>Principal / Director</t>
        </is>
      </c>
      <c r="AF65" s="188" t="inlineStr">
        <is>
          <t>5–6</t>
        </is>
      </c>
      <c r="AG65" s="131" t="inlineStr">
        <is>
          <t>—</t>
        </is>
      </c>
      <c r="AH65" s="131" t="inlineStr">
        <is>
          <t>L6 · MS 64–65 · —</t>
        </is>
      </c>
      <c r="AI65" s="131" t="inlineStr">
        <is>
          <t>JL6B · C4 · L7 Manager</t>
        </is>
      </c>
      <c r="AJ65" s="131" t="inlineStr">
        <is>
          <t>Associate Director</t>
        </is>
      </c>
      <c r="AK65" s="131" t="inlineStr">
        <is>
          <t>Radford / Pave, JobsPipe title hierarchy</t>
        </is>
      </c>
      <c r="AL65" s="131" t="inlineStr">
        <is>
          <t>IRIS Vs Competitor Benchmark — SaaS sales ladder — IC: Strategic / Principal AE · IRIS Vs Competitor Benchmark — SaaS sales ladder — management: Regional Sales Head</t>
        </is>
      </c>
      <c r="AM65" s="131" t="inlineStr">
        <is>
          <t>SaaS sales ladder · SDR → AE → Enterprise AE → VP / CRO; MEDDICC-style qualification</t>
        </is>
      </c>
      <c r="AN65" s="144" t="inlineStr">
        <is>
          <t>Internal posting first; lateral</t>
        </is>
      </c>
      <c r="AO65" s="134" t="inlineStr">
        <is>
          <t>C2 · Senior Principal / Architect</t>
        </is>
      </c>
      <c r="AP65" s="134" t="inlineStr">
        <is>
          <t>C2 · Head of Function</t>
        </is>
      </c>
      <c r="AQ65" s="134" t="inlineStr">
        <is>
          <t>Data-driven selling, AI prospecting, ESG / regtech market knowledge</t>
        </is>
      </c>
    </row>
    <row r="66" ht="54" customHeight="1">
      <c r="A66" s="109" t="inlineStr">
        <is>
          <t>Sales</t>
        </is>
      </c>
      <c r="B66" s="111" t="inlineStr">
        <is>
          <t>Sales &amp; Business Development</t>
        </is>
      </c>
      <c r="C66" s="111" t="inlineStr">
        <is>
          <t>Enterprise Sales &amp; Account Management</t>
        </is>
      </c>
      <c r="D66" s="111" t="inlineStr">
        <is>
          <t>Senior Consultant – Enterprise Sales &amp; Account Management</t>
        </is>
      </c>
      <c r="E66" s="45" t="inlineStr">
        <is>
          <t>X3</t>
        </is>
      </c>
      <c r="F66" s="138" t="inlineStr">
        <is>
          <t>Senior Consultant / Advisor</t>
        </is>
      </c>
      <c r="G66" s="111" t="inlineStr">
        <is>
          <t>Consultant</t>
        </is>
      </c>
      <c r="H66" s="112" t="n">
        <v>1</v>
      </c>
      <c r="I66" s="113" t="inlineStr">
        <is>
          <t>Expert or advisory scope · ≈ B3–C2</t>
        </is>
      </c>
      <c r="J66" s="114" t="inlineStr">
        <is>
          <t>—</t>
        </is>
      </c>
      <c r="K66" s="114" t="inlineStr">
        <is>
          <t>—</t>
        </is>
      </c>
      <c r="L66" s="114" t="inlineStr">
        <is>
          <t>—</t>
        </is>
      </c>
      <c r="M66" s="114" t="inlineStr">
        <is>
          <t>—</t>
        </is>
      </c>
      <c r="N66" s="184" t="inlineStr">
        <is>
          <t>10+ yrs</t>
        </is>
      </c>
      <c r="O66" s="164" t="inlineStr">
        <is>
          <r>
            <rPr>
              <rFont val="Calibri"/>
              <sz val="10"/>
            </rPr>
            <t xml:space="preserve">As for equivalent role
</t>
          </r>
          <r>
            <rPr>
              <rFont val="Calibri"/>
              <b val="1"/>
              <sz val="10"/>
            </rPr>
            <t>Family:</t>
          </r>
          <r>
            <rPr>
              <rFont val="Calibri"/>
              <sz val="10"/>
            </rPr>
            <t xml:space="preserve"> Graduate; MBA preferred from B2</t>
          </r>
        </is>
      </c>
      <c r="P66" s="164" t="inlineStr">
        <is>
          <t>Google / HubSpot certifications</t>
        </is>
      </c>
      <c r="Q66" s="164" t="inlineStr">
        <is>
          <t>CRM hygiene; contract basics</t>
        </is>
      </c>
      <c r="R66" s="185" t="inlineStr">
        <is>
          <t>—</t>
        </is>
      </c>
      <c r="S66" s="165" t="n"/>
      <c r="T66" s="165" t="n"/>
      <c r="U66" s="165" t="n"/>
      <c r="V66" s="165" t="n"/>
      <c r="W66" s="165" t="n"/>
      <c r="X66" s="165" t="n"/>
      <c r="Y66" s="122" t="inlineStr">
        <is>
          <t>Per statement of work</t>
        </is>
      </c>
      <c r="Z66" s="123" t="inlineStr">
        <is>
          <t>—</t>
        </is>
      </c>
      <c r="AA66" s="123" t="inlineStr">
        <is>
          <t>—</t>
        </is>
      </c>
      <c r="AB66" s="123" t="inlineStr">
        <is>
          <t>Per statement of work</t>
        </is>
      </c>
      <c r="AC66" s="124" t="inlineStr">
        <is>
          <t>Not counted in spans</t>
        </is>
      </c>
      <c r="AD66" s="187" t="inlineStr">
        <is>
          <t>Contractor</t>
        </is>
      </c>
      <c r="AE66" s="131" t="inlineStr">
        <is>
          <t>Contractor</t>
        </is>
      </c>
      <c r="AF66" s="188" t="inlineStr">
        <is>
          <t>—</t>
        </is>
      </c>
      <c r="AG66" s="131" t="inlineStr">
        <is>
          <t>Contractor · rate card</t>
        </is>
      </c>
      <c r="AH66" s="131" t="inlineStr">
        <is>
          <t>—</t>
        </is>
      </c>
      <c r="AI66" s="131" t="inlineStr">
        <is>
          <t>—</t>
        </is>
      </c>
      <c r="AJ66" s="131" t="inlineStr">
        <is>
          <t>—</t>
        </is>
      </c>
      <c r="AK66" s="131" t="inlineStr">
        <is>
          <t>Radford / Pave, JobsPipe title hierarchy</t>
        </is>
      </c>
      <c r="AL66" s="131" t="inlineStr">
        <is>
          <t>—</t>
        </is>
      </c>
      <c r="AM66" s="131" t="inlineStr">
        <is>
          <t>SaaS sales ladder · SDR → AE → Enterprise AE → VP / CRO; MEDDICC-style qualification</t>
        </is>
      </c>
      <c r="AN66" s="144" t="inlineStr">
        <is>
          <t>Statement of work / retainer</t>
        </is>
      </c>
      <c r="AO66" s="134" t="inlineStr">
        <is>
          <t>—</t>
        </is>
      </c>
      <c r="AP66" s="134" t="inlineStr">
        <is>
          <t>—</t>
        </is>
      </c>
      <c r="AQ66" s="134" t="inlineStr">
        <is>
          <t>Data-driven selling, AI prospecting, ESG / regtech market knowledge</t>
        </is>
      </c>
    </row>
    <row r="67">
      <c r="A67" s="189" t="n"/>
      <c r="B67" s="190" t="n"/>
      <c r="C67" s="190" t="n"/>
      <c r="D67" s="190" t="n"/>
      <c r="E67" s="190" t="n"/>
      <c r="F67" s="190" t="n"/>
      <c r="G67" s="190" t="n"/>
      <c r="H67" s="190" t="n"/>
      <c r="I67" s="191" t="n"/>
      <c r="J67" s="192" t="n"/>
      <c r="K67" s="192" t="n"/>
      <c r="L67" s="192" t="n"/>
      <c r="M67" s="192" t="n"/>
      <c r="N67" s="193" t="n"/>
      <c r="O67" s="194" t="n"/>
      <c r="P67" s="194" t="n"/>
      <c r="Q67" s="194" t="n"/>
      <c r="R67" s="195" t="n"/>
      <c r="S67" s="196" t="n"/>
      <c r="T67" s="196" t="n"/>
      <c r="U67" s="196" t="n"/>
      <c r="V67" s="196" t="n"/>
      <c r="W67" s="196" t="n"/>
      <c r="X67" s="196" t="n"/>
      <c r="Y67" s="197" t="n"/>
      <c r="Z67" s="198" t="n"/>
      <c r="AA67" s="198" t="n"/>
      <c r="AB67" s="198" t="n"/>
      <c r="AC67" s="199" t="n"/>
      <c r="AD67" s="200" t="n"/>
      <c r="AE67" s="201" t="n"/>
      <c r="AF67" s="201" t="n"/>
      <c r="AG67" s="201" t="n"/>
      <c r="AH67" s="201" t="n"/>
      <c r="AI67" s="201" t="n"/>
      <c r="AJ67" s="201" t="n"/>
      <c r="AK67" s="201" t="n"/>
      <c r="AL67" s="201" t="n"/>
      <c r="AM67" s="201" t="n"/>
      <c r="AN67" s="202" t="n"/>
      <c r="AO67" s="203" t="n"/>
      <c r="AP67" s="203" t="n"/>
      <c r="AQ67" s="203" t="n"/>
    </row>
    <row r="68" ht="20" customHeight="1">
      <c r="A68" s="160" t="inlineStr">
        <is>
          <t>Services — 60 people · 16 roles · Service delivery &amp; data operations · levels A2–C1</t>
        </is>
      </c>
    </row>
    <row r="69" ht="67" customHeight="1">
      <c r="A69" s="109" t="inlineStr">
        <is>
          <t>Services</t>
        </is>
      </c>
      <c r="B69" s="111" t="inlineStr">
        <is>
          <t>Consulting &amp; Professional Services</t>
        </is>
      </c>
      <c r="C69" s="111" t="inlineStr">
        <is>
          <t>XBRL Tagging, Conversion &amp; Filing</t>
        </is>
      </c>
      <c r="D69" s="111" t="inlineStr">
        <is>
          <t>Financial Analyst</t>
        </is>
      </c>
      <c r="E69" s="26" t="inlineStr">
        <is>
          <t>A2</t>
        </is>
      </c>
      <c r="F69" s="147" t="inlineStr">
        <is>
          <t>Associate</t>
        </is>
      </c>
      <c r="G69" s="111" t="inlineStr">
        <is>
          <t>IC</t>
        </is>
      </c>
      <c r="H69" s="112" t="n">
        <v>1</v>
      </c>
      <c r="I69" s="113" t="inlineStr">
        <is>
          <t>Standard work delivered independently</t>
        </is>
      </c>
      <c r="J69" s="114" t="inlineStr">
        <is>
          <t>Standard work of the discipline</t>
        </is>
      </c>
      <c r="K69" s="114" t="inlineStr">
        <is>
          <t>Chooses own approach within standards</t>
        </is>
      </c>
      <c r="L69" s="114" t="inlineStr">
        <is>
          <t>Own deliverables · accuracy, TAT</t>
        </is>
      </c>
      <c r="M69" s="114" t="inlineStr">
        <is>
          <t>Not scored in Band A</t>
        </is>
      </c>
      <c r="N69" s="184" t="inlineStr">
        <is>
          <t>0–2 yrs</t>
        </is>
      </c>
      <c r="O69" s="164" t="inlineStr">
        <is>
          <r>
            <rPr>
              <rFont val="Calibri"/>
              <sz val="10"/>
            </rPr>
            <t xml:space="preserve">Graduate · or diploma with experience
</t>
          </r>
          <r>
            <rPr>
              <rFont val="Calibri"/>
              <b val="1"/>
              <sz val="10"/>
            </rPr>
            <t>Family:</t>
          </r>
          <r>
            <rPr>
              <rFont val="Calibri"/>
              <sz val="10"/>
            </rPr>
            <t xml:space="preserve"> B.Com / M.Com / CA / CMA</t>
          </r>
        </is>
      </c>
      <c r="P69" s="164" t="inlineStr">
        <is>
          <t>XBRL US GAAP Certificate · AICPA &amp; XBRL US or equivalent; CA / CMA / ACCA / CFA / IFRS certificate</t>
        </is>
      </c>
      <c r="Q69" s="164" t="inlineStr">
        <is>
          <t>XBRL certificate preferred from A3; filing deadlines and confidentiality</t>
        </is>
      </c>
      <c r="R69" s="185" t="inlineStr">
        <is>
          <t>SD-A</t>
        </is>
      </c>
      <c r="S69" s="186" t="n">
        <v>0.54</v>
      </c>
      <c r="T69" s="186" t="n">
        <v>0.16</v>
      </c>
      <c r="U69" s="186" t="n">
        <v>0.14</v>
      </c>
      <c r="V69" s="186" t="n">
        <v>0</v>
      </c>
      <c r="W69" s="186" t="n">
        <v>0.1</v>
      </c>
      <c r="X69" s="186" t="n">
        <v>0.06</v>
      </c>
      <c r="Y69" s="122" t="inlineStr">
        <is>
          <t>★ XBRL, iXBRL &amp; Taxonomy · ★ Accounting &amp; Reporting Standards · IFRS/US GAAP</t>
        </is>
      </c>
      <c r="Z69" s="123" t="inlineStr">
        <is>
          <t>Regulatory &amp; BFSI Domain · Process Improvement &amp; Quality Mindset · Advanced Excel &amp; Productivity Tools · AI, GenAI &amp; Prompt Engineering</t>
        </is>
      </c>
      <c r="AA69" s="123" t="inlineStr">
        <is>
          <t>—</t>
        </is>
      </c>
      <c r="AB69" s="123" t="inlineStr">
        <is>
          <t>Core 2 · Future-ready 2 · Functional 2 · Leadership —</t>
        </is>
      </c>
      <c r="AC69" s="124" t="inlineStr">
        <is>
          <t>No direct reports</t>
        </is>
      </c>
      <c r="AD69" s="187" t="inlineStr">
        <is>
          <t>P1–P2</t>
        </is>
      </c>
      <c r="AE69" s="131" t="inlineStr">
        <is>
          <t>Entry / Developing</t>
        </is>
      </c>
      <c r="AF69" s="188" t="inlineStr">
        <is>
          <t>2 Assist</t>
        </is>
      </c>
      <c r="AG69" s="131" t="inlineStr">
        <is>
          <t>Analyst / Senior Analyst / Associate</t>
        </is>
      </c>
      <c r="AH69" s="131" t="inlineStr">
        <is>
          <t>L3 · MS 59–60 · —</t>
        </is>
      </c>
      <c r="AI69" s="131" t="inlineStr">
        <is>
          <t>JL3B · C1 · L11 Analyst</t>
        </is>
      </c>
      <c r="AJ69" s="131" t="inlineStr">
        <is>
          <t>Analyst · DataTracks Associate</t>
        </is>
      </c>
      <c r="AK69" s="131" t="inlineStr">
        <is>
          <t>DataTracks careers site</t>
        </is>
      </c>
      <c r="AL69" s="131" t="inlineStr">
        <is>
          <r>
            <rPr>
              <rFont val="Calibri"/>
              <b val="1"/>
              <sz val="10"/>
            </rPr>
            <t>Toppan Merrill:</t>
          </r>
          <r>
            <rPr>
              <rFont val="Calibri"/>
              <sz val="10"/>
            </rPr>
            <t xml:space="preserve"> XBRL Financial Analyst, Associate · DataTracks: Associate · Big Four: Analyst</t>
          </r>
        </is>
      </c>
      <c r="AM69" s="131" t="inlineStr">
        <is>
          <t>XBRL US GAAP Certificate · AICPA &amp; XBRL US; XBRL International specifications; IFRS / US GAAP / Ind AS</t>
        </is>
      </c>
      <c r="AN69" s="144" t="inlineStr">
        <is>
          <t>Lateral or campus · CT1 on confirmation; CT2 on joining</t>
        </is>
      </c>
      <c r="AO69" s="134" t="inlineStr">
        <is>
          <t>A3 · Senior Associate</t>
        </is>
      </c>
      <c r="AP69" s="134" t="inlineStr">
        <is>
          <t>A3 · common path</t>
        </is>
      </c>
      <c r="AQ69" s="134" t="inlineStr">
        <is>
          <t>iXBRL / ESEF / ISSB &amp; ESG digital reporting, xBRL-CSV, AI-assisted tagging and review</t>
        </is>
      </c>
    </row>
    <row r="70" ht="67" customHeight="1">
      <c r="A70" s="109" t="inlineStr">
        <is>
          <t>Services</t>
        </is>
      </c>
      <c r="B70" s="111" t="inlineStr">
        <is>
          <t>Consulting &amp; Professional Services</t>
        </is>
      </c>
      <c r="C70" s="111" t="inlineStr">
        <is>
          <t>XBRL Tagging, Conversion &amp; Filing</t>
        </is>
      </c>
      <c r="D70" s="111" t="inlineStr">
        <is>
          <t>Senior Financial Analyst</t>
        </is>
      </c>
      <c r="E70" s="26" t="inlineStr">
        <is>
          <t>A3</t>
        </is>
      </c>
      <c r="F70" s="147" t="inlineStr">
        <is>
          <t>Senior Associate</t>
        </is>
      </c>
      <c r="G70" s="111" t="inlineStr">
        <is>
          <t>IC</t>
        </is>
      </c>
      <c r="H70" s="112" t="n">
        <v>33</v>
      </c>
      <c r="I70" s="113" t="inlineStr">
        <is>
          <t>Varied work; reviews juniors; go-to for a process</t>
        </is>
      </c>
      <c r="J70" s="114" t="inlineStr">
        <is>
          <t>Varied and non-standard work; handles exceptions</t>
        </is>
      </c>
      <c r="K70" s="114" t="inlineStr">
        <is>
          <t>Technical / QC / client calls on own work</t>
        </is>
      </c>
      <c r="L70" s="114" t="inlineStr">
        <is>
          <t>A module / process, or work with client or regulatory consequences</t>
        </is>
      </c>
      <c r="M70" s="114" t="inlineStr">
        <is>
          <t>Not scored in Band A</t>
        </is>
      </c>
      <c r="N70" s="184" t="inlineStr">
        <is>
          <t>2–4 yrs</t>
        </is>
      </c>
      <c r="O70" s="164" t="inlineStr">
        <is>
          <r>
            <rPr>
              <rFont val="Calibri"/>
              <sz val="10"/>
            </rPr>
            <t xml:space="preserve">Graduate; relevant certification preferred
</t>
          </r>
          <r>
            <rPr>
              <rFont val="Calibri"/>
              <b val="1"/>
              <sz val="10"/>
            </rPr>
            <t>Family:</t>
          </r>
          <r>
            <rPr>
              <rFont val="Calibri"/>
              <sz val="10"/>
            </rPr>
            <t xml:space="preserve"> B.Com / M.Com / CA / CMA</t>
          </r>
        </is>
      </c>
      <c r="P70" s="164" t="inlineStr">
        <is>
          <t>XBRL US GAAP Certificate · AICPA &amp; XBRL US or equivalent; CA / CMA / ACCA / CFA / IFRS certificate</t>
        </is>
      </c>
      <c r="Q70" s="164" t="inlineStr">
        <is>
          <t>XBRL certificate preferred from A3; filing deadlines and confidentiality</t>
        </is>
      </c>
      <c r="R70" s="185" t="inlineStr">
        <is>
          <t>SD-A</t>
        </is>
      </c>
      <c r="S70" s="186" t="n">
        <v>0.54</v>
      </c>
      <c r="T70" s="186" t="n">
        <v>0.16</v>
      </c>
      <c r="U70" s="186" t="n">
        <v>0.14</v>
      </c>
      <c r="V70" s="186" t="n">
        <v>0</v>
      </c>
      <c r="W70" s="186" t="n">
        <v>0.1</v>
      </c>
      <c r="X70" s="186" t="n">
        <v>0.06</v>
      </c>
      <c r="Y70" s="122" t="inlineStr">
        <is>
          <t>★ XBRL, iXBRL &amp; Taxonomy · ★ Accounting &amp; Reporting Standards · IFRS/US GAAP</t>
        </is>
      </c>
      <c r="Z70" s="123" t="inlineStr">
        <is>
          <t>Regulatory &amp; BFSI Domain · Process Improvement &amp; Quality Mindset · Advanced Excel &amp; Productivity Tools · AI, GenAI &amp; Prompt Engineering</t>
        </is>
      </c>
      <c r="AA70" s="123" t="inlineStr">
        <is>
          <t>—</t>
        </is>
      </c>
      <c r="AB70" s="123" t="inlineStr">
        <is>
          <t>Core 2 · Future-ready 2 · Functional 3 · Leadership —</t>
        </is>
      </c>
      <c r="AC70" s="124" t="inlineStr">
        <is>
          <t>None · guides 1–3 juniors informally</t>
        </is>
      </c>
      <c r="AD70" s="187" t="inlineStr">
        <is>
          <t>P2</t>
        </is>
      </c>
      <c r="AE70" s="131" t="inlineStr">
        <is>
          <t>Developing</t>
        </is>
      </c>
      <c r="AF70" s="188" t="inlineStr">
        <is>
          <t>3 Apply</t>
        </is>
      </c>
      <c r="AG70" s="131" t="inlineStr">
        <is>
          <t>Senior Analyst / Associate</t>
        </is>
      </c>
      <c r="AH70" s="131" t="inlineStr">
        <is>
          <t>L3–L4 · MS 61–62 · —</t>
        </is>
      </c>
      <c r="AI70" s="131" t="inlineStr">
        <is>
          <t>JL3A · C1 · L11–L10 · Senior Analyst</t>
        </is>
      </c>
      <c r="AJ70" s="131" t="inlineStr">
        <is>
          <t>Consultant · DataTracks Senior Associate · 2–5 yrs</t>
        </is>
      </c>
      <c r="AK70" s="131" t="inlineStr">
        <is>
          <t>DataTracks careers site</t>
        </is>
      </c>
      <c r="AL70" s="131" t="inlineStr">
        <is>
          <r>
            <rPr>
              <rFont val="Calibri"/>
              <b val="1"/>
              <sz val="10"/>
            </rPr>
            <t>DataTracks:</t>
          </r>
          <r>
            <rPr>
              <rFont val="Calibri"/>
              <sz val="10"/>
            </rPr>
            <t xml:space="preserve"> Senior Associate · 2–5 yrs · Big Four: Consultant · IRIS Vs Market Benchmark — XBRL US credential pathway: XBRL US GAAP Certificate</t>
          </r>
        </is>
      </c>
      <c r="AM70" s="131" t="inlineStr">
        <is>
          <t>XBRL US GAAP Certificate · AICPA &amp; XBRL US; XBRL International specifications; IFRS / US GAAP / Ind AS</t>
        </is>
      </c>
      <c r="AN70" s="144" t="inlineStr">
        <is>
          <t>Lateral or campus · CT2 at 12 months; CT3 in programme</t>
        </is>
      </c>
      <c r="AO70" s="134" t="inlineStr">
        <is>
          <t>B1 · Specialist</t>
        </is>
      </c>
      <c r="AP70" s="134" t="inlineStr">
        <is>
          <t>B1 · Team Lead</t>
        </is>
      </c>
      <c r="AQ70" s="134" t="inlineStr">
        <is>
          <t>iXBRL / ESEF / ISSB &amp; ESG digital reporting, xBRL-CSV, AI-assisted tagging and review</t>
        </is>
      </c>
    </row>
    <row r="71" ht="67" customHeight="1">
      <c r="A71" s="109" t="inlineStr">
        <is>
          <t>Services</t>
        </is>
      </c>
      <c r="B71" s="111" t="inlineStr">
        <is>
          <t>Consulting &amp; Professional Services</t>
        </is>
      </c>
      <c r="C71" s="111" t="inlineStr">
        <is>
          <t>Service Delivery Operations</t>
        </is>
      </c>
      <c r="D71" s="111" t="inlineStr">
        <is>
          <t>Senior Service Delivery Analyst</t>
        </is>
      </c>
      <c r="E71" s="26" t="inlineStr">
        <is>
          <t>A3</t>
        </is>
      </c>
      <c r="F71" s="147" t="inlineStr">
        <is>
          <t>Senior Associate</t>
        </is>
      </c>
      <c r="G71" s="111" t="inlineStr">
        <is>
          <t>IC</t>
        </is>
      </c>
      <c r="H71" s="112" t="n">
        <v>1</v>
      </c>
      <c r="I71" s="113" t="inlineStr">
        <is>
          <t>Varied work; reviews juniors; go-to for a process</t>
        </is>
      </c>
      <c r="J71" s="114" t="inlineStr">
        <is>
          <t>Varied and non-standard work; handles exceptions</t>
        </is>
      </c>
      <c r="K71" s="114" t="inlineStr">
        <is>
          <t>Technical / QC / client calls on own work</t>
        </is>
      </c>
      <c r="L71" s="114" t="inlineStr">
        <is>
          <t>A module / process, or work with client or regulatory consequences</t>
        </is>
      </c>
      <c r="M71" s="114" t="inlineStr">
        <is>
          <t>Not scored in Band A</t>
        </is>
      </c>
      <c r="N71" s="184" t="inlineStr">
        <is>
          <t>2–4 yrs</t>
        </is>
      </c>
      <c r="O71" s="164" t="inlineStr">
        <is>
          <r>
            <rPr>
              <rFont val="Calibri"/>
              <sz val="10"/>
            </rPr>
            <t xml:space="preserve">Graduate; relevant certification preferred
</t>
          </r>
          <r>
            <rPr>
              <rFont val="Calibri"/>
              <b val="1"/>
              <sz val="10"/>
            </rPr>
            <t>Family:</t>
          </r>
          <r>
            <rPr>
              <rFont val="Calibri"/>
              <sz val="10"/>
            </rPr>
            <t xml:space="preserve"> B.Com / M.Com / CA / CMA</t>
          </r>
        </is>
      </c>
      <c r="P71" s="164" t="inlineStr">
        <is>
          <t>XBRL US GAAP Certificate · AICPA &amp; XBRL US or equivalent; CA / CMA / ACCA / CFA / IFRS certificate</t>
        </is>
      </c>
      <c r="Q71" s="164" t="inlineStr">
        <is>
          <t>XBRL certificate preferred from A3; filing deadlines and confidentiality</t>
        </is>
      </c>
      <c r="R71" s="185" t="inlineStr">
        <is>
          <t>SD-A</t>
        </is>
      </c>
      <c r="S71" s="186" t="n">
        <v>0.54</v>
      </c>
      <c r="T71" s="186" t="n">
        <v>0.16</v>
      </c>
      <c r="U71" s="186" t="n">
        <v>0.14</v>
      </c>
      <c r="V71" s="186" t="n">
        <v>0</v>
      </c>
      <c r="W71" s="186" t="n">
        <v>0.1</v>
      </c>
      <c r="X71" s="186" t="n">
        <v>0.06</v>
      </c>
      <c r="Y71" s="122" t="inlineStr">
        <is>
          <t>★ XBRL, iXBRL &amp; Taxonomy · ★ Accounting &amp; Reporting Standards · IFRS/US GAAP</t>
        </is>
      </c>
      <c r="Z71" s="123" t="inlineStr">
        <is>
          <t>Regulatory &amp; BFSI Domain · Process Improvement &amp; Quality Mindset · Advanced Excel &amp; Productivity Tools · AI, GenAI &amp; Prompt Engineering</t>
        </is>
      </c>
      <c r="AA71" s="123" t="inlineStr">
        <is>
          <t>—</t>
        </is>
      </c>
      <c r="AB71" s="123" t="inlineStr">
        <is>
          <t>Core 2 · Future-ready 2 · Functional 3 · Leadership —</t>
        </is>
      </c>
      <c r="AC71" s="124" t="inlineStr">
        <is>
          <t>None · guides 1–3 juniors informally</t>
        </is>
      </c>
      <c r="AD71" s="187" t="inlineStr">
        <is>
          <t>P2</t>
        </is>
      </c>
      <c r="AE71" s="131" t="inlineStr">
        <is>
          <t>Developing</t>
        </is>
      </c>
      <c r="AF71" s="188" t="inlineStr">
        <is>
          <t>3 Apply</t>
        </is>
      </c>
      <c r="AG71" s="131" t="inlineStr">
        <is>
          <t>Senior Analyst / Associate</t>
        </is>
      </c>
      <c r="AH71" s="131" t="inlineStr">
        <is>
          <t>L3–L4 · MS 61–62 · —</t>
        </is>
      </c>
      <c r="AI71" s="131" t="inlineStr">
        <is>
          <t>JL3A · C1 · L11–L10 · Senior Analyst</t>
        </is>
      </c>
      <c r="AJ71" s="131" t="inlineStr">
        <is>
          <t>Consultant · DataTracks Senior Associate · 2–5 yrs</t>
        </is>
      </c>
      <c r="AK71" s="131" t="inlineStr">
        <is>
          <t>DataTracks careers site</t>
        </is>
      </c>
      <c r="AL71" s="131" t="inlineStr">
        <is>
          <r>
            <rPr>
              <rFont val="Calibri"/>
              <b val="1"/>
              <sz val="10"/>
            </rPr>
            <t>DataTracks:</t>
          </r>
          <r>
            <rPr>
              <rFont val="Calibri"/>
              <sz val="10"/>
            </rPr>
            <t xml:space="preserve"> Senior Associate · 2–5 yrs · Big Four: Consultant · IRIS Vs Market Benchmark — XBRL US credential pathway: XBRL US GAAP Certificate</t>
          </r>
        </is>
      </c>
      <c r="AM71" s="131" t="inlineStr">
        <is>
          <t>XBRL US GAAP Certificate · AICPA &amp; XBRL US; XBRL International specifications; IFRS / US GAAP / Ind AS</t>
        </is>
      </c>
      <c r="AN71" s="144" t="inlineStr">
        <is>
          <t>Lateral or campus · CT2 at 12 months; CT3 in programme</t>
        </is>
      </c>
      <c r="AO71" s="134" t="inlineStr">
        <is>
          <t>B1 · Specialist</t>
        </is>
      </c>
      <c r="AP71" s="134" t="inlineStr">
        <is>
          <t>B1 · Team Lead</t>
        </is>
      </c>
      <c r="AQ71" s="134" t="inlineStr">
        <is>
          <t>iXBRL / ESEF / ISSB &amp; ESG digital reporting, xBRL-CSV, AI-assisted tagging and review</t>
        </is>
      </c>
    </row>
    <row r="72" ht="67" customHeight="1">
      <c r="A72" s="109" t="inlineStr">
        <is>
          <t>Services</t>
        </is>
      </c>
      <c r="B72" s="111" t="inlineStr">
        <is>
          <t>Consulting &amp; Professional Services</t>
        </is>
      </c>
      <c r="C72" s="111" t="inlineStr">
        <is>
          <t>XBRL Tagging, Conversion &amp; Filing</t>
        </is>
      </c>
      <c r="D72" s="111" t="inlineStr">
        <is>
          <t>XBRL Specialist</t>
        </is>
      </c>
      <c r="E72" s="26" t="inlineStr">
        <is>
          <t>A3</t>
        </is>
      </c>
      <c r="F72" s="147" t="inlineStr">
        <is>
          <t>Senior Associate</t>
        </is>
      </c>
      <c r="G72" s="111" t="inlineStr">
        <is>
          <t>IC</t>
        </is>
      </c>
      <c r="H72" s="112" t="n">
        <v>2</v>
      </c>
      <c r="I72" s="113" t="inlineStr">
        <is>
          <t>Varied work; reviews juniors; go-to for a process</t>
        </is>
      </c>
      <c r="J72" s="114" t="inlineStr">
        <is>
          <t>Varied and non-standard work; handles exceptions</t>
        </is>
      </c>
      <c r="K72" s="114" t="inlineStr">
        <is>
          <t>Technical / QC / client calls on own work</t>
        </is>
      </c>
      <c r="L72" s="114" t="inlineStr">
        <is>
          <t>A module / process, or work with client or regulatory consequences</t>
        </is>
      </c>
      <c r="M72" s="114" t="inlineStr">
        <is>
          <t>Not scored in Band A</t>
        </is>
      </c>
      <c r="N72" s="184" t="inlineStr">
        <is>
          <t>2–4 yrs</t>
        </is>
      </c>
      <c r="O72" s="164" t="inlineStr">
        <is>
          <r>
            <rPr>
              <rFont val="Calibri"/>
              <sz val="10"/>
            </rPr>
            <t xml:space="preserve">Graduate; relevant certification preferred
</t>
          </r>
          <r>
            <rPr>
              <rFont val="Calibri"/>
              <b val="1"/>
              <sz val="10"/>
            </rPr>
            <t>Family:</t>
          </r>
          <r>
            <rPr>
              <rFont val="Calibri"/>
              <sz val="10"/>
            </rPr>
            <t xml:space="preserve"> B.Com / M.Com / CA / CMA</t>
          </r>
        </is>
      </c>
      <c r="P72" s="164" t="inlineStr">
        <is>
          <t>XBRL US GAAP Certificate · AICPA &amp; XBRL US or equivalent; CA / CMA / ACCA / CFA / IFRS certificate</t>
        </is>
      </c>
      <c r="Q72" s="164" t="inlineStr">
        <is>
          <t>XBRL certificate preferred from A3; filing deadlines and confidentiality</t>
        </is>
      </c>
      <c r="R72" s="185" t="inlineStr">
        <is>
          <t>SD-A</t>
        </is>
      </c>
      <c r="S72" s="186" t="n">
        <v>0.54</v>
      </c>
      <c r="T72" s="186" t="n">
        <v>0.16</v>
      </c>
      <c r="U72" s="186" t="n">
        <v>0.14</v>
      </c>
      <c r="V72" s="186" t="n">
        <v>0</v>
      </c>
      <c r="W72" s="186" t="n">
        <v>0.1</v>
      </c>
      <c r="X72" s="186" t="n">
        <v>0.06</v>
      </c>
      <c r="Y72" s="122" t="inlineStr">
        <is>
          <t>★ XBRL, iXBRL &amp; Taxonomy · ★ Accounting &amp; Reporting Standards · IFRS/US GAAP</t>
        </is>
      </c>
      <c r="Z72" s="123" t="inlineStr">
        <is>
          <t>Regulatory &amp; BFSI Domain · Process Improvement &amp; Quality Mindset · Advanced Excel &amp; Productivity Tools · AI, GenAI &amp; Prompt Engineering</t>
        </is>
      </c>
      <c r="AA72" s="123" t="inlineStr">
        <is>
          <t>—</t>
        </is>
      </c>
      <c r="AB72" s="123" t="inlineStr">
        <is>
          <t>Core 2 · Future-ready 2 · Functional 3 · Leadership —</t>
        </is>
      </c>
      <c r="AC72" s="124" t="inlineStr">
        <is>
          <t>None · guides 1–3 juniors informally</t>
        </is>
      </c>
      <c r="AD72" s="187" t="inlineStr">
        <is>
          <t>P3</t>
        </is>
      </c>
      <c r="AE72" s="131" t="inlineStr">
        <is>
          <t>Developing</t>
        </is>
      </c>
      <c r="AF72" s="188" t="inlineStr">
        <is>
          <t>3 Apply</t>
        </is>
      </c>
      <c r="AG72" s="131" t="inlineStr">
        <is>
          <t>Consultant / Senior Associate</t>
        </is>
      </c>
      <c r="AH72" s="131" t="inlineStr">
        <is>
          <t>L3–L4 · MS 61–62 · —</t>
        </is>
      </c>
      <c r="AI72" s="131" t="inlineStr">
        <is>
          <t>JL3A · C1 · L11–L10 · Senior Analyst</t>
        </is>
      </c>
      <c r="AJ72" s="131" t="inlineStr">
        <is>
          <t>Consultant · DataTracks Senior Associate · 2–5 yrs</t>
        </is>
      </c>
      <c r="AK72" s="131" t="inlineStr">
        <is>
          <t>DataTracks careers site</t>
        </is>
      </c>
      <c r="AL72" s="131" t="inlineStr">
        <is>
          <r>
            <rPr>
              <rFont val="Calibri"/>
              <b val="1"/>
              <sz val="10"/>
            </rPr>
            <t>DataTracks:</t>
          </r>
          <r>
            <rPr>
              <rFont val="Calibri"/>
              <sz val="10"/>
            </rPr>
            <t xml:space="preserve"> Senior Associate · 2–5 yrs · Big Four: Consultant · IRIS Vs Market Benchmark — XBRL US credential pathway: XBRL US GAAP Certificate</t>
          </r>
        </is>
      </c>
      <c r="AM72" s="131" t="inlineStr">
        <is>
          <t>XBRL US GAAP Certificate · AICPA &amp; XBRL US; XBRL International specifications; IFRS / US GAAP / Ind AS</t>
        </is>
      </c>
      <c r="AN72" s="144" t="inlineStr">
        <is>
          <t>Lateral or campus · CT2 at 12 months; CT3 in programme</t>
        </is>
      </c>
      <c r="AO72" s="134" t="inlineStr">
        <is>
          <t>B1 · Specialist</t>
        </is>
      </c>
      <c r="AP72" s="134" t="inlineStr">
        <is>
          <t>B1 · Team Lead</t>
        </is>
      </c>
      <c r="AQ72" s="134" t="inlineStr">
        <is>
          <t>iXBRL / ESEF / ISSB &amp; ESG digital reporting, xBRL-CSV, AI-assisted tagging and review</t>
        </is>
      </c>
    </row>
    <row r="73" ht="67" customHeight="1">
      <c r="A73" s="109" t="inlineStr">
        <is>
          <t>Services</t>
        </is>
      </c>
      <c r="B73" s="111" t="inlineStr">
        <is>
          <t>Quality Assurance</t>
        </is>
      </c>
      <c r="C73" s="111" t="inlineStr">
        <is>
          <t>Functional &amp; Domain Testing</t>
        </is>
      </c>
      <c r="D73" s="111" t="inlineStr">
        <is>
          <t>Senior QA Engineer</t>
        </is>
      </c>
      <c r="E73" s="26" t="inlineStr">
        <is>
          <t>A3</t>
        </is>
      </c>
      <c r="F73" s="147" t="inlineStr">
        <is>
          <t>Senior Associate</t>
        </is>
      </c>
      <c r="G73" s="111" t="inlineStr">
        <is>
          <t>IC</t>
        </is>
      </c>
      <c r="H73" s="112" t="n">
        <v>1</v>
      </c>
      <c r="I73" s="113" t="inlineStr">
        <is>
          <t>Varied work; reviews juniors; go-to for a process</t>
        </is>
      </c>
      <c r="J73" s="114" t="inlineStr">
        <is>
          <t>Varied and non-standard work; handles exceptions</t>
        </is>
      </c>
      <c r="K73" s="114" t="inlineStr">
        <is>
          <t>Technical / QC / client calls on own work</t>
        </is>
      </c>
      <c r="L73" s="114" t="inlineStr">
        <is>
          <t>A module / process, or work with client or regulatory consequences</t>
        </is>
      </c>
      <c r="M73" s="114" t="inlineStr">
        <is>
          <t>Not scored in Band A</t>
        </is>
      </c>
      <c r="N73" s="184" t="inlineStr">
        <is>
          <t>2–4 yrs</t>
        </is>
      </c>
      <c r="O73" s="164" t="inlineStr">
        <is>
          <r>
            <rPr>
              <rFont val="Calibri"/>
              <sz val="10"/>
            </rPr>
            <t xml:space="preserve">Graduate; relevant certification preferred
</t>
          </r>
          <r>
            <rPr>
              <rFont val="Calibri"/>
              <b val="1"/>
              <sz val="10"/>
            </rPr>
            <t>Family:</t>
          </r>
          <r>
            <rPr>
              <rFont val="Calibri"/>
              <sz val="10"/>
            </rPr>
            <t xml:space="preserve"> BE / B.Tech / MCA / B.Sc</t>
          </r>
        </is>
      </c>
      <c r="P73" s="164" t="inlineStr">
        <is>
          <t>ISTQB Foundation / Advanced; Internal product certification</t>
        </is>
      </c>
      <c r="Q73" s="164" t="inlineStr">
        <is>
          <t>ISTQB or equivalent preferred from B1</t>
        </is>
      </c>
      <c r="R73" s="185" t="inlineStr">
        <is>
          <t>SD-A</t>
        </is>
      </c>
      <c r="S73" s="186" t="n">
        <v>0.54</v>
      </c>
      <c r="T73" s="186" t="n">
        <v>0.16</v>
      </c>
      <c r="U73" s="186" t="n">
        <v>0.14</v>
      </c>
      <c r="V73" s="186" t="n">
        <v>0</v>
      </c>
      <c r="W73" s="186" t="n">
        <v>0.1</v>
      </c>
      <c r="X73" s="186" t="n">
        <v>0.06</v>
      </c>
      <c r="Y73" s="122" t="inlineStr">
        <is>
          <t>★ Test Automation &amp; QA Engineering · ★ Product, Platform &amp; Domain Knowledge</t>
        </is>
      </c>
      <c r="Z73" s="123" t="inlineStr">
        <is>
          <t>Database, SQL &amp; Data Engineering · AI, GenAI &amp; Prompt Engineering · Process Improvement &amp; Quality Mindset · Communication &amp; Presentation</t>
        </is>
      </c>
      <c r="AA73" s="123" t="inlineStr">
        <is>
          <t>—</t>
        </is>
      </c>
      <c r="AB73" s="123" t="inlineStr">
        <is>
          <t>Core 2 · Future-ready 2 · Functional 3 · Leadership —</t>
        </is>
      </c>
      <c r="AC73" s="124" t="inlineStr">
        <is>
          <t>None · guides 1–3 juniors informally</t>
        </is>
      </c>
      <c r="AD73" s="187" t="inlineStr">
        <is>
          <t>P2</t>
        </is>
      </c>
      <c r="AE73" s="131" t="inlineStr">
        <is>
          <t>Developing</t>
        </is>
      </c>
      <c r="AF73" s="188" t="inlineStr">
        <is>
          <t>3 Apply</t>
        </is>
      </c>
      <c r="AG73" s="131" t="inlineStr">
        <is>
          <t>QA Engineer</t>
        </is>
      </c>
      <c r="AH73" s="131" t="inlineStr">
        <is>
          <t>L3–L4 · MS 61–62 · Software Engineer</t>
        </is>
      </c>
      <c r="AI73" s="131" t="inlineStr">
        <is>
          <t>JL3A Senior Systems Engineer · C1 System Engineer · L11–L10 · Senior Analyst</t>
        </is>
      </c>
      <c r="AJ73" s="131" t="inlineStr">
        <is>
          <t>Consultant · DataTracks Senior Associate · 2–5 yrs</t>
        </is>
      </c>
      <c r="AK73" s="131" t="inlineStr">
        <is>
          <t>Radford / Pave</t>
        </is>
      </c>
      <c r="AL73" s="131" t="inlineStr">
        <is>
          <r>
            <rPr>
              <rFont val="Calibri"/>
              <b val="1"/>
              <sz val="10"/>
            </rPr>
            <t>Workiva:</t>
          </r>
          <r>
            <rPr>
              <rFont val="Calibri"/>
              <sz val="10"/>
            </rPr>
            <t xml:space="preserve"> SE · Broadridge India: SE · Nasdaq / AxiomSL: SE · IRIS Vs Market Benchmark — ISTQB certification pathway: Foundation</t>
          </r>
        </is>
      </c>
      <c r="AM73" s="131" t="inlineStr">
        <is>
          <t>ISTQB Foundation → Advanced → Expert; SFIA testing</t>
        </is>
      </c>
      <c r="AN73" s="144" t="inlineStr">
        <is>
          <t>Lateral or campus · CT2 at 12 months; CT3 in programme</t>
        </is>
      </c>
      <c r="AO73" s="134" t="inlineStr">
        <is>
          <t>B1 · Specialist</t>
        </is>
      </c>
      <c r="AP73" s="134" t="inlineStr">
        <is>
          <t>B1 · Team Lead</t>
        </is>
      </c>
      <c r="AQ73" s="134" t="inlineStr">
        <is>
          <t>AI-assisted test generation, API &amp; performance testing, test-data privacy</t>
        </is>
      </c>
    </row>
    <row r="74" ht="67" customHeight="1">
      <c r="A74" s="109" t="inlineStr">
        <is>
          <t>Services</t>
        </is>
      </c>
      <c r="B74" s="111" t="inlineStr">
        <is>
          <t>Consulting &amp; Professional Services</t>
        </is>
      </c>
      <c r="C74" s="111" t="inlineStr">
        <is>
          <t>Service Delivery Operations</t>
        </is>
      </c>
      <c r="D74" s="111" t="inlineStr">
        <is>
          <t>Service Delivery Specialist</t>
        </is>
      </c>
      <c r="E74" s="23" t="inlineStr">
        <is>
          <t>B1</t>
        </is>
      </c>
      <c r="F74" s="21" t="inlineStr">
        <is>
          <t>Specialist</t>
        </is>
      </c>
      <c r="G74" s="111" t="inlineStr">
        <is>
          <t>IC</t>
        </is>
      </c>
      <c r="H74" s="112" t="n">
        <v>1</v>
      </c>
      <c r="I74" s="113" t="inlineStr">
        <is>
          <t>A domain / module, or a small team</t>
        </is>
      </c>
      <c r="J74" s="114" t="inlineStr">
        <is>
          <t>Domain specialist work</t>
        </is>
      </c>
      <c r="K74" s="114" t="inlineStr">
        <is>
          <t>Technical / QC / client calls for the domain</t>
        </is>
      </c>
      <c r="L74" s="114" t="inlineStr">
        <is>
          <t>A domain or a small team</t>
        </is>
      </c>
      <c r="M74" s="114" t="inlineStr">
        <is>
          <r>
            <rPr>
              <rFont val="Calibri"/>
              <b val="1"/>
              <sz val="10"/>
            </rPr>
            <t>IC:</t>
          </r>
          <r>
            <rPr>
              <rFont val="Calibri"/>
              <sz val="10"/>
            </rPr>
            <t xml:space="preserve"> mentors and reviews · People: hands-on team lead of 3–5</t>
          </r>
        </is>
      </c>
      <c r="N74" s="184" t="inlineStr">
        <is>
          <t>4–7 yrs</t>
        </is>
      </c>
      <c r="O74" s="164" t="inlineStr">
        <is>
          <r>
            <rPr>
              <rFont val="Calibri"/>
              <sz val="10"/>
            </rPr>
            <t xml:space="preserve">Graduate + relevant qualification or certification preferred
</t>
          </r>
          <r>
            <rPr>
              <rFont val="Calibri"/>
              <b val="1"/>
              <sz val="10"/>
            </rPr>
            <t>Family:</t>
          </r>
          <r>
            <rPr>
              <rFont val="Calibri"/>
              <sz val="10"/>
            </rPr>
            <t xml:space="preserve"> B.Com / M.Com / CA / CMA</t>
          </r>
        </is>
      </c>
      <c r="P74" s="164" t="inlineStr">
        <is>
          <t>XBRL US GAAP Certificate · AICPA &amp; XBRL US or equivalent; CA / CMA / ACCA / CFA / IFRS certificate</t>
        </is>
      </c>
      <c r="Q74" s="164" t="inlineStr">
        <is>
          <t>XBRL certificate preferred from A3; filing deadlines and confidentiality</t>
        </is>
      </c>
      <c r="R74" s="185" t="inlineStr">
        <is>
          <t>SD-B-IC</t>
        </is>
      </c>
      <c r="S74" s="186" t="n">
        <v>0.46</v>
      </c>
      <c r="T74" s="186" t="n">
        <v>0.17</v>
      </c>
      <c r="U74" s="186" t="n">
        <v>0.15</v>
      </c>
      <c r="V74" s="186" t="n">
        <v>0.05</v>
      </c>
      <c r="W74" s="186" t="n">
        <v>0.1</v>
      </c>
      <c r="X74" s="186" t="n">
        <v>0.07000000000000001</v>
      </c>
      <c r="Y74" s="122" t="inlineStr">
        <is>
          <t>★ XBRL, iXBRL &amp; Taxonomy · ★ Accounting &amp; Reporting Standards · IFRS/US GAAP</t>
        </is>
      </c>
      <c r="Z74" s="123" t="inlineStr">
        <is>
          <t>Regulatory &amp; BFSI Domain · Process Improvement &amp; Quality Mindset · Advanced Excel &amp; Productivity Tools · AI, GenAI &amp; Prompt Engineering</t>
        </is>
      </c>
      <c r="AA74" s="123" t="inlineStr">
        <is>
          <t>—</t>
        </is>
      </c>
      <c r="AB74" s="123" t="inlineStr">
        <is>
          <t>Core 3 · Future-ready 3 · Functional 3 · Leadership 1</t>
        </is>
      </c>
      <c r="AC74" s="124" t="inlineStr">
        <is>
          <r>
            <rPr>
              <rFont val="Calibri"/>
              <b val="1"/>
              <sz val="10"/>
            </rPr>
            <t>IC:</t>
          </r>
          <r>
            <rPr>
              <rFont val="Calibri"/>
              <sz val="10"/>
            </rPr>
            <t xml:space="preserve"> none · Team Lead: 3–5</t>
          </r>
        </is>
      </c>
      <c r="AD74" s="187" t="inlineStr">
        <is>
          <t>P3</t>
        </is>
      </c>
      <c r="AE74" s="131" t="inlineStr">
        <is>
          <t>Career / · Team Lead</t>
        </is>
      </c>
      <c r="AF74" s="188" t="inlineStr">
        <is>
          <t>4 Enable</t>
        </is>
      </c>
      <c r="AG74" s="131" t="inlineStr">
        <is>
          <t>Consultant / Senior Associate</t>
        </is>
      </c>
      <c r="AH74" s="131" t="inlineStr">
        <is>
          <t>L4 · MS 62 · —</t>
        </is>
      </c>
      <c r="AI74" s="131" t="inlineStr">
        <is>
          <t>JL4 · C2 · L9 Team Lead / Consultant</t>
        </is>
      </c>
      <c r="AJ74" s="131" t="inlineStr">
        <is>
          <t>Senior Consultant / Assistant Manager</t>
        </is>
      </c>
      <c r="AK74" s="131" t="inlineStr">
        <is>
          <t>DataTracks careers site</t>
        </is>
      </c>
      <c r="AL74" s="131" t="inlineStr">
        <is>
          <r>
            <rPr>
              <rFont val="Calibri"/>
              <b val="1"/>
              <sz val="10"/>
            </rPr>
            <t>Big Four:</t>
          </r>
          <r>
            <rPr>
              <rFont val="Calibri"/>
              <sz val="10"/>
            </rPr>
            <t xml:space="preserve"> Senior Consultant · IRIS Vs Market Benchmark — XBRL US credential pathway: Certificate + specialist taxonomy</t>
          </r>
        </is>
      </c>
      <c r="AM74" s="131" t="inlineStr">
        <is>
          <t>XBRL US GAAP Certificate · AICPA &amp; XBRL US; XBRL International specifications; IFRS / US GAAP / Ind AS</t>
        </is>
      </c>
      <c r="AN74" s="144" t="inlineStr">
        <is>
          <t>Lateral; Management Trainees graduate here</t>
        </is>
      </c>
      <c r="AO74" s="134" t="inlineStr">
        <is>
          <t>B2 · Senior Specialist</t>
        </is>
      </c>
      <c r="AP74" s="134" t="inlineStr">
        <is>
          <t>B2 · Manager</t>
        </is>
      </c>
      <c r="AQ74" s="134" t="inlineStr">
        <is>
          <t>iXBRL / ESEF / ISSB &amp; ESG digital reporting, xBRL-CSV, AI-assisted tagging and review</t>
        </is>
      </c>
    </row>
    <row r="75" ht="67" customHeight="1">
      <c r="A75" s="109" t="inlineStr">
        <is>
          <t>Services</t>
        </is>
      </c>
      <c r="B75" s="111" t="inlineStr">
        <is>
          <t>Consulting &amp; Professional Services</t>
        </is>
      </c>
      <c r="C75" s="111" t="inlineStr">
        <is>
          <t>XBRL Tagging, Conversion &amp; Filing</t>
        </is>
      </c>
      <c r="D75" s="111" t="inlineStr">
        <is>
          <t>XBRL Specialist</t>
        </is>
      </c>
      <c r="E75" s="23" t="inlineStr">
        <is>
          <t>B1</t>
        </is>
      </c>
      <c r="F75" s="21" t="inlineStr">
        <is>
          <t>Specialist</t>
        </is>
      </c>
      <c r="G75" s="111" t="inlineStr">
        <is>
          <t>IC</t>
        </is>
      </c>
      <c r="H75" s="112" t="n">
        <v>8</v>
      </c>
      <c r="I75" s="113" t="inlineStr">
        <is>
          <t>A domain / module, or a small team</t>
        </is>
      </c>
      <c r="J75" s="114" t="inlineStr">
        <is>
          <t>Domain specialist work</t>
        </is>
      </c>
      <c r="K75" s="114" t="inlineStr">
        <is>
          <t>Technical / QC / client calls for the domain</t>
        </is>
      </c>
      <c r="L75" s="114" t="inlineStr">
        <is>
          <t>A domain or a small team</t>
        </is>
      </c>
      <c r="M75" s="114" t="inlineStr">
        <is>
          <r>
            <rPr>
              <rFont val="Calibri"/>
              <b val="1"/>
              <sz val="10"/>
            </rPr>
            <t>IC:</t>
          </r>
          <r>
            <rPr>
              <rFont val="Calibri"/>
              <sz val="10"/>
            </rPr>
            <t xml:space="preserve"> mentors and reviews · People: hands-on team lead of 3–5</t>
          </r>
        </is>
      </c>
      <c r="N75" s="184" t="inlineStr">
        <is>
          <t>4–7 yrs</t>
        </is>
      </c>
      <c r="O75" s="164" t="inlineStr">
        <is>
          <r>
            <rPr>
              <rFont val="Calibri"/>
              <sz val="10"/>
            </rPr>
            <t xml:space="preserve">Graduate + relevant qualification or certification preferred
</t>
          </r>
          <r>
            <rPr>
              <rFont val="Calibri"/>
              <b val="1"/>
              <sz val="10"/>
            </rPr>
            <t>Family:</t>
          </r>
          <r>
            <rPr>
              <rFont val="Calibri"/>
              <sz val="10"/>
            </rPr>
            <t xml:space="preserve"> B.Com / M.Com / CA / CMA</t>
          </r>
        </is>
      </c>
      <c r="P75" s="164" t="inlineStr">
        <is>
          <t>XBRL US GAAP Certificate · AICPA &amp; XBRL US or equivalent; CA / CMA / ACCA / CFA / IFRS certificate</t>
        </is>
      </c>
      <c r="Q75" s="164" t="inlineStr">
        <is>
          <t>XBRL certificate preferred from A3; filing deadlines and confidentiality</t>
        </is>
      </c>
      <c r="R75" s="185" t="inlineStr">
        <is>
          <t>SD-B-IC</t>
        </is>
      </c>
      <c r="S75" s="186" t="n">
        <v>0.46</v>
      </c>
      <c r="T75" s="186" t="n">
        <v>0.17</v>
      </c>
      <c r="U75" s="186" t="n">
        <v>0.15</v>
      </c>
      <c r="V75" s="186" t="n">
        <v>0.05</v>
      </c>
      <c r="W75" s="186" t="n">
        <v>0.1</v>
      </c>
      <c r="X75" s="186" t="n">
        <v>0.07000000000000001</v>
      </c>
      <c r="Y75" s="122" t="inlineStr">
        <is>
          <t>★ XBRL, iXBRL &amp; Taxonomy · ★ Accounting &amp; Reporting Standards · IFRS/US GAAP</t>
        </is>
      </c>
      <c r="Z75" s="123" t="inlineStr">
        <is>
          <t>Regulatory &amp; BFSI Domain · Process Improvement &amp; Quality Mindset · Advanced Excel &amp; Productivity Tools · AI, GenAI &amp; Prompt Engineering</t>
        </is>
      </c>
      <c r="AA75" s="123" t="inlineStr">
        <is>
          <t>—</t>
        </is>
      </c>
      <c r="AB75" s="123" t="inlineStr">
        <is>
          <t>Core 3 · Future-ready 3 · Functional 3 · Leadership 1</t>
        </is>
      </c>
      <c r="AC75" s="124" t="inlineStr">
        <is>
          <r>
            <rPr>
              <rFont val="Calibri"/>
              <b val="1"/>
              <sz val="10"/>
            </rPr>
            <t>IC:</t>
          </r>
          <r>
            <rPr>
              <rFont val="Calibri"/>
              <sz val="10"/>
            </rPr>
            <t xml:space="preserve"> none · Team Lead: 3–5</t>
          </r>
        </is>
      </c>
      <c r="AD75" s="187" t="inlineStr">
        <is>
          <t>P3</t>
        </is>
      </c>
      <c r="AE75" s="131" t="inlineStr">
        <is>
          <t>Career / · Team Lead</t>
        </is>
      </c>
      <c r="AF75" s="188" t="inlineStr">
        <is>
          <t>4 Enable</t>
        </is>
      </c>
      <c r="AG75" s="131" t="inlineStr">
        <is>
          <t>Consultant / Senior Associate</t>
        </is>
      </c>
      <c r="AH75" s="131" t="inlineStr">
        <is>
          <t>L4 · MS 62 · —</t>
        </is>
      </c>
      <c r="AI75" s="131" t="inlineStr">
        <is>
          <t>JL4 · C2 · L9 Team Lead / Consultant</t>
        </is>
      </c>
      <c r="AJ75" s="131" t="inlineStr">
        <is>
          <t>Senior Consultant / Assistant Manager</t>
        </is>
      </c>
      <c r="AK75" s="131" t="inlineStr">
        <is>
          <t>DataTracks careers site</t>
        </is>
      </c>
      <c r="AL75" s="131" t="inlineStr">
        <is>
          <r>
            <rPr>
              <rFont val="Calibri"/>
              <b val="1"/>
              <sz val="10"/>
            </rPr>
            <t>Big Four:</t>
          </r>
          <r>
            <rPr>
              <rFont val="Calibri"/>
              <sz val="10"/>
            </rPr>
            <t xml:space="preserve"> Senior Consultant · IRIS Vs Market Benchmark — XBRL US credential pathway: Certificate + specialist taxonomy</t>
          </r>
        </is>
      </c>
      <c r="AM75" s="131" t="inlineStr">
        <is>
          <t>XBRL US GAAP Certificate · AICPA &amp; XBRL US; XBRL International specifications; IFRS / US GAAP / Ind AS</t>
        </is>
      </c>
      <c r="AN75" s="144" t="inlineStr">
        <is>
          <t>Lateral; Management Trainees graduate here</t>
        </is>
      </c>
      <c r="AO75" s="134" t="inlineStr">
        <is>
          <t>B2 · Senior Specialist</t>
        </is>
      </c>
      <c r="AP75" s="134" t="inlineStr">
        <is>
          <t>B2 · Manager</t>
        </is>
      </c>
      <c r="AQ75" s="134" t="inlineStr">
        <is>
          <t>iXBRL / ESEF / ISSB &amp; ESG digital reporting, xBRL-CSV, AI-assisted tagging and review</t>
        </is>
      </c>
    </row>
    <row r="76" ht="67" customHeight="1">
      <c r="A76" s="109" t="inlineStr">
        <is>
          <t>Services</t>
        </is>
      </c>
      <c r="B76" s="111" t="inlineStr">
        <is>
          <t>Consulting &amp; Professional Services</t>
        </is>
      </c>
      <c r="C76" s="111" t="inlineStr">
        <is>
          <t>XBRL Tagging, Conversion &amp; Filing</t>
        </is>
      </c>
      <c r="D76" s="111" t="inlineStr">
        <is>
          <t>XBRL Specialist – POD Lead</t>
        </is>
      </c>
      <c r="E76" s="23" t="inlineStr">
        <is>
          <t>B1</t>
        </is>
      </c>
      <c r="F76" s="21" t="inlineStr">
        <is>
          <t>Specialist · POD Lead</t>
        </is>
      </c>
      <c r="G76" s="111" t="inlineStr">
        <is>
          <t>POD Lead</t>
        </is>
      </c>
      <c r="H76" s="112" t="n">
        <v>2</v>
      </c>
      <c r="I76" s="113" t="inlineStr">
        <is>
          <t>A domain / module, or a small team</t>
        </is>
      </c>
      <c r="J76" s="114" t="inlineStr">
        <is>
          <t>Domain specialist work</t>
        </is>
      </c>
      <c r="K76" s="114" t="inlineStr">
        <is>
          <t>Technical / QC / client calls for the domain</t>
        </is>
      </c>
      <c r="L76" s="114" t="inlineStr">
        <is>
          <t>A domain or a small team</t>
        </is>
      </c>
      <c r="M76" s="114" t="inlineStr">
        <is>
          <r>
            <rPr>
              <rFont val="Calibri"/>
              <b val="1"/>
              <sz val="10"/>
            </rPr>
            <t>IC:</t>
          </r>
          <r>
            <rPr>
              <rFont val="Calibri"/>
              <sz val="10"/>
            </rPr>
            <t xml:space="preserve"> mentors and reviews · People: hands-on team lead of 3–5</t>
          </r>
        </is>
      </c>
      <c r="N76" s="184" t="inlineStr">
        <is>
          <t>4–7 yrs</t>
        </is>
      </c>
      <c r="O76" s="164" t="inlineStr">
        <is>
          <r>
            <rPr>
              <rFont val="Calibri"/>
              <sz val="10"/>
            </rPr>
            <t xml:space="preserve">Graduate + relevant qualification or certification preferred
</t>
          </r>
          <r>
            <rPr>
              <rFont val="Calibri"/>
              <b val="1"/>
              <sz val="10"/>
            </rPr>
            <t>Family:</t>
          </r>
          <r>
            <rPr>
              <rFont val="Calibri"/>
              <sz val="10"/>
            </rPr>
            <t xml:space="preserve"> B.Com / M.Com / CA / CMA</t>
          </r>
        </is>
      </c>
      <c r="P76" s="164" t="inlineStr">
        <is>
          <t>XBRL US GAAP Certificate · AICPA &amp; XBRL US or equivalent; CA / CMA / ACCA / CFA / IFRS certificate</t>
        </is>
      </c>
      <c r="Q76" s="164" t="inlineStr">
        <is>
          <t>XBRL certificate preferred from A3; filing deadlines and confidentiality</t>
        </is>
      </c>
      <c r="R76" s="185" t="inlineStr">
        <is>
          <t>SD-B-IC</t>
        </is>
      </c>
      <c r="S76" s="186" t="n">
        <v>0.46</v>
      </c>
      <c r="T76" s="186" t="n">
        <v>0.17</v>
      </c>
      <c r="U76" s="186" t="n">
        <v>0.15</v>
      </c>
      <c r="V76" s="186" t="n">
        <v>0.05</v>
      </c>
      <c r="W76" s="186" t="n">
        <v>0.1</v>
      </c>
      <c r="X76" s="186" t="n">
        <v>0.07000000000000001</v>
      </c>
      <c r="Y76" s="122" t="inlineStr">
        <is>
          <t>★ XBRL, iXBRL &amp; Taxonomy · ★ Accounting &amp; Reporting Standards · IFRS/US GAAP</t>
        </is>
      </c>
      <c r="Z76" s="123" t="inlineStr">
        <is>
          <t>Regulatory &amp; BFSI Domain · Process Improvement &amp; Quality Mindset · Advanced Excel &amp; Productivity Tools · AI, GenAI &amp; Prompt Engineering</t>
        </is>
      </c>
      <c r="AA76" s="123" t="inlineStr">
        <is>
          <t>—</t>
        </is>
      </c>
      <c r="AB76" s="123" t="inlineStr">
        <is>
          <t>Core 3 · Future-ready 3 · Functional 3 · Leadership 2</t>
        </is>
      </c>
      <c r="AC76" s="124" t="inlineStr">
        <is>
          <r>
            <rPr>
              <rFont val="Calibri"/>
              <b val="1"/>
              <sz val="10"/>
            </rPr>
            <t>IC:</t>
          </r>
          <r>
            <rPr>
              <rFont val="Calibri"/>
              <sz val="10"/>
            </rPr>
            <t xml:space="preserve"> none · Team Lead: 3–5</t>
          </r>
        </is>
      </c>
      <c r="AD76" s="187" t="inlineStr">
        <is>
          <t>P3</t>
        </is>
      </c>
      <c r="AE76" s="131" t="inlineStr">
        <is>
          <t>Career / · Team Lead</t>
        </is>
      </c>
      <c r="AF76" s="188" t="inlineStr">
        <is>
          <t>4 Enable</t>
        </is>
      </c>
      <c r="AG76" s="131" t="inlineStr">
        <is>
          <t>Consultant / Senior Associate</t>
        </is>
      </c>
      <c r="AH76" s="131" t="inlineStr">
        <is>
          <t>L4 · MS 62 · —</t>
        </is>
      </c>
      <c r="AI76" s="131" t="inlineStr">
        <is>
          <t>JL4 · C2 · L9 Team Lead / Consultant</t>
        </is>
      </c>
      <c r="AJ76" s="131" t="inlineStr">
        <is>
          <t>Senior Consultant / Assistant Manager</t>
        </is>
      </c>
      <c r="AK76" s="131" t="inlineStr">
        <is>
          <t>DataTracks careers site</t>
        </is>
      </c>
      <c r="AL76" s="131" t="inlineStr">
        <is>
          <r>
            <rPr>
              <rFont val="Calibri"/>
              <b val="1"/>
              <sz val="10"/>
            </rPr>
            <t>Big Four:</t>
          </r>
          <r>
            <rPr>
              <rFont val="Calibri"/>
              <sz val="10"/>
            </rPr>
            <t xml:space="preserve"> Senior Consultant · IRIS Vs Market Benchmark — XBRL US credential pathway: Certificate + specialist taxonomy</t>
          </r>
        </is>
      </c>
      <c r="AM76" s="131" t="inlineStr">
        <is>
          <t>XBRL US GAAP Certificate · AICPA &amp; XBRL US; XBRL International specifications; IFRS / US GAAP / Ind AS</t>
        </is>
      </c>
      <c r="AN76" s="144" t="inlineStr">
        <is>
          <t>Lateral; Management Trainees graduate here</t>
        </is>
      </c>
      <c r="AO76" s="134" t="inlineStr">
        <is>
          <t>B2 · Senior Specialist</t>
        </is>
      </c>
      <c r="AP76" s="134" t="inlineStr">
        <is>
          <t>B2 · Manager</t>
        </is>
      </c>
      <c r="AQ76" s="134" t="inlineStr">
        <is>
          <t>iXBRL / ESEF / ISSB &amp; ESG digital reporting, xBRL-CSV, AI-assisted tagging and review</t>
        </is>
      </c>
    </row>
    <row r="77" ht="67" customHeight="1">
      <c r="A77" s="109" t="inlineStr">
        <is>
          <t>Services</t>
        </is>
      </c>
      <c r="B77" s="111" t="inlineStr">
        <is>
          <t>Consulting &amp; Professional Services</t>
        </is>
      </c>
      <c r="C77" s="111" t="inlineStr">
        <is>
          <t>XBRL Tagging, Conversion &amp; Filing</t>
        </is>
      </c>
      <c r="D77" s="111" t="inlineStr">
        <is>
          <t>Team Lead – Assisted Services</t>
        </is>
      </c>
      <c r="E77" s="23" t="inlineStr">
        <is>
          <t>B1</t>
        </is>
      </c>
      <c r="F77" s="21" t="inlineStr">
        <is>
          <t>Team Lead</t>
        </is>
      </c>
      <c r="G77" s="111" t="inlineStr">
        <is>
          <t>People Manager</t>
        </is>
      </c>
      <c r="H77" s="112" t="n">
        <v>2</v>
      </c>
      <c r="I77" s="113" t="inlineStr">
        <is>
          <t>A domain / module, or a small team</t>
        </is>
      </c>
      <c r="J77" s="114" t="inlineStr">
        <is>
          <t>Domain specialist work</t>
        </is>
      </c>
      <c r="K77" s="114" t="inlineStr">
        <is>
          <t>Technical / QC / client calls for the domain</t>
        </is>
      </c>
      <c r="L77" s="114" t="inlineStr">
        <is>
          <t>A domain or a small team</t>
        </is>
      </c>
      <c r="M77" s="114" t="inlineStr">
        <is>
          <r>
            <rPr>
              <rFont val="Calibri"/>
              <b val="1"/>
              <sz val="10"/>
            </rPr>
            <t>IC:</t>
          </r>
          <r>
            <rPr>
              <rFont val="Calibri"/>
              <sz val="10"/>
            </rPr>
            <t xml:space="preserve"> mentors and reviews · People: hands-on team lead of 3–5</t>
          </r>
        </is>
      </c>
      <c r="N77" s="184" t="inlineStr">
        <is>
          <t>4–7 yrs</t>
        </is>
      </c>
      <c r="O77" s="164" t="inlineStr">
        <is>
          <r>
            <rPr>
              <rFont val="Calibri"/>
              <sz val="10"/>
            </rPr>
            <t xml:space="preserve">Graduate + relevant qualification or certification preferred
</t>
          </r>
          <r>
            <rPr>
              <rFont val="Calibri"/>
              <b val="1"/>
              <sz val="10"/>
            </rPr>
            <t>Family:</t>
          </r>
          <r>
            <rPr>
              <rFont val="Calibri"/>
              <sz val="10"/>
            </rPr>
            <t xml:space="preserve"> B.Com / M.Com / CA / CMA</t>
          </r>
        </is>
      </c>
      <c r="P77" s="164" t="inlineStr">
        <is>
          <t>XBRL US GAAP Certificate · AICPA &amp; XBRL US or equivalent; CA / CMA / ACCA / CFA / IFRS certificate</t>
        </is>
      </c>
      <c r="Q77" s="164" t="inlineStr">
        <is>
          <t>XBRL certificate preferred from A3; filing deadlines and confidentiality</t>
        </is>
      </c>
      <c r="R77" s="185" t="inlineStr">
        <is>
          <t>SD-B-M</t>
        </is>
      </c>
      <c r="S77" s="186" t="n">
        <v>0.32</v>
      </c>
      <c r="T77" s="186" t="n">
        <v>0.18</v>
      </c>
      <c r="U77" s="186" t="n">
        <v>0.16</v>
      </c>
      <c r="V77" s="186" t="n">
        <v>0.15</v>
      </c>
      <c r="W77" s="186" t="n">
        <v>0.1</v>
      </c>
      <c r="X77" s="186" t="n">
        <v>0.09</v>
      </c>
      <c r="Y77" s="122" t="inlineStr">
        <is>
          <t>★ XBRL, iXBRL &amp; Taxonomy · ★ Accounting &amp; Reporting Standards · IFRS/US GAAP</t>
        </is>
      </c>
      <c r="Z77" s="123" t="inlineStr">
        <is>
          <t>Regulatory &amp; BFSI Domain · Process Improvement &amp; Quality Mindset · Advanced Excel &amp; Productivity Tools · AI, GenAI &amp; Prompt Engineering</t>
        </is>
      </c>
      <c r="AA77" s="123" t="inlineStr">
        <is>
          <t>—</t>
        </is>
      </c>
      <c r="AB77" s="123" t="inlineStr">
        <is>
          <t>Core 3 · Future-ready 3 · Functional 3 · Leadership 2</t>
        </is>
      </c>
      <c r="AC77" s="124" t="inlineStr">
        <is>
          <r>
            <rPr>
              <rFont val="Calibri"/>
              <b val="1"/>
              <sz val="10"/>
            </rPr>
            <t>IC:</t>
          </r>
          <r>
            <rPr>
              <rFont val="Calibri"/>
              <sz val="10"/>
            </rPr>
            <t xml:space="preserve"> none · Team Lead: 3–5</t>
          </r>
        </is>
      </c>
      <c r="AD77" s="187" t="inlineStr">
        <is>
          <t>M2</t>
        </is>
      </c>
      <c r="AE77" s="131" t="inlineStr">
        <is>
          <t>Career / · Team Lead</t>
        </is>
      </c>
      <c r="AF77" s="188" t="inlineStr">
        <is>
          <t>4 Enable</t>
        </is>
      </c>
      <c r="AG77" s="131" t="inlineStr">
        <is>
          <t>Team Lead / Assistant Manager</t>
        </is>
      </c>
      <c r="AH77" s="131" t="inlineStr">
        <is>
          <t>L4 · MS 62 · —</t>
        </is>
      </c>
      <c r="AI77" s="131" t="inlineStr">
        <is>
          <t>JL4 · C2 · L9 Team Lead / Consultant</t>
        </is>
      </c>
      <c r="AJ77" s="131" t="inlineStr">
        <is>
          <t>Senior Consultant / Assistant Manager</t>
        </is>
      </c>
      <c r="AK77" s="131" t="inlineStr">
        <is>
          <t>DataTracks careers site</t>
        </is>
      </c>
      <c r="AL77" s="131" t="inlineStr">
        <is>
          <r>
            <rPr>
              <rFont val="Calibri"/>
              <b val="1"/>
              <sz val="10"/>
            </rPr>
            <t>Big Four:</t>
          </r>
          <r>
            <rPr>
              <rFont val="Calibri"/>
              <sz val="10"/>
            </rPr>
            <t xml:space="preserve"> Senior Consultant · IRIS Vs Market Benchmark — XBRL US credential pathway: Certificate + specialist taxonomy</t>
          </r>
        </is>
      </c>
      <c r="AM77" s="131" t="inlineStr">
        <is>
          <t>XBRL US GAAP Certificate · AICPA &amp; XBRL US; XBRL International specifications; IFRS / US GAAP / Ind AS</t>
        </is>
      </c>
      <c r="AN77" s="144" t="inlineStr">
        <is>
          <t>Lateral; Management Trainees graduate here</t>
        </is>
      </c>
      <c r="AO77" s="134" t="inlineStr">
        <is>
          <t>B2 · Senior Specialist</t>
        </is>
      </c>
      <c r="AP77" s="134" t="inlineStr">
        <is>
          <t>B2 · Manager</t>
        </is>
      </c>
      <c r="AQ77" s="134" t="inlineStr">
        <is>
          <t>iXBRL / ESEF / ISSB &amp; ESG digital reporting, xBRL-CSV, AI-assisted tagging and review</t>
        </is>
      </c>
    </row>
    <row r="78" ht="80" customHeight="1">
      <c r="A78" s="109" t="inlineStr">
        <is>
          <t>Services</t>
        </is>
      </c>
      <c r="B78" s="111" t="inlineStr">
        <is>
          <t>Quality Assurance</t>
        </is>
      </c>
      <c r="C78" s="111" t="inlineStr">
        <is>
          <t>Functional &amp; Domain Testing</t>
        </is>
      </c>
      <c r="D78" s="111" t="inlineStr">
        <is>
          <t>Senior QA Specialist – POD Lead</t>
        </is>
      </c>
      <c r="E78" s="23" t="inlineStr">
        <is>
          <t>B2</t>
        </is>
      </c>
      <c r="F78" s="21" t="inlineStr">
        <is>
          <t>Senior Specialist · POD Lead</t>
        </is>
      </c>
      <c r="G78" s="111" t="inlineStr">
        <is>
          <t>POD Lead</t>
        </is>
      </c>
      <c r="H78" s="112" t="n">
        <v>1</v>
      </c>
      <c r="I78" s="113" t="inlineStr">
        <is>
          <t>Deep domain expertise, or one team</t>
        </is>
      </c>
      <c r="J78" s="114" t="inlineStr">
        <is>
          <t>Hardest problems in the domain</t>
        </is>
      </c>
      <c r="K78" s="114" t="inlineStr">
        <is>
          <t>Allocates people and sets team priorities</t>
        </is>
      </c>
      <c r="L78" s="114" t="inlineStr">
        <is>
          <t>One team or a client portfolio</t>
        </is>
      </c>
      <c r="M78" s="114" t="inlineStr">
        <is>
          <r>
            <rPr>
              <rFont val="Calibri"/>
              <b val="1"/>
              <sz val="10"/>
            </rPr>
            <t>IC:</t>
          </r>
          <r>
            <rPr>
              <rFont val="Calibri"/>
              <sz val="10"/>
            </rPr>
            <t xml:space="preserve"> guides others in the domain · People: manages a team of 6+</t>
          </r>
        </is>
      </c>
      <c r="N78" s="184" t="inlineStr">
        <is>
          <t>6–9 yrs</t>
        </is>
      </c>
      <c r="O78" s="164" t="inlineStr">
        <is>
          <r>
            <rPr>
              <rFont val="Calibri"/>
              <sz val="10"/>
            </rPr>
            <t xml:space="preserve">Graduate or postgraduate; professional qualification preferred
</t>
          </r>
          <r>
            <rPr>
              <rFont val="Calibri"/>
              <b val="1"/>
              <sz val="10"/>
            </rPr>
            <t>Family:</t>
          </r>
          <r>
            <rPr>
              <rFont val="Calibri"/>
              <sz val="10"/>
            </rPr>
            <t xml:space="preserve"> BE / B.Tech / MCA / B.Sc</t>
          </r>
        </is>
      </c>
      <c r="P78" s="164" t="inlineStr">
        <is>
          <t>ISTQB Foundation / Advanced; Internal product certification</t>
        </is>
      </c>
      <c r="Q78" s="164" t="inlineStr">
        <is>
          <t>ISTQB or equivalent preferred from B1</t>
        </is>
      </c>
      <c r="R78" s="185" t="inlineStr">
        <is>
          <t>SD-B-IC</t>
        </is>
      </c>
      <c r="S78" s="186" t="n">
        <v>0.46</v>
      </c>
      <c r="T78" s="186" t="n">
        <v>0.17</v>
      </c>
      <c r="U78" s="186" t="n">
        <v>0.15</v>
      </c>
      <c r="V78" s="186" t="n">
        <v>0.05</v>
      </c>
      <c r="W78" s="186" t="n">
        <v>0.1</v>
      </c>
      <c r="X78" s="186" t="n">
        <v>0.07000000000000001</v>
      </c>
      <c r="Y78" s="122" t="inlineStr">
        <is>
          <t>★ Test Automation &amp; QA Engineering · ★ Product, Platform &amp; Domain Knowledge</t>
        </is>
      </c>
      <c r="Z78" s="123" t="inlineStr">
        <is>
          <t>Database, SQL &amp; Data Engineering · AI, GenAI &amp; Prompt Engineering · Process Improvement &amp; Quality Mindset · Communication &amp; Presentation</t>
        </is>
      </c>
      <c r="AA78" s="123" t="inlineStr">
        <is>
          <t>—</t>
        </is>
      </c>
      <c r="AB78" s="123" t="inlineStr">
        <is>
          <t>Core 3 · Future-ready 3 · Functional 4 · Leadership 3</t>
        </is>
      </c>
      <c r="AC78" s="124" t="inlineStr">
        <is>
          <r>
            <rPr>
              <rFont val="Calibri"/>
              <b val="1"/>
              <sz val="10"/>
            </rPr>
            <t>IC:</t>
          </r>
          <r>
            <rPr>
              <rFont val="Calibri"/>
              <sz val="10"/>
            </rPr>
            <t xml:space="preserve"> none · People: 6–8 knowledge work, 8–12 standardised delivery</t>
          </r>
        </is>
      </c>
      <c r="AD78" s="187" t="inlineStr">
        <is>
          <t>P4</t>
        </is>
      </c>
      <c r="AE78" s="131" t="inlineStr">
        <is>
          <t>Senior / Manager</t>
        </is>
      </c>
      <c r="AF78" s="188" t="inlineStr">
        <is>
          <t>4–5</t>
        </is>
      </c>
      <c r="AG78" s="131" t="inlineStr">
        <is>
          <t>QA Lead / Senior SDET</t>
        </is>
      </c>
      <c r="AH78" s="131" t="inlineStr">
        <is>
          <t>L5 · Senior · MS 63 · Senior SE</t>
        </is>
      </c>
      <c r="AI78" s="131" t="inlineStr">
        <is>
          <t>JL5 Technology Lead · C3A Assistant Consultant · L8 Associate Manager</t>
        </is>
      </c>
      <c r="AJ78" s="131" t="inlineStr">
        <is>
          <t>Manager</t>
        </is>
      </c>
      <c r="AK78" s="131" t="inlineStr">
        <is>
          <t>Radford / Pave</t>
        </is>
      </c>
      <c r="AL78" s="131" t="inlineStr">
        <is>
          <r>
            <rPr>
              <rFont val="Calibri"/>
              <b val="1"/>
              <sz val="10"/>
            </rPr>
            <t>Workiva:</t>
          </r>
          <r>
            <rPr>
              <rFont val="Calibri"/>
              <sz val="10"/>
            </rPr>
            <t xml:space="preserve"> Senior SE · Broadridge India: Lead SE · Nasdaq / AxiomSL: Senior SE · IRIS Vs Market Benchmark — ISTQB certification pathway: Advanced · Test Manager / TAE · IRIS Vs Competitor Benchmark — testing managers: QA Manager</t>
          </r>
        </is>
      </c>
      <c r="AM78" s="131" t="inlineStr">
        <is>
          <t>ISTQB Foundation → Advanced → Expert; SFIA testing</t>
        </is>
      </c>
      <c r="AN78" s="144" t="inlineStr">
        <is>
          <t>Lateral</t>
        </is>
      </c>
      <c r="AO78" s="134" t="inlineStr">
        <is>
          <t>B3 · Lead Specialist</t>
        </is>
      </c>
      <c r="AP78" s="134" t="inlineStr">
        <is>
          <t>B3 · Senior Manager</t>
        </is>
      </c>
      <c r="AQ78" s="134" t="inlineStr">
        <is>
          <t>AI-assisted test generation, API &amp; performance testing, test-data privacy</t>
        </is>
      </c>
    </row>
    <row r="79" ht="67" customHeight="1">
      <c r="A79" s="109" t="inlineStr">
        <is>
          <t>Services</t>
        </is>
      </c>
      <c r="B79" s="111" t="inlineStr">
        <is>
          <t>Consulting &amp; Professional Services</t>
        </is>
      </c>
      <c r="C79" s="111" t="inlineStr">
        <is>
          <t>XBRL Tagging, Conversion &amp; Filing</t>
        </is>
      </c>
      <c r="D79" s="111" t="inlineStr">
        <is>
          <t>Manager – Assisted Services</t>
        </is>
      </c>
      <c r="E79" s="23" t="inlineStr">
        <is>
          <t>B2</t>
        </is>
      </c>
      <c r="F79" s="21" t="inlineStr">
        <is>
          <t>Manager</t>
        </is>
      </c>
      <c r="G79" s="111" t="inlineStr">
        <is>
          <t>People Manager</t>
        </is>
      </c>
      <c r="H79" s="112" t="n">
        <v>3</v>
      </c>
      <c r="I79" s="113" t="inlineStr">
        <is>
          <t>Deep domain expertise, or one team</t>
        </is>
      </c>
      <c r="J79" s="114" t="inlineStr">
        <is>
          <t>Hardest problems in the domain</t>
        </is>
      </c>
      <c r="K79" s="114" t="inlineStr">
        <is>
          <t>Allocates people and sets team priorities</t>
        </is>
      </c>
      <c r="L79" s="114" t="inlineStr">
        <is>
          <t>One team or a client portfolio</t>
        </is>
      </c>
      <c r="M79" s="114" t="inlineStr">
        <is>
          <r>
            <rPr>
              <rFont val="Calibri"/>
              <b val="1"/>
              <sz val="10"/>
            </rPr>
            <t>IC:</t>
          </r>
          <r>
            <rPr>
              <rFont val="Calibri"/>
              <sz val="10"/>
            </rPr>
            <t xml:space="preserve"> guides others in the domain · People: manages a team of 6+</t>
          </r>
        </is>
      </c>
      <c r="N79" s="184" t="inlineStr">
        <is>
          <t>6–9 yrs</t>
        </is>
      </c>
      <c r="O79" s="164" t="inlineStr">
        <is>
          <r>
            <rPr>
              <rFont val="Calibri"/>
              <sz val="10"/>
            </rPr>
            <t xml:space="preserve">Graduate or postgraduate; professional qualification preferred
</t>
          </r>
          <r>
            <rPr>
              <rFont val="Calibri"/>
              <b val="1"/>
              <sz val="10"/>
            </rPr>
            <t>Family:</t>
          </r>
          <r>
            <rPr>
              <rFont val="Calibri"/>
              <sz val="10"/>
            </rPr>
            <t xml:space="preserve"> B.Com / M.Com / CA / CMA</t>
          </r>
        </is>
      </c>
      <c r="P79" s="164" t="inlineStr">
        <is>
          <t>XBRL US GAAP Certificate · AICPA &amp; XBRL US or equivalent; CA / CMA / ACCA / CFA / IFRS certificate</t>
        </is>
      </c>
      <c r="Q79" s="164" t="inlineStr">
        <is>
          <t>XBRL certificate preferred from A3; filing deadlines and confidentiality</t>
        </is>
      </c>
      <c r="R79" s="185" t="inlineStr">
        <is>
          <t>SD-B-M</t>
        </is>
      </c>
      <c r="S79" s="186" t="n">
        <v>0.32</v>
      </c>
      <c r="T79" s="186" t="n">
        <v>0.18</v>
      </c>
      <c r="U79" s="186" t="n">
        <v>0.16</v>
      </c>
      <c r="V79" s="186" t="n">
        <v>0.15</v>
      </c>
      <c r="W79" s="186" t="n">
        <v>0.1</v>
      </c>
      <c r="X79" s="186" t="n">
        <v>0.09</v>
      </c>
      <c r="Y79" s="122" t="inlineStr">
        <is>
          <t>★ XBRL, iXBRL &amp; Taxonomy · ★ Accounting &amp; Reporting Standards · IFRS/US GAAP</t>
        </is>
      </c>
      <c r="Z79" s="123" t="inlineStr">
        <is>
          <t>Regulatory &amp; BFSI Domain · Process Improvement &amp; Quality Mindset · Advanced Excel &amp; Productivity Tools · AI, GenAI &amp; Prompt Engineering</t>
        </is>
      </c>
      <c r="AA79" s="123" t="inlineStr">
        <is>
          <t>—</t>
        </is>
      </c>
      <c r="AB79" s="123" t="inlineStr">
        <is>
          <t>Core 3 · Future-ready 3 · Functional 4 · Leadership 3</t>
        </is>
      </c>
      <c r="AC79" s="124" t="inlineStr">
        <is>
          <r>
            <rPr>
              <rFont val="Calibri"/>
              <b val="1"/>
              <sz val="10"/>
            </rPr>
            <t>IC:</t>
          </r>
          <r>
            <rPr>
              <rFont val="Calibri"/>
              <sz val="10"/>
            </rPr>
            <t xml:space="preserve"> none · People: 6–8 knowledge work, 8–12 standardised delivery</t>
          </r>
        </is>
      </c>
      <c r="AD79" s="187" t="inlineStr">
        <is>
          <t>M3</t>
        </is>
      </c>
      <c r="AE79" s="131" t="inlineStr">
        <is>
          <t>Senior / Manager</t>
        </is>
      </c>
      <c r="AF79" s="188" t="inlineStr">
        <is>
          <t>4–5</t>
        </is>
      </c>
      <c r="AG79" s="131" t="inlineStr">
        <is>
          <t>Manager</t>
        </is>
      </c>
      <c r="AH79" s="131" t="inlineStr">
        <is>
          <t>L5 · MS 63 · —</t>
        </is>
      </c>
      <c r="AI79" s="131" t="inlineStr">
        <is>
          <t>JL5 · C3A · L8 Associate Manager</t>
        </is>
      </c>
      <c r="AJ79" s="131" t="inlineStr">
        <is>
          <t>Manager</t>
        </is>
      </c>
      <c r="AK79" s="131" t="inlineStr">
        <is>
          <t>DataTracks careers site</t>
        </is>
      </c>
      <c r="AL79" s="131" t="inlineStr">
        <is>
          <r>
            <rPr>
              <rFont val="Calibri"/>
              <b val="1"/>
              <sz val="10"/>
            </rPr>
            <t>Big Four:</t>
          </r>
          <r>
            <rPr>
              <rFont val="Calibri"/>
              <sz val="10"/>
            </rPr>
            <t xml:space="preserve"> Manager · IRIS Vs Market Benchmark — XBRL US credential pathway: Certificate + review authority</t>
          </r>
        </is>
      </c>
      <c r="AM79" s="131" t="inlineStr">
        <is>
          <t>XBRL US GAAP Certificate · AICPA &amp; XBRL US; XBRL International specifications; IFRS / US GAAP / Ind AS</t>
        </is>
      </c>
      <c r="AN79" s="144" t="inlineStr">
        <is>
          <t>Lateral</t>
        </is>
      </c>
      <c r="AO79" s="134" t="inlineStr">
        <is>
          <t>B3 · Lead Specialist</t>
        </is>
      </c>
      <c r="AP79" s="134" t="inlineStr">
        <is>
          <t>B3 · Senior Manager</t>
        </is>
      </c>
      <c r="AQ79" s="134" t="inlineStr">
        <is>
          <t>iXBRL / ESEF / ISSB &amp; ESG digital reporting, xBRL-CSV, AI-assisted tagging and review</t>
        </is>
      </c>
    </row>
    <row r="80" ht="67" customHeight="1">
      <c r="A80" s="109" t="inlineStr">
        <is>
          <t>Services</t>
        </is>
      </c>
      <c r="B80" s="111" t="inlineStr">
        <is>
          <t>Consulting &amp; Professional Services</t>
        </is>
      </c>
      <c r="C80" s="111" t="inlineStr">
        <is>
          <t>XBRL Tagging, Conversion &amp; Filing</t>
        </is>
      </c>
      <c r="D80" s="111" t="inlineStr">
        <is>
          <t>Senior Manager – Assisted Services</t>
        </is>
      </c>
      <c r="E80" s="23" t="inlineStr">
        <is>
          <t>B2</t>
        </is>
      </c>
      <c r="F80" s="21" t="inlineStr">
        <is>
          <t>Manager</t>
        </is>
      </c>
      <c r="G80" s="111" t="inlineStr">
        <is>
          <t>People Manager</t>
        </is>
      </c>
      <c r="H80" s="112" t="n">
        <v>1</v>
      </c>
      <c r="I80" s="113" t="inlineStr">
        <is>
          <t>Deep domain expertise, or one team</t>
        </is>
      </c>
      <c r="J80" s="114" t="inlineStr">
        <is>
          <t>Hardest problems in the domain</t>
        </is>
      </c>
      <c r="K80" s="114" t="inlineStr">
        <is>
          <t>Allocates people and sets team priorities</t>
        </is>
      </c>
      <c r="L80" s="114" t="inlineStr">
        <is>
          <t>One team or a client portfolio</t>
        </is>
      </c>
      <c r="M80" s="114" t="inlineStr">
        <is>
          <r>
            <rPr>
              <rFont val="Calibri"/>
              <b val="1"/>
              <sz val="10"/>
            </rPr>
            <t>IC:</t>
          </r>
          <r>
            <rPr>
              <rFont val="Calibri"/>
              <sz val="10"/>
            </rPr>
            <t xml:space="preserve"> guides others in the domain · People: manages a team of 6+</t>
          </r>
        </is>
      </c>
      <c r="N80" s="184" t="inlineStr">
        <is>
          <t>6–9 yrs</t>
        </is>
      </c>
      <c r="O80" s="164" t="inlineStr">
        <is>
          <r>
            <rPr>
              <rFont val="Calibri"/>
              <sz val="10"/>
            </rPr>
            <t xml:space="preserve">Graduate or postgraduate; professional qualification preferred
</t>
          </r>
          <r>
            <rPr>
              <rFont val="Calibri"/>
              <b val="1"/>
              <sz val="10"/>
            </rPr>
            <t>Family:</t>
          </r>
          <r>
            <rPr>
              <rFont val="Calibri"/>
              <sz val="10"/>
            </rPr>
            <t xml:space="preserve"> B.Com / M.Com / CA / CMA</t>
          </r>
        </is>
      </c>
      <c r="P80" s="164" t="inlineStr">
        <is>
          <t>XBRL US GAAP Certificate · AICPA &amp; XBRL US or equivalent; CA / CMA / ACCA / CFA / IFRS certificate</t>
        </is>
      </c>
      <c r="Q80" s="164" t="inlineStr">
        <is>
          <t>XBRL certificate preferred from A3; filing deadlines and confidentiality</t>
        </is>
      </c>
      <c r="R80" s="185" t="inlineStr">
        <is>
          <t>SD-B-M</t>
        </is>
      </c>
      <c r="S80" s="186" t="n">
        <v>0.32</v>
      </c>
      <c r="T80" s="186" t="n">
        <v>0.18</v>
      </c>
      <c r="U80" s="186" t="n">
        <v>0.16</v>
      </c>
      <c r="V80" s="186" t="n">
        <v>0.15</v>
      </c>
      <c r="W80" s="186" t="n">
        <v>0.1</v>
      </c>
      <c r="X80" s="186" t="n">
        <v>0.09</v>
      </c>
      <c r="Y80" s="122" t="inlineStr">
        <is>
          <t>★ XBRL, iXBRL &amp; Taxonomy · ★ Accounting &amp; Reporting Standards · IFRS/US GAAP</t>
        </is>
      </c>
      <c r="Z80" s="123" t="inlineStr">
        <is>
          <t>Regulatory &amp; BFSI Domain · Process Improvement &amp; Quality Mindset · Advanced Excel &amp; Productivity Tools · AI, GenAI &amp; Prompt Engineering</t>
        </is>
      </c>
      <c r="AA80" s="123" t="inlineStr">
        <is>
          <t>—</t>
        </is>
      </c>
      <c r="AB80" s="123" t="inlineStr">
        <is>
          <t>Core 3 · Future-ready 3 · Functional 4 · Leadership 3</t>
        </is>
      </c>
      <c r="AC80" s="124" t="inlineStr">
        <is>
          <r>
            <rPr>
              <rFont val="Calibri"/>
              <b val="1"/>
              <sz val="10"/>
            </rPr>
            <t>IC:</t>
          </r>
          <r>
            <rPr>
              <rFont val="Calibri"/>
              <sz val="10"/>
            </rPr>
            <t xml:space="preserve"> none · People: 6–8 knowledge work, 8–12 standardised delivery</t>
          </r>
        </is>
      </c>
      <c r="AD80" s="187" t="inlineStr">
        <is>
          <t>M4</t>
        </is>
      </c>
      <c r="AE80" s="131" t="inlineStr">
        <is>
          <t>Senior / Manager</t>
        </is>
      </c>
      <c r="AF80" s="188" t="inlineStr">
        <is>
          <t>4–5</t>
        </is>
      </c>
      <c r="AG80" s="131" t="inlineStr">
        <is>
          <t>Senior Manager</t>
        </is>
      </c>
      <c r="AH80" s="131" t="inlineStr">
        <is>
          <t>L5 · MS 63 · —</t>
        </is>
      </c>
      <c r="AI80" s="131" t="inlineStr">
        <is>
          <t>JL5 · C3A · L8 Associate Manager</t>
        </is>
      </c>
      <c r="AJ80" s="131" t="inlineStr">
        <is>
          <t>Manager</t>
        </is>
      </c>
      <c r="AK80" s="131" t="inlineStr">
        <is>
          <t>DataTracks careers site</t>
        </is>
      </c>
      <c r="AL80" s="131" t="inlineStr">
        <is>
          <r>
            <rPr>
              <rFont val="Calibri"/>
              <b val="1"/>
              <sz val="10"/>
            </rPr>
            <t>Big Four:</t>
          </r>
          <r>
            <rPr>
              <rFont val="Calibri"/>
              <sz val="10"/>
            </rPr>
            <t xml:space="preserve"> Manager · IRIS Vs Market Benchmark — XBRL US credential pathway: Certificate + review authority</t>
          </r>
        </is>
      </c>
      <c r="AM80" s="131" t="inlineStr">
        <is>
          <t>XBRL US GAAP Certificate · AICPA &amp; XBRL US; XBRL International specifications; IFRS / US GAAP / Ind AS</t>
        </is>
      </c>
      <c r="AN80" s="144" t="inlineStr">
        <is>
          <t>Lateral</t>
        </is>
      </c>
      <c r="AO80" s="134" t="inlineStr">
        <is>
          <t>B3 · Lead Specialist</t>
        </is>
      </c>
      <c r="AP80" s="134" t="inlineStr">
        <is>
          <t>B3 · Senior Manager</t>
        </is>
      </c>
      <c r="AQ80" s="134" t="inlineStr">
        <is>
          <t>iXBRL / ESEF / ISSB &amp; ESG digital reporting, xBRL-CSV, AI-assisted tagging and review</t>
        </is>
      </c>
    </row>
    <row r="81" ht="67" customHeight="1">
      <c r="A81" s="109" t="inlineStr">
        <is>
          <t>Services</t>
        </is>
      </c>
      <c r="B81" s="111" t="inlineStr">
        <is>
          <t>Consulting &amp; Professional Services</t>
        </is>
      </c>
      <c r="C81" s="111" t="inlineStr">
        <is>
          <t>Service Delivery Operations</t>
        </is>
      </c>
      <c r="D81" s="111" t="inlineStr">
        <is>
          <t>Senior Manager – Service Delivery</t>
        </is>
      </c>
      <c r="E81" s="23" t="inlineStr">
        <is>
          <t>B2</t>
        </is>
      </c>
      <c r="F81" s="21" t="inlineStr">
        <is>
          <t>Manager</t>
        </is>
      </c>
      <c r="G81" s="111" t="inlineStr">
        <is>
          <t>People Manager</t>
        </is>
      </c>
      <c r="H81" s="112" t="n">
        <v>1</v>
      </c>
      <c r="I81" s="113" t="inlineStr">
        <is>
          <t>Deep domain expertise, or one team</t>
        </is>
      </c>
      <c r="J81" s="114" t="inlineStr">
        <is>
          <t>Hardest problems in the domain</t>
        </is>
      </c>
      <c r="K81" s="114" t="inlineStr">
        <is>
          <t>Allocates people and sets team priorities</t>
        </is>
      </c>
      <c r="L81" s="114" t="inlineStr">
        <is>
          <t>One team or a client portfolio</t>
        </is>
      </c>
      <c r="M81" s="114" t="inlineStr">
        <is>
          <r>
            <rPr>
              <rFont val="Calibri"/>
              <b val="1"/>
              <sz val="10"/>
            </rPr>
            <t>IC:</t>
          </r>
          <r>
            <rPr>
              <rFont val="Calibri"/>
              <sz val="10"/>
            </rPr>
            <t xml:space="preserve"> guides others in the domain · People: manages a team of 6+</t>
          </r>
        </is>
      </c>
      <c r="N81" s="184" t="inlineStr">
        <is>
          <t>6–9 yrs</t>
        </is>
      </c>
      <c r="O81" s="164" t="inlineStr">
        <is>
          <r>
            <rPr>
              <rFont val="Calibri"/>
              <sz val="10"/>
            </rPr>
            <t xml:space="preserve">Graduate or postgraduate; professional qualification preferred
</t>
          </r>
          <r>
            <rPr>
              <rFont val="Calibri"/>
              <b val="1"/>
              <sz val="10"/>
            </rPr>
            <t>Family:</t>
          </r>
          <r>
            <rPr>
              <rFont val="Calibri"/>
              <sz val="10"/>
            </rPr>
            <t xml:space="preserve"> B.Com / M.Com / CA / CMA</t>
          </r>
        </is>
      </c>
      <c r="P81" s="164" t="inlineStr">
        <is>
          <t>XBRL US GAAP Certificate · AICPA &amp; XBRL US or equivalent; CA / CMA / ACCA / CFA / IFRS certificate</t>
        </is>
      </c>
      <c r="Q81" s="164" t="inlineStr">
        <is>
          <t>XBRL certificate preferred from A3; filing deadlines and confidentiality</t>
        </is>
      </c>
      <c r="R81" s="185" t="inlineStr">
        <is>
          <t>SD-B-M</t>
        </is>
      </c>
      <c r="S81" s="186" t="n">
        <v>0.32</v>
      </c>
      <c r="T81" s="186" t="n">
        <v>0.18</v>
      </c>
      <c r="U81" s="186" t="n">
        <v>0.16</v>
      </c>
      <c r="V81" s="186" t="n">
        <v>0.15</v>
      </c>
      <c r="W81" s="186" t="n">
        <v>0.1</v>
      </c>
      <c r="X81" s="186" t="n">
        <v>0.09</v>
      </c>
      <c r="Y81" s="122" t="inlineStr">
        <is>
          <t>★ XBRL, iXBRL &amp; Taxonomy · ★ Accounting &amp; Reporting Standards · IFRS/US GAAP</t>
        </is>
      </c>
      <c r="Z81" s="123" t="inlineStr">
        <is>
          <t>Regulatory &amp; BFSI Domain · Process Improvement &amp; Quality Mindset · Advanced Excel &amp; Productivity Tools · AI, GenAI &amp; Prompt Engineering</t>
        </is>
      </c>
      <c r="AA81" s="123" t="inlineStr">
        <is>
          <t>—</t>
        </is>
      </c>
      <c r="AB81" s="123" t="inlineStr">
        <is>
          <t>Core 3 · Future-ready 3 · Functional 4 · Leadership 3</t>
        </is>
      </c>
      <c r="AC81" s="124" t="inlineStr">
        <is>
          <r>
            <rPr>
              <rFont val="Calibri"/>
              <b val="1"/>
              <sz val="10"/>
            </rPr>
            <t>IC:</t>
          </r>
          <r>
            <rPr>
              <rFont val="Calibri"/>
              <sz val="10"/>
            </rPr>
            <t xml:space="preserve"> none · People: 6–8 knowledge work, 8–12 standardised delivery</t>
          </r>
        </is>
      </c>
      <c r="AD81" s="187" t="inlineStr">
        <is>
          <t>M4</t>
        </is>
      </c>
      <c r="AE81" s="131" t="inlineStr">
        <is>
          <t>Senior / Manager</t>
        </is>
      </c>
      <c r="AF81" s="188" t="inlineStr">
        <is>
          <t>4–5</t>
        </is>
      </c>
      <c r="AG81" s="131" t="inlineStr">
        <is>
          <t>Senior Manager</t>
        </is>
      </c>
      <c r="AH81" s="131" t="inlineStr">
        <is>
          <t>L5 · MS 63 · —</t>
        </is>
      </c>
      <c r="AI81" s="131" t="inlineStr">
        <is>
          <t>JL5 · C3A · L8 Associate Manager</t>
        </is>
      </c>
      <c r="AJ81" s="131" t="inlineStr">
        <is>
          <t>Manager</t>
        </is>
      </c>
      <c r="AK81" s="131" t="inlineStr">
        <is>
          <t>DataTracks careers site</t>
        </is>
      </c>
      <c r="AL81" s="131" t="inlineStr">
        <is>
          <r>
            <rPr>
              <rFont val="Calibri"/>
              <b val="1"/>
              <sz val="10"/>
            </rPr>
            <t>Big Four:</t>
          </r>
          <r>
            <rPr>
              <rFont val="Calibri"/>
              <sz val="10"/>
            </rPr>
            <t xml:space="preserve"> Manager · IRIS Vs Market Benchmark — XBRL US credential pathway: Certificate + review authority</t>
          </r>
        </is>
      </c>
      <c r="AM81" s="131" t="inlineStr">
        <is>
          <t>XBRL US GAAP Certificate · AICPA &amp; XBRL US; XBRL International specifications; IFRS / US GAAP / Ind AS</t>
        </is>
      </c>
      <c r="AN81" s="144" t="inlineStr">
        <is>
          <t>Lateral</t>
        </is>
      </c>
      <c r="AO81" s="134" t="inlineStr">
        <is>
          <t>B3 · Lead Specialist</t>
        </is>
      </c>
      <c r="AP81" s="134" t="inlineStr">
        <is>
          <t>B3 · Senior Manager</t>
        </is>
      </c>
      <c r="AQ81" s="134" t="inlineStr">
        <is>
          <t>iXBRL / ESEF / ISSB &amp; ESG digital reporting, xBRL-CSV, AI-assisted tagging and review</t>
        </is>
      </c>
    </row>
    <row r="82" ht="80" customHeight="1">
      <c r="A82" s="109" t="inlineStr">
        <is>
          <t>Services</t>
        </is>
      </c>
      <c r="B82" s="111" t="inlineStr">
        <is>
          <t>Project &amp; Program Management</t>
        </is>
      </c>
      <c r="C82" s="111" t="inlineStr">
        <is>
          <t>PMO &amp; Delivery Excellence</t>
        </is>
      </c>
      <c r="D82" s="111" t="inlineStr">
        <is>
          <t>PMO Manager</t>
        </is>
      </c>
      <c r="E82" s="23" t="inlineStr">
        <is>
          <t>B2</t>
        </is>
      </c>
      <c r="F82" s="21" t="inlineStr">
        <is>
          <t>Manager</t>
        </is>
      </c>
      <c r="G82" s="111" t="inlineStr">
        <is>
          <t>People Manager</t>
        </is>
      </c>
      <c r="H82" s="112" t="n">
        <v>1</v>
      </c>
      <c r="I82" s="113" t="inlineStr">
        <is>
          <t>Deep domain expertise, or one team</t>
        </is>
      </c>
      <c r="J82" s="114" t="inlineStr">
        <is>
          <t>Hardest problems in the domain</t>
        </is>
      </c>
      <c r="K82" s="114" t="inlineStr">
        <is>
          <t>Allocates people and sets team priorities</t>
        </is>
      </c>
      <c r="L82" s="114" t="inlineStr">
        <is>
          <t>One team or a client portfolio</t>
        </is>
      </c>
      <c r="M82" s="114" t="inlineStr">
        <is>
          <r>
            <rPr>
              <rFont val="Calibri"/>
              <b val="1"/>
              <sz val="10"/>
            </rPr>
            <t>IC:</t>
          </r>
          <r>
            <rPr>
              <rFont val="Calibri"/>
              <sz val="10"/>
            </rPr>
            <t xml:space="preserve"> guides others in the domain · People: manages a team of 6+</t>
          </r>
        </is>
      </c>
      <c r="N82" s="184" t="inlineStr">
        <is>
          <t>6–9 yrs</t>
        </is>
      </c>
      <c r="O82" s="164"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82" s="164" t="inlineStr">
        <is>
          <t>PMP / PRINCE2 / CSM / SAFe</t>
        </is>
      </c>
      <c r="Q82" s="164" t="inlineStr">
        <is>
          <t>Hybrid delivery governance</t>
        </is>
      </c>
      <c r="R82" s="185" t="inlineStr">
        <is>
          <t>SD-B-M</t>
        </is>
      </c>
      <c r="S82" s="186" t="n">
        <v>0.32</v>
      </c>
      <c r="T82" s="186" t="n">
        <v>0.18</v>
      </c>
      <c r="U82" s="186" t="n">
        <v>0.16</v>
      </c>
      <c r="V82" s="186" t="n">
        <v>0.15</v>
      </c>
      <c r="W82" s="186" t="n">
        <v>0.1</v>
      </c>
      <c r="X82" s="186" t="n">
        <v>0.09</v>
      </c>
      <c r="Y82" s="122" t="inlineStr">
        <is>
          <t>★ Project, Program &amp; Agile Management · ★ Stakeholder &amp; Client Management</t>
        </is>
      </c>
      <c r="Z82" s="123" t="inlineStr">
        <is>
          <t>Communication &amp; Presentation · Process Improvement &amp; Quality Mindset · Strategic Thinking &amp; Business Acumen · Product, Platform &amp; Domain Knowledge</t>
        </is>
      </c>
      <c r="AA82" s="123" t="inlineStr">
        <is>
          <t>—</t>
        </is>
      </c>
      <c r="AB82" s="123" t="inlineStr">
        <is>
          <t>Core 3 · Future-ready 3 · Functional 4 · Leadership 3</t>
        </is>
      </c>
      <c r="AC82" s="124" t="inlineStr">
        <is>
          <r>
            <rPr>
              <rFont val="Calibri"/>
              <b val="1"/>
              <sz val="10"/>
            </rPr>
            <t>IC:</t>
          </r>
          <r>
            <rPr>
              <rFont val="Calibri"/>
              <sz val="10"/>
            </rPr>
            <t xml:space="preserve"> none · People: 6–8 knowledge work, 8–12 standardised delivery</t>
          </r>
        </is>
      </c>
      <c r="AD82" s="187" t="inlineStr">
        <is>
          <t>M3</t>
        </is>
      </c>
      <c r="AE82" s="131" t="inlineStr">
        <is>
          <t>Senior / Manager</t>
        </is>
      </c>
      <c r="AF82" s="188" t="inlineStr">
        <is>
          <t>4–5</t>
        </is>
      </c>
      <c r="AG82" s="131" t="inlineStr">
        <is>
          <t>Manager</t>
        </is>
      </c>
      <c r="AH82" s="131" t="inlineStr">
        <is>
          <t>L5 · MS 63 · —</t>
        </is>
      </c>
      <c r="AI82" s="131" t="inlineStr">
        <is>
          <t>JL5 · C3A · L8 Associate Manager</t>
        </is>
      </c>
      <c r="AJ82" s="131" t="inlineStr">
        <is>
          <t>Manager</t>
        </is>
      </c>
      <c r="AK82" s="131" t="inlineStr">
        <is>
          <t>Radford / Pave</t>
        </is>
      </c>
      <c r="AL82" s="131" t="inlineStr">
        <is>
          <t>IRIS Vs Competitor Benchmark — PMI pathway + SaaS delivery ladder: Senior PM</t>
        </is>
      </c>
      <c r="AM82" s="131" t="inlineStr">
        <is>
          <t>PMI PMBOK and Talent Triangle; CAPM · entry → PMP → PgMP; Scrum / SAFe</t>
        </is>
      </c>
      <c r="AN82" s="144" t="inlineStr">
        <is>
          <t>Lateral</t>
        </is>
      </c>
      <c r="AO82" s="134" t="inlineStr">
        <is>
          <t>B3 · Lead Specialist</t>
        </is>
      </c>
      <c r="AP82" s="134" t="inlineStr">
        <is>
          <t>B3 · Senior Manager</t>
        </is>
      </c>
      <c r="AQ82" s="134" t="inlineStr">
        <is>
          <t>AI-assisted planning, value / outcome-based delivery</t>
        </is>
      </c>
    </row>
    <row r="83" ht="67" customHeight="1">
      <c r="A83" s="109" t="inlineStr">
        <is>
          <t>Services</t>
        </is>
      </c>
      <c r="B83" s="111" t="inlineStr">
        <is>
          <t>Consulting &amp; Professional Services</t>
        </is>
      </c>
      <c r="C83" s="111" t="inlineStr">
        <is>
          <t>Professional Services Leadership</t>
        </is>
      </c>
      <c r="D83" s="111" t="inlineStr">
        <is>
          <t>Associate Head – Assisted Services</t>
        </is>
      </c>
      <c r="E83" s="33" t="inlineStr">
        <is>
          <t>C1</t>
        </is>
      </c>
      <c r="F83" s="142" t="inlineStr">
        <is>
          <t>Associate Head</t>
        </is>
      </c>
      <c r="G83" s="111" t="inlineStr">
        <is>
          <t>People Manager</t>
        </is>
      </c>
      <c r="H83" s="112" t="n">
        <v>1</v>
      </c>
      <c r="I83" s="113" t="inlineStr">
        <is>
          <t>A sub-function, or principal authority across products</t>
        </is>
      </c>
      <c r="J83" s="114" t="inlineStr">
        <is>
          <t>Ambiguous, cross-product problems</t>
        </is>
      </c>
      <c r="K83" s="114" t="inlineStr">
        <is>
          <t>Sets direction for a sub-function or domain</t>
        </is>
      </c>
      <c r="L83" s="114" t="inlineStr">
        <is>
          <t>Sub-function results or domain quality across products</t>
        </is>
      </c>
      <c r="M83" s="114" t="inlineStr">
        <is>
          <t>Leads managers or a community of practice</t>
        </is>
      </c>
      <c r="N83" s="184" t="inlineStr">
        <is>
          <t>10–14 yrs</t>
        </is>
      </c>
      <c r="O83" s="164" t="inlineStr">
        <is>
          <r>
            <rPr>
              <rFont val="Calibri"/>
              <sz val="10"/>
            </rPr>
            <t xml:space="preserve">Postgraduate / professional qualification preferred
</t>
          </r>
          <r>
            <rPr>
              <rFont val="Calibri"/>
              <b val="1"/>
              <sz val="10"/>
            </rPr>
            <t>Family:</t>
          </r>
          <r>
            <rPr>
              <rFont val="Calibri"/>
              <sz val="10"/>
            </rPr>
            <t xml:space="preserve"> B.Com / M.Com / CA / CMA</t>
          </r>
        </is>
      </c>
      <c r="P83" s="164" t="inlineStr">
        <is>
          <t>XBRL US GAAP Certificate · AICPA &amp; XBRL US or equivalent; CA / CMA / ACCA / CFA / IFRS certificate</t>
        </is>
      </c>
      <c r="Q83" s="164" t="inlineStr">
        <is>
          <t>XBRL certificate preferred from A3; filing deadlines and confidentiality</t>
        </is>
      </c>
      <c r="R83" s="185" t="inlineStr">
        <is>
          <t>SD-C-M</t>
        </is>
      </c>
      <c r="S83" s="186" t="n">
        <v>0.38</v>
      </c>
      <c r="T83" s="186" t="n">
        <v>0.18</v>
      </c>
      <c r="U83" s="186" t="n">
        <v>0.16</v>
      </c>
      <c r="V83" s="186" t="n">
        <v>0.15</v>
      </c>
      <c r="W83" s="186" t="n">
        <v>0.05</v>
      </c>
      <c r="X83" s="186" t="n">
        <v>0.08</v>
      </c>
      <c r="Y83" s="122" t="inlineStr">
        <is>
          <t>★ XBRL, iXBRL &amp; Taxonomy · ★ Accounting &amp; Reporting Standards · IFRS/US GAAP</t>
        </is>
      </c>
      <c r="Z83" s="123" t="inlineStr">
        <is>
          <t>Regulatory &amp; BFSI Domain · Process Improvement &amp; Quality Mindset · Advanced Excel &amp; Productivity Tools · AI, GenAI &amp; Prompt Engineering</t>
        </is>
      </c>
      <c r="AA83" s="123" t="inlineStr">
        <is>
          <t>—</t>
        </is>
      </c>
      <c r="AB83" s="123" t="inlineStr">
        <is>
          <t>Core 4 · Future-ready 4 · Functional 4 · Leadership 4</t>
        </is>
      </c>
      <c r="AC83" s="124" t="inlineStr">
        <is>
          <t>5–8, mostly managers</t>
        </is>
      </c>
      <c r="AD83" s="187" t="inlineStr">
        <is>
          <t>M5</t>
        </is>
      </c>
      <c r="AE83" s="131" t="inlineStr">
        <is>
          <t>Principal / Director</t>
        </is>
      </c>
      <c r="AF83" s="188" t="inlineStr">
        <is>
          <t>5–6</t>
        </is>
      </c>
      <c r="AG83" s="131" t="inlineStr">
        <is>
          <t>Head of Function / AGM</t>
        </is>
      </c>
      <c r="AH83" s="131" t="inlineStr">
        <is>
          <t>L6 · MS 64–65 · —</t>
        </is>
      </c>
      <c r="AI83" s="131" t="inlineStr">
        <is>
          <t>JL6B · C4 · L7 Manager</t>
        </is>
      </c>
      <c r="AJ83" s="131" t="inlineStr">
        <is>
          <t>Associate Director</t>
        </is>
      </c>
      <c r="AK83" s="131" t="inlineStr">
        <is>
          <t>DataTracks careers site</t>
        </is>
      </c>
      <c r="AL83" s="131" t="inlineStr">
        <is>
          <r>
            <rPr>
              <rFont val="Calibri"/>
              <b val="1"/>
              <sz val="10"/>
            </rPr>
            <t>Big Four:</t>
          </r>
          <r>
            <rPr>
              <rFont val="Calibri"/>
              <sz val="10"/>
            </rPr>
            <t xml:space="preserve"> Associate Director</t>
          </r>
        </is>
      </c>
      <c r="AM83" s="131" t="inlineStr">
        <is>
          <t>XBRL US GAAP Certificate · AICPA &amp; XBRL US; XBRL International specifications; IFRS / US GAAP / Ind AS</t>
        </is>
      </c>
      <c r="AN83" s="144" t="inlineStr">
        <is>
          <t>Internal posting first; lateral</t>
        </is>
      </c>
      <c r="AO83" s="134" t="inlineStr">
        <is>
          <t>C2 · Senior Principal / Architect</t>
        </is>
      </c>
      <c r="AP83" s="134" t="inlineStr">
        <is>
          <t>C2 · Head of Function</t>
        </is>
      </c>
      <c r="AQ83" s="134" t="inlineStr">
        <is>
          <t>iXBRL / ESEF / ISSB &amp; ESG digital reporting, xBRL-CSV, AI-assisted tagging and review</t>
        </is>
      </c>
    </row>
    <row r="84" ht="67" customHeight="1">
      <c r="A84" s="109" t="inlineStr">
        <is>
          <t>Services</t>
        </is>
      </c>
      <c r="B84" s="111" t="inlineStr">
        <is>
          <t>Consulting &amp; Professional Services</t>
        </is>
      </c>
      <c r="C84" s="111" t="inlineStr">
        <is>
          <t>Professional Services Leadership</t>
        </is>
      </c>
      <c r="D84" s="111" t="inlineStr">
        <is>
          <t>Associate Head – XBRL Assisted Services</t>
        </is>
      </c>
      <c r="E84" s="33" t="inlineStr">
        <is>
          <t>C1</t>
        </is>
      </c>
      <c r="F84" s="142" t="inlineStr">
        <is>
          <t>Associate Head</t>
        </is>
      </c>
      <c r="G84" s="111" t="inlineStr">
        <is>
          <t>People Manager</t>
        </is>
      </c>
      <c r="H84" s="112" t="n">
        <v>1</v>
      </c>
      <c r="I84" s="113" t="inlineStr">
        <is>
          <t>A sub-function, or principal authority across products</t>
        </is>
      </c>
      <c r="J84" s="114" t="inlineStr">
        <is>
          <t>Ambiguous, cross-product problems</t>
        </is>
      </c>
      <c r="K84" s="114" t="inlineStr">
        <is>
          <t>Sets direction for a sub-function or domain</t>
        </is>
      </c>
      <c r="L84" s="114" t="inlineStr">
        <is>
          <t>Sub-function results or domain quality across products</t>
        </is>
      </c>
      <c r="M84" s="114" t="inlineStr">
        <is>
          <t>Leads managers or a community of practice</t>
        </is>
      </c>
      <c r="N84" s="184" t="inlineStr">
        <is>
          <t>10–14 yrs</t>
        </is>
      </c>
      <c r="O84" s="164" t="inlineStr">
        <is>
          <r>
            <rPr>
              <rFont val="Calibri"/>
              <sz val="10"/>
            </rPr>
            <t xml:space="preserve">Postgraduate / professional qualification preferred
</t>
          </r>
          <r>
            <rPr>
              <rFont val="Calibri"/>
              <b val="1"/>
              <sz val="10"/>
            </rPr>
            <t>Family:</t>
          </r>
          <r>
            <rPr>
              <rFont val="Calibri"/>
              <sz val="10"/>
            </rPr>
            <t xml:space="preserve"> B.Com / M.Com / CA / CMA</t>
          </r>
        </is>
      </c>
      <c r="P84" s="164" t="inlineStr">
        <is>
          <t>XBRL US GAAP Certificate · AICPA &amp; XBRL US or equivalent; CA / CMA / ACCA / CFA / IFRS certificate</t>
        </is>
      </c>
      <c r="Q84" s="164" t="inlineStr">
        <is>
          <t>XBRL certificate preferred from A3; filing deadlines and confidentiality</t>
        </is>
      </c>
      <c r="R84" s="185" t="inlineStr">
        <is>
          <t>SD-C-M</t>
        </is>
      </c>
      <c r="S84" s="186" t="n">
        <v>0.38</v>
      </c>
      <c r="T84" s="186" t="n">
        <v>0.18</v>
      </c>
      <c r="U84" s="186" t="n">
        <v>0.16</v>
      </c>
      <c r="V84" s="186" t="n">
        <v>0.15</v>
      </c>
      <c r="W84" s="186" t="n">
        <v>0.05</v>
      </c>
      <c r="X84" s="186" t="n">
        <v>0.08</v>
      </c>
      <c r="Y84" s="122" t="inlineStr">
        <is>
          <t>★ XBRL, iXBRL &amp; Taxonomy · ★ Accounting &amp; Reporting Standards · IFRS/US GAAP</t>
        </is>
      </c>
      <c r="Z84" s="123" t="inlineStr">
        <is>
          <t>Regulatory &amp; BFSI Domain · Process Improvement &amp; Quality Mindset · Advanced Excel &amp; Productivity Tools · AI, GenAI &amp; Prompt Engineering</t>
        </is>
      </c>
      <c r="AA84" s="123" t="inlineStr">
        <is>
          <t>—</t>
        </is>
      </c>
      <c r="AB84" s="123" t="inlineStr">
        <is>
          <t>Core 4 · Future-ready 4 · Functional 4 · Leadership 4</t>
        </is>
      </c>
      <c r="AC84" s="124" t="inlineStr">
        <is>
          <t>5–8, mostly managers</t>
        </is>
      </c>
      <c r="AD84" s="187" t="inlineStr">
        <is>
          <t>M5</t>
        </is>
      </c>
      <c r="AE84" s="131" t="inlineStr">
        <is>
          <t>Principal / Director</t>
        </is>
      </c>
      <c r="AF84" s="188" t="inlineStr">
        <is>
          <t>5–6</t>
        </is>
      </c>
      <c r="AG84" s="131" t="inlineStr">
        <is>
          <t>Head of Function / AGM</t>
        </is>
      </c>
      <c r="AH84" s="131" t="inlineStr">
        <is>
          <t>L6 · MS 64–65 · —</t>
        </is>
      </c>
      <c r="AI84" s="131" t="inlineStr">
        <is>
          <t>JL6B · C4 · L7 Manager</t>
        </is>
      </c>
      <c r="AJ84" s="131" t="inlineStr">
        <is>
          <t>Associate Director</t>
        </is>
      </c>
      <c r="AK84" s="131" t="inlineStr">
        <is>
          <t>DataTracks careers site</t>
        </is>
      </c>
      <c r="AL84" s="131" t="inlineStr">
        <is>
          <r>
            <rPr>
              <rFont val="Calibri"/>
              <b val="1"/>
              <sz val="10"/>
            </rPr>
            <t>Big Four:</t>
          </r>
          <r>
            <rPr>
              <rFont val="Calibri"/>
              <sz val="10"/>
            </rPr>
            <t xml:space="preserve"> Associate Director</t>
          </r>
        </is>
      </c>
      <c r="AM84" s="131" t="inlineStr">
        <is>
          <t>XBRL US GAAP Certificate · AICPA &amp; XBRL US; XBRL International specifications; IFRS / US GAAP / Ind AS</t>
        </is>
      </c>
      <c r="AN84" s="144" t="inlineStr">
        <is>
          <t>Internal posting first; lateral</t>
        </is>
      </c>
      <c r="AO84" s="134" t="inlineStr">
        <is>
          <t>C2 · Senior Principal / Architect</t>
        </is>
      </c>
      <c r="AP84" s="134" t="inlineStr">
        <is>
          <t>C2 · Head of Function</t>
        </is>
      </c>
      <c r="AQ84" s="134" t="inlineStr">
        <is>
          <t>iXBRL / ESEF / ISSB &amp; ESG digital reporting, xBRL-CSV, AI-assisted tagging and review</t>
        </is>
      </c>
    </row>
    <row r="85">
      <c r="A85" s="189" t="n"/>
      <c r="B85" s="190" t="n"/>
      <c r="C85" s="190" t="n"/>
      <c r="D85" s="190" t="n"/>
      <c r="E85" s="190" t="n"/>
      <c r="F85" s="190" t="n"/>
      <c r="G85" s="190" t="n"/>
      <c r="H85" s="190" t="n"/>
      <c r="I85" s="191" t="n"/>
      <c r="J85" s="192" t="n"/>
      <c r="K85" s="192" t="n"/>
      <c r="L85" s="192" t="n"/>
      <c r="M85" s="192" t="n"/>
      <c r="N85" s="193" t="n"/>
      <c r="O85" s="194" t="n"/>
      <c r="P85" s="194" t="n"/>
      <c r="Q85" s="194" t="n"/>
      <c r="R85" s="195" t="n"/>
      <c r="S85" s="196" t="n"/>
      <c r="T85" s="196" t="n"/>
      <c r="U85" s="196" t="n"/>
      <c r="V85" s="196" t="n"/>
      <c r="W85" s="196" t="n"/>
      <c r="X85" s="196" t="n"/>
      <c r="Y85" s="197" t="n"/>
      <c r="Z85" s="198" t="n"/>
      <c r="AA85" s="198" t="n"/>
      <c r="AB85" s="198" t="n"/>
      <c r="AC85" s="199" t="n"/>
      <c r="AD85" s="200" t="n"/>
      <c r="AE85" s="201" t="n"/>
      <c r="AF85" s="201" t="n"/>
      <c r="AG85" s="201" t="n"/>
      <c r="AH85" s="201" t="n"/>
      <c r="AI85" s="201" t="n"/>
      <c r="AJ85" s="201" t="n"/>
      <c r="AK85" s="201" t="n"/>
      <c r="AL85" s="201" t="n"/>
      <c r="AM85" s="201" t="n"/>
      <c r="AN85" s="202" t="n"/>
      <c r="AO85" s="203" t="n"/>
      <c r="AP85" s="203" t="n"/>
      <c r="AQ85" s="203" t="n"/>
    </row>
    <row r="86" ht="20" customHeight="1">
      <c r="A86" s="160" t="inlineStr">
        <is>
          <t>Support — 22 people · 12 roles · Customer support &amp; success · levels A3–C1 + X1</t>
        </is>
      </c>
    </row>
    <row r="87" ht="67" customHeight="1">
      <c r="A87" s="109" t="inlineStr">
        <is>
          <t>Support</t>
        </is>
      </c>
      <c r="B87" s="111" t="inlineStr">
        <is>
          <t>Customer Success &amp; Support</t>
        </is>
      </c>
      <c r="C87" s="111" t="inlineStr">
        <is>
          <t>Customer Success &amp; Account Management</t>
        </is>
      </c>
      <c r="D87" s="111" t="inlineStr">
        <is>
          <t>Senior Customer Success Executive</t>
        </is>
      </c>
      <c r="E87" s="26" t="inlineStr">
        <is>
          <t>A3</t>
        </is>
      </c>
      <c r="F87" s="147" t="inlineStr">
        <is>
          <t>Senior Associate</t>
        </is>
      </c>
      <c r="G87" s="111" t="inlineStr">
        <is>
          <t>IC</t>
        </is>
      </c>
      <c r="H87" s="112" t="n">
        <v>2</v>
      </c>
      <c r="I87" s="113" t="inlineStr">
        <is>
          <t>Varied work; reviews juniors; go-to for a process</t>
        </is>
      </c>
      <c r="J87" s="114" t="inlineStr">
        <is>
          <t>Varied and non-standard work; handles exceptions</t>
        </is>
      </c>
      <c r="K87" s="114" t="inlineStr">
        <is>
          <t>Technical / QC / client calls on own work</t>
        </is>
      </c>
      <c r="L87" s="114" t="inlineStr">
        <is>
          <t>A module / process, or work with client or regulatory consequences</t>
        </is>
      </c>
      <c r="M87" s="114" t="inlineStr">
        <is>
          <t>Not scored in Band A</t>
        </is>
      </c>
      <c r="N87" s="184" t="inlineStr">
        <is>
          <t>2–4 yrs</t>
        </is>
      </c>
      <c r="O87" s="164" t="inlineStr">
        <is>
          <r>
            <rPr>
              <rFont val="Calibri"/>
              <sz val="10"/>
            </rPr>
            <t xml:space="preserve">Graduate; relevant certification preferred
</t>
          </r>
          <r>
            <rPr>
              <rFont val="Calibri"/>
              <b val="1"/>
              <sz val="10"/>
            </rPr>
            <t>Family:</t>
          </r>
          <r>
            <rPr>
              <rFont val="Calibri"/>
              <sz val="10"/>
            </rPr>
            <t xml:space="preserve"> Graduate</t>
          </r>
        </is>
      </c>
      <c r="P87" s="164" t="inlineStr">
        <is>
          <t>Internal product certification</t>
        </is>
      </c>
      <c r="Q87" s="164" t="inlineStr">
        <is>
          <t>ITIL / service-desk practice; SLA management</t>
        </is>
      </c>
      <c r="R87" s="185" t="inlineStr">
        <is>
          <t>CS-A</t>
        </is>
      </c>
      <c r="S87" s="186" t="n">
        <v>0.54</v>
      </c>
      <c r="T87" s="186" t="n">
        <v>0.16</v>
      </c>
      <c r="U87" s="186" t="n">
        <v>0.09</v>
      </c>
      <c r="V87" s="186" t="n">
        <v>0</v>
      </c>
      <c r="W87" s="186" t="n">
        <v>0.1</v>
      </c>
      <c r="X87" s="186" t="n">
        <v>0.11</v>
      </c>
      <c r="Y87" s="122" t="inlineStr">
        <is>
          <t>★ Product, Platform &amp; Domain Knowledge · ★ Stakeholder &amp; Client Management</t>
        </is>
      </c>
      <c r="Z87" s="123" t="inlineStr">
        <is>
          <t>Communication &amp; Presentation · Database, SQL &amp; Data Engineering · Regulatory &amp; BFSI Domain · Process Improvement &amp; Quality Mindset</t>
        </is>
      </c>
      <c r="AA87" s="123" t="inlineStr">
        <is>
          <t>—</t>
        </is>
      </c>
      <c r="AB87" s="123" t="inlineStr">
        <is>
          <t>Core 2 · Future-ready 2 · Functional 3 · Leadership —</t>
        </is>
      </c>
      <c r="AC87" s="124" t="inlineStr">
        <is>
          <t>None · guides 1–3 juniors informally</t>
        </is>
      </c>
      <c r="AD87" s="187" t="inlineStr">
        <is>
          <t>P2</t>
        </is>
      </c>
      <c r="AE87" s="131" t="inlineStr">
        <is>
          <t>Developing</t>
        </is>
      </c>
      <c r="AF87" s="188" t="inlineStr">
        <is>
          <t>3 Apply</t>
        </is>
      </c>
      <c r="AG87" s="131" t="inlineStr">
        <is>
          <t>Support / CS Executive</t>
        </is>
      </c>
      <c r="AH87" s="131" t="inlineStr">
        <is>
          <t>L3–L4 · MS 61–62 · —</t>
        </is>
      </c>
      <c r="AI87" s="131" t="inlineStr">
        <is>
          <t>JL3A · C1 · L11–L10 · Senior Analyst</t>
        </is>
      </c>
      <c r="AJ87" s="131" t="inlineStr">
        <is>
          <t>Consultant · DataTracks Senior Associate · 2–5 yrs</t>
        </is>
      </c>
      <c r="AK87" s="131" t="inlineStr">
        <is>
          <t>Radford / Pave</t>
        </is>
      </c>
      <c r="AL87" s="131" t="inlineStr">
        <is>
          <t>IRIS Vs Competitor Benchmark — SaaS customer-success ladder: Associate CSM · Regnology: Product Support Specialist · Reg Reporting · IRIS Vs Competitor Benchmark — support tiers: L2 Application Support</t>
        </is>
      </c>
      <c r="AM87" s="131" t="inlineStr">
        <is>
          <t>TSIA frameworks and benchmarks; ITIL 4 service desk; Gainsight customer-success practice</t>
        </is>
      </c>
      <c r="AN87" s="144" t="inlineStr">
        <is>
          <t>Lateral or campus · CT2 at 12 months; CT3 in programme</t>
        </is>
      </c>
      <c r="AO87" s="134" t="inlineStr">
        <is>
          <t>B1 · Specialist</t>
        </is>
      </c>
      <c r="AP87" s="134" t="inlineStr">
        <is>
          <t>B1 · Team Lead</t>
        </is>
      </c>
      <c r="AQ87" s="134" t="inlineStr">
        <is>
          <t>AI chat / knowledge-base support, customer-health analytics</t>
        </is>
      </c>
    </row>
    <row r="88" ht="67" customHeight="1">
      <c r="A88" s="109" t="inlineStr">
        <is>
          <t>Support</t>
        </is>
      </c>
      <c r="B88" s="111" t="inlineStr">
        <is>
          <t>Customer Success &amp; Support</t>
        </is>
      </c>
      <c r="C88" s="111" t="inlineStr">
        <is>
          <t>Application &amp; Product Support</t>
        </is>
      </c>
      <c r="D88" s="111" t="inlineStr">
        <is>
          <t>Senior Support Executive</t>
        </is>
      </c>
      <c r="E88" s="26" t="inlineStr">
        <is>
          <t>A3</t>
        </is>
      </c>
      <c r="F88" s="147" t="inlineStr">
        <is>
          <t>Senior Associate</t>
        </is>
      </c>
      <c r="G88" s="111" t="inlineStr">
        <is>
          <t>IC</t>
        </is>
      </c>
      <c r="H88" s="112" t="n">
        <v>7</v>
      </c>
      <c r="I88" s="113" t="inlineStr">
        <is>
          <t>Varied work; reviews juniors; go-to for a process</t>
        </is>
      </c>
      <c r="J88" s="114" t="inlineStr">
        <is>
          <t>Varied and non-standard work; handles exceptions</t>
        </is>
      </c>
      <c r="K88" s="114" t="inlineStr">
        <is>
          <t>Technical / QC / client calls on own work</t>
        </is>
      </c>
      <c r="L88" s="114" t="inlineStr">
        <is>
          <t>A module / process, or work with client or regulatory consequences</t>
        </is>
      </c>
      <c r="M88" s="114" t="inlineStr">
        <is>
          <t>Not scored in Band A</t>
        </is>
      </c>
      <c r="N88" s="184" t="inlineStr">
        <is>
          <t>2–4 yrs</t>
        </is>
      </c>
      <c r="O88" s="164" t="inlineStr">
        <is>
          <r>
            <rPr>
              <rFont val="Calibri"/>
              <sz val="10"/>
            </rPr>
            <t xml:space="preserve">Graduate; relevant certification preferred
</t>
          </r>
          <r>
            <rPr>
              <rFont val="Calibri"/>
              <b val="1"/>
              <sz val="10"/>
            </rPr>
            <t>Family:</t>
          </r>
          <r>
            <rPr>
              <rFont val="Calibri"/>
              <sz val="10"/>
            </rPr>
            <t xml:space="preserve"> Graduate</t>
          </r>
        </is>
      </c>
      <c r="P88" s="164" t="inlineStr">
        <is>
          <t>Internal product certification</t>
        </is>
      </c>
      <c r="Q88" s="164" t="inlineStr">
        <is>
          <t>ITIL / service-desk practice; SLA management</t>
        </is>
      </c>
      <c r="R88" s="185" t="inlineStr">
        <is>
          <t>CS-A</t>
        </is>
      </c>
      <c r="S88" s="186" t="n">
        <v>0.54</v>
      </c>
      <c r="T88" s="186" t="n">
        <v>0.16</v>
      </c>
      <c r="U88" s="186" t="n">
        <v>0.09</v>
      </c>
      <c r="V88" s="186" t="n">
        <v>0</v>
      </c>
      <c r="W88" s="186" t="n">
        <v>0.1</v>
      </c>
      <c r="X88" s="186" t="n">
        <v>0.11</v>
      </c>
      <c r="Y88" s="122" t="inlineStr">
        <is>
          <t>★ Product, Platform &amp; Domain Knowledge · ★ Stakeholder &amp; Client Management</t>
        </is>
      </c>
      <c r="Z88" s="123" t="inlineStr">
        <is>
          <t>Communication &amp; Presentation · Database, SQL &amp; Data Engineering · Regulatory &amp; BFSI Domain · Process Improvement &amp; Quality Mindset</t>
        </is>
      </c>
      <c r="AA88" s="123" t="inlineStr">
        <is>
          <t>—</t>
        </is>
      </c>
      <c r="AB88" s="123" t="inlineStr">
        <is>
          <t>Core 2 · Future-ready 2 · Functional 3 · Leadership —</t>
        </is>
      </c>
      <c r="AC88" s="124" t="inlineStr">
        <is>
          <t>None · guides 1–3 juniors informally</t>
        </is>
      </c>
      <c r="AD88" s="187" t="inlineStr">
        <is>
          <t>P2</t>
        </is>
      </c>
      <c r="AE88" s="131" t="inlineStr">
        <is>
          <t>Developing</t>
        </is>
      </c>
      <c r="AF88" s="188" t="inlineStr">
        <is>
          <t>3 Apply</t>
        </is>
      </c>
      <c r="AG88" s="131" t="inlineStr">
        <is>
          <t>Support / CS Executive</t>
        </is>
      </c>
      <c r="AH88" s="131" t="inlineStr">
        <is>
          <t>L3–L4 · MS 61–62 · —</t>
        </is>
      </c>
      <c r="AI88" s="131" t="inlineStr">
        <is>
          <t>JL3A · C1 · L11–L10 · Senior Analyst</t>
        </is>
      </c>
      <c r="AJ88" s="131" t="inlineStr">
        <is>
          <t>Consultant · DataTracks Senior Associate · 2–5 yrs</t>
        </is>
      </c>
      <c r="AK88" s="131" t="inlineStr">
        <is>
          <t>Radford / Pave</t>
        </is>
      </c>
      <c r="AL88" s="131" t="inlineStr">
        <is>
          <t>IRIS Vs Competitor Benchmark — SaaS customer-success ladder: Associate CSM · Regnology: Product Support Specialist · Reg Reporting · IRIS Vs Competitor Benchmark — support tiers: L2 Application Support</t>
        </is>
      </c>
      <c r="AM88" s="131" t="inlineStr">
        <is>
          <t>TSIA frameworks and benchmarks; ITIL 4 service desk; Gainsight customer-success practice</t>
        </is>
      </c>
      <c r="AN88" s="144" t="inlineStr">
        <is>
          <t>Lateral or campus · CT2 at 12 months; CT3 in programme</t>
        </is>
      </c>
      <c r="AO88" s="134" t="inlineStr">
        <is>
          <t>B1 · Specialist</t>
        </is>
      </c>
      <c r="AP88" s="134" t="inlineStr">
        <is>
          <t>B1 · Team Lead</t>
        </is>
      </c>
      <c r="AQ88" s="134" t="inlineStr">
        <is>
          <t>AI chat / knowledge-base support, customer-health analytics</t>
        </is>
      </c>
    </row>
    <row r="89" ht="80" customHeight="1">
      <c r="A89" s="109" t="inlineStr">
        <is>
          <t>Support</t>
        </is>
      </c>
      <c r="B89" s="111" t="inlineStr">
        <is>
          <t>Data &amp; Analytics</t>
        </is>
      </c>
      <c r="C89" s="111" t="inlineStr">
        <is>
          <t>MIS &amp; Business Reporting</t>
        </is>
      </c>
      <c r="D89" s="111" t="inlineStr">
        <is>
          <t>MIS Specialist</t>
        </is>
      </c>
      <c r="E89" s="26" t="inlineStr">
        <is>
          <t>A3</t>
        </is>
      </c>
      <c r="F89" s="147" t="inlineStr">
        <is>
          <t>Senior Associate</t>
        </is>
      </c>
      <c r="G89" s="111" t="inlineStr">
        <is>
          <t>IC</t>
        </is>
      </c>
      <c r="H89" s="112" t="n">
        <v>1</v>
      </c>
      <c r="I89" s="113" t="inlineStr">
        <is>
          <t>Varied work; reviews juniors; go-to for a process</t>
        </is>
      </c>
      <c r="J89" s="114" t="inlineStr">
        <is>
          <t>Varied and non-standard work; handles exceptions</t>
        </is>
      </c>
      <c r="K89" s="114" t="inlineStr">
        <is>
          <t>Technical / QC / client calls on own work</t>
        </is>
      </c>
      <c r="L89" s="114" t="inlineStr">
        <is>
          <t>A module / process, or work with client or regulatory consequences</t>
        </is>
      </c>
      <c r="M89" s="114" t="inlineStr">
        <is>
          <t>Not scored in Band A</t>
        </is>
      </c>
      <c r="N89" s="184" t="inlineStr">
        <is>
          <t>2–4 yrs</t>
        </is>
      </c>
      <c r="O89" s="164" t="inlineStr">
        <is>
          <r>
            <rPr>
              <rFont val="Calibri"/>
              <sz val="10"/>
            </rPr>
            <t xml:space="preserve">Graduate; relevant certification preferred
</t>
          </r>
          <r>
            <rPr>
              <rFont val="Calibri"/>
              <b val="1"/>
              <sz val="10"/>
            </rPr>
            <t>Family:</t>
          </r>
          <r>
            <rPr>
              <rFont val="Calibri"/>
              <sz val="10"/>
            </rPr>
            <t xml:space="preserve"> Graduate in commerce / statistics / engineering</t>
          </r>
        </is>
      </c>
      <c r="P89" s="164" t="inlineStr">
        <is>
          <t>Power BI / Tableau · optional; Database certifications · optional</t>
        </is>
      </c>
      <c r="Q89" s="164" t="inlineStr">
        <is>
          <t>Data quality and confidentiality</t>
        </is>
      </c>
      <c r="R89" s="185" t="inlineStr">
        <is>
          <t>CS-A</t>
        </is>
      </c>
      <c r="S89" s="186" t="n">
        <v>0.54</v>
      </c>
      <c r="T89" s="186" t="n">
        <v>0.16</v>
      </c>
      <c r="U89" s="186" t="n">
        <v>0.09</v>
      </c>
      <c r="V89" s="186" t="n">
        <v>0</v>
      </c>
      <c r="W89" s="186" t="n">
        <v>0.1</v>
      </c>
      <c r="X89" s="186" t="n">
        <v>0.11</v>
      </c>
      <c r="Y89" s="122" t="inlineStr">
        <is>
          <t>★ Data Analytics, BI &amp; Visualisation · ★ Database, SQL &amp; Data Engineering</t>
        </is>
      </c>
      <c r="Z89" s="123" t="inlineStr">
        <is>
          <t>Advanced Excel &amp; Productivity Tools · Regulatory &amp; BFSI Domain · Process Improvement &amp; Quality Mindset · Accounting &amp; Reporting Standards · IFRS/US GAAP</t>
        </is>
      </c>
      <c r="AA89" s="123" t="inlineStr">
        <is>
          <t>—</t>
        </is>
      </c>
      <c r="AB89" s="123" t="inlineStr">
        <is>
          <t>Core 2 · Future-ready 2 · Functional 3 · Leadership —</t>
        </is>
      </c>
      <c r="AC89" s="124" t="inlineStr">
        <is>
          <t>None · guides 1–3 juniors informally</t>
        </is>
      </c>
      <c r="AD89" s="187" t="inlineStr">
        <is>
          <t>P3</t>
        </is>
      </c>
      <c r="AE89" s="131" t="inlineStr">
        <is>
          <t>Developing</t>
        </is>
      </c>
      <c r="AF89" s="188" t="inlineStr">
        <is>
          <t>3 Apply</t>
        </is>
      </c>
      <c r="AG89" s="131" t="inlineStr">
        <is>
          <t>Senior Data Analyst</t>
        </is>
      </c>
      <c r="AH89" s="131" t="inlineStr">
        <is>
          <t>L3–L4 · MS 61–62 · Software Engineer</t>
        </is>
      </c>
      <c r="AI89" s="131" t="inlineStr">
        <is>
          <t>JL3A Senior Systems Engineer · C1 System Engineer · L11–L10 · Senior Analyst</t>
        </is>
      </c>
      <c r="AJ89" s="131" t="inlineStr">
        <is>
          <t>Consultant · DataTracks Senior Associate · 2–5 yrs</t>
        </is>
      </c>
      <c r="AK89" s="131" t="inlineStr">
        <is>
          <t>Radford / Pave</t>
        </is>
      </c>
      <c r="AL89" s="131" t="inlineStr">
        <is>
          <r>
            <rPr>
              <rFont val="Calibri"/>
              <b val="1"/>
              <sz val="10"/>
            </rPr>
            <t>Atlassian company-wide P-levels:</t>
          </r>
          <r>
            <rPr>
              <rFont val="Calibri"/>
              <sz val="10"/>
            </rPr>
            <t xml:space="preserve"> P40 Analyst · IRIS Vs Competitor Benchmark — data analyst ladder: Data Analyst II</t>
          </r>
        </is>
      </c>
      <c r="AM89" s="131" t="inlineStr">
        <is>
          <t>DAMA-DMBOK · 11 knowledge areas around data governance</t>
        </is>
      </c>
      <c r="AN89" s="144" t="inlineStr">
        <is>
          <t>Lateral or campus · CT2 at 12 months; CT3 in programme</t>
        </is>
      </c>
      <c r="AO89" s="134" t="inlineStr">
        <is>
          <t>B1 · Specialist</t>
        </is>
      </c>
      <c r="AP89" s="134" t="inlineStr">
        <is>
          <t>B1 · Team Lead</t>
        </is>
      </c>
      <c r="AQ89" s="134" t="inlineStr">
        <is>
          <t>AI &amp; big data, Python / SQL analytics, self-service BI</t>
        </is>
      </c>
    </row>
    <row r="90" ht="67" customHeight="1">
      <c r="A90" s="109" t="inlineStr">
        <is>
          <t>Support</t>
        </is>
      </c>
      <c r="B90" s="111" t="inlineStr">
        <is>
          <t>Engineering &amp; Development</t>
        </is>
      </c>
      <c r="C90" s="111" t="inlineStr">
        <is>
          <t>Application Maintenance &amp; Production Support</t>
        </is>
      </c>
      <c r="D90" s="111" t="inlineStr">
        <is>
          <t>Senior Software Engineer</t>
        </is>
      </c>
      <c r="E90" s="26" t="inlineStr">
        <is>
          <t>A3</t>
        </is>
      </c>
      <c r="F90" s="147" t="inlineStr">
        <is>
          <t>Senior Associate</t>
        </is>
      </c>
      <c r="G90" s="111" t="inlineStr">
        <is>
          <t>IC</t>
        </is>
      </c>
      <c r="H90" s="112" t="n">
        <v>2</v>
      </c>
      <c r="I90" s="113" t="inlineStr">
        <is>
          <t>Varied work; reviews juniors; go-to for a process</t>
        </is>
      </c>
      <c r="J90" s="114" t="inlineStr">
        <is>
          <t>Varied and non-standard work; handles exceptions</t>
        </is>
      </c>
      <c r="K90" s="114" t="inlineStr">
        <is>
          <t>Technical / QC / client calls on own work</t>
        </is>
      </c>
      <c r="L90" s="114" t="inlineStr">
        <is>
          <t>A module / process, or work with client or regulatory consequences</t>
        </is>
      </c>
      <c r="M90" s="114" t="inlineStr">
        <is>
          <t>Not scored in Band A</t>
        </is>
      </c>
      <c r="N90" s="184" t="inlineStr">
        <is>
          <t>2–4 yrs</t>
        </is>
      </c>
      <c r="O90" s="164" t="inlineStr">
        <is>
          <r>
            <rPr>
              <rFont val="Calibri"/>
              <sz val="10"/>
            </rPr>
            <t xml:space="preserve">Graduate; relevant certification preferred
</t>
          </r>
          <r>
            <rPr>
              <rFont val="Calibri"/>
              <b val="1"/>
              <sz val="10"/>
            </rPr>
            <t>Family:</t>
          </r>
          <r>
            <rPr>
              <rFont val="Calibri"/>
              <sz val="10"/>
            </rPr>
            <t xml:space="preserve"> BE / B.Tech / MCA / M.Tech / B.Sc · CS</t>
          </r>
        </is>
      </c>
      <c r="P90" s="164" t="inlineStr">
        <is>
          <t>Cloud / language certifications · optional; AWS / Azure architect · optional</t>
        </is>
      </c>
      <c r="Q90" s="164" t="inlineStr">
        <is>
          <t>Secure coding · OWASP, code review, unit testing</t>
        </is>
      </c>
      <c r="R90" s="185" t="inlineStr">
        <is>
          <t>CS-A</t>
        </is>
      </c>
      <c r="S90" s="186" t="n">
        <v>0.54</v>
      </c>
      <c r="T90" s="186" t="n">
        <v>0.16</v>
      </c>
      <c r="U90" s="186" t="n">
        <v>0.09</v>
      </c>
      <c r="V90" s="186" t="n">
        <v>0</v>
      </c>
      <c r="W90" s="186" t="n">
        <v>0.1</v>
      </c>
      <c r="X90" s="186" t="n">
        <v>0.11</v>
      </c>
      <c r="Y90" s="122" t="inlineStr">
        <is>
          <t>★ Programming &amp; Tech-Stack Depth · ★ System Design &amp; Architecture</t>
        </is>
      </c>
      <c r="Z90" s="123" t="inlineStr">
        <is>
          <t>Database, SQL &amp; Data Engineering · Cloud, DevOps &amp; CI/CD · AI, GenAI &amp; Prompt Engineering · Product, Platform &amp; Domain Knowledge</t>
        </is>
      </c>
      <c r="AA90" s="123" t="inlineStr">
        <is>
          <t>—</t>
        </is>
      </c>
      <c r="AB90" s="123" t="inlineStr">
        <is>
          <t>Core 2 · Future-ready 2 · Functional 3 · Leadership —</t>
        </is>
      </c>
      <c r="AC90" s="124" t="inlineStr">
        <is>
          <t>None · guides 1–3 juniors informally</t>
        </is>
      </c>
      <c r="AD90" s="187" t="inlineStr">
        <is>
          <t>P2</t>
        </is>
      </c>
      <c r="AE90" s="131" t="inlineStr">
        <is>
          <t>Developing</t>
        </is>
      </c>
      <c r="AF90" s="188" t="inlineStr">
        <is>
          <t>3 Apply</t>
        </is>
      </c>
      <c r="AG90" s="131" t="inlineStr">
        <is>
          <t>Software Engineer</t>
        </is>
      </c>
      <c r="AH90" s="131" t="inlineStr">
        <is>
          <t>L3–L4 · MS 61–62 · Software Engineer</t>
        </is>
      </c>
      <c r="AI90" s="131" t="inlineStr">
        <is>
          <t>JL3A Senior Systems Engineer · C1 System Engineer · L11–L10 · Senior Analyst</t>
        </is>
      </c>
      <c r="AJ90" s="131" t="inlineStr">
        <is>
          <t>Consultant · DataTracks Senior Associate · 2–5 yrs</t>
        </is>
      </c>
      <c r="AK90" s="131" t="inlineStr">
        <is>
          <t>Workiva · Levels.fyi, Radford / Pave</t>
        </is>
      </c>
      <c r="AL90" s="131" t="inlineStr">
        <is>
          <r>
            <rPr>
              <rFont val="Calibri"/>
              <b val="1"/>
              <sz val="10"/>
            </rPr>
            <t>Workiva:</t>
          </r>
          <r>
            <rPr>
              <rFont val="Calibri"/>
              <sz val="10"/>
            </rPr>
            <t xml:space="preserve"> SE · Broadridge India: SE · Nasdaq / AxiomSL: SE · Salesforce: MTS · Atlassian: P40 · 3–7 yrs · Freshworks: Senior SE · Clear: SDE2</t>
          </r>
        </is>
      </c>
      <c r="AM90" s="131" t="inlineStr">
        <is>
          <t>SFIA 9 · software development, programming; OWASP secure coding; cloud vendor certifications</t>
        </is>
      </c>
      <c r="AN90" s="144" t="inlineStr">
        <is>
          <t>Lateral or campus · CT2 at 12 months; CT3 in programme</t>
        </is>
      </c>
      <c r="AO90" s="134" t="inlineStr">
        <is>
          <t>B1 · Specialist</t>
        </is>
      </c>
      <c r="AP90" s="134" t="inlineStr">
        <is>
          <t>B1 · Team Lead</t>
        </is>
      </c>
      <c r="AQ90" s="134" t="inlineStr">
        <is>
          <t>AI-assisted coding, cloud-native &amp; API-first design, LLM integration</t>
        </is>
      </c>
    </row>
    <row r="91" ht="67" customHeight="1">
      <c r="A91" s="109" t="inlineStr">
        <is>
          <t>Support</t>
        </is>
      </c>
      <c r="B91" s="111" t="inlineStr">
        <is>
          <t>Customer Success &amp; Support</t>
        </is>
      </c>
      <c r="C91" s="111" t="inlineStr">
        <is>
          <t>Customer Success &amp; Account Management</t>
        </is>
      </c>
      <c r="D91" s="111" t="inlineStr">
        <is>
          <t>Senior Customer Success Specialist</t>
        </is>
      </c>
      <c r="E91" s="23" t="inlineStr">
        <is>
          <t>B1</t>
        </is>
      </c>
      <c r="F91" s="21" t="inlineStr">
        <is>
          <t>Specialist</t>
        </is>
      </c>
      <c r="G91" s="111" t="inlineStr">
        <is>
          <t>IC</t>
        </is>
      </c>
      <c r="H91" s="112" t="n">
        <v>1</v>
      </c>
      <c r="I91" s="113" t="inlineStr">
        <is>
          <t>A domain / module, or a small team</t>
        </is>
      </c>
      <c r="J91" s="114" t="inlineStr">
        <is>
          <t>Domain specialist work</t>
        </is>
      </c>
      <c r="K91" s="114" t="inlineStr">
        <is>
          <t>Technical / QC / client calls for the domain</t>
        </is>
      </c>
      <c r="L91" s="114" t="inlineStr">
        <is>
          <t>A domain or a small team</t>
        </is>
      </c>
      <c r="M91" s="114" t="inlineStr">
        <is>
          <r>
            <rPr>
              <rFont val="Calibri"/>
              <b val="1"/>
              <sz val="10"/>
            </rPr>
            <t>IC:</t>
          </r>
          <r>
            <rPr>
              <rFont val="Calibri"/>
              <sz val="10"/>
            </rPr>
            <t xml:space="preserve"> mentors and reviews · People: hands-on team lead of 3–5</t>
          </r>
        </is>
      </c>
      <c r="N91" s="184" t="inlineStr">
        <is>
          <t>4–7 yrs</t>
        </is>
      </c>
      <c r="O91" s="164" t="inlineStr">
        <is>
          <r>
            <rPr>
              <rFont val="Calibri"/>
              <sz val="10"/>
            </rPr>
            <t xml:space="preserve">Graduate + relevant qualification or certification preferred
</t>
          </r>
          <r>
            <rPr>
              <rFont val="Calibri"/>
              <b val="1"/>
              <sz val="10"/>
            </rPr>
            <t>Family:</t>
          </r>
          <r>
            <rPr>
              <rFont val="Calibri"/>
              <sz val="10"/>
            </rPr>
            <t xml:space="preserve"> Graduate</t>
          </r>
        </is>
      </c>
      <c r="P91" s="164" t="inlineStr">
        <is>
          <t>Internal product certification</t>
        </is>
      </c>
      <c r="Q91" s="164" t="inlineStr">
        <is>
          <t>ITIL / service-desk practice; SLA management</t>
        </is>
      </c>
      <c r="R91" s="185" t="inlineStr">
        <is>
          <t>CS-B-IC</t>
        </is>
      </c>
      <c r="S91" s="186" t="n">
        <v>0.46</v>
      </c>
      <c r="T91" s="186" t="n">
        <v>0.17</v>
      </c>
      <c r="U91" s="186" t="n">
        <v>0.1</v>
      </c>
      <c r="V91" s="186" t="n">
        <v>0.05</v>
      </c>
      <c r="W91" s="186" t="n">
        <v>0.1</v>
      </c>
      <c r="X91" s="186" t="n">
        <v>0.12</v>
      </c>
      <c r="Y91" s="122" t="inlineStr">
        <is>
          <t>★ Product, Platform &amp; Domain Knowledge · ★ Stakeholder &amp; Client Management</t>
        </is>
      </c>
      <c r="Z91" s="123" t="inlineStr">
        <is>
          <t>Communication &amp; Presentation · Database, SQL &amp; Data Engineering · Regulatory &amp; BFSI Domain · Process Improvement &amp; Quality Mindset</t>
        </is>
      </c>
      <c r="AA91" s="123" t="inlineStr">
        <is>
          <t>—</t>
        </is>
      </c>
      <c r="AB91" s="123" t="inlineStr">
        <is>
          <t>Core 3 · Future-ready 3 · Functional 3 · Leadership 1</t>
        </is>
      </c>
      <c r="AC91" s="124" t="inlineStr">
        <is>
          <r>
            <rPr>
              <rFont val="Calibri"/>
              <b val="1"/>
              <sz val="10"/>
            </rPr>
            <t>IC:</t>
          </r>
          <r>
            <rPr>
              <rFont val="Calibri"/>
              <sz val="10"/>
            </rPr>
            <t xml:space="preserve"> none · Team Lead: 3–5</t>
          </r>
        </is>
      </c>
      <c r="AD91" s="187" t="inlineStr">
        <is>
          <t>P4</t>
        </is>
      </c>
      <c r="AE91" s="131" t="inlineStr">
        <is>
          <t>Career / · Team Lead</t>
        </is>
      </c>
      <c r="AF91" s="188" t="inlineStr">
        <is>
          <t>4 Enable</t>
        </is>
      </c>
      <c r="AG91" s="131" t="inlineStr">
        <is>
          <t>Senior CSM / Support Specialist</t>
        </is>
      </c>
      <c r="AH91" s="131" t="inlineStr">
        <is>
          <t>L4 · MS 62 · —</t>
        </is>
      </c>
      <c r="AI91" s="131" t="inlineStr">
        <is>
          <t>JL4 · C2 · L9 Team Lead / Consultant</t>
        </is>
      </c>
      <c r="AJ91" s="131" t="inlineStr">
        <is>
          <t>Senior Consultant / Assistant Manager</t>
        </is>
      </c>
      <c r="AK91" s="131" t="inlineStr">
        <is>
          <t>Radford / Pave</t>
        </is>
      </c>
      <c r="AL91" s="131" t="inlineStr">
        <is>
          <r>
            <rPr>
              <rFont val="Calibri"/>
              <b val="1"/>
              <sz val="10"/>
            </rPr>
            <t>Workiva:</t>
          </r>
          <r>
            <rPr>
              <rFont val="Calibri"/>
              <sz val="10"/>
            </rPr>
            <t xml:space="preserve"> Customer Success Manager · IRIS Vs Competitor Benchmark — SaaS customer-success ladder: CSM · IRIS Vs Competitor Benchmark — support tiers: L3 / Problem Analyst</t>
          </r>
        </is>
      </c>
      <c r="AM91" s="131" t="inlineStr">
        <is>
          <t>TSIA frameworks and benchmarks; ITIL 4 service desk; Gainsight customer-success practice</t>
        </is>
      </c>
      <c r="AN91" s="144" t="inlineStr">
        <is>
          <t>Lateral; Management Trainees graduate here</t>
        </is>
      </c>
      <c r="AO91" s="134" t="inlineStr">
        <is>
          <t>B2 · Senior Specialist</t>
        </is>
      </c>
      <c r="AP91" s="134" t="inlineStr">
        <is>
          <t>B2 · Manager</t>
        </is>
      </c>
      <c r="AQ91" s="134" t="inlineStr">
        <is>
          <t>AI chat / knowledge-base support, customer-health analytics</t>
        </is>
      </c>
    </row>
    <row r="92" ht="67" customHeight="1">
      <c r="A92" s="109" t="inlineStr">
        <is>
          <t>Support</t>
        </is>
      </c>
      <c r="B92" s="111" t="inlineStr">
        <is>
          <t>Engineering &amp; Development</t>
        </is>
      </c>
      <c r="C92" s="111" t="inlineStr">
        <is>
          <t>DevOps &amp; Release Engineering</t>
        </is>
      </c>
      <c r="D92" s="111" t="inlineStr">
        <is>
          <t>DevOps Specialist – POD Lead</t>
        </is>
      </c>
      <c r="E92" s="23" t="inlineStr">
        <is>
          <t>B1</t>
        </is>
      </c>
      <c r="F92" s="21" t="inlineStr">
        <is>
          <t>Specialist · POD Lead</t>
        </is>
      </c>
      <c r="G92" s="111" t="inlineStr">
        <is>
          <t>POD Lead</t>
        </is>
      </c>
      <c r="H92" s="112" t="n">
        <v>1</v>
      </c>
      <c r="I92" s="113" t="inlineStr">
        <is>
          <t>A domain / module, or a small team</t>
        </is>
      </c>
      <c r="J92" s="114" t="inlineStr">
        <is>
          <t>Domain specialist work</t>
        </is>
      </c>
      <c r="K92" s="114" t="inlineStr">
        <is>
          <t>Technical / QC / client calls for the domain</t>
        </is>
      </c>
      <c r="L92" s="114" t="inlineStr">
        <is>
          <t>A domain or a small team</t>
        </is>
      </c>
      <c r="M92" s="114" t="inlineStr">
        <is>
          <r>
            <rPr>
              <rFont val="Calibri"/>
              <b val="1"/>
              <sz val="10"/>
            </rPr>
            <t>IC:</t>
          </r>
          <r>
            <rPr>
              <rFont val="Calibri"/>
              <sz val="10"/>
            </rPr>
            <t xml:space="preserve"> mentors and reviews · People: hands-on team lead of 3–5</t>
          </r>
        </is>
      </c>
      <c r="N92" s="184" t="inlineStr">
        <is>
          <t>4–7 yrs</t>
        </is>
      </c>
      <c r="O92" s="164"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92" s="164" t="inlineStr">
        <is>
          <t>Cloud / language certifications · optional; AWS / Azure architect · optional</t>
        </is>
      </c>
      <c r="Q92" s="164" t="inlineStr">
        <is>
          <t>Secure coding · OWASP, code review, unit testing</t>
        </is>
      </c>
      <c r="R92" s="185" t="inlineStr">
        <is>
          <t>CS-B-IC</t>
        </is>
      </c>
      <c r="S92" s="186" t="n">
        <v>0.46</v>
      </c>
      <c r="T92" s="186" t="n">
        <v>0.17</v>
      </c>
      <c r="U92" s="186" t="n">
        <v>0.1</v>
      </c>
      <c r="V92" s="186" t="n">
        <v>0.05</v>
      </c>
      <c r="W92" s="186" t="n">
        <v>0.1</v>
      </c>
      <c r="X92" s="186" t="n">
        <v>0.12</v>
      </c>
      <c r="Y92" s="122" t="inlineStr">
        <is>
          <t>★ Programming &amp; Tech-Stack Depth · ★ System Design &amp; Architecture</t>
        </is>
      </c>
      <c r="Z92" s="123" t="inlineStr">
        <is>
          <t>Database, SQL &amp; Data Engineering · Cloud, DevOps &amp; CI/CD · AI, GenAI &amp; Prompt Engineering · Product, Platform &amp; Domain Knowledge</t>
        </is>
      </c>
      <c r="AA92" s="123" t="inlineStr">
        <is>
          <t>—</t>
        </is>
      </c>
      <c r="AB92" s="123" t="inlineStr">
        <is>
          <t>Core 3 · Future-ready 3 · Functional 3 · Leadership 2</t>
        </is>
      </c>
      <c r="AC92" s="124" t="inlineStr">
        <is>
          <r>
            <rPr>
              <rFont val="Calibri"/>
              <b val="1"/>
              <sz val="10"/>
            </rPr>
            <t>IC:</t>
          </r>
          <r>
            <rPr>
              <rFont val="Calibri"/>
              <sz val="10"/>
            </rPr>
            <t xml:space="preserve"> none · Team Lead: 3–5</t>
          </r>
        </is>
      </c>
      <c r="AD92" s="187" t="inlineStr">
        <is>
          <t>P3</t>
        </is>
      </c>
      <c r="AE92" s="131" t="inlineStr">
        <is>
          <t>Career / · Team Lead</t>
        </is>
      </c>
      <c r="AF92" s="188" t="inlineStr">
        <is>
          <t>4 Enable</t>
        </is>
      </c>
      <c r="AG92" s="131" t="inlineStr">
        <is>
          <t>Senior Software Engineer</t>
        </is>
      </c>
      <c r="AH92" s="131" t="inlineStr">
        <is>
          <t>L4 · MS 62 · Software Engineer – Senior SE</t>
        </is>
      </c>
      <c r="AI92" s="131" t="inlineStr">
        <is>
          <t>JL4 Technology Analyst · C2 IT Analyst · L9 Team Lead / Consultant</t>
        </is>
      </c>
      <c r="AJ92" s="131" t="inlineStr">
        <is>
          <t>Senior Consultant / Assistant Manager</t>
        </is>
      </c>
      <c r="AK92" s="131" t="inlineStr">
        <is>
          <t>Workiva · Levels.fyi, Radford / Pave</t>
        </is>
      </c>
      <c r="AL92" s="131" t="inlineStr">
        <is>
          <r>
            <rPr>
              <rFont val="Calibri"/>
              <b val="1"/>
              <sz val="10"/>
            </rPr>
            <t>Workiva:</t>
          </r>
          <r>
            <rPr>
              <rFont val="Calibri"/>
              <sz val="10"/>
            </rPr>
            <t xml:space="preserve"> SE / Senior SE · Broadridge India: Senior SE · Nasdaq / AxiomSL: Senior SE · Salesforce: MTS · Atlassian: P40 · Freshworks: Senior SE · Clear: SDE2</t>
          </r>
        </is>
      </c>
      <c r="AM92" s="131" t="inlineStr">
        <is>
          <t>SFIA 9 · software development, programming; OWASP secure coding; cloud vendor certifications</t>
        </is>
      </c>
      <c r="AN92" s="144" t="inlineStr">
        <is>
          <t>Lateral; Management Trainees graduate here</t>
        </is>
      </c>
      <c r="AO92" s="134" t="inlineStr">
        <is>
          <t>B2 · Senior Specialist</t>
        </is>
      </c>
      <c r="AP92" s="134" t="inlineStr">
        <is>
          <t>B2 · Manager</t>
        </is>
      </c>
      <c r="AQ92" s="134" t="inlineStr">
        <is>
          <t>AI-assisted coding, cloud-native &amp; API-first design, LLM integration</t>
        </is>
      </c>
    </row>
    <row r="93" ht="67" customHeight="1">
      <c r="A93" s="109" t="inlineStr">
        <is>
          <t>Support</t>
        </is>
      </c>
      <c r="B93" s="111" t="inlineStr">
        <is>
          <t>Customer Success &amp; Support</t>
        </is>
      </c>
      <c r="C93" s="111" t="inlineStr">
        <is>
          <t>Customer Success &amp; Account Management</t>
        </is>
      </c>
      <c r="D93" s="111" t="inlineStr">
        <is>
          <t>Customer Success Specialist</t>
        </is>
      </c>
      <c r="E93" s="23" t="inlineStr">
        <is>
          <t>B2</t>
        </is>
      </c>
      <c r="F93" s="21" t="inlineStr">
        <is>
          <t>Senior Specialist</t>
        </is>
      </c>
      <c r="G93" s="111" t="inlineStr">
        <is>
          <t>IC</t>
        </is>
      </c>
      <c r="H93" s="112" t="n">
        <v>1</v>
      </c>
      <c r="I93" s="113" t="inlineStr">
        <is>
          <t>Deep domain expertise, or one team</t>
        </is>
      </c>
      <c r="J93" s="114" t="inlineStr">
        <is>
          <t>Hardest problems in the domain</t>
        </is>
      </c>
      <c r="K93" s="114" t="inlineStr">
        <is>
          <t>Allocates people and sets team priorities</t>
        </is>
      </c>
      <c r="L93" s="114" t="inlineStr">
        <is>
          <t>One team or a client portfolio</t>
        </is>
      </c>
      <c r="M93" s="114" t="inlineStr">
        <is>
          <r>
            <rPr>
              <rFont val="Calibri"/>
              <b val="1"/>
              <sz val="10"/>
            </rPr>
            <t>IC:</t>
          </r>
          <r>
            <rPr>
              <rFont val="Calibri"/>
              <sz val="10"/>
            </rPr>
            <t xml:space="preserve"> guides others in the domain · People: manages a team of 6+</t>
          </r>
        </is>
      </c>
      <c r="N93" s="184" t="inlineStr">
        <is>
          <t>6–9 yrs</t>
        </is>
      </c>
      <c r="O93" s="164" t="inlineStr">
        <is>
          <r>
            <rPr>
              <rFont val="Calibri"/>
              <sz val="10"/>
            </rPr>
            <t xml:space="preserve">Graduate or postgraduate; professional qualification preferred
</t>
          </r>
          <r>
            <rPr>
              <rFont val="Calibri"/>
              <b val="1"/>
              <sz val="10"/>
            </rPr>
            <t>Family:</t>
          </r>
          <r>
            <rPr>
              <rFont val="Calibri"/>
              <sz val="10"/>
            </rPr>
            <t xml:space="preserve"> Graduate</t>
          </r>
        </is>
      </c>
      <c r="P93" s="164" t="inlineStr">
        <is>
          <t>Internal product certification</t>
        </is>
      </c>
      <c r="Q93" s="164" t="inlineStr">
        <is>
          <t>ITIL / service-desk practice; SLA management</t>
        </is>
      </c>
      <c r="R93" s="185" t="inlineStr">
        <is>
          <t>CS-B-IC</t>
        </is>
      </c>
      <c r="S93" s="186" t="n">
        <v>0.46</v>
      </c>
      <c r="T93" s="186" t="n">
        <v>0.17</v>
      </c>
      <c r="U93" s="186" t="n">
        <v>0.1</v>
      </c>
      <c r="V93" s="186" t="n">
        <v>0.05</v>
      </c>
      <c r="W93" s="186" t="n">
        <v>0.1</v>
      </c>
      <c r="X93" s="186" t="n">
        <v>0.12</v>
      </c>
      <c r="Y93" s="122" t="inlineStr">
        <is>
          <t>★ Product, Platform &amp; Domain Knowledge · ★ Stakeholder &amp; Client Management</t>
        </is>
      </c>
      <c r="Z93" s="123" t="inlineStr">
        <is>
          <t>Communication &amp; Presentation · Database, SQL &amp; Data Engineering · Regulatory &amp; BFSI Domain · Process Improvement &amp; Quality Mindset</t>
        </is>
      </c>
      <c r="AA93" s="123" t="inlineStr">
        <is>
          <t>—</t>
        </is>
      </c>
      <c r="AB93" s="123" t="inlineStr">
        <is>
          <t>Core 3 · Future-ready 3 · Functional 4 · Leadership 2</t>
        </is>
      </c>
      <c r="AC93" s="124" t="inlineStr">
        <is>
          <r>
            <rPr>
              <rFont val="Calibri"/>
              <b val="1"/>
              <sz val="10"/>
            </rPr>
            <t>IC:</t>
          </r>
          <r>
            <rPr>
              <rFont val="Calibri"/>
              <sz val="10"/>
            </rPr>
            <t xml:space="preserve"> none · People: 6–8 knowledge work, 8–12 standardised delivery</t>
          </r>
        </is>
      </c>
      <c r="AD93" s="187" t="inlineStr">
        <is>
          <t>P3</t>
        </is>
      </c>
      <c r="AE93" s="131" t="inlineStr">
        <is>
          <t>Senior / Manager</t>
        </is>
      </c>
      <c r="AF93" s="188" t="inlineStr">
        <is>
          <t>4–5</t>
        </is>
      </c>
      <c r="AG93" s="131" t="inlineStr">
        <is>
          <t>Senior Executive / CSM</t>
        </is>
      </c>
      <c r="AH93" s="131" t="inlineStr">
        <is>
          <t>L5 · MS 63 · —</t>
        </is>
      </c>
      <c r="AI93" s="131" t="inlineStr">
        <is>
          <t>JL5 · C3A · L8 Associate Manager</t>
        </is>
      </c>
      <c r="AJ93" s="131" t="inlineStr">
        <is>
          <t>Manager</t>
        </is>
      </c>
      <c r="AK93" s="131" t="inlineStr">
        <is>
          <t>Radford / Pave</t>
        </is>
      </c>
      <c r="AL93" s="131"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M93" s="131" t="inlineStr">
        <is>
          <t>TSIA frameworks and benchmarks; ITIL 4 service desk; Gainsight customer-success practice</t>
        </is>
      </c>
      <c r="AN93" s="144" t="inlineStr">
        <is>
          <t>Lateral</t>
        </is>
      </c>
      <c r="AO93" s="134" t="inlineStr">
        <is>
          <t>B3 · Lead Specialist</t>
        </is>
      </c>
      <c r="AP93" s="134" t="inlineStr">
        <is>
          <t>B3 · Senior Manager</t>
        </is>
      </c>
      <c r="AQ93" s="134" t="inlineStr">
        <is>
          <t>AI chat / knowledge-base support, customer-health analytics</t>
        </is>
      </c>
    </row>
    <row r="94" ht="67" customHeight="1">
      <c r="A94" s="109" t="inlineStr">
        <is>
          <t>Support</t>
        </is>
      </c>
      <c r="B94" s="111" t="inlineStr">
        <is>
          <t>Customer Success &amp; Support</t>
        </is>
      </c>
      <c r="C94" s="111" t="inlineStr">
        <is>
          <t>Customer Success &amp; Account Management</t>
        </is>
      </c>
      <c r="D94" s="111" t="inlineStr">
        <is>
          <t>Senior Customer Success Specialist</t>
        </is>
      </c>
      <c r="E94" s="23" t="inlineStr">
        <is>
          <t>B2</t>
        </is>
      </c>
      <c r="F94" s="21" t="inlineStr">
        <is>
          <t>Senior Specialist</t>
        </is>
      </c>
      <c r="G94" s="111" t="inlineStr">
        <is>
          <t>IC</t>
        </is>
      </c>
      <c r="H94" s="112" t="n">
        <v>3</v>
      </c>
      <c r="I94" s="113" t="inlineStr">
        <is>
          <t>Deep domain expertise, or one team</t>
        </is>
      </c>
      <c r="J94" s="114" t="inlineStr">
        <is>
          <t>Hardest problems in the domain</t>
        </is>
      </c>
      <c r="K94" s="114" t="inlineStr">
        <is>
          <t>Allocates people and sets team priorities</t>
        </is>
      </c>
      <c r="L94" s="114" t="inlineStr">
        <is>
          <t>One team or a client portfolio</t>
        </is>
      </c>
      <c r="M94" s="114" t="inlineStr">
        <is>
          <r>
            <rPr>
              <rFont val="Calibri"/>
              <b val="1"/>
              <sz val="10"/>
            </rPr>
            <t>IC:</t>
          </r>
          <r>
            <rPr>
              <rFont val="Calibri"/>
              <sz val="10"/>
            </rPr>
            <t xml:space="preserve"> guides others in the domain · People: manages a team of 6+</t>
          </r>
        </is>
      </c>
      <c r="N94" s="184" t="inlineStr">
        <is>
          <t>6–9 yrs</t>
        </is>
      </c>
      <c r="O94" s="164" t="inlineStr">
        <is>
          <r>
            <rPr>
              <rFont val="Calibri"/>
              <sz val="10"/>
            </rPr>
            <t xml:space="preserve">Graduate or postgraduate; professional qualification preferred
</t>
          </r>
          <r>
            <rPr>
              <rFont val="Calibri"/>
              <b val="1"/>
              <sz val="10"/>
            </rPr>
            <t>Family:</t>
          </r>
          <r>
            <rPr>
              <rFont val="Calibri"/>
              <sz val="10"/>
            </rPr>
            <t xml:space="preserve"> Graduate</t>
          </r>
        </is>
      </c>
      <c r="P94" s="164" t="inlineStr">
        <is>
          <t>Internal product certification</t>
        </is>
      </c>
      <c r="Q94" s="164" t="inlineStr">
        <is>
          <t>ITIL / service-desk practice; SLA management</t>
        </is>
      </c>
      <c r="R94" s="185" t="inlineStr">
        <is>
          <t>CS-B-IC</t>
        </is>
      </c>
      <c r="S94" s="186" t="n">
        <v>0.46</v>
      </c>
      <c r="T94" s="186" t="n">
        <v>0.17</v>
      </c>
      <c r="U94" s="186" t="n">
        <v>0.1</v>
      </c>
      <c r="V94" s="186" t="n">
        <v>0.05</v>
      </c>
      <c r="W94" s="186" t="n">
        <v>0.1</v>
      </c>
      <c r="X94" s="186" t="n">
        <v>0.12</v>
      </c>
      <c r="Y94" s="122" t="inlineStr">
        <is>
          <t>★ Product, Platform &amp; Domain Knowledge · ★ Stakeholder &amp; Client Management</t>
        </is>
      </c>
      <c r="Z94" s="123" t="inlineStr">
        <is>
          <t>Communication &amp; Presentation · Database, SQL &amp; Data Engineering · Regulatory &amp; BFSI Domain · Process Improvement &amp; Quality Mindset</t>
        </is>
      </c>
      <c r="AA94" s="123" t="inlineStr">
        <is>
          <t>—</t>
        </is>
      </c>
      <c r="AB94" s="123" t="inlineStr">
        <is>
          <t>Core 3 · Future-ready 3 · Functional 4 · Leadership 2</t>
        </is>
      </c>
      <c r="AC94" s="124" t="inlineStr">
        <is>
          <r>
            <rPr>
              <rFont val="Calibri"/>
              <b val="1"/>
              <sz val="10"/>
            </rPr>
            <t>IC:</t>
          </r>
          <r>
            <rPr>
              <rFont val="Calibri"/>
              <sz val="10"/>
            </rPr>
            <t xml:space="preserve"> none · People: 6–8 knowledge work, 8–12 standardised delivery</t>
          </r>
        </is>
      </c>
      <c r="AD94" s="187" t="inlineStr">
        <is>
          <t>P4</t>
        </is>
      </c>
      <c r="AE94" s="131" t="inlineStr">
        <is>
          <t>Senior / Manager</t>
        </is>
      </c>
      <c r="AF94" s="188" t="inlineStr">
        <is>
          <t>4–5</t>
        </is>
      </c>
      <c r="AG94" s="131" t="inlineStr">
        <is>
          <t>Senior CSM / Support Specialist</t>
        </is>
      </c>
      <c r="AH94" s="131" t="inlineStr">
        <is>
          <t>L5 · MS 63 · —</t>
        </is>
      </c>
      <c r="AI94" s="131" t="inlineStr">
        <is>
          <t>JL5 · C3A · L8 Associate Manager</t>
        </is>
      </c>
      <c r="AJ94" s="131" t="inlineStr">
        <is>
          <t>Manager</t>
        </is>
      </c>
      <c r="AK94" s="131" t="inlineStr">
        <is>
          <t>Radford / Pave</t>
        </is>
      </c>
      <c r="AL94" s="131"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M94" s="131" t="inlineStr">
        <is>
          <t>TSIA frameworks and benchmarks; ITIL 4 service desk; Gainsight customer-success practice</t>
        </is>
      </c>
      <c r="AN94" s="144" t="inlineStr">
        <is>
          <t>Lateral</t>
        </is>
      </c>
      <c r="AO94" s="134" t="inlineStr">
        <is>
          <t>B3 · Lead Specialist</t>
        </is>
      </c>
      <c r="AP94" s="134" t="inlineStr">
        <is>
          <t>B3 · Senior Manager</t>
        </is>
      </c>
      <c r="AQ94" s="134" t="inlineStr">
        <is>
          <t>AI chat / knowledge-base support, customer-health analytics</t>
        </is>
      </c>
    </row>
    <row r="95" ht="67" customHeight="1">
      <c r="A95" s="109" t="inlineStr">
        <is>
          <t>Support</t>
        </is>
      </c>
      <c r="B95" s="111" t="inlineStr">
        <is>
          <t>Customer Success &amp; Support</t>
        </is>
      </c>
      <c r="C95" s="111" t="inlineStr">
        <is>
          <t>Customer Success &amp; Account Management</t>
        </is>
      </c>
      <c r="D95" s="111" t="inlineStr">
        <is>
          <t>Senior Customer Success Specialist – POD Lead</t>
        </is>
      </c>
      <c r="E95" s="23" t="inlineStr">
        <is>
          <t>B2</t>
        </is>
      </c>
      <c r="F95" s="21" t="inlineStr">
        <is>
          <t>Senior Specialist · POD Lead</t>
        </is>
      </c>
      <c r="G95" s="111" t="inlineStr">
        <is>
          <t>POD Lead</t>
        </is>
      </c>
      <c r="H95" s="112" t="n">
        <v>1</v>
      </c>
      <c r="I95" s="113" t="inlineStr">
        <is>
          <t>Deep domain expertise, or one team</t>
        </is>
      </c>
      <c r="J95" s="114" t="inlineStr">
        <is>
          <t>Hardest problems in the domain</t>
        </is>
      </c>
      <c r="K95" s="114" t="inlineStr">
        <is>
          <t>Allocates people and sets team priorities</t>
        </is>
      </c>
      <c r="L95" s="114" t="inlineStr">
        <is>
          <t>One team or a client portfolio</t>
        </is>
      </c>
      <c r="M95" s="114" t="inlineStr">
        <is>
          <r>
            <rPr>
              <rFont val="Calibri"/>
              <b val="1"/>
              <sz val="10"/>
            </rPr>
            <t>IC:</t>
          </r>
          <r>
            <rPr>
              <rFont val="Calibri"/>
              <sz val="10"/>
            </rPr>
            <t xml:space="preserve"> guides others in the domain · People: manages a team of 6+</t>
          </r>
        </is>
      </c>
      <c r="N95" s="184" t="inlineStr">
        <is>
          <t>6–9 yrs</t>
        </is>
      </c>
      <c r="O95" s="164" t="inlineStr">
        <is>
          <r>
            <rPr>
              <rFont val="Calibri"/>
              <sz val="10"/>
            </rPr>
            <t xml:space="preserve">Graduate or postgraduate; professional qualification preferred
</t>
          </r>
          <r>
            <rPr>
              <rFont val="Calibri"/>
              <b val="1"/>
              <sz val="10"/>
            </rPr>
            <t>Family:</t>
          </r>
          <r>
            <rPr>
              <rFont val="Calibri"/>
              <sz val="10"/>
            </rPr>
            <t xml:space="preserve"> Graduate</t>
          </r>
        </is>
      </c>
      <c r="P95" s="164" t="inlineStr">
        <is>
          <t>Internal product certification</t>
        </is>
      </c>
      <c r="Q95" s="164" t="inlineStr">
        <is>
          <t>ITIL / service-desk practice; SLA management</t>
        </is>
      </c>
      <c r="R95" s="185" t="inlineStr">
        <is>
          <t>CS-B-IC</t>
        </is>
      </c>
      <c r="S95" s="186" t="n">
        <v>0.46</v>
      </c>
      <c r="T95" s="186" t="n">
        <v>0.17</v>
      </c>
      <c r="U95" s="186" t="n">
        <v>0.1</v>
      </c>
      <c r="V95" s="186" t="n">
        <v>0.05</v>
      </c>
      <c r="W95" s="186" t="n">
        <v>0.1</v>
      </c>
      <c r="X95" s="186" t="n">
        <v>0.12</v>
      </c>
      <c r="Y95" s="122" t="inlineStr">
        <is>
          <t>★ Product, Platform &amp; Domain Knowledge · ★ Stakeholder &amp; Client Management</t>
        </is>
      </c>
      <c r="Z95" s="123" t="inlineStr">
        <is>
          <t>Communication &amp; Presentation · Database, SQL &amp; Data Engineering · Regulatory &amp; BFSI Domain · Process Improvement &amp; Quality Mindset</t>
        </is>
      </c>
      <c r="AA95" s="123" t="inlineStr">
        <is>
          <t>—</t>
        </is>
      </c>
      <c r="AB95" s="123" t="inlineStr">
        <is>
          <t>Core 3 · Future-ready 3 · Functional 4 · Leadership 3</t>
        </is>
      </c>
      <c r="AC95" s="124" t="inlineStr">
        <is>
          <r>
            <rPr>
              <rFont val="Calibri"/>
              <b val="1"/>
              <sz val="10"/>
            </rPr>
            <t>IC:</t>
          </r>
          <r>
            <rPr>
              <rFont val="Calibri"/>
              <sz val="10"/>
            </rPr>
            <t xml:space="preserve"> none · People: 6–8 knowledge work, 8–12 standardised delivery</t>
          </r>
        </is>
      </c>
      <c r="AD95" s="187" t="inlineStr">
        <is>
          <t>P4</t>
        </is>
      </c>
      <c r="AE95" s="131" t="inlineStr">
        <is>
          <t>Senior / Manager</t>
        </is>
      </c>
      <c r="AF95" s="188" t="inlineStr">
        <is>
          <t>4–5</t>
        </is>
      </c>
      <c r="AG95" s="131" t="inlineStr">
        <is>
          <t>Senior CSM / Support Specialist</t>
        </is>
      </c>
      <c r="AH95" s="131" t="inlineStr">
        <is>
          <t>L5 · MS 63 · —</t>
        </is>
      </c>
      <c r="AI95" s="131" t="inlineStr">
        <is>
          <t>JL5 · C3A · L8 Associate Manager</t>
        </is>
      </c>
      <c r="AJ95" s="131" t="inlineStr">
        <is>
          <t>Manager</t>
        </is>
      </c>
      <c r="AK95" s="131" t="inlineStr">
        <is>
          <t>Radford / Pave</t>
        </is>
      </c>
      <c r="AL95" s="131"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M95" s="131" t="inlineStr">
        <is>
          <t>TSIA frameworks and benchmarks; ITIL 4 service desk; Gainsight customer-success practice</t>
        </is>
      </c>
      <c r="AN95" s="144" t="inlineStr">
        <is>
          <t>Lateral</t>
        </is>
      </c>
      <c r="AO95" s="134" t="inlineStr">
        <is>
          <t>B3 · Lead Specialist</t>
        </is>
      </c>
      <c r="AP95" s="134" t="inlineStr">
        <is>
          <t>B3 · Senior Manager</t>
        </is>
      </c>
      <c r="AQ95" s="134" t="inlineStr">
        <is>
          <t>AI chat / knowledge-base support, customer-health analytics</t>
        </is>
      </c>
    </row>
    <row r="96" ht="67" customHeight="1">
      <c r="A96" s="109" t="inlineStr">
        <is>
          <t>Support</t>
        </is>
      </c>
      <c r="B96" s="111" t="inlineStr">
        <is>
          <t>Customer Success &amp; Support</t>
        </is>
      </c>
      <c r="C96" s="111" t="inlineStr">
        <is>
          <t>Application &amp; Product Support</t>
        </is>
      </c>
      <c r="D96" s="111" t="inlineStr">
        <is>
          <t>Support Manager</t>
        </is>
      </c>
      <c r="E96" s="23" t="inlineStr">
        <is>
          <t>B2</t>
        </is>
      </c>
      <c r="F96" s="21" t="inlineStr">
        <is>
          <t>Manager</t>
        </is>
      </c>
      <c r="G96" s="111" t="inlineStr">
        <is>
          <t>People Manager</t>
        </is>
      </c>
      <c r="H96" s="112" t="n">
        <v>1</v>
      </c>
      <c r="I96" s="113" t="inlineStr">
        <is>
          <t>Deep domain expertise, or one team</t>
        </is>
      </c>
      <c r="J96" s="114" t="inlineStr">
        <is>
          <t>Hardest problems in the domain</t>
        </is>
      </c>
      <c r="K96" s="114" t="inlineStr">
        <is>
          <t>Allocates people and sets team priorities</t>
        </is>
      </c>
      <c r="L96" s="114" t="inlineStr">
        <is>
          <t>One team or a client portfolio</t>
        </is>
      </c>
      <c r="M96" s="114" t="inlineStr">
        <is>
          <r>
            <rPr>
              <rFont val="Calibri"/>
              <b val="1"/>
              <sz val="10"/>
            </rPr>
            <t>IC:</t>
          </r>
          <r>
            <rPr>
              <rFont val="Calibri"/>
              <sz val="10"/>
            </rPr>
            <t xml:space="preserve"> guides others in the domain · People: manages a team of 6+</t>
          </r>
        </is>
      </c>
      <c r="N96" s="184" t="inlineStr">
        <is>
          <t>6–9 yrs</t>
        </is>
      </c>
      <c r="O96" s="164" t="inlineStr">
        <is>
          <r>
            <rPr>
              <rFont val="Calibri"/>
              <sz val="10"/>
            </rPr>
            <t xml:space="preserve">Graduate or postgraduate; professional qualification preferred
</t>
          </r>
          <r>
            <rPr>
              <rFont val="Calibri"/>
              <b val="1"/>
              <sz val="10"/>
            </rPr>
            <t>Family:</t>
          </r>
          <r>
            <rPr>
              <rFont val="Calibri"/>
              <sz val="10"/>
            </rPr>
            <t xml:space="preserve"> Graduate</t>
          </r>
        </is>
      </c>
      <c r="P96" s="164" t="inlineStr">
        <is>
          <t>Internal product certification</t>
        </is>
      </c>
      <c r="Q96" s="164" t="inlineStr">
        <is>
          <t>ITIL / service-desk practice; SLA management</t>
        </is>
      </c>
      <c r="R96" s="185" t="inlineStr">
        <is>
          <t>CS-B-M</t>
        </is>
      </c>
      <c r="S96" s="186" t="n">
        <v>0.32</v>
      </c>
      <c r="T96" s="186" t="n">
        <v>0.18</v>
      </c>
      <c r="U96" s="186" t="n">
        <v>0.11</v>
      </c>
      <c r="V96" s="186" t="n">
        <v>0.15</v>
      </c>
      <c r="W96" s="186" t="n">
        <v>0.1</v>
      </c>
      <c r="X96" s="186" t="n">
        <v>0.14</v>
      </c>
      <c r="Y96" s="122" t="inlineStr">
        <is>
          <t>★ Product, Platform &amp; Domain Knowledge · ★ Stakeholder &amp; Client Management</t>
        </is>
      </c>
      <c r="Z96" s="123" t="inlineStr">
        <is>
          <t>Communication &amp; Presentation · Database, SQL &amp; Data Engineering · Regulatory &amp; BFSI Domain · Process Improvement &amp; Quality Mindset</t>
        </is>
      </c>
      <c r="AA96" s="123" t="inlineStr">
        <is>
          <t>—</t>
        </is>
      </c>
      <c r="AB96" s="123" t="inlineStr">
        <is>
          <t>Core 3 · Future-ready 3 · Functional 4 · Leadership 3</t>
        </is>
      </c>
      <c r="AC96" s="124" t="inlineStr">
        <is>
          <r>
            <rPr>
              <rFont val="Calibri"/>
              <b val="1"/>
              <sz val="10"/>
            </rPr>
            <t>IC:</t>
          </r>
          <r>
            <rPr>
              <rFont val="Calibri"/>
              <sz val="10"/>
            </rPr>
            <t xml:space="preserve"> none · People: 6–8 knowledge work, 8–12 standardised delivery</t>
          </r>
        </is>
      </c>
      <c r="AD96" s="187" t="inlineStr">
        <is>
          <t>M3</t>
        </is>
      </c>
      <c r="AE96" s="131" t="inlineStr">
        <is>
          <t>Senior / Manager</t>
        </is>
      </c>
      <c r="AF96" s="188" t="inlineStr">
        <is>
          <t>4–5</t>
        </is>
      </c>
      <c r="AG96" s="131" t="inlineStr">
        <is>
          <t>Manager</t>
        </is>
      </c>
      <c r="AH96" s="131" t="inlineStr">
        <is>
          <t>L5 · MS 63 · —</t>
        </is>
      </c>
      <c r="AI96" s="131" t="inlineStr">
        <is>
          <t>JL5 · C3A · L8 Associate Manager</t>
        </is>
      </c>
      <c r="AJ96" s="131" t="inlineStr">
        <is>
          <t>Manager</t>
        </is>
      </c>
      <c r="AK96" s="131" t="inlineStr">
        <is>
          <t>Radford / Pave</t>
        </is>
      </c>
      <c r="AL96" s="131" t="inlineStr">
        <is>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AM96" s="131" t="inlineStr">
        <is>
          <t>TSIA frameworks and benchmarks; ITIL 4 service desk; Gainsight customer-success practice</t>
        </is>
      </c>
      <c r="AN96" s="144" t="inlineStr">
        <is>
          <t>Lateral</t>
        </is>
      </c>
      <c r="AO96" s="134" t="inlineStr">
        <is>
          <t>B3 · Lead Specialist</t>
        </is>
      </c>
      <c r="AP96" s="134" t="inlineStr">
        <is>
          <t>B3 · Senior Manager</t>
        </is>
      </c>
      <c r="AQ96" s="134" t="inlineStr">
        <is>
          <t>AI chat / knowledge-base support, customer-health analytics</t>
        </is>
      </c>
    </row>
    <row r="97" ht="67" customHeight="1">
      <c r="A97" s="109" t="inlineStr">
        <is>
          <t>Support</t>
        </is>
      </c>
      <c r="B97" s="111" t="inlineStr">
        <is>
          <t>Customer Success &amp; Support</t>
        </is>
      </c>
      <c r="C97" s="111" t="inlineStr">
        <is>
          <t>Customer Success Leadership</t>
        </is>
      </c>
      <c r="D97" s="111" t="inlineStr">
        <is>
          <t>Associate Head – Customer Success</t>
        </is>
      </c>
      <c r="E97" s="33" t="inlineStr">
        <is>
          <t>C1</t>
        </is>
      </c>
      <c r="F97" s="142" t="inlineStr">
        <is>
          <t>Associate Head</t>
        </is>
      </c>
      <c r="G97" s="111" t="inlineStr">
        <is>
          <t>People Manager</t>
        </is>
      </c>
      <c r="H97" s="112" t="n">
        <v>1</v>
      </c>
      <c r="I97" s="113" t="inlineStr">
        <is>
          <t>A sub-function, or principal authority across products</t>
        </is>
      </c>
      <c r="J97" s="114" t="inlineStr">
        <is>
          <t>Ambiguous, cross-product problems</t>
        </is>
      </c>
      <c r="K97" s="114" t="inlineStr">
        <is>
          <t>Sets direction for a sub-function or domain</t>
        </is>
      </c>
      <c r="L97" s="114" t="inlineStr">
        <is>
          <t>Sub-function results or domain quality across products</t>
        </is>
      </c>
      <c r="M97" s="114" t="inlineStr">
        <is>
          <t>Leads managers or a community of practice</t>
        </is>
      </c>
      <c r="N97" s="184" t="inlineStr">
        <is>
          <t>10–14 yrs</t>
        </is>
      </c>
      <c r="O97" s="164" t="inlineStr">
        <is>
          <r>
            <rPr>
              <rFont val="Calibri"/>
              <sz val="10"/>
            </rPr>
            <t xml:space="preserve">Postgraduate / professional qualification preferred
</t>
          </r>
          <r>
            <rPr>
              <rFont val="Calibri"/>
              <b val="1"/>
              <sz val="10"/>
            </rPr>
            <t>Family:</t>
          </r>
          <r>
            <rPr>
              <rFont val="Calibri"/>
              <sz val="10"/>
            </rPr>
            <t xml:space="preserve"> Graduate</t>
          </r>
        </is>
      </c>
      <c r="P97" s="164" t="inlineStr">
        <is>
          <t>Internal product certification</t>
        </is>
      </c>
      <c r="Q97" s="164" t="inlineStr">
        <is>
          <t>ITIL / service-desk practice; SLA management</t>
        </is>
      </c>
      <c r="R97" s="185" t="inlineStr">
        <is>
          <t>CS-C-M</t>
        </is>
      </c>
      <c r="S97" s="186" t="n">
        <v>0.38</v>
      </c>
      <c r="T97" s="186" t="n">
        <v>0.18</v>
      </c>
      <c r="U97" s="186" t="n">
        <v>0.11</v>
      </c>
      <c r="V97" s="186" t="n">
        <v>0.15</v>
      </c>
      <c r="W97" s="186" t="n">
        <v>0.05</v>
      </c>
      <c r="X97" s="186" t="n">
        <v>0.13</v>
      </c>
      <c r="Y97" s="122" t="inlineStr">
        <is>
          <t>★ Product, Platform &amp; Domain Knowledge · ★ Stakeholder &amp; Client Management</t>
        </is>
      </c>
      <c r="Z97" s="123" t="inlineStr">
        <is>
          <t>Communication &amp; Presentation · Database, SQL &amp; Data Engineering · Regulatory &amp; BFSI Domain · Process Improvement &amp; Quality Mindset</t>
        </is>
      </c>
      <c r="AA97" s="123" t="inlineStr">
        <is>
          <t>—</t>
        </is>
      </c>
      <c r="AB97" s="123" t="inlineStr">
        <is>
          <t>Core 4 · Future-ready 4 · Functional 4 · Leadership 4</t>
        </is>
      </c>
      <c r="AC97" s="124" t="inlineStr">
        <is>
          <t>5–8, mostly managers</t>
        </is>
      </c>
      <c r="AD97" s="187" t="inlineStr">
        <is>
          <t>M5</t>
        </is>
      </c>
      <c r="AE97" s="131" t="inlineStr">
        <is>
          <t>Principal / Director</t>
        </is>
      </c>
      <c r="AF97" s="188" t="inlineStr">
        <is>
          <t>5–6</t>
        </is>
      </c>
      <c r="AG97" s="131" t="inlineStr">
        <is>
          <t>Head of Function / AGM</t>
        </is>
      </c>
      <c r="AH97" s="131" t="inlineStr">
        <is>
          <t>L6 · MS 64–65 · —</t>
        </is>
      </c>
      <c r="AI97" s="131" t="inlineStr">
        <is>
          <t>JL6B · C4 · L7 Manager</t>
        </is>
      </c>
      <c r="AJ97" s="131" t="inlineStr">
        <is>
          <t>Associate Director</t>
        </is>
      </c>
      <c r="AK97" s="131" t="inlineStr">
        <is>
          <t>Radford / Pave</t>
        </is>
      </c>
      <c r="AL97" s="131" t="inlineStr">
        <is>
          <t>IRIS Vs Competitor Benchmark — SaaS customer-success ladder: Senior Manager CS</t>
        </is>
      </c>
      <c r="AM97" s="131" t="inlineStr">
        <is>
          <t>TSIA frameworks and benchmarks; ITIL 4 service desk; Gainsight customer-success practice</t>
        </is>
      </c>
      <c r="AN97" s="144" t="inlineStr">
        <is>
          <t>Internal posting first; lateral</t>
        </is>
      </c>
      <c r="AO97" s="134" t="inlineStr">
        <is>
          <t>C2 · Senior Principal / Architect</t>
        </is>
      </c>
      <c r="AP97" s="134" t="inlineStr">
        <is>
          <t>C2 · Head of Function</t>
        </is>
      </c>
      <c r="AQ97" s="134" t="inlineStr">
        <is>
          <t>AI chat / knowledge-base support, customer-health analytics</t>
        </is>
      </c>
    </row>
    <row r="98" ht="54" customHeight="1">
      <c r="A98" s="109" t="inlineStr">
        <is>
          <t>Support</t>
        </is>
      </c>
      <c r="B98" s="111" t="inlineStr">
        <is>
          <t>Customer Success &amp; Support</t>
        </is>
      </c>
      <c r="C98" s="111" t="inlineStr">
        <is>
          <t>Customer Success &amp; Account Management</t>
        </is>
      </c>
      <c r="D98" s="111" t="inlineStr">
        <is>
          <t>Associate Consultant – Customer Success &amp; Account Management</t>
        </is>
      </c>
      <c r="E98" s="45" t="inlineStr">
        <is>
          <t>X1</t>
        </is>
      </c>
      <c r="F98" s="138" t="inlineStr">
        <is>
          <t>Associate Consultant</t>
        </is>
      </c>
      <c r="G98" s="111" t="inlineStr">
        <is>
          <t>Consultant</t>
        </is>
      </c>
      <c r="H98" s="112" t="n">
        <v>1</v>
      </c>
      <c r="I98" s="113" t="inlineStr">
        <is>
          <t>Defined deliverables under a statement of work · ≈ A2–A3</t>
        </is>
      </c>
      <c r="J98" s="114" t="inlineStr">
        <is>
          <t>—</t>
        </is>
      </c>
      <c r="K98" s="114" t="inlineStr">
        <is>
          <t>—</t>
        </is>
      </c>
      <c r="L98" s="114" t="inlineStr">
        <is>
          <t>—</t>
        </is>
      </c>
      <c r="M98" s="114" t="inlineStr">
        <is>
          <t>—</t>
        </is>
      </c>
      <c r="N98" s="184" t="inlineStr">
        <is>
          <t>0–5 yrs</t>
        </is>
      </c>
      <c r="O98" s="164" t="inlineStr">
        <is>
          <r>
            <rPr>
              <rFont val="Calibri"/>
              <sz val="10"/>
            </rPr>
            <t xml:space="preserve">As for equivalent role
</t>
          </r>
          <r>
            <rPr>
              <rFont val="Calibri"/>
              <b val="1"/>
              <sz val="10"/>
            </rPr>
            <t>Family:</t>
          </r>
          <r>
            <rPr>
              <rFont val="Calibri"/>
              <sz val="10"/>
            </rPr>
            <t xml:space="preserve"> Graduate</t>
          </r>
        </is>
      </c>
      <c r="P98" s="164" t="inlineStr">
        <is>
          <t>Internal product certification</t>
        </is>
      </c>
      <c r="Q98" s="164" t="inlineStr">
        <is>
          <t>ITIL / service-desk practice; SLA management</t>
        </is>
      </c>
      <c r="R98" s="185" t="inlineStr">
        <is>
          <t>—</t>
        </is>
      </c>
      <c r="S98" s="165" t="n"/>
      <c r="T98" s="165" t="n"/>
      <c r="U98" s="165" t="n"/>
      <c r="V98" s="165" t="n"/>
      <c r="W98" s="165" t="n"/>
      <c r="X98" s="165" t="n"/>
      <c r="Y98" s="122" t="inlineStr">
        <is>
          <t>Per statement of work</t>
        </is>
      </c>
      <c r="Z98" s="123" t="inlineStr">
        <is>
          <t>—</t>
        </is>
      </c>
      <c r="AA98" s="123" t="inlineStr">
        <is>
          <t>—</t>
        </is>
      </c>
      <c r="AB98" s="123" t="inlineStr">
        <is>
          <t>Per statement of work</t>
        </is>
      </c>
      <c r="AC98" s="124" t="inlineStr">
        <is>
          <t>Not counted in spans</t>
        </is>
      </c>
      <c r="AD98" s="187" t="inlineStr">
        <is>
          <t>Contractor</t>
        </is>
      </c>
      <c r="AE98" s="131" t="inlineStr">
        <is>
          <t>Contractor</t>
        </is>
      </c>
      <c r="AF98" s="188" t="inlineStr">
        <is>
          <t>—</t>
        </is>
      </c>
      <c r="AG98" s="131" t="inlineStr">
        <is>
          <t>Contractor · rate card</t>
        </is>
      </c>
      <c r="AH98" s="131" t="inlineStr">
        <is>
          <t>—</t>
        </is>
      </c>
      <c r="AI98" s="131" t="inlineStr">
        <is>
          <t>—</t>
        </is>
      </c>
      <c r="AJ98" s="131" t="inlineStr">
        <is>
          <t>—</t>
        </is>
      </c>
      <c r="AK98" s="131" t="inlineStr">
        <is>
          <t>Radford / Pave</t>
        </is>
      </c>
      <c r="AL98" s="131" t="inlineStr">
        <is>
          <t>—</t>
        </is>
      </c>
      <c r="AM98" s="131" t="inlineStr">
        <is>
          <t>TSIA frameworks and benchmarks; ITIL 4 service desk; Gainsight customer-success practice</t>
        </is>
      </c>
      <c r="AN98" s="144" t="inlineStr">
        <is>
          <t>Statement of work</t>
        </is>
      </c>
      <c r="AO98" s="134" t="inlineStr">
        <is>
          <t>—</t>
        </is>
      </c>
      <c r="AP98" s="134" t="inlineStr">
        <is>
          <t>—</t>
        </is>
      </c>
      <c r="AQ98" s="134" t="inlineStr">
        <is>
          <t>AI chat / knowledge-base support, customer-health analytics</t>
        </is>
      </c>
    </row>
    <row r="99">
      <c r="A99" s="189" t="n"/>
      <c r="B99" s="190" t="n"/>
      <c r="C99" s="190" t="n"/>
      <c r="D99" s="190" t="n"/>
      <c r="E99" s="190" t="n"/>
      <c r="F99" s="190" t="n"/>
      <c r="G99" s="190" t="n"/>
      <c r="H99" s="190" t="n"/>
      <c r="I99" s="191" t="n"/>
      <c r="J99" s="192" t="n"/>
      <c r="K99" s="192" t="n"/>
      <c r="L99" s="192" t="n"/>
      <c r="M99" s="192" t="n"/>
      <c r="N99" s="193" t="n"/>
      <c r="O99" s="194" t="n"/>
      <c r="P99" s="194" t="n"/>
      <c r="Q99" s="194" t="n"/>
      <c r="R99" s="195" t="n"/>
      <c r="S99" s="196" t="n"/>
      <c r="T99" s="196" t="n"/>
      <c r="U99" s="196" t="n"/>
      <c r="V99" s="196" t="n"/>
      <c r="W99" s="196" t="n"/>
      <c r="X99" s="196" t="n"/>
      <c r="Y99" s="197" t="n"/>
      <c r="Z99" s="198" t="n"/>
      <c r="AA99" s="198" t="n"/>
      <c r="AB99" s="198" t="n"/>
      <c r="AC99" s="199" t="n"/>
      <c r="AD99" s="200" t="n"/>
      <c r="AE99" s="201" t="n"/>
      <c r="AF99" s="201" t="n"/>
      <c r="AG99" s="201" t="n"/>
      <c r="AH99" s="201" t="n"/>
      <c r="AI99" s="201" t="n"/>
      <c r="AJ99" s="201" t="n"/>
      <c r="AK99" s="201" t="n"/>
      <c r="AL99" s="201" t="n"/>
      <c r="AM99" s="201" t="n"/>
      <c r="AN99" s="202" t="n"/>
      <c r="AO99" s="203" t="n"/>
      <c r="AP99" s="203" t="n"/>
      <c r="AQ99" s="203" t="n"/>
    </row>
    <row r="100" ht="20" customHeight="1">
      <c r="A100" s="160" t="inlineStr">
        <is>
          <t>Technology — 47 people · 19 roles · Technology &amp; engineering · levels A1–C2</t>
        </is>
      </c>
    </row>
    <row r="101" ht="67" customHeight="1">
      <c r="A101" s="109" t="inlineStr">
        <is>
          <t>Technology</t>
        </is>
      </c>
      <c r="B101" s="111" t="inlineStr">
        <is>
          <t>Engineering &amp; Development</t>
        </is>
      </c>
      <c r="C101" s="111" t="inlineStr">
        <is>
          <t>Backend Development; Full-Stack Development</t>
        </is>
      </c>
      <c r="D101" s="111" t="inlineStr">
        <is>
          <t>Trainee Software Engineer</t>
        </is>
      </c>
      <c r="E101" s="26" t="inlineStr">
        <is>
          <t>A1</t>
        </is>
      </c>
      <c r="F101" s="147" t="inlineStr">
        <is>
          <t>Intern / Trainee</t>
        </is>
      </c>
      <c r="G101" s="111" t="inlineStr">
        <is>
          <t>IC</t>
        </is>
      </c>
      <c r="H101" s="112" t="n">
        <v>2</v>
      </c>
      <c r="I101" s="113" t="inlineStr">
        <is>
          <t>Learning the role; all work reviewed</t>
        </is>
      </c>
      <c r="J101" s="114" t="inlineStr">
        <is>
          <t>Learning; follows worked examples</t>
        </is>
      </c>
      <c r="K101" s="114" t="inlineStr">
        <is>
          <t>Needs approval / close guidance</t>
        </is>
      </c>
      <c r="L101" s="114" t="inlineStr">
        <is>
          <t>Learning tasks</t>
        </is>
      </c>
      <c r="M101" s="114" t="inlineStr">
        <is>
          <t>Not scored in Band A</t>
        </is>
      </c>
      <c r="N101" s="184" t="inlineStr">
        <is>
          <t>0 yrs · fresher / intern</t>
        </is>
      </c>
      <c r="O101" s="164" t="inlineStr">
        <is>
          <r>
            <rPr>
              <rFont val="Calibri"/>
              <sz val="10"/>
            </rPr>
            <t xml:space="preserve">Pursuing or completed graduation / diploma
</t>
          </r>
          <r>
            <rPr>
              <rFont val="Calibri"/>
              <b val="1"/>
              <sz val="10"/>
            </rPr>
            <t>Family:</t>
          </r>
          <r>
            <rPr>
              <rFont val="Calibri"/>
              <sz val="10"/>
            </rPr>
            <t xml:space="preserve"> BE / B.Tech / MCA / M.Tech / B.Sc · CS</t>
          </r>
        </is>
      </c>
      <c r="P101" s="164" t="inlineStr">
        <is>
          <t>Cloud / language certifications · optional; AWS / Azure architect · optional</t>
        </is>
      </c>
      <c r="Q101" s="164" t="inlineStr">
        <is>
          <t>Secure coding · OWASP, code review, unit testing</t>
        </is>
      </c>
      <c r="R101" s="185" t="inlineStr">
        <is>
          <t>—</t>
        </is>
      </c>
      <c r="S101" s="165" t="n"/>
      <c r="T101" s="165" t="n"/>
      <c r="U101" s="165" t="n"/>
      <c r="V101" s="165" t="n"/>
      <c r="W101" s="165" t="n"/>
      <c r="X101" s="165" t="n"/>
      <c r="Y101" s="122" t="inlineStr">
        <is>
          <t>★ Programming &amp; Tech-Stack Depth · ★ System Design &amp; Architecture</t>
        </is>
      </c>
      <c r="Z101" s="123" t="inlineStr">
        <is>
          <t>Database, SQL &amp; Data Engineering · Cloud, DevOps &amp; CI/CD · AI, GenAI &amp; Prompt Engineering · Product, Platform &amp; Domain Knowledge</t>
        </is>
      </c>
      <c r="AA101" s="123" t="inlineStr">
        <is>
          <t>—</t>
        </is>
      </c>
      <c r="AB101" s="123" t="inlineStr">
        <is>
          <t>Core 1 · Future-ready 1 · Functional 1 · Leadership —</t>
        </is>
      </c>
      <c r="AC101" s="124" t="inlineStr">
        <is>
          <t>No direct reports</t>
        </is>
      </c>
      <c r="AD101" s="187" t="inlineStr">
        <is>
          <t>Entry / P1</t>
        </is>
      </c>
      <c r="AE101" s="131" t="inlineStr">
        <is>
          <t>Entry</t>
        </is>
      </c>
      <c r="AF101" s="188" t="inlineStr">
        <is>
          <t>1 Follow</t>
        </is>
      </c>
      <c r="AG101" s="131" t="inlineStr">
        <is>
          <t>Associate Software Engineer</t>
        </is>
      </c>
      <c r="AH101" s="131" t="inlineStr">
        <is>
          <t>Intern · MS Intern · Intern</t>
        </is>
      </c>
      <c r="AI101" s="131" t="inlineStr">
        <is>
          <t>Trainee · C1Y ASE Trainee · L12 Associate</t>
        </is>
      </c>
      <c r="AJ101" s="131" t="inlineStr">
        <is>
          <t>Intern / Trainee</t>
        </is>
      </c>
      <c r="AK101" s="131" t="inlineStr">
        <is>
          <t>Workiva · Levels.fyi, Radford / Pave</t>
        </is>
      </c>
      <c r="AL101" s="131" t="inlineStr">
        <is>
          <t>—</t>
        </is>
      </c>
      <c r="AM101" s="131" t="inlineStr">
        <is>
          <t>SFIA 9 · software development, programming; OWASP secure coding; cloud vendor certifications</t>
        </is>
      </c>
      <c r="AN101" s="144" t="inlineStr">
        <is>
          <t>Campus / intern programme only</t>
        </is>
      </c>
      <c r="AO101" s="134" t="inlineStr">
        <is>
          <t>A2 · Associate</t>
        </is>
      </c>
      <c r="AP101" s="134" t="inlineStr">
        <is>
          <t>A2 · common path</t>
        </is>
      </c>
      <c r="AQ101" s="134" t="inlineStr">
        <is>
          <t>AI-assisted coding, cloud-native &amp; API-first design, LLM integration</t>
        </is>
      </c>
    </row>
    <row r="102" ht="67" customHeight="1">
      <c r="A102" s="109" t="inlineStr">
        <is>
          <t>Technology</t>
        </is>
      </c>
      <c r="B102" s="111" t="inlineStr">
        <is>
          <t>Business Analysis</t>
        </is>
      </c>
      <c r="C102" s="111" t="inlineStr">
        <is>
          <t>Business Analysis</t>
        </is>
      </c>
      <c r="D102" s="111" t="inlineStr">
        <is>
          <t>Business Analyst</t>
        </is>
      </c>
      <c r="E102" s="26" t="inlineStr">
        <is>
          <t>A2</t>
        </is>
      </c>
      <c r="F102" s="147" t="inlineStr">
        <is>
          <t>Associate</t>
        </is>
      </c>
      <c r="G102" s="111" t="inlineStr">
        <is>
          <t>IC</t>
        </is>
      </c>
      <c r="H102" s="112" t="n">
        <v>1</v>
      </c>
      <c r="I102" s="113" t="inlineStr">
        <is>
          <t>Standard work delivered independently</t>
        </is>
      </c>
      <c r="J102" s="114" t="inlineStr">
        <is>
          <t>Standard work of the discipline</t>
        </is>
      </c>
      <c r="K102" s="114" t="inlineStr">
        <is>
          <t>Chooses own approach within standards</t>
        </is>
      </c>
      <c r="L102" s="114" t="inlineStr">
        <is>
          <t>Own deliverables · accuracy, TAT</t>
        </is>
      </c>
      <c r="M102" s="114" t="inlineStr">
        <is>
          <t>Not scored in Band A</t>
        </is>
      </c>
      <c r="N102" s="184" t="inlineStr">
        <is>
          <t>0–2 yrs</t>
        </is>
      </c>
      <c r="O102" s="164" t="inlineStr">
        <is>
          <r>
            <rPr>
              <rFont val="Calibri"/>
              <sz val="10"/>
            </rPr>
            <t xml:space="preserve">Graduate · or diploma with experience
</t>
          </r>
          <r>
            <rPr>
              <rFont val="Calibri"/>
              <b val="1"/>
              <sz val="10"/>
            </rPr>
            <t>Family:</t>
          </r>
          <r>
            <rPr>
              <rFont val="Calibri"/>
              <sz val="10"/>
            </rPr>
            <t xml:space="preserve"> Commerce or engineering graduate; MBA a plus</t>
          </r>
        </is>
      </c>
      <c r="P102" s="164" t="inlineStr">
        <is>
          <t>CBAP / CCBA · optional; Domain certifications · optional</t>
        </is>
      </c>
      <c r="Q102" s="164" t="inlineStr">
        <is>
          <t>Regulatory reporting domain · RBI / SEBI / IRDAI / SEC</t>
        </is>
      </c>
      <c r="R102" s="185" t="inlineStr">
        <is>
          <t>TE-A</t>
        </is>
      </c>
      <c r="S102" s="186" t="n">
        <v>0.64</v>
      </c>
      <c r="T102" s="186" t="n">
        <v>0.16</v>
      </c>
      <c r="U102" s="186" t="n">
        <v>0.04</v>
      </c>
      <c r="V102" s="186" t="n">
        <v>0</v>
      </c>
      <c r="W102" s="186" t="n">
        <v>0.1</v>
      </c>
      <c r="X102" s="186" t="n">
        <v>0.06</v>
      </c>
      <c r="Y102" s="122" t="inlineStr">
        <is>
          <t>★ Business Analysis &amp; Requirements Engineering · ★ Regulatory &amp; BFSI Domain</t>
        </is>
      </c>
      <c r="Z102" s="123" t="inlineStr">
        <is>
          <t>Product, Platform &amp; Domain Knowledge · Database, SQL &amp; Data Engineering · Stakeholder &amp; Client Management · Communication &amp; Presentation</t>
        </is>
      </c>
      <c r="AA102" s="123" t="inlineStr">
        <is>
          <t>—</t>
        </is>
      </c>
      <c r="AB102" s="123" t="inlineStr">
        <is>
          <t>Core 2 · Future-ready 2 · Functional 2 · Leadership —</t>
        </is>
      </c>
      <c r="AC102" s="124" t="inlineStr">
        <is>
          <t>No direct reports</t>
        </is>
      </c>
      <c r="AD102" s="187" t="inlineStr">
        <is>
          <t>P1–P2</t>
        </is>
      </c>
      <c r="AE102" s="131" t="inlineStr">
        <is>
          <t>Entry / Developing</t>
        </is>
      </c>
      <c r="AF102" s="188" t="inlineStr">
        <is>
          <t>2 Assist</t>
        </is>
      </c>
      <c r="AG102" s="131" t="inlineStr">
        <is>
          <t>Associate Business Analyst / Business Analyst</t>
        </is>
      </c>
      <c r="AH102" s="131" t="inlineStr">
        <is>
          <t>L3 · MS 59–60 · —</t>
        </is>
      </c>
      <c r="AI102" s="131" t="inlineStr">
        <is>
          <t>JL3B · C1 · L11 Analyst</t>
        </is>
      </c>
      <c r="AJ102" s="131" t="inlineStr">
        <is>
          <t>Analyst · DataTracks Associate</t>
        </is>
      </c>
      <c r="AK102" s="131" t="inlineStr">
        <is>
          <t>Radford / Pave</t>
        </is>
      </c>
      <c r="AL102" s="131" t="inlineStr">
        <is>
          <r>
            <rPr>
              <rFont val="Calibri"/>
              <b val="1"/>
              <sz val="10"/>
            </rPr>
            <t>Big Four consulting:</t>
          </r>
          <r>
            <rPr>
              <rFont val="Calibri"/>
              <sz val="10"/>
            </rPr>
            <t xml:space="preserve"> Analyst · IRIS Vs Market Benchmark — IIBA certification pathway: ECBA · Infosys / Accenture: JL3B · L11 Analyst</t>
          </r>
        </is>
      </c>
      <c r="AM102" s="131" t="inlineStr">
        <is>
          <t>IIBA BABOK v3; certifications ECBA · entry → CCBA → CBAP · senior</t>
        </is>
      </c>
      <c r="AN102" s="144" t="inlineStr">
        <is>
          <t>Lateral or campus · CT1 on confirmation; CT2 on joining</t>
        </is>
      </c>
      <c r="AO102" s="134" t="inlineStr">
        <is>
          <t>A3 · Senior Associate</t>
        </is>
      </c>
      <c r="AP102" s="134" t="inlineStr">
        <is>
          <t>A3 · common path</t>
        </is>
      </c>
      <c r="AQ102" s="134" t="inlineStr">
        <is>
          <t>AI-assisted requirement analysis, data-driven product decisions</t>
        </is>
      </c>
    </row>
    <row r="103" ht="67" customHeight="1">
      <c r="A103" s="109" t="inlineStr">
        <is>
          <t>Technology</t>
        </is>
      </c>
      <c r="B103" s="111" t="inlineStr">
        <is>
          <t>Engineering &amp; Development</t>
        </is>
      </c>
      <c r="C103" s="111" t="inlineStr">
        <is>
          <t>AI / ML &amp; GenAI Engineering</t>
        </is>
      </c>
      <c r="D103" s="111" t="inlineStr">
        <is>
          <t>AI/ML Engineer</t>
        </is>
      </c>
      <c r="E103" s="26" t="inlineStr">
        <is>
          <t>A2</t>
        </is>
      </c>
      <c r="F103" s="147" t="inlineStr">
        <is>
          <t>Associate</t>
        </is>
      </c>
      <c r="G103" s="111" t="inlineStr">
        <is>
          <t>IC</t>
        </is>
      </c>
      <c r="H103" s="112" t="n">
        <v>2</v>
      </c>
      <c r="I103" s="113" t="inlineStr">
        <is>
          <t>Standard work delivered independently</t>
        </is>
      </c>
      <c r="J103" s="114" t="inlineStr">
        <is>
          <t>Standard work of the discipline</t>
        </is>
      </c>
      <c r="K103" s="114" t="inlineStr">
        <is>
          <t>Chooses own approach within standards</t>
        </is>
      </c>
      <c r="L103" s="114" t="inlineStr">
        <is>
          <t>Own deliverables · accuracy, TAT</t>
        </is>
      </c>
      <c r="M103" s="114" t="inlineStr">
        <is>
          <t>Not scored in Band A</t>
        </is>
      </c>
      <c r="N103" s="184" t="inlineStr">
        <is>
          <t>0–2 yrs</t>
        </is>
      </c>
      <c r="O103" s="164" t="inlineStr">
        <is>
          <r>
            <rPr>
              <rFont val="Calibri"/>
              <sz val="10"/>
            </rPr>
            <t xml:space="preserve">Graduate · or diploma with experience
</t>
          </r>
          <r>
            <rPr>
              <rFont val="Calibri"/>
              <b val="1"/>
              <sz val="10"/>
            </rPr>
            <t>Family:</t>
          </r>
          <r>
            <rPr>
              <rFont val="Calibri"/>
              <sz val="10"/>
            </rPr>
            <t xml:space="preserve"> BE / B.Tech / MCA / M.Tech / B.Sc · CS</t>
          </r>
        </is>
      </c>
      <c r="P103" s="164" t="inlineStr">
        <is>
          <t>Cloud / language certifications · optional; AWS / Azure architect · optional</t>
        </is>
      </c>
      <c r="Q103" s="164" t="inlineStr">
        <is>
          <t>Secure coding · OWASP, code review, unit testing</t>
        </is>
      </c>
      <c r="R103" s="185" t="inlineStr">
        <is>
          <t>TE-A</t>
        </is>
      </c>
      <c r="S103" s="186" t="n">
        <v>0.64</v>
      </c>
      <c r="T103" s="186" t="n">
        <v>0.16</v>
      </c>
      <c r="U103" s="186" t="n">
        <v>0.04</v>
      </c>
      <c r="V103" s="186" t="n">
        <v>0</v>
      </c>
      <c r="W103" s="186" t="n">
        <v>0.1</v>
      </c>
      <c r="X103" s="186" t="n">
        <v>0.06</v>
      </c>
      <c r="Y103" s="122" t="inlineStr">
        <is>
          <t>★ Programming &amp; Tech-Stack Depth · ★ System Design &amp; Architecture</t>
        </is>
      </c>
      <c r="Z103" s="123" t="inlineStr">
        <is>
          <t>Database, SQL &amp; Data Engineering · Cloud, DevOps &amp; CI/CD · AI, GenAI &amp; Prompt Engineering · Product, Platform &amp; Domain Knowledge</t>
        </is>
      </c>
      <c r="AA103" s="123" t="inlineStr">
        <is>
          <t>—</t>
        </is>
      </c>
      <c r="AB103" s="123" t="inlineStr">
        <is>
          <t>Core 2 · Future-ready 2 · Functional 2 · Leadership —</t>
        </is>
      </c>
      <c r="AC103" s="124" t="inlineStr">
        <is>
          <t>No direct reports</t>
        </is>
      </c>
      <c r="AD103" s="187" t="inlineStr">
        <is>
          <t>P1–P2</t>
        </is>
      </c>
      <c r="AE103" s="131" t="inlineStr">
        <is>
          <t>Entry / Developing</t>
        </is>
      </c>
      <c r="AF103" s="188" t="inlineStr">
        <is>
          <t>2 Assist</t>
        </is>
      </c>
      <c r="AG103" s="131" t="inlineStr">
        <is>
          <t>Associate Software Engineer / Software Engineer</t>
        </is>
      </c>
      <c r="AH103" s="131" t="inlineStr">
        <is>
          <t>L3 · MS 59–60 · Associate SE</t>
        </is>
      </c>
      <c r="AI103" s="131" t="inlineStr">
        <is>
          <t>JL3B Systems Engineer · C1 Assistant System Engineer · L11 Analyst</t>
        </is>
      </c>
      <c r="AJ103" s="131" t="inlineStr">
        <is>
          <t>Analyst · DataTracks Associate</t>
        </is>
      </c>
      <c r="AK103" s="131" t="inlineStr">
        <is>
          <t>Workiva · Levels.fyi, Radford / Pave</t>
        </is>
      </c>
      <c r="AL103" s="131" t="inlineStr">
        <is>
          <r>
            <rPr>
              <rFont val="Calibri"/>
              <b val="1"/>
              <sz val="10"/>
            </rPr>
            <t>Workiva:</t>
          </r>
          <r>
            <rPr>
              <rFont val="Calibri"/>
              <sz val="10"/>
            </rPr>
            <t xml:space="preserve"> Associate SE · Broadridge India: SE · Nasdaq / AxiomSL: SE · Salesforce: AMTS · Atlassian: P30 Junior · 0–2 yrs · Freshworks: SE · Clear: SDE1</t>
          </r>
        </is>
      </c>
      <c r="AM103" s="131" t="inlineStr">
        <is>
          <t>SFIA 9 · software development, programming; OWASP secure coding; cloud vendor certifications</t>
        </is>
      </c>
      <c r="AN103" s="144" t="inlineStr">
        <is>
          <t>Lateral or campus · CT1 on confirmation; CT2 on joining</t>
        </is>
      </c>
      <c r="AO103" s="134" t="inlineStr">
        <is>
          <t>A3 · Senior Associate</t>
        </is>
      </c>
      <c r="AP103" s="134" t="inlineStr">
        <is>
          <t>A3 · common path</t>
        </is>
      </c>
      <c r="AQ103" s="134" t="inlineStr">
        <is>
          <t>AI-assisted coding, cloud-native &amp; API-first design, LLM integration</t>
        </is>
      </c>
    </row>
    <row r="104" ht="67" customHeight="1">
      <c r="A104" s="109" t="inlineStr">
        <is>
          <t>Technology</t>
        </is>
      </c>
      <c r="B104" s="111" t="inlineStr">
        <is>
          <t>Engineering &amp; Development</t>
        </is>
      </c>
      <c r="C104" s="111" t="inlineStr">
        <is>
          <t>Backend Development</t>
        </is>
      </c>
      <c r="D104" s="111" t="inlineStr">
        <is>
          <t>Software Engineer</t>
        </is>
      </c>
      <c r="E104" s="26" t="inlineStr">
        <is>
          <t>A2</t>
        </is>
      </c>
      <c r="F104" s="147" t="inlineStr">
        <is>
          <t>Associate</t>
        </is>
      </c>
      <c r="G104" s="111" t="inlineStr">
        <is>
          <t>IC</t>
        </is>
      </c>
      <c r="H104" s="112" t="n">
        <v>1</v>
      </c>
      <c r="I104" s="113" t="inlineStr">
        <is>
          <t>Standard work delivered independently</t>
        </is>
      </c>
      <c r="J104" s="114" t="inlineStr">
        <is>
          <t>Standard work of the discipline</t>
        </is>
      </c>
      <c r="K104" s="114" t="inlineStr">
        <is>
          <t>Chooses own approach within standards</t>
        </is>
      </c>
      <c r="L104" s="114" t="inlineStr">
        <is>
          <t>Own deliverables · accuracy, TAT</t>
        </is>
      </c>
      <c r="M104" s="114" t="inlineStr">
        <is>
          <t>Not scored in Band A</t>
        </is>
      </c>
      <c r="N104" s="184" t="inlineStr">
        <is>
          <t>0–2 yrs</t>
        </is>
      </c>
      <c r="O104" s="164" t="inlineStr">
        <is>
          <r>
            <rPr>
              <rFont val="Calibri"/>
              <sz val="10"/>
            </rPr>
            <t xml:space="preserve">Graduate · or diploma with experience
</t>
          </r>
          <r>
            <rPr>
              <rFont val="Calibri"/>
              <b val="1"/>
              <sz val="10"/>
            </rPr>
            <t>Family:</t>
          </r>
          <r>
            <rPr>
              <rFont val="Calibri"/>
              <sz val="10"/>
            </rPr>
            <t xml:space="preserve"> BE / B.Tech / MCA / M.Tech / B.Sc · CS</t>
          </r>
        </is>
      </c>
      <c r="P104" s="164" t="inlineStr">
        <is>
          <t>Cloud / language certifications · optional; AWS / Azure architect · optional</t>
        </is>
      </c>
      <c r="Q104" s="164" t="inlineStr">
        <is>
          <t>Secure coding · OWASP, code review, unit testing</t>
        </is>
      </c>
      <c r="R104" s="185" t="inlineStr">
        <is>
          <t>TE-A</t>
        </is>
      </c>
      <c r="S104" s="186" t="n">
        <v>0.64</v>
      </c>
      <c r="T104" s="186" t="n">
        <v>0.16</v>
      </c>
      <c r="U104" s="186" t="n">
        <v>0.04</v>
      </c>
      <c r="V104" s="186" t="n">
        <v>0</v>
      </c>
      <c r="W104" s="186" t="n">
        <v>0.1</v>
      </c>
      <c r="X104" s="186" t="n">
        <v>0.06</v>
      </c>
      <c r="Y104" s="122" t="inlineStr">
        <is>
          <t>★ Programming &amp; Tech-Stack Depth · ★ System Design &amp; Architecture</t>
        </is>
      </c>
      <c r="Z104" s="123" t="inlineStr">
        <is>
          <t>Database, SQL &amp; Data Engineering · Cloud, DevOps &amp; CI/CD · AI, GenAI &amp; Prompt Engineering · Product, Platform &amp; Domain Knowledge</t>
        </is>
      </c>
      <c r="AA104" s="123" t="inlineStr">
        <is>
          <t>—</t>
        </is>
      </c>
      <c r="AB104" s="123" t="inlineStr">
        <is>
          <t>Core 2 · Future-ready 2 · Functional 2 · Leadership —</t>
        </is>
      </c>
      <c r="AC104" s="124" t="inlineStr">
        <is>
          <t>No direct reports</t>
        </is>
      </c>
      <c r="AD104" s="187" t="inlineStr">
        <is>
          <t>P1–P2</t>
        </is>
      </c>
      <c r="AE104" s="131" t="inlineStr">
        <is>
          <t>Entry / Developing</t>
        </is>
      </c>
      <c r="AF104" s="188" t="inlineStr">
        <is>
          <t>2 Assist</t>
        </is>
      </c>
      <c r="AG104" s="131" t="inlineStr">
        <is>
          <t>Associate Software Engineer / Software Engineer</t>
        </is>
      </c>
      <c r="AH104" s="131" t="inlineStr">
        <is>
          <t>L3 · MS 59–60 · Associate SE</t>
        </is>
      </c>
      <c r="AI104" s="131" t="inlineStr">
        <is>
          <t>JL3B Systems Engineer · C1 Assistant System Engineer · L11 Analyst</t>
        </is>
      </c>
      <c r="AJ104" s="131" t="inlineStr">
        <is>
          <t>Analyst · DataTracks Associate</t>
        </is>
      </c>
      <c r="AK104" s="131" t="inlineStr">
        <is>
          <t>Workiva · Levels.fyi, Radford / Pave</t>
        </is>
      </c>
      <c r="AL104" s="131" t="inlineStr">
        <is>
          <r>
            <rPr>
              <rFont val="Calibri"/>
              <b val="1"/>
              <sz val="10"/>
            </rPr>
            <t>Workiva:</t>
          </r>
          <r>
            <rPr>
              <rFont val="Calibri"/>
              <sz val="10"/>
            </rPr>
            <t xml:space="preserve"> Associate SE · Broadridge India: SE · Nasdaq / AxiomSL: SE · Salesforce: AMTS · Atlassian: P30 Junior · 0–2 yrs · Freshworks: SE · Clear: SDE1</t>
          </r>
        </is>
      </c>
      <c r="AM104" s="131" t="inlineStr">
        <is>
          <t>SFIA 9 · software development, programming; OWASP secure coding; cloud vendor certifications</t>
        </is>
      </c>
      <c r="AN104" s="144" t="inlineStr">
        <is>
          <t>Lateral or campus · CT1 on confirmation; CT2 on joining</t>
        </is>
      </c>
      <c r="AO104" s="134" t="inlineStr">
        <is>
          <t>A3 · Senior Associate</t>
        </is>
      </c>
      <c r="AP104" s="134" t="inlineStr">
        <is>
          <t>A3 · common path</t>
        </is>
      </c>
      <c r="AQ104" s="134" t="inlineStr">
        <is>
          <t>AI-assisted coding, cloud-native &amp; API-first design, LLM integration</t>
        </is>
      </c>
    </row>
    <row r="105" ht="67" customHeight="1">
      <c r="A105" s="109" t="inlineStr">
        <is>
          <t>Technology</t>
        </is>
      </c>
      <c r="B105" s="111" t="inlineStr">
        <is>
          <t>Engineering &amp; Development</t>
        </is>
      </c>
      <c r="C105" s="111" t="inlineStr">
        <is>
          <t>Front-End / UI Development</t>
        </is>
      </c>
      <c r="D105" s="111" t="inlineStr">
        <is>
          <t>UI Developer</t>
        </is>
      </c>
      <c r="E105" s="26" t="inlineStr">
        <is>
          <t>A2</t>
        </is>
      </c>
      <c r="F105" s="147" t="inlineStr">
        <is>
          <t>Associate</t>
        </is>
      </c>
      <c r="G105" s="111" t="inlineStr">
        <is>
          <t>IC</t>
        </is>
      </c>
      <c r="H105" s="112" t="n">
        <v>1</v>
      </c>
      <c r="I105" s="113" t="inlineStr">
        <is>
          <t>Standard work delivered independently</t>
        </is>
      </c>
      <c r="J105" s="114" t="inlineStr">
        <is>
          <t>Standard work of the discipline</t>
        </is>
      </c>
      <c r="K105" s="114" t="inlineStr">
        <is>
          <t>Chooses own approach within standards</t>
        </is>
      </c>
      <c r="L105" s="114" t="inlineStr">
        <is>
          <t>Own deliverables · accuracy, TAT</t>
        </is>
      </c>
      <c r="M105" s="114" t="inlineStr">
        <is>
          <t>Not scored in Band A</t>
        </is>
      </c>
      <c r="N105" s="184" t="inlineStr">
        <is>
          <t>0–2 yrs</t>
        </is>
      </c>
      <c r="O105" s="164" t="inlineStr">
        <is>
          <r>
            <rPr>
              <rFont val="Calibri"/>
              <sz val="10"/>
            </rPr>
            <t xml:space="preserve">Graduate · or diploma with experience
</t>
          </r>
          <r>
            <rPr>
              <rFont val="Calibri"/>
              <b val="1"/>
              <sz val="10"/>
            </rPr>
            <t>Family:</t>
          </r>
          <r>
            <rPr>
              <rFont val="Calibri"/>
              <sz val="10"/>
            </rPr>
            <t xml:space="preserve"> BE / B.Tech / MCA / M.Tech / B.Sc · CS</t>
          </r>
        </is>
      </c>
      <c r="P105" s="164" t="inlineStr">
        <is>
          <t>Cloud / language certifications · optional; AWS / Azure architect · optional</t>
        </is>
      </c>
      <c r="Q105" s="164" t="inlineStr">
        <is>
          <t>Secure coding · OWASP, code review, unit testing</t>
        </is>
      </c>
      <c r="R105" s="185" t="inlineStr">
        <is>
          <t>TE-A</t>
        </is>
      </c>
      <c r="S105" s="186" t="n">
        <v>0.64</v>
      </c>
      <c r="T105" s="186" t="n">
        <v>0.16</v>
      </c>
      <c r="U105" s="186" t="n">
        <v>0.04</v>
      </c>
      <c r="V105" s="186" t="n">
        <v>0</v>
      </c>
      <c r="W105" s="186" t="n">
        <v>0.1</v>
      </c>
      <c r="X105" s="186" t="n">
        <v>0.06</v>
      </c>
      <c r="Y105" s="122" t="inlineStr">
        <is>
          <t>★ Programming &amp; Tech-Stack Depth · ★ System Design &amp; Architecture</t>
        </is>
      </c>
      <c r="Z105" s="123" t="inlineStr">
        <is>
          <t>Database, SQL &amp; Data Engineering · Cloud, DevOps &amp; CI/CD · AI, GenAI &amp; Prompt Engineering · Product, Platform &amp; Domain Knowledge</t>
        </is>
      </c>
      <c r="AA105" s="123" t="inlineStr">
        <is>
          <t>—</t>
        </is>
      </c>
      <c r="AB105" s="123" t="inlineStr">
        <is>
          <t>Core 2 · Future-ready 2 · Functional 2 · Leadership —</t>
        </is>
      </c>
      <c r="AC105" s="124" t="inlineStr">
        <is>
          <t>No direct reports</t>
        </is>
      </c>
      <c r="AD105" s="187" t="inlineStr">
        <is>
          <t>P1–P2</t>
        </is>
      </c>
      <c r="AE105" s="131" t="inlineStr">
        <is>
          <t>Entry / Developing</t>
        </is>
      </c>
      <c r="AF105" s="188" t="inlineStr">
        <is>
          <t>2 Assist</t>
        </is>
      </c>
      <c r="AG105" s="131" t="inlineStr">
        <is>
          <t>Associate Software Engineer / Software Engineer</t>
        </is>
      </c>
      <c r="AH105" s="131" t="inlineStr">
        <is>
          <t>L3 · MS 59–60 · Associate SE</t>
        </is>
      </c>
      <c r="AI105" s="131" t="inlineStr">
        <is>
          <t>JL3B Systems Engineer · C1 Assistant System Engineer · L11 Analyst</t>
        </is>
      </c>
      <c r="AJ105" s="131" t="inlineStr">
        <is>
          <t>Analyst · DataTracks Associate</t>
        </is>
      </c>
      <c r="AK105" s="131" t="inlineStr">
        <is>
          <t>Workiva · Levels.fyi, Radford / Pave</t>
        </is>
      </c>
      <c r="AL105" s="131" t="inlineStr">
        <is>
          <r>
            <rPr>
              <rFont val="Calibri"/>
              <b val="1"/>
              <sz val="10"/>
            </rPr>
            <t>Workiva:</t>
          </r>
          <r>
            <rPr>
              <rFont val="Calibri"/>
              <sz val="10"/>
            </rPr>
            <t xml:space="preserve"> Associate SE · Broadridge India: SE · Nasdaq / AxiomSL: SE · Salesforce: AMTS · Atlassian: P30 Junior · 0–2 yrs · Freshworks: SE · Clear: SDE1</t>
          </r>
        </is>
      </c>
      <c r="AM105" s="131" t="inlineStr">
        <is>
          <t>SFIA 9 · software development, programming; OWASP secure coding; cloud vendor certifications</t>
        </is>
      </c>
      <c r="AN105" s="144" t="inlineStr">
        <is>
          <t>Lateral or campus · CT1 on confirmation; CT2 on joining</t>
        </is>
      </c>
      <c r="AO105" s="134" t="inlineStr">
        <is>
          <t>A3 · Senior Associate</t>
        </is>
      </c>
      <c r="AP105" s="134" t="inlineStr">
        <is>
          <t>A3 · common path</t>
        </is>
      </c>
      <c r="AQ105" s="134" t="inlineStr">
        <is>
          <t>AI-assisted coding, cloud-native &amp; API-first design, LLM integration</t>
        </is>
      </c>
    </row>
    <row r="106" ht="67" customHeight="1">
      <c r="A106" s="109" t="inlineStr">
        <is>
          <t>Technology</t>
        </is>
      </c>
      <c r="B106" s="111" t="inlineStr">
        <is>
          <t>Design &amp; Creative</t>
        </is>
      </c>
      <c r="C106" s="111" t="inlineStr">
        <is>
          <t>UX / UI Design</t>
        </is>
      </c>
      <c r="D106" s="111" t="inlineStr">
        <is>
          <t>Senior Product Designer</t>
        </is>
      </c>
      <c r="E106" s="26" t="inlineStr">
        <is>
          <t>A3</t>
        </is>
      </c>
      <c r="F106" s="147" t="inlineStr">
        <is>
          <t>Senior Associate</t>
        </is>
      </c>
      <c r="G106" s="111" t="inlineStr">
        <is>
          <t>IC</t>
        </is>
      </c>
      <c r="H106" s="112" t="n">
        <v>1</v>
      </c>
      <c r="I106" s="113" t="inlineStr">
        <is>
          <t>Varied work; reviews juniors; go-to for a process</t>
        </is>
      </c>
      <c r="J106" s="114" t="inlineStr">
        <is>
          <t>Varied and non-standard work; handles exceptions</t>
        </is>
      </c>
      <c r="K106" s="114" t="inlineStr">
        <is>
          <t>Technical / QC / client calls on own work</t>
        </is>
      </c>
      <c r="L106" s="114" t="inlineStr">
        <is>
          <t>A module / process, or work with client or regulatory consequences</t>
        </is>
      </c>
      <c r="M106" s="114" t="inlineStr">
        <is>
          <t>Not scored in Band A</t>
        </is>
      </c>
      <c r="N106" s="184" t="inlineStr">
        <is>
          <t>2–4 yrs</t>
        </is>
      </c>
      <c r="O106" s="164" t="inlineStr">
        <is>
          <r>
            <rPr>
              <rFont val="Calibri"/>
              <sz val="10"/>
            </rPr>
            <t xml:space="preserve">Graduate; relevant certification preferred
</t>
          </r>
          <r>
            <rPr>
              <rFont val="Calibri"/>
              <b val="1"/>
              <sz val="10"/>
            </rPr>
            <t>Family:</t>
          </r>
          <r>
            <rPr>
              <rFont val="Calibri"/>
              <sz val="10"/>
            </rPr>
            <t xml:space="preserve"> Graduate in design / communication</t>
          </r>
        </is>
      </c>
      <c r="P106" s="164" t="inlineStr">
        <is>
          <t>Internal product certification</t>
        </is>
      </c>
      <c r="Q106" s="164" t="inlineStr">
        <is>
          <t>Brand and accessibility standards · WCAG</t>
        </is>
      </c>
      <c r="R106" s="185" t="inlineStr">
        <is>
          <t>TE-A</t>
        </is>
      </c>
      <c r="S106" s="186" t="n">
        <v>0.64</v>
      </c>
      <c r="T106" s="186" t="n">
        <v>0.16</v>
      </c>
      <c r="U106" s="186" t="n">
        <v>0.04</v>
      </c>
      <c r="V106" s="186" t="n">
        <v>0</v>
      </c>
      <c r="W106" s="186" t="n">
        <v>0.1</v>
      </c>
      <c r="X106" s="186" t="n">
        <v>0.06</v>
      </c>
      <c r="Y106" s="122" t="inlineStr">
        <is>
          <t>★ Product, Platform &amp; Domain Knowledge · ★ Communication &amp; Presentation</t>
        </is>
      </c>
      <c r="Z106" s="123" t="inlineStr">
        <is>
          <t>Marketing Tech &amp; Digital Marketing · Process Improvement &amp; Quality Mindset · AI, GenAI &amp; Prompt Engineering · Stakeholder &amp; Client Management</t>
        </is>
      </c>
      <c r="AA106" s="123" t="inlineStr">
        <is>
          <t>—</t>
        </is>
      </c>
      <c r="AB106" s="123" t="inlineStr">
        <is>
          <t>Core 2 · Future-ready 2 · Functional 3 · Leadership —</t>
        </is>
      </c>
      <c r="AC106" s="124" t="inlineStr">
        <is>
          <t>None · guides 1–3 juniors informally</t>
        </is>
      </c>
      <c r="AD106" s="187" t="inlineStr">
        <is>
          <t>P2</t>
        </is>
      </c>
      <c r="AE106" s="131" t="inlineStr">
        <is>
          <t>Developing</t>
        </is>
      </c>
      <c r="AF106" s="188" t="inlineStr">
        <is>
          <t>3 Apply</t>
        </is>
      </c>
      <c r="AG106" s="131" t="inlineStr">
        <is>
          <t>Designer</t>
        </is>
      </c>
      <c r="AH106" s="131" t="inlineStr">
        <is>
          <t>L3–L4 · MS 61–62 · —</t>
        </is>
      </c>
      <c r="AI106" s="131" t="inlineStr">
        <is>
          <t>JL3A · C1 · L11–L10 · Senior Analyst</t>
        </is>
      </c>
      <c r="AJ106" s="131" t="inlineStr">
        <is>
          <t>Consultant · DataTracks Senior Associate · 2–5 yrs</t>
        </is>
      </c>
      <c r="AK106" s="131" t="inlineStr">
        <is>
          <t>Radford / Pave</t>
        </is>
      </c>
      <c r="AL106" s="131" t="inlineStr">
        <is>
          <t>IRIS Vs Competitor Benchmark — UX / design ladder: Designer</t>
        </is>
      </c>
      <c r="AM106" s="131" t="inlineStr">
        <is>
          <t>UX career ladder Junior → Designer → Senior → Lead → Principal; WCAG accessibility</t>
        </is>
      </c>
      <c r="AN106" s="144" t="inlineStr">
        <is>
          <t>Lateral or campus · CT2 at 12 months; CT3 in programme</t>
        </is>
      </c>
      <c r="AO106" s="134" t="inlineStr">
        <is>
          <t>B1 · Specialist</t>
        </is>
      </c>
      <c r="AP106" s="134" t="inlineStr">
        <is>
          <t>B1 · Team Lead</t>
        </is>
      </c>
      <c r="AQ106" s="134" t="inlineStr">
        <is>
          <t>AI-assisted design, design systems</t>
        </is>
      </c>
    </row>
    <row r="107" ht="67" customHeight="1">
      <c r="A107" s="109" t="inlineStr">
        <is>
          <t>Technology</t>
        </is>
      </c>
      <c r="B107" s="111" t="inlineStr">
        <is>
          <t>Engineering &amp; Development</t>
        </is>
      </c>
      <c r="C107" s="111" t="inlineStr">
        <is>
          <t>AI / ML &amp; GenAI Engineering</t>
        </is>
      </c>
      <c r="D107" s="111" t="inlineStr">
        <is>
          <t>Senior AI/ML Engineer</t>
        </is>
      </c>
      <c r="E107" s="26" t="inlineStr">
        <is>
          <t>A3</t>
        </is>
      </c>
      <c r="F107" s="147" t="inlineStr">
        <is>
          <t>Senior Associate</t>
        </is>
      </c>
      <c r="G107" s="111" t="inlineStr">
        <is>
          <t>IC</t>
        </is>
      </c>
      <c r="H107" s="112" t="n">
        <v>4</v>
      </c>
      <c r="I107" s="113" t="inlineStr">
        <is>
          <t>Varied work; reviews juniors; go-to for a process</t>
        </is>
      </c>
      <c r="J107" s="114" t="inlineStr">
        <is>
          <t>Varied and non-standard work; handles exceptions</t>
        </is>
      </c>
      <c r="K107" s="114" t="inlineStr">
        <is>
          <t>Technical / QC / client calls on own work</t>
        </is>
      </c>
      <c r="L107" s="114" t="inlineStr">
        <is>
          <t>A module / process, or work with client or regulatory consequences</t>
        </is>
      </c>
      <c r="M107" s="114" t="inlineStr">
        <is>
          <t>Not scored in Band A</t>
        </is>
      </c>
      <c r="N107" s="184" t="inlineStr">
        <is>
          <t>2–4 yrs</t>
        </is>
      </c>
      <c r="O107" s="164" t="inlineStr">
        <is>
          <r>
            <rPr>
              <rFont val="Calibri"/>
              <sz val="10"/>
            </rPr>
            <t xml:space="preserve">Graduate; relevant certification preferred
</t>
          </r>
          <r>
            <rPr>
              <rFont val="Calibri"/>
              <b val="1"/>
              <sz val="10"/>
            </rPr>
            <t>Family:</t>
          </r>
          <r>
            <rPr>
              <rFont val="Calibri"/>
              <sz val="10"/>
            </rPr>
            <t xml:space="preserve"> BE / B.Tech / MCA / M.Tech / B.Sc · CS</t>
          </r>
        </is>
      </c>
      <c r="P107" s="164" t="inlineStr">
        <is>
          <t>Cloud / language certifications · optional; AWS / Azure architect · optional</t>
        </is>
      </c>
      <c r="Q107" s="164" t="inlineStr">
        <is>
          <t>Secure coding · OWASP, code review, unit testing</t>
        </is>
      </c>
      <c r="R107" s="185" t="inlineStr">
        <is>
          <t>TE-A</t>
        </is>
      </c>
      <c r="S107" s="186" t="n">
        <v>0.64</v>
      </c>
      <c r="T107" s="186" t="n">
        <v>0.16</v>
      </c>
      <c r="U107" s="186" t="n">
        <v>0.04</v>
      </c>
      <c r="V107" s="186" t="n">
        <v>0</v>
      </c>
      <c r="W107" s="186" t="n">
        <v>0.1</v>
      </c>
      <c r="X107" s="186" t="n">
        <v>0.06</v>
      </c>
      <c r="Y107" s="122" t="inlineStr">
        <is>
          <t>★ Programming &amp; Tech-Stack Depth · ★ System Design &amp; Architecture</t>
        </is>
      </c>
      <c r="Z107" s="123" t="inlineStr">
        <is>
          <t>Database, SQL &amp; Data Engineering · Cloud, DevOps &amp; CI/CD · AI, GenAI &amp; Prompt Engineering · Product, Platform &amp; Domain Knowledge</t>
        </is>
      </c>
      <c r="AA107" s="123" t="inlineStr">
        <is>
          <t>—</t>
        </is>
      </c>
      <c r="AB107" s="123" t="inlineStr">
        <is>
          <t>Core 2 · Future-ready 2 · Functional 3 · Leadership —</t>
        </is>
      </c>
      <c r="AC107" s="124" t="inlineStr">
        <is>
          <t>None · guides 1–3 juniors informally</t>
        </is>
      </c>
      <c r="AD107" s="187" t="inlineStr">
        <is>
          <t>P2</t>
        </is>
      </c>
      <c r="AE107" s="131" t="inlineStr">
        <is>
          <t>Developing</t>
        </is>
      </c>
      <c r="AF107" s="188" t="inlineStr">
        <is>
          <t>3 Apply</t>
        </is>
      </c>
      <c r="AG107" s="131" t="inlineStr">
        <is>
          <t>Software Engineer</t>
        </is>
      </c>
      <c r="AH107" s="131" t="inlineStr">
        <is>
          <t>L3–L4 · MS 61–62 · Software Engineer</t>
        </is>
      </c>
      <c r="AI107" s="131" t="inlineStr">
        <is>
          <t>JL3A Senior Systems Engineer · C1 System Engineer · L11–L10 · Senior Analyst</t>
        </is>
      </c>
      <c r="AJ107" s="131" t="inlineStr">
        <is>
          <t>Consultant · DataTracks Senior Associate · 2–5 yrs</t>
        </is>
      </c>
      <c r="AK107" s="131" t="inlineStr">
        <is>
          <t>Workiva · Levels.fyi, Radford / Pave</t>
        </is>
      </c>
      <c r="AL107" s="131" t="inlineStr">
        <is>
          <r>
            <rPr>
              <rFont val="Calibri"/>
              <b val="1"/>
              <sz val="10"/>
            </rPr>
            <t>Workiva:</t>
          </r>
          <r>
            <rPr>
              <rFont val="Calibri"/>
              <sz val="10"/>
            </rPr>
            <t xml:space="preserve"> SE · Broadridge India: SE · Nasdaq / AxiomSL: SE · Salesforce: MTS · Atlassian: P40 · 3–7 yrs · Freshworks: Senior SE · Clear: SDE2</t>
          </r>
        </is>
      </c>
      <c r="AM107" s="131" t="inlineStr">
        <is>
          <t>SFIA 9 · software development, programming; OWASP secure coding; cloud vendor certifications</t>
        </is>
      </c>
      <c r="AN107" s="144" t="inlineStr">
        <is>
          <t>Lateral or campus · CT2 at 12 months; CT3 in programme</t>
        </is>
      </c>
      <c r="AO107" s="134" t="inlineStr">
        <is>
          <t>B1 · Specialist</t>
        </is>
      </c>
      <c r="AP107" s="134" t="inlineStr">
        <is>
          <t>B1 · Team Lead</t>
        </is>
      </c>
      <c r="AQ107" s="134" t="inlineStr">
        <is>
          <t>AI-assisted coding, cloud-native &amp; API-first design, LLM integration</t>
        </is>
      </c>
    </row>
    <row r="108" ht="67" customHeight="1">
      <c r="A108" s="109" t="inlineStr">
        <is>
          <t>Technology</t>
        </is>
      </c>
      <c r="B108" s="111" t="inlineStr">
        <is>
          <t>Engineering &amp; Development</t>
        </is>
      </c>
      <c r="C108" s="111" t="inlineStr">
        <is>
          <t>Full-Stack Development; Backend Development</t>
        </is>
      </c>
      <c r="D108" s="111" t="inlineStr">
        <is>
          <t>Senior Software Engineer</t>
        </is>
      </c>
      <c r="E108" s="26" t="inlineStr">
        <is>
          <t>A3</t>
        </is>
      </c>
      <c r="F108" s="147" t="inlineStr">
        <is>
          <t>Senior Associate</t>
        </is>
      </c>
      <c r="G108" s="111" t="inlineStr">
        <is>
          <t>IC</t>
        </is>
      </c>
      <c r="H108" s="112" t="n">
        <v>19</v>
      </c>
      <c r="I108" s="113" t="inlineStr">
        <is>
          <t>Varied work; reviews juniors; go-to for a process</t>
        </is>
      </c>
      <c r="J108" s="114" t="inlineStr">
        <is>
          <t>Varied and non-standard work; handles exceptions</t>
        </is>
      </c>
      <c r="K108" s="114" t="inlineStr">
        <is>
          <t>Technical / QC / client calls on own work</t>
        </is>
      </c>
      <c r="L108" s="114" t="inlineStr">
        <is>
          <t>A module / process, or work with client or regulatory consequences</t>
        </is>
      </c>
      <c r="M108" s="114" t="inlineStr">
        <is>
          <t>Not scored in Band A</t>
        </is>
      </c>
      <c r="N108" s="184" t="inlineStr">
        <is>
          <t>2–4 yrs</t>
        </is>
      </c>
      <c r="O108" s="164" t="inlineStr">
        <is>
          <r>
            <rPr>
              <rFont val="Calibri"/>
              <sz val="10"/>
            </rPr>
            <t xml:space="preserve">Graduate; relevant certification preferred
</t>
          </r>
          <r>
            <rPr>
              <rFont val="Calibri"/>
              <b val="1"/>
              <sz val="10"/>
            </rPr>
            <t>Family:</t>
          </r>
          <r>
            <rPr>
              <rFont val="Calibri"/>
              <sz val="10"/>
            </rPr>
            <t xml:space="preserve"> BE / B.Tech / MCA / M.Tech / B.Sc · CS</t>
          </r>
        </is>
      </c>
      <c r="P108" s="164" t="inlineStr">
        <is>
          <t>Cloud / language certifications · optional; AWS / Azure architect · optional</t>
        </is>
      </c>
      <c r="Q108" s="164" t="inlineStr">
        <is>
          <t>Secure coding · OWASP, code review, unit testing</t>
        </is>
      </c>
      <c r="R108" s="185" t="inlineStr">
        <is>
          <t>TE-A</t>
        </is>
      </c>
      <c r="S108" s="186" t="n">
        <v>0.64</v>
      </c>
      <c r="T108" s="186" t="n">
        <v>0.16</v>
      </c>
      <c r="U108" s="186" t="n">
        <v>0.04</v>
      </c>
      <c r="V108" s="186" t="n">
        <v>0</v>
      </c>
      <c r="W108" s="186" t="n">
        <v>0.1</v>
      </c>
      <c r="X108" s="186" t="n">
        <v>0.06</v>
      </c>
      <c r="Y108" s="122" t="inlineStr">
        <is>
          <t>★ Programming &amp; Tech-Stack Depth · ★ System Design &amp; Architecture</t>
        </is>
      </c>
      <c r="Z108" s="123" t="inlineStr">
        <is>
          <t>Database, SQL &amp; Data Engineering · Cloud, DevOps &amp; CI/CD · AI, GenAI &amp; Prompt Engineering · Product, Platform &amp; Domain Knowledge</t>
        </is>
      </c>
      <c r="AA108" s="123" t="inlineStr">
        <is>
          <t>—</t>
        </is>
      </c>
      <c r="AB108" s="123" t="inlineStr">
        <is>
          <t>Core 2 · Future-ready 2 · Functional 3 · Leadership —</t>
        </is>
      </c>
      <c r="AC108" s="124" t="inlineStr">
        <is>
          <t>None · guides 1–3 juniors informally</t>
        </is>
      </c>
      <c r="AD108" s="187" t="inlineStr">
        <is>
          <t>P2</t>
        </is>
      </c>
      <c r="AE108" s="131" t="inlineStr">
        <is>
          <t>Developing</t>
        </is>
      </c>
      <c r="AF108" s="188" t="inlineStr">
        <is>
          <t>3 Apply</t>
        </is>
      </c>
      <c r="AG108" s="131" t="inlineStr">
        <is>
          <t>Software Engineer</t>
        </is>
      </c>
      <c r="AH108" s="131" t="inlineStr">
        <is>
          <t>L3–L4 · MS 61–62 · Software Engineer</t>
        </is>
      </c>
      <c r="AI108" s="131" t="inlineStr">
        <is>
          <t>JL3A Senior Systems Engineer · C1 System Engineer · L11–L10 · Senior Analyst</t>
        </is>
      </c>
      <c r="AJ108" s="131" t="inlineStr">
        <is>
          <t>Consultant · DataTracks Senior Associate · 2–5 yrs</t>
        </is>
      </c>
      <c r="AK108" s="131" t="inlineStr">
        <is>
          <t>Workiva · Levels.fyi, Radford / Pave</t>
        </is>
      </c>
      <c r="AL108" s="131" t="inlineStr">
        <is>
          <r>
            <rPr>
              <rFont val="Calibri"/>
              <b val="1"/>
              <sz val="10"/>
            </rPr>
            <t>Workiva:</t>
          </r>
          <r>
            <rPr>
              <rFont val="Calibri"/>
              <sz val="10"/>
            </rPr>
            <t xml:space="preserve"> SE · Broadridge India: SE · Nasdaq / AxiomSL: SE · Salesforce: MTS · Atlassian: P40 · 3–7 yrs · Freshworks: Senior SE · Clear: SDE2</t>
          </r>
        </is>
      </c>
      <c r="AM108" s="131" t="inlineStr">
        <is>
          <t>SFIA 9 · software development, programming; OWASP secure coding; cloud vendor certifications</t>
        </is>
      </c>
      <c r="AN108" s="144" t="inlineStr">
        <is>
          <t>Lateral or campus · CT2 at 12 months; CT3 in programme</t>
        </is>
      </c>
      <c r="AO108" s="134" t="inlineStr">
        <is>
          <t>B1 · Specialist</t>
        </is>
      </c>
      <c r="AP108" s="134" t="inlineStr">
        <is>
          <t>B1 · Team Lead</t>
        </is>
      </c>
      <c r="AQ108" s="134" t="inlineStr">
        <is>
          <t>AI-assisted coding, cloud-native &amp; API-first design, LLM integration</t>
        </is>
      </c>
    </row>
    <row r="109" ht="67" customHeight="1">
      <c r="A109" s="109" t="inlineStr">
        <is>
          <t>Technology</t>
        </is>
      </c>
      <c r="B109" s="111" t="inlineStr">
        <is>
          <t>Engineering &amp; Development</t>
        </is>
      </c>
      <c r="C109" s="111" t="inlineStr">
        <is>
          <t>Front-End / UI Development</t>
        </is>
      </c>
      <c r="D109" s="111" t="inlineStr">
        <is>
          <t>Senior UI Developer</t>
        </is>
      </c>
      <c r="E109" s="26" t="inlineStr">
        <is>
          <t>A3</t>
        </is>
      </c>
      <c r="F109" s="147" t="inlineStr">
        <is>
          <t>Senior Associate</t>
        </is>
      </c>
      <c r="G109" s="111" t="inlineStr">
        <is>
          <t>IC</t>
        </is>
      </c>
      <c r="H109" s="112" t="n">
        <v>5</v>
      </c>
      <c r="I109" s="113" t="inlineStr">
        <is>
          <t>Varied work; reviews juniors; go-to for a process</t>
        </is>
      </c>
      <c r="J109" s="114" t="inlineStr">
        <is>
          <t>Varied and non-standard work; handles exceptions</t>
        </is>
      </c>
      <c r="K109" s="114" t="inlineStr">
        <is>
          <t>Technical / QC / client calls on own work</t>
        </is>
      </c>
      <c r="L109" s="114" t="inlineStr">
        <is>
          <t>A module / process, or work with client or regulatory consequences</t>
        </is>
      </c>
      <c r="M109" s="114" t="inlineStr">
        <is>
          <t>Not scored in Band A</t>
        </is>
      </c>
      <c r="N109" s="184" t="inlineStr">
        <is>
          <t>2–4 yrs</t>
        </is>
      </c>
      <c r="O109" s="164" t="inlineStr">
        <is>
          <r>
            <rPr>
              <rFont val="Calibri"/>
              <sz val="10"/>
            </rPr>
            <t xml:space="preserve">Graduate; relevant certification preferred
</t>
          </r>
          <r>
            <rPr>
              <rFont val="Calibri"/>
              <b val="1"/>
              <sz val="10"/>
            </rPr>
            <t>Family:</t>
          </r>
          <r>
            <rPr>
              <rFont val="Calibri"/>
              <sz val="10"/>
            </rPr>
            <t xml:space="preserve"> BE / B.Tech / MCA / M.Tech / B.Sc · CS</t>
          </r>
        </is>
      </c>
      <c r="P109" s="164" t="inlineStr">
        <is>
          <t>Cloud / language certifications · optional; AWS / Azure architect · optional</t>
        </is>
      </c>
      <c r="Q109" s="164" t="inlineStr">
        <is>
          <t>Secure coding · OWASP, code review, unit testing</t>
        </is>
      </c>
      <c r="R109" s="185" t="inlineStr">
        <is>
          <t>TE-A</t>
        </is>
      </c>
      <c r="S109" s="186" t="n">
        <v>0.64</v>
      </c>
      <c r="T109" s="186" t="n">
        <v>0.16</v>
      </c>
      <c r="U109" s="186" t="n">
        <v>0.04</v>
      </c>
      <c r="V109" s="186" t="n">
        <v>0</v>
      </c>
      <c r="W109" s="186" t="n">
        <v>0.1</v>
      </c>
      <c r="X109" s="186" t="n">
        <v>0.06</v>
      </c>
      <c r="Y109" s="122" t="inlineStr">
        <is>
          <t>★ Programming &amp; Tech-Stack Depth · ★ System Design &amp; Architecture</t>
        </is>
      </c>
      <c r="Z109" s="123" t="inlineStr">
        <is>
          <t>Database, SQL &amp; Data Engineering · Cloud, DevOps &amp; CI/CD · AI, GenAI &amp; Prompt Engineering · Product, Platform &amp; Domain Knowledge</t>
        </is>
      </c>
      <c r="AA109" s="123" t="inlineStr">
        <is>
          <t>—</t>
        </is>
      </c>
      <c r="AB109" s="123" t="inlineStr">
        <is>
          <t>Core 2 · Future-ready 2 · Functional 3 · Leadership —</t>
        </is>
      </c>
      <c r="AC109" s="124" t="inlineStr">
        <is>
          <t>None · guides 1–3 juniors informally</t>
        </is>
      </c>
      <c r="AD109" s="187" t="inlineStr">
        <is>
          <t>P2</t>
        </is>
      </c>
      <c r="AE109" s="131" t="inlineStr">
        <is>
          <t>Developing</t>
        </is>
      </c>
      <c r="AF109" s="188" t="inlineStr">
        <is>
          <t>3 Apply</t>
        </is>
      </c>
      <c r="AG109" s="131" t="inlineStr">
        <is>
          <t>Software Engineer</t>
        </is>
      </c>
      <c r="AH109" s="131" t="inlineStr">
        <is>
          <t>L3–L4 · MS 61–62 · Software Engineer</t>
        </is>
      </c>
      <c r="AI109" s="131" t="inlineStr">
        <is>
          <t>JL3A Senior Systems Engineer · C1 System Engineer · L11–L10 · Senior Analyst</t>
        </is>
      </c>
      <c r="AJ109" s="131" t="inlineStr">
        <is>
          <t>Consultant · DataTracks Senior Associate · 2–5 yrs</t>
        </is>
      </c>
      <c r="AK109" s="131" t="inlineStr">
        <is>
          <t>Workiva · Levels.fyi, Radford / Pave</t>
        </is>
      </c>
      <c r="AL109" s="131" t="inlineStr">
        <is>
          <r>
            <rPr>
              <rFont val="Calibri"/>
              <b val="1"/>
              <sz val="10"/>
            </rPr>
            <t>Workiva:</t>
          </r>
          <r>
            <rPr>
              <rFont val="Calibri"/>
              <sz val="10"/>
            </rPr>
            <t xml:space="preserve"> SE · Broadridge India: SE · Nasdaq / AxiomSL: SE · Salesforce: MTS · Atlassian: P40 · 3–7 yrs · Freshworks: Senior SE · Clear: SDE2</t>
          </r>
        </is>
      </c>
      <c r="AM109" s="131" t="inlineStr">
        <is>
          <t>SFIA 9 · software development, programming; OWASP secure coding; cloud vendor certifications</t>
        </is>
      </c>
      <c r="AN109" s="144" t="inlineStr">
        <is>
          <t>Lateral or campus · CT2 at 12 months; CT3 in programme</t>
        </is>
      </c>
      <c r="AO109" s="134" t="inlineStr">
        <is>
          <t>B1 · Specialist</t>
        </is>
      </c>
      <c r="AP109" s="134" t="inlineStr">
        <is>
          <t>B1 · Team Lead</t>
        </is>
      </c>
      <c r="AQ109" s="134" t="inlineStr">
        <is>
          <t>AI-assisted coding, cloud-native &amp; API-first design, LLM integration</t>
        </is>
      </c>
    </row>
    <row r="110" ht="80" customHeight="1">
      <c r="A110" s="109" t="inlineStr">
        <is>
          <t>Technology</t>
        </is>
      </c>
      <c r="B110" s="111" t="inlineStr">
        <is>
          <t>Business Analysis</t>
        </is>
      </c>
      <c r="C110" s="111" t="inlineStr">
        <is>
          <t>Business Analysis</t>
        </is>
      </c>
      <c r="D110" s="111" t="inlineStr">
        <is>
          <t>Business Analysis Specialist</t>
        </is>
      </c>
      <c r="E110" s="23" t="inlineStr">
        <is>
          <t>B1</t>
        </is>
      </c>
      <c r="F110" s="21" t="inlineStr">
        <is>
          <t>Specialist</t>
        </is>
      </c>
      <c r="G110" s="111" t="inlineStr">
        <is>
          <t>IC</t>
        </is>
      </c>
      <c r="H110" s="112" t="n">
        <v>1</v>
      </c>
      <c r="I110" s="113" t="inlineStr">
        <is>
          <t>A domain / module, or a small team</t>
        </is>
      </c>
      <c r="J110" s="114" t="inlineStr">
        <is>
          <t>Domain specialist work</t>
        </is>
      </c>
      <c r="K110" s="114" t="inlineStr">
        <is>
          <t>Technical / QC / client calls for the domain</t>
        </is>
      </c>
      <c r="L110" s="114" t="inlineStr">
        <is>
          <t>A domain or a small team</t>
        </is>
      </c>
      <c r="M110" s="114" t="inlineStr">
        <is>
          <r>
            <rPr>
              <rFont val="Calibri"/>
              <b val="1"/>
              <sz val="10"/>
            </rPr>
            <t>IC:</t>
          </r>
          <r>
            <rPr>
              <rFont val="Calibri"/>
              <sz val="10"/>
            </rPr>
            <t xml:space="preserve"> mentors and reviews · People: hands-on team lead of 3–5</t>
          </r>
        </is>
      </c>
      <c r="N110" s="184" t="inlineStr">
        <is>
          <t>4–7 yrs</t>
        </is>
      </c>
      <c r="O110" s="164" t="inlineStr">
        <is>
          <r>
            <rPr>
              <rFont val="Calibri"/>
              <sz val="10"/>
            </rPr>
            <t xml:space="preserve">Graduate + relevant qualification or certification preferred
</t>
          </r>
          <r>
            <rPr>
              <rFont val="Calibri"/>
              <b val="1"/>
              <sz val="10"/>
            </rPr>
            <t>Family:</t>
          </r>
          <r>
            <rPr>
              <rFont val="Calibri"/>
              <sz val="10"/>
            </rPr>
            <t xml:space="preserve"> Commerce or engineering graduate; MBA a plus</t>
          </r>
        </is>
      </c>
      <c r="P110" s="164" t="inlineStr">
        <is>
          <t>CBAP / CCBA · optional; Domain certifications · optional</t>
        </is>
      </c>
      <c r="Q110" s="164" t="inlineStr">
        <is>
          <t>Regulatory reporting domain · RBI / SEBI / IRDAI / SEC</t>
        </is>
      </c>
      <c r="R110" s="185" t="inlineStr">
        <is>
          <t>TE-B-IC</t>
        </is>
      </c>
      <c r="S110" s="186" t="n">
        <v>0.5600000000000001</v>
      </c>
      <c r="T110" s="186" t="n">
        <v>0.17</v>
      </c>
      <c r="U110" s="186" t="n">
        <v>0.05</v>
      </c>
      <c r="V110" s="186" t="n">
        <v>0.05</v>
      </c>
      <c r="W110" s="186" t="n">
        <v>0.1</v>
      </c>
      <c r="X110" s="186" t="n">
        <v>0.07000000000000001</v>
      </c>
      <c r="Y110" s="122" t="inlineStr">
        <is>
          <t>★ Business Analysis &amp; Requirements Engineering · ★ Regulatory &amp; BFSI Domain</t>
        </is>
      </c>
      <c r="Z110" s="123" t="inlineStr">
        <is>
          <t>Product, Platform &amp; Domain Knowledge · Database, SQL &amp; Data Engineering · Stakeholder &amp; Client Management · Communication &amp; Presentation</t>
        </is>
      </c>
      <c r="AA110" s="123" t="inlineStr">
        <is>
          <t>—</t>
        </is>
      </c>
      <c r="AB110" s="123" t="inlineStr">
        <is>
          <t>Core 3 · Future-ready 3 · Functional 3 · Leadership 1</t>
        </is>
      </c>
      <c r="AC110" s="124" t="inlineStr">
        <is>
          <r>
            <rPr>
              <rFont val="Calibri"/>
              <b val="1"/>
              <sz val="10"/>
            </rPr>
            <t>IC:</t>
          </r>
          <r>
            <rPr>
              <rFont val="Calibri"/>
              <sz val="10"/>
            </rPr>
            <t xml:space="preserve"> none · Team Lead: 3–5</t>
          </r>
        </is>
      </c>
      <c r="AD110" s="187" t="inlineStr">
        <is>
          <t>P3</t>
        </is>
      </c>
      <c r="AE110" s="131" t="inlineStr">
        <is>
          <t>Career / · Team Lead</t>
        </is>
      </c>
      <c r="AF110" s="188" t="inlineStr">
        <is>
          <t>4 Enable</t>
        </is>
      </c>
      <c r="AG110" s="131" t="inlineStr">
        <is>
          <t>Senior Business Analyst</t>
        </is>
      </c>
      <c r="AH110" s="131" t="inlineStr">
        <is>
          <t>L4 · MS 62 · —</t>
        </is>
      </c>
      <c r="AI110" s="131" t="inlineStr">
        <is>
          <t>JL4 · C2 · L9 Team Lead / Consultant</t>
        </is>
      </c>
      <c r="AJ110" s="131" t="inlineStr">
        <is>
          <t>Senior Consultant / Assistant Manager</t>
        </is>
      </c>
      <c r="AK110" s="131" t="inlineStr">
        <is>
          <t>Radford / Pave</t>
        </is>
      </c>
      <c r="AL110" s="131" t="inlineStr">
        <is>
          <t>Regnology — regulatory reporting: BA · Reg Reporting · Big Four consulting: Senior Consultant · IRIS Vs Market Benchmark — IIBA certification pathway: CCBA · Infosys / Accenture: JL4 · L9 Consultant</t>
        </is>
      </c>
      <c r="AM110" s="131" t="inlineStr">
        <is>
          <t>IIBA BABOK v3; certifications ECBA · entry → CCBA → CBAP · senior</t>
        </is>
      </c>
      <c r="AN110" s="144" t="inlineStr">
        <is>
          <t>Lateral; Management Trainees graduate here</t>
        </is>
      </c>
      <c r="AO110" s="134" t="inlineStr">
        <is>
          <t>B2 · Senior Specialist</t>
        </is>
      </c>
      <c r="AP110" s="134" t="inlineStr">
        <is>
          <t>B2 · Manager</t>
        </is>
      </c>
      <c r="AQ110" s="134" t="inlineStr">
        <is>
          <t>AI-assisted requirement analysis, data-driven product decisions</t>
        </is>
      </c>
    </row>
    <row r="111" ht="67" customHeight="1">
      <c r="A111" s="109" t="inlineStr">
        <is>
          <t>Technology</t>
        </is>
      </c>
      <c r="B111" s="111" t="inlineStr">
        <is>
          <t>Engineering &amp; Development</t>
        </is>
      </c>
      <c r="C111" s="111" t="inlineStr">
        <is>
          <t>Backend Development</t>
        </is>
      </c>
      <c r="D111" s="111" t="inlineStr">
        <is>
          <t>Technical Specialist</t>
        </is>
      </c>
      <c r="E111" s="23" t="inlineStr">
        <is>
          <t>B1</t>
        </is>
      </c>
      <c r="F111" s="21" t="inlineStr">
        <is>
          <t>Specialist</t>
        </is>
      </c>
      <c r="G111" s="111" t="inlineStr">
        <is>
          <t>IC</t>
        </is>
      </c>
      <c r="H111" s="112" t="n">
        <v>1</v>
      </c>
      <c r="I111" s="113" t="inlineStr">
        <is>
          <t>A domain / module, or a small team</t>
        </is>
      </c>
      <c r="J111" s="114" t="inlineStr">
        <is>
          <t>Domain specialist work</t>
        </is>
      </c>
      <c r="K111" s="114" t="inlineStr">
        <is>
          <t>Technical / QC / client calls for the domain</t>
        </is>
      </c>
      <c r="L111" s="114" t="inlineStr">
        <is>
          <t>A domain or a small team</t>
        </is>
      </c>
      <c r="M111" s="114" t="inlineStr">
        <is>
          <r>
            <rPr>
              <rFont val="Calibri"/>
              <b val="1"/>
              <sz val="10"/>
            </rPr>
            <t>IC:</t>
          </r>
          <r>
            <rPr>
              <rFont val="Calibri"/>
              <sz val="10"/>
            </rPr>
            <t xml:space="preserve"> mentors and reviews · People: hands-on team lead of 3–5</t>
          </r>
        </is>
      </c>
      <c r="N111" s="184" t="inlineStr">
        <is>
          <t>4–7 yrs</t>
        </is>
      </c>
      <c r="O111" s="164"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111" s="164" t="inlineStr">
        <is>
          <t>Cloud / language certifications · optional; AWS / Azure architect · optional</t>
        </is>
      </c>
      <c r="Q111" s="164" t="inlineStr">
        <is>
          <t>Secure coding · OWASP, code review, unit testing</t>
        </is>
      </c>
      <c r="R111" s="185" t="inlineStr">
        <is>
          <t>TE-B-IC</t>
        </is>
      </c>
      <c r="S111" s="186" t="n">
        <v>0.5600000000000001</v>
      </c>
      <c r="T111" s="186" t="n">
        <v>0.17</v>
      </c>
      <c r="U111" s="186" t="n">
        <v>0.05</v>
      </c>
      <c r="V111" s="186" t="n">
        <v>0.05</v>
      </c>
      <c r="W111" s="186" t="n">
        <v>0.1</v>
      </c>
      <c r="X111" s="186" t="n">
        <v>0.07000000000000001</v>
      </c>
      <c r="Y111" s="122" t="inlineStr">
        <is>
          <t>★ Programming &amp; Tech-Stack Depth · ★ System Design &amp; Architecture</t>
        </is>
      </c>
      <c r="Z111" s="123" t="inlineStr">
        <is>
          <t>Database, SQL &amp; Data Engineering · Cloud, DevOps &amp; CI/CD · AI, GenAI &amp; Prompt Engineering · Product, Platform &amp; Domain Knowledge</t>
        </is>
      </c>
      <c r="AA111" s="123" t="inlineStr">
        <is>
          <t>—</t>
        </is>
      </c>
      <c r="AB111" s="123" t="inlineStr">
        <is>
          <t>Core 3 · Future-ready 3 · Functional 3 · Leadership 1</t>
        </is>
      </c>
      <c r="AC111" s="124" t="inlineStr">
        <is>
          <r>
            <rPr>
              <rFont val="Calibri"/>
              <b val="1"/>
              <sz val="10"/>
            </rPr>
            <t>IC:</t>
          </r>
          <r>
            <rPr>
              <rFont val="Calibri"/>
              <sz val="10"/>
            </rPr>
            <t xml:space="preserve"> none · Team Lead: 3–5</t>
          </r>
        </is>
      </c>
      <c r="AD111" s="187" t="inlineStr">
        <is>
          <t>P3</t>
        </is>
      </c>
      <c r="AE111" s="131" t="inlineStr">
        <is>
          <t>Career / · Team Lead</t>
        </is>
      </c>
      <c r="AF111" s="188" t="inlineStr">
        <is>
          <t>4 Enable</t>
        </is>
      </c>
      <c r="AG111" s="131" t="inlineStr">
        <is>
          <t>Senior Software Engineer</t>
        </is>
      </c>
      <c r="AH111" s="131" t="inlineStr">
        <is>
          <t>L4 · MS 62 · Software Engineer – Senior SE</t>
        </is>
      </c>
      <c r="AI111" s="131" t="inlineStr">
        <is>
          <t>JL4 Technology Analyst · C2 IT Analyst · L9 Team Lead / Consultant</t>
        </is>
      </c>
      <c r="AJ111" s="131" t="inlineStr">
        <is>
          <t>Senior Consultant / Assistant Manager</t>
        </is>
      </c>
      <c r="AK111" s="131" t="inlineStr">
        <is>
          <t>Workiva · Levels.fyi, Radford / Pave</t>
        </is>
      </c>
      <c r="AL111" s="131" t="inlineStr">
        <is>
          <r>
            <rPr>
              <rFont val="Calibri"/>
              <b val="1"/>
              <sz val="10"/>
            </rPr>
            <t>Workiva:</t>
          </r>
          <r>
            <rPr>
              <rFont val="Calibri"/>
              <sz val="10"/>
            </rPr>
            <t xml:space="preserve"> SE / Senior SE · Broadridge India: Senior SE · Nasdaq / AxiomSL: Senior SE · Salesforce: MTS · Atlassian: P40 · Freshworks: Senior SE · Clear: SDE2</t>
          </r>
        </is>
      </c>
      <c r="AM111" s="131" t="inlineStr">
        <is>
          <t>SFIA 9 · software development, programming; OWASP secure coding; cloud vendor certifications</t>
        </is>
      </c>
      <c r="AN111" s="144" t="inlineStr">
        <is>
          <t>Lateral; Management Trainees graduate here</t>
        </is>
      </c>
      <c r="AO111" s="134" t="inlineStr">
        <is>
          <t>B2 · Senior Specialist</t>
        </is>
      </c>
      <c r="AP111" s="134" t="inlineStr">
        <is>
          <t>B2 · Manager</t>
        </is>
      </c>
      <c r="AQ111" s="134" t="inlineStr">
        <is>
          <t>AI-assisted coding, cloud-native &amp; API-first design, LLM integration</t>
        </is>
      </c>
    </row>
    <row r="112" ht="67" customHeight="1">
      <c r="A112" s="109" t="inlineStr">
        <is>
          <t>Technology</t>
        </is>
      </c>
      <c r="B112" s="111" t="inlineStr">
        <is>
          <t>Engineering &amp; Development</t>
        </is>
      </c>
      <c r="C112" s="111" t="inlineStr">
        <is>
          <t>AI / ML &amp; GenAI Engineering</t>
        </is>
      </c>
      <c r="D112" s="111" t="inlineStr">
        <is>
          <t>AI/ML Specialist – POD Lead</t>
        </is>
      </c>
      <c r="E112" s="23" t="inlineStr">
        <is>
          <t>B1</t>
        </is>
      </c>
      <c r="F112" s="21" t="inlineStr">
        <is>
          <t>Specialist · POD Lead</t>
        </is>
      </c>
      <c r="G112" s="111" t="inlineStr">
        <is>
          <t>POD Lead</t>
        </is>
      </c>
      <c r="H112" s="112" t="n">
        <v>1</v>
      </c>
      <c r="I112" s="113" t="inlineStr">
        <is>
          <t>A domain / module, or a small team</t>
        </is>
      </c>
      <c r="J112" s="114" t="inlineStr">
        <is>
          <t>Domain specialist work</t>
        </is>
      </c>
      <c r="K112" s="114" t="inlineStr">
        <is>
          <t>Technical / QC / client calls for the domain</t>
        </is>
      </c>
      <c r="L112" s="114" t="inlineStr">
        <is>
          <t>A domain or a small team</t>
        </is>
      </c>
      <c r="M112" s="114" t="inlineStr">
        <is>
          <r>
            <rPr>
              <rFont val="Calibri"/>
              <b val="1"/>
              <sz val="10"/>
            </rPr>
            <t>IC:</t>
          </r>
          <r>
            <rPr>
              <rFont val="Calibri"/>
              <sz val="10"/>
            </rPr>
            <t xml:space="preserve"> mentors and reviews · People: hands-on team lead of 3–5</t>
          </r>
        </is>
      </c>
      <c r="N112" s="184" t="inlineStr">
        <is>
          <t>4–7 yrs</t>
        </is>
      </c>
      <c r="O112" s="164"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112" s="164" t="inlineStr">
        <is>
          <t>Cloud / language certifications · optional; AWS / Azure architect · optional</t>
        </is>
      </c>
      <c r="Q112" s="164" t="inlineStr">
        <is>
          <t>Secure coding · OWASP, code review, unit testing</t>
        </is>
      </c>
      <c r="R112" s="185" t="inlineStr">
        <is>
          <t>TE-B-IC</t>
        </is>
      </c>
      <c r="S112" s="186" t="n">
        <v>0.5600000000000001</v>
      </c>
      <c r="T112" s="186" t="n">
        <v>0.17</v>
      </c>
      <c r="U112" s="186" t="n">
        <v>0.05</v>
      </c>
      <c r="V112" s="186" t="n">
        <v>0.05</v>
      </c>
      <c r="W112" s="186" t="n">
        <v>0.1</v>
      </c>
      <c r="X112" s="186" t="n">
        <v>0.07000000000000001</v>
      </c>
      <c r="Y112" s="122" t="inlineStr">
        <is>
          <t>★ Programming &amp; Tech-Stack Depth · ★ System Design &amp; Architecture</t>
        </is>
      </c>
      <c r="Z112" s="123" t="inlineStr">
        <is>
          <t>Database, SQL &amp; Data Engineering · Cloud, DevOps &amp; CI/CD · AI, GenAI &amp; Prompt Engineering · Product, Platform &amp; Domain Knowledge</t>
        </is>
      </c>
      <c r="AA112" s="123" t="inlineStr">
        <is>
          <t>—</t>
        </is>
      </c>
      <c r="AB112" s="123" t="inlineStr">
        <is>
          <t>Core 3 · Future-ready 3 · Functional 3 · Leadership 2</t>
        </is>
      </c>
      <c r="AC112" s="124" t="inlineStr">
        <is>
          <r>
            <rPr>
              <rFont val="Calibri"/>
              <b val="1"/>
              <sz val="10"/>
            </rPr>
            <t>IC:</t>
          </r>
          <r>
            <rPr>
              <rFont val="Calibri"/>
              <sz val="10"/>
            </rPr>
            <t xml:space="preserve"> none · Team Lead: 3–5</t>
          </r>
        </is>
      </c>
      <c r="AD112" s="187" t="inlineStr">
        <is>
          <t>P3</t>
        </is>
      </c>
      <c r="AE112" s="131" t="inlineStr">
        <is>
          <t>Career / · Team Lead</t>
        </is>
      </c>
      <c r="AF112" s="188" t="inlineStr">
        <is>
          <t>4 Enable</t>
        </is>
      </c>
      <c r="AG112" s="131" t="inlineStr">
        <is>
          <t>Senior Software Engineer</t>
        </is>
      </c>
      <c r="AH112" s="131" t="inlineStr">
        <is>
          <t>L4 · MS 62 · Software Engineer – Senior SE</t>
        </is>
      </c>
      <c r="AI112" s="131" t="inlineStr">
        <is>
          <t>JL4 Technology Analyst · C2 IT Analyst · L9 Team Lead / Consultant</t>
        </is>
      </c>
      <c r="AJ112" s="131" t="inlineStr">
        <is>
          <t>Senior Consultant / Assistant Manager</t>
        </is>
      </c>
      <c r="AK112" s="131" t="inlineStr">
        <is>
          <t>Workiva · Levels.fyi, Radford / Pave</t>
        </is>
      </c>
      <c r="AL112" s="131" t="inlineStr">
        <is>
          <r>
            <rPr>
              <rFont val="Calibri"/>
              <b val="1"/>
              <sz val="10"/>
            </rPr>
            <t>Workiva:</t>
          </r>
          <r>
            <rPr>
              <rFont val="Calibri"/>
              <sz val="10"/>
            </rPr>
            <t xml:space="preserve"> SE / Senior SE · Broadridge India: Senior SE · Nasdaq / AxiomSL: Senior SE · Salesforce: MTS · Atlassian: P40 · Freshworks: Senior SE · Clear: SDE2</t>
          </r>
        </is>
      </c>
      <c r="AM112" s="131" t="inlineStr">
        <is>
          <t>SFIA 9 · software development, programming; OWASP secure coding; cloud vendor certifications</t>
        </is>
      </c>
      <c r="AN112" s="144" t="inlineStr">
        <is>
          <t>Lateral; Management Trainees graduate here</t>
        </is>
      </c>
      <c r="AO112" s="134" t="inlineStr">
        <is>
          <t>B2 · Senior Specialist</t>
        </is>
      </c>
      <c r="AP112" s="134" t="inlineStr">
        <is>
          <t>B2 · Manager</t>
        </is>
      </c>
      <c r="AQ112" s="134" t="inlineStr">
        <is>
          <t>AI-assisted coding, cloud-native &amp; API-first design, LLM integration</t>
        </is>
      </c>
    </row>
    <row r="113" ht="67" customHeight="1">
      <c r="A113" s="109" t="inlineStr">
        <is>
          <t>Technology</t>
        </is>
      </c>
      <c r="B113" s="111" t="inlineStr">
        <is>
          <t>Engineering &amp; Development</t>
        </is>
      </c>
      <c r="C113" s="111" t="inlineStr">
        <is>
          <t>Backend Development</t>
        </is>
      </c>
      <c r="D113" s="111" t="inlineStr">
        <is>
          <t>Technical Specialist – POD Lead</t>
        </is>
      </c>
      <c r="E113" s="23" t="inlineStr">
        <is>
          <t>B1</t>
        </is>
      </c>
      <c r="F113" s="21" t="inlineStr">
        <is>
          <t>Specialist · POD Lead</t>
        </is>
      </c>
      <c r="G113" s="111" t="inlineStr">
        <is>
          <t>POD Lead</t>
        </is>
      </c>
      <c r="H113" s="112" t="n">
        <v>1</v>
      </c>
      <c r="I113" s="113" t="inlineStr">
        <is>
          <t>A domain / module, or a small team</t>
        </is>
      </c>
      <c r="J113" s="114" t="inlineStr">
        <is>
          <t>Domain specialist work</t>
        </is>
      </c>
      <c r="K113" s="114" t="inlineStr">
        <is>
          <t>Technical / QC / client calls for the domain</t>
        </is>
      </c>
      <c r="L113" s="114" t="inlineStr">
        <is>
          <t>A domain or a small team</t>
        </is>
      </c>
      <c r="M113" s="114" t="inlineStr">
        <is>
          <r>
            <rPr>
              <rFont val="Calibri"/>
              <b val="1"/>
              <sz val="10"/>
            </rPr>
            <t>IC:</t>
          </r>
          <r>
            <rPr>
              <rFont val="Calibri"/>
              <sz val="10"/>
            </rPr>
            <t xml:space="preserve"> mentors and reviews · People: hands-on team lead of 3–5</t>
          </r>
        </is>
      </c>
      <c r="N113" s="184" t="inlineStr">
        <is>
          <t>4–7 yrs</t>
        </is>
      </c>
      <c r="O113" s="164" t="inlineStr">
        <is>
          <r>
            <rPr>
              <rFont val="Calibri"/>
              <sz val="10"/>
            </rPr>
            <t xml:space="preserve">Graduate + relevant qualification or certification preferred
</t>
          </r>
          <r>
            <rPr>
              <rFont val="Calibri"/>
              <b val="1"/>
              <sz val="10"/>
            </rPr>
            <t>Family:</t>
          </r>
          <r>
            <rPr>
              <rFont val="Calibri"/>
              <sz val="10"/>
            </rPr>
            <t xml:space="preserve"> BE / B.Tech / MCA / M.Tech / B.Sc · CS</t>
          </r>
        </is>
      </c>
      <c r="P113" s="164" t="inlineStr">
        <is>
          <t>Cloud / language certifications · optional; AWS / Azure architect · optional</t>
        </is>
      </c>
      <c r="Q113" s="164" t="inlineStr">
        <is>
          <t>Secure coding · OWASP, code review, unit testing</t>
        </is>
      </c>
      <c r="R113" s="185" t="inlineStr">
        <is>
          <t>TE-B-IC</t>
        </is>
      </c>
      <c r="S113" s="186" t="n">
        <v>0.5600000000000001</v>
      </c>
      <c r="T113" s="186" t="n">
        <v>0.17</v>
      </c>
      <c r="U113" s="186" t="n">
        <v>0.05</v>
      </c>
      <c r="V113" s="186" t="n">
        <v>0.05</v>
      </c>
      <c r="W113" s="186" t="n">
        <v>0.1</v>
      </c>
      <c r="X113" s="186" t="n">
        <v>0.07000000000000001</v>
      </c>
      <c r="Y113" s="122" t="inlineStr">
        <is>
          <t>★ Programming &amp; Tech-Stack Depth · ★ System Design &amp; Architecture</t>
        </is>
      </c>
      <c r="Z113" s="123" t="inlineStr">
        <is>
          <t>Database, SQL &amp; Data Engineering · Cloud, DevOps &amp; CI/CD · AI, GenAI &amp; Prompt Engineering · Product, Platform &amp; Domain Knowledge</t>
        </is>
      </c>
      <c r="AA113" s="123" t="inlineStr">
        <is>
          <t>—</t>
        </is>
      </c>
      <c r="AB113" s="123" t="inlineStr">
        <is>
          <t>Core 3 · Future-ready 3 · Functional 3 · Leadership 2</t>
        </is>
      </c>
      <c r="AC113" s="124" t="inlineStr">
        <is>
          <r>
            <rPr>
              <rFont val="Calibri"/>
              <b val="1"/>
              <sz val="10"/>
            </rPr>
            <t>IC:</t>
          </r>
          <r>
            <rPr>
              <rFont val="Calibri"/>
              <sz val="10"/>
            </rPr>
            <t xml:space="preserve"> none · Team Lead: 3–5</t>
          </r>
        </is>
      </c>
      <c r="AD113" s="187" t="inlineStr">
        <is>
          <t>P3</t>
        </is>
      </c>
      <c r="AE113" s="131" t="inlineStr">
        <is>
          <t>Career / · Team Lead</t>
        </is>
      </c>
      <c r="AF113" s="188" t="inlineStr">
        <is>
          <t>4 Enable</t>
        </is>
      </c>
      <c r="AG113" s="131" t="inlineStr">
        <is>
          <t>Senior Software Engineer</t>
        </is>
      </c>
      <c r="AH113" s="131" t="inlineStr">
        <is>
          <t>L4 · MS 62 · Software Engineer – Senior SE</t>
        </is>
      </c>
      <c r="AI113" s="131" t="inlineStr">
        <is>
          <t>JL4 Technology Analyst · C2 IT Analyst · L9 Team Lead / Consultant</t>
        </is>
      </c>
      <c r="AJ113" s="131" t="inlineStr">
        <is>
          <t>Senior Consultant / Assistant Manager</t>
        </is>
      </c>
      <c r="AK113" s="131" t="inlineStr">
        <is>
          <t>Workiva · Levels.fyi, Radford / Pave</t>
        </is>
      </c>
      <c r="AL113" s="131" t="inlineStr">
        <is>
          <r>
            <rPr>
              <rFont val="Calibri"/>
              <b val="1"/>
              <sz val="10"/>
            </rPr>
            <t>Workiva:</t>
          </r>
          <r>
            <rPr>
              <rFont val="Calibri"/>
              <sz val="10"/>
            </rPr>
            <t xml:space="preserve"> SE / Senior SE · Broadridge India: Senior SE · Nasdaq / AxiomSL: Senior SE · Salesforce: MTS · Atlassian: P40 · Freshworks: Senior SE · Clear: SDE2</t>
          </r>
        </is>
      </c>
      <c r="AM113" s="131" t="inlineStr">
        <is>
          <t>SFIA 9 · software development, programming; OWASP secure coding; cloud vendor certifications</t>
        </is>
      </c>
      <c r="AN113" s="144" t="inlineStr">
        <is>
          <t>Lateral; Management Trainees graduate here</t>
        </is>
      </c>
      <c r="AO113" s="134" t="inlineStr">
        <is>
          <t>B2 · Senior Specialist</t>
        </is>
      </c>
      <c r="AP113" s="134" t="inlineStr">
        <is>
          <t>B2 · Manager</t>
        </is>
      </c>
      <c r="AQ113" s="134" t="inlineStr">
        <is>
          <t>AI-assisted coding, cloud-native &amp; API-first design, LLM integration</t>
        </is>
      </c>
    </row>
    <row r="114" ht="80" customHeight="1">
      <c r="A114" s="109" t="inlineStr">
        <is>
          <t>Technology</t>
        </is>
      </c>
      <c r="B114" s="111" t="inlineStr">
        <is>
          <t>Project &amp; Program Management</t>
        </is>
      </c>
      <c r="C114" s="111" t="inlineStr">
        <is>
          <t>Project &amp; Program Delivery</t>
        </is>
      </c>
      <c r="D114" s="111" t="inlineStr">
        <is>
          <t>Project Manager</t>
        </is>
      </c>
      <c r="E114" s="23" t="inlineStr">
        <is>
          <t>B2</t>
        </is>
      </c>
      <c r="F114" s="21" t="inlineStr">
        <is>
          <t>Senior Specialist</t>
        </is>
      </c>
      <c r="G114" s="111" t="inlineStr">
        <is>
          <t>IC</t>
        </is>
      </c>
      <c r="H114" s="112" t="n">
        <v>1</v>
      </c>
      <c r="I114" s="113" t="inlineStr">
        <is>
          <t>Deep domain expertise, or one team</t>
        </is>
      </c>
      <c r="J114" s="114" t="inlineStr">
        <is>
          <t>Hardest problems in the domain</t>
        </is>
      </c>
      <c r="K114" s="114" t="inlineStr">
        <is>
          <t>Allocates people and sets team priorities</t>
        </is>
      </c>
      <c r="L114" s="114" t="inlineStr">
        <is>
          <t>One team or a client portfolio</t>
        </is>
      </c>
      <c r="M114" s="114" t="inlineStr">
        <is>
          <r>
            <rPr>
              <rFont val="Calibri"/>
              <b val="1"/>
              <sz val="10"/>
            </rPr>
            <t>IC:</t>
          </r>
          <r>
            <rPr>
              <rFont val="Calibri"/>
              <sz val="10"/>
            </rPr>
            <t xml:space="preserve"> guides others in the domain · People: manages a team of 6+</t>
          </r>
        </is>
      </c>
      <c r="N114" s="184" t="inlineStr">
        <is>
          <t>6–9 yrs</t>
        </is>
      </c>
      <c r="O114" s="164" t="inlineStr">
        <is>
          <r>
            <rPr>
              <rFont val="Calibri"/>
              <sz val="10"/>
            </rPr>
            <t xml:space="preserve">Graduate or postgraduate; professional qualification preferred
</t>
          </r>
          <r>
            <rPr>
              <rFont val="Calibri"/>
              <b val="1"/>
              <sz val="10"/>
            </rPr>
            <t>Family:</t>
          </r>
          <r>
            <rPr>
              <rFont val="Calibri"/>
              <sz val="10"/>
            </rPr>
            <t xml:space="preserve"> Graduate; PMP / PRINCE2 / CSM preferred from B2</t>
          </r>
        </is>
      </c>
      <c r="P114" s="164" t="inlineStr">
        <is>
          <t>PMP / PRINCE2 / CSM / SAFe</t>
        </is>
      </c>
      <c r="Q114" s="164" t="inlineStr">
        <is>
          <t>Hybrid delivery governance</t>
        </is>
      </c>
      <c r="R114" s="185" t="inlineStr">
        <is>
          <t>TE-B-IC</t>
        </is>
      </c>
      <c r="S114" s="186" t="n">
        <v>0.5600000000000001</v>
      </c>
      <c r="T114" s="186" t="n">
        <v>0.17</v>
      </c>
      <c r="U114" s="186" t="n">
        <v>0.05</v>
      </c>
      <c r="V114" s="186" t="n">
        <v>0.05</v>
      </c>
      <c r="W114" s="186" t="n">
        <v>0.1</v>
      </c>
      <c r="X114" s="186" t="n">
        <v>0.07000000000000001</v>
      </c>
      <c r="Y114" s="122" t="inlineStr">
        <is>
          <t>★ Project, Program &amp; Agile Management · ★ Stakeholder &amp; Client Management</t>
        </is>
      </c>
      <c r="Z114" s="123" t="inlineStr">
        <is>
          <t>Communication &amp; Presentation · Process Improvement &amp; Quality Mindset · Strategic Thinking &amp; Business Acumen · Product, Platform &amp; Domain Knowledge</t>
        </is>
      </c>
      <c r="AA114" s="123" t="inlineStr">
        <is>
          <t>—</t>
        </is>
      </c>
      <c r="AB114" s="123" t="inlineStr">
        <is>
          <t>Core 3 · Future-ready 3 · Functional 4 · Leadership 2</t>
        </is>
      </c>
      <c r="AC114" s="124" t="inlineStr">
        <is>
          <r>
            <rPr>
              <rFont val="Calibri"/>
              <b val="1"/>
              <sz val="10"/>
            </rPr>
            <t>IC:</t>
          </r>
          <r>
            <rPr>
              <rFont val="Calibri"/>
              <sz val="10"/>
            </rPr>
            <t xml:space="preserve"> none · People: 6–8 knowledge work, 8–12 standardised delivery</t>
          </r>
        </is>
      </c>
      <c r="AD114" s="187" t="inlineStr">
        <is>
          <t>P4</t>
        </is>
      </c>
      <c r="AE114" s="131" t="inlineStr">
        <is>
          <t>Senior / Manager</t>
        </is>
      </c>
      <c r="AF114" s="188" t="inlineStr">
        <is>
          <t>4–5</t>
        </is>
      </c>
      <c r="AG114" s="131" t="inlineStr">
        <is>
          <t>Senior Project / Program Manager</t>
        </is>
      </c>
      <c r="AH114" s="131" t="inlineStr">
        <is>
          <t>L5 · MS 63 · —</t>
        </is>
      </c>
      <c r="AI114" s="131" t="inlineStr">
        <is>
          <t>JL5 · C3A · L8 Associate Manager</t>
        </is>
      </c>
      <c r="AJ114" s="131" t="inlineStr">
        <is>
          <t>Manager</t>
        </is>
      </c>
      <c r="AK114" s="131" t="inlineStr">
        <is>
          <t>Radford / Pave</t>
        </is>
      </c>
      <c r="AL114" s="131" t="inlineStr">
        <is>
          <t>IRIS Vs Competitor Benchmark — PMI pathway + SaaS delivery ladder: Senior PM</t>
        </is>
      </c>
      <c r="AM114" s="131" t="inlineStr">
        <is>
          <t>PMI PMBOK and Talent Triangle; CAPM · entry → PMP → PgMP; Scrum / SAFe</t>
        </is>
      </c>
      <c r="AN114" s="144" t="inlineStr">
        <is>
          <t>Lateral</t>
        </is>
      </c>
      <c r="AO114" s="134" t="inlineStr">
        <is>
          <t>B3 · Lead Specialist</t>
        </is>
      </c>
      <c r="AP114" s="134" t="inlineStr">
        <is>
          <t>B3 · Senior Manager</t>
        </is>
      </c>
      <c r="AQ114" s="134" t="inlineStr">
        <is>
          <t>AI-assisted planning, value / outcome-based delivery</t>
        </is>
      </c>
    </row>
    <row r="115" ht="80" customHeight="1">
      <c r="A115" s="109" t="inlineStr">
        <is>
          <t>Technology</t>
        </is>
      </c>
      <c r="B115" s="111" t="inlineStr">
        <is>
          <t>Business Analysis</t>
        </is>
      </c>
      <c r="C115" s="111" t="inlineStr">
        <is>
          <t>Business Analysis</t>
        </is>
      </c>
      <c r="D115" s="111" t="inlineStr">
        <is>
          <t>Senior Business Analysis Specialist – POD Lead</t>
        </is>
      </c>
      <c r="E115" s="23" t="inlineStr">
        <is>
          <t>B2</t>
        </is>
      </c>
      <c r="F115" s="21" t="inlineStr">
        <is>
          <t>Senior Specialist · POD Lead</t>
        </is>
      </c>
      <c r="G115" s="111" t="inlineStr">
        <is>
          <t>POD Lead</t>
        </is>
      </c>
      <c r="H115" s="112" t="n">
        <v>1</v>
      </c>
      <c r="I115" s="113" t="inlineStr">
        <is>
          <t>Deep domain expertise, or one team</t>
        </is>
      </c>
      <c r="J115" s="114" t="inlineStr">
        <is>
          <t>Hardest problems in the domain</t>
        </is>
      </c>
      <c r="K115" s="114" t="inlineStr">
        <is>
          <t>Allocates people and sets team priorities</t>
        </is>
      </c>
      <c r="L115" s="114" t="inlineStr">
        <is>
          <t>One team or a client portfolio</t>
        </is>
      </c>
      <c r="M115" s="114" t="inlineStr">
        <is>
          <r>
            <rPr>
              <rFont val="Calibri"/>
              <b val="1"/>
              <sz val="10"/>
            </rPr>
            <t>IC:</t>
          </r>
          <r>
            <rPr>
              <rFont val="Calibri"/>
              <sz val="10"/>
            </rPr>
            <t xml:space="preserve"> guides others in the domain · People: manages a team of 6+</t>
          </r>
        </is>
      </c>
      <c r="N115" s="184" t="inlineStr">
        <is>
          <t>6–9 yrs</t>
        </is>
      </c>
      <c r="O115" s="164" t="inlineStr">
        <is>
          <r>
            <rPr>
              <rFont val="Calibri"/>
              <sz val="10"/>
            </rPr>
            <t xml:space="preserve">Graduate or postgraduate; professional qualification preferred
</t>
          </r>
          <r>
            <rPr>
              <rFont val="Calibri"/>
              <b val="1"/>
              <sz val="10"/>
            </rPr>
            <t>Family:</t>
          </r>
          <r>
            <rPr>
              <rFont val="Calibri"/>
              <sz val="10"/>
            </rPr>
            <t xml:space="preserve"> Commerce or engineering graduate; MBA a plus</t>
          </r>
        </is>
      </c>
      <c r="P115" s="164" t="inlineStr">
        <is>
          <t>CBAP / CCBA · optional; Domain certifications · optional</t>
        </is>
      </c>
      <c r="Q115" s="164" t="inlineStr">
        <is>
          <t>Regulatory reporting domain · RBI / SEBI / IRDAI / SEC</t>
        </is>
      </c>
      <c r="R115" s="185" t="inlineStr">
        <is>
          <t>TE-B-IC</t>
        </is>
      </c>
      <c r="S115" s="186" t="n">
        <v>0.5600000000000001</v>
      </c>
      <c r="T115" s="186" t="n">
        <v>0.17</v>
      </c>
      <c r="U115" s="186" t="n">
        <v>0.05</v>
      </c>
      <c r="V115" s="186" t="n">
        <v>0.05</v>
      </c>
      <c r="W115" s="186" t="n">
        <v>0.1</v>
      </c>
      <c r="X115" s="186" t="n">
        <v>0.07000000000000001</v>
      </c>
      <c r="Y115" s="122" t="inlineStr">
        <is>
          <t>★ Business Analysis &amp; Requirements Engineering · ★ Regulatory &amp; BFSI Domain</t>
        </is>
      </c>
      <c r="Z115" s="123" t="inlineStr">
        <is>
          <t>Product, Platform &amp; Domain Knowledge · Database, SQL &amp; Data Engineering · Stakeholder &amp; Client Management · Communication &amp; Presentation</t>
        </is>
      </c>
      <c r="AA115" s="123" t="inlineStr">
        <is>
          <t>—</t>
        </is>
      </c>
      <c r="AB115" s="123" t="inlineStr">
        <is>
          <t>Core 3 · Future-ready 3 · Functional 4 · Leadership 3</t>
        </is>
      </c>
      <c r="AC115" s="124" t="inlineStr">
        <is>
          <r>
            <rPr>
              <rFont val="Calibri"/>
              <b val="1"/>
              <sz val="10"/>
            </rPr>
            <t>IC:</t>
          </r>
          <r>
            <rPr>
              <rFont val="Calibri"/>
              <sz val="10"/>
            </rPr>
            <t xml:space="preserve"> none · People: 6–8 knowledge work, 8–12 standardised delivery</t>
          </r>
        </is>
      </c>
      <c r="AD115" s="187" t="inlineStr">
        <is>
          <t>P4</t>
        </is>
      </c>
      <c r="AE115" s="131" t="inlineStr">
        <is>
          <t>Senior / Manager</t>
        </is>
      </c>
      <c r="AF115" s="188" t="inlineStr">
        <is>
          <t>4–5</t>
        </is>
      </c>
      <c r="AG115" s="131" t="inlineStr">
        <is>
          <t>Lead Business Analyst</t>
        </is>
      </c>
      <c r="AH115" s="131" t="inlineStr">
        <is>
          <t>L5 · MS 63 · —</t>
        </is>
      </c>
      <c r="AI115" s="131" t="inlineStr">
        <is>
          <t>JL5 · C3A · L8 Associate Manager</t>
        </is>
      </c>
      <c r="AJ115" s="131" t="inlineStr">
        <is>
          <t>Manager</t>
        </is>
      </c>
      <c r="AK115" s="131" t="inlineStr">
        <is>
          <t>Radford / Pave</t>
        </is>
      </c>
      <c r="AL115" s="131" t="inlineStr">
        <is>
          <t>Regnology — regulatory reporting: Senior BA · Reg Reporting · Big Four consulting: Manager · IRIS Vs Market Benchmark — IIBA certification pathway: CBAP · Infosys / Accenture: JL5 · L8 Associate Manager</t>
        </is>
      </c>
      <c r="AM115" s="131" t="inlineStr">
        <is>
          <t>IIBA BABOK v3; certifications ECBA · entry → CCBA → CBAP · senior</t>
        </is>
      </c>
      <c r="AN115" s="144" t="inlineStr">
        <is>
          <t>Lateral</t>
        </is>
      </c>
      <c r="AO115" s="134" t="inlineStr">
        <is>
          <t>B3 · Lead Specialist</t>
        </is>
      </c>
      <c r="AP115" s="134" t="inlineStr">
        <is>
          <t>B3 · Senior Manager</t>
        </is>
      </c>
      <c r="AQ115" s="134" t="inlineStr">
        <is>
          <t>AI-assisted requirement analysis, data-driven product decisions</t>
        </is>
      </c>
    </row>
    <row r="116" ht="93" customHeight="1">
      <c r="A116" s="109" t="inlineStr">
        <is>
          <t>Technology</t>
        </is>
      </c>
      <c r="B116" s="111" t="inlineStr">
        <is>
          <t>Engineering &amp; Development</t>
        </is>
      </c>
      <c r="C116" s="111" t="inlineStr">
        <is>
          <t>Full-Stack Development; Backend Development</t>
        </is>
      </c>
      <c r="D116" s="111" t="inlineStr">
        <is>
          <t>Lead Software Engineer – POD Lead</t>
        </is>
      </c>
      <c r="E116" s="23" t="inlineStr">
        <is>
          <t>B2</t>
        </is>
      </c>
      <c r="F116" s="21" t="inlineStr">
        <is>
          <t>Senior Specialist · POD Lead</t>
        </is>
      </c>
      <c r="G116" s="111" t="inlineStr">
        <is>
          <t>POD Lead</t>
        </is>
      </c>
      <c r="H116" s="112" t="n">
        <v>2</v>
      </c>
      <c r="I116" s="113" t="inlineStr">
        <is>
          <t>Deep domain expertise, or one team</t>
        </is>
      </c>
      <c r="J116" s="114" t="inlineStr">
        <is>
          <t>Hardest problems in the domain</t>
        </is>
      </c>
      <c r="K116" s="114" t="inlineStr">
        <is>
          <t>Allocates people and sets team priorities</t>
        </is>
      </c>
      <c r="L116" s="114" t="inlineStr">
        <is>
          <t>One team or a client portfolio</t>
        </is>
      </c>
      <c r="M116" s="114" t="inlineStr">
        <is>
          <r>
            <rPr>
              <rFont val="Calibri"/>
              <b val="1"/>
              <sz val="10"/>
            </rPr>
            <t>IC:</t>
          </r>
          <r>
            <rPr>
              <rFont val="Calibri"/>
              <sz val="10"/>
            </rPr>
            <t xml:space="preserve"> guides others in the domain · People: manages a team of 6+</t>
          </r>
        </is>
      </c>
      <c r="N116" s="184" t="inlineStr">
        <is>
          <t>6–9 yrs</t>
        </is>
      </c>
      <c r="O116" s="164"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116" s="164" t="inlineStr">
        <is>
          <t>Cloud / language certifications · optional; AWS / Azure architect · optional</t>
        </is>
      </c>
      <c r="Q116" s="164" t="inlineStr">
        <is>
          <t>Secure coding · OWASP, code review, unit testing</t>
        </is>
      </c>
      <c r="R116" s="185" t="inlineStr">
        <is>
          <t>TE-B-IC</t>
        </is>
      </c>
      <c r="S116" s="186" t="n">
        <v>0.5600000000000001</v>
      </c>
      <c r="T116" s="186" t="n">
        <v>0.17</v>
      </c>
      <c r="U116" s="186" t="n">
        <v>0.05</v>
      </c>
      <c r="V116" s="186" t="n">
        <v>0.05</v>
      </c>
      <c r="W116" s="186" t="n">
        <v>0.1</v>
      </c>
      <c r="X116" s="186" t="n">
        <v>0.07000000000000001</v>
      </c>
      <c r="Y116" s="122" t="inlineStr">
        <is>
          <t>★ Programming &amp; Tech-Stack Depth · ★ System Design &amp; Architecture</t>
        </is>
      </c>
      <c r="Z116" s="123" t="inlineStr">
        <is>
          <t>Database, SQL &amp; Data Engineering · Cloud, DevOps &amp; CI/CD · AI, GenAI &amp; Prompt Engineering · Product, Platform &amp; Domain Knowledge</t>
        </is>
      </c>
      <c r="AA116" s="123" t="inlineStr">
        <is>
          <t>—</t>
        </is>
      </c>
      <c r="AB116" s="123" t="inlineStr">
        <is>
          <t>Core 3 · Future-ready 3 · Functional 4 · Leadership 3</t>
        </is>
      </c>
      <c r="AC116" s="124" t="inlineStr">
        <is>
          <r>
            <rPr>
              <rFont val="Calibri"/>
              <b val="1"/>
              <sz val="10"/>
            </rPr>
            <t>IC:</t>
          </r>
          <r>
            <rPr>
              <rFont val="Calibri"/>
              <sz val="10"/>
            </rPr>
            <t xml:space="preserve"> none · People: 6–8 knowledge work, 8–12 standardised delivery</t>
          </r>
        </is>
      </c>
      <c r="AD116" s="187" t="inlineStr">
        <is>
          <t>P5</t>
        </is>
      </c>
      <c r="AE116" s="131" t="inlineStr">
        <is>
          <t>Senior / Manager</t>
        </is>
      </c>
      <c r="AF116" s="188" t="inlineStr">
        <is>
          <t>4–5</t>
        </is>
      </c>
      <c r="AG116" s="131" t="inlineStr">
        <is>
          <t>Principal Engineer</t>
        </is>
      </c>
      <c r="AH116" s="131" t="inlineStr">
        <is>
          <t>L5 · Senior · MS 63 · Senior SE</t>
        </is>
      </c>
      <c r="AI116" s="131" t="inlineStr">
        <is>
          <t>JL5 Technology Lead · C3A Assistant Consultant · L8 Associate Manager</t>
        </is>
      </c>
      <c r="AJ116" s="131" t="inlineStr">
        <is>
          <t>Manager</t>
        </is>
      </c>
      <c r="AK116" s="131" t="inlineStr">
        <is>
          <t>Workiva · Levels.fyi, Radford / Pave</t>
        </is>
      </c>
      <c r="AL116" s="131"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116" s="131" t="inlineStr">
        <is>
          <t>SFIA 9 · software development, programming; OWASP secure coding; cloud vendor certifications</t>
        </is>
      </c>
      <c r="AN116" s="144" t="inlineStr">
        <is>
          <t>Lateral</t>
        </is>
      </c>
      <c r="AO116" s="134" t="inlineStr">
        <is>
          <t>B3 · Lead Specialist</t>
        </is>
      </c>
      <c r="AP116" s="134" t="inlineStr">
        <is>
          <t>B3 · Senior Manager</t>
        </is>
      </c>
      <c r="AQ116" s="134" t="inlineStr">
        <is>
          <t>AI-assisted coding, cloud-native &amp; API-first design, LLM integration</t>
        </is>
      </c>
    </row>
    <row r="117" ht="93" customHeight="1">
      <c r="A117" s="109" t="inlineStr">
        <is>
          <t>Technology</t>
        </is>
      </c>
      <c r="B117" s="111" t="inlineStr">
        <is>
          <t>Engineering &amp; Development</t>
        </is>
      </c>
      <c r="C117" s="111" t="inlineStr">
        <is>
          <t>Backend Development</t>
        </is>
      </c>
      <c r="D117" s="111" t="inlineStr">
        <is>
          <t>Senior Technical Specialist – POD Lead</t>
        </is>
      </c>
      <c r="E117" s="23" t="inlineStr">
        <is>
          <t>B2</t>
        </is>
      </c>
      <c r="F117" s="21" t="inlineStr">
        <is>
          <t>Senior Specialist · POD Lead</t>
        </is>
      </c>
      <c r="G117" s="111" t="inlineStr">
        <is>
          <t>POD Lead</t>
        </is>
      </c>
      <c r="H117" s="112" t="n">
        <v>1</v>
      </c>
      <c r="I117" s="113" t="inlineStr">
        <is>
          <t>Deep domain expertise, or one team</t>
        </is>
      </c>
      <c r="J117" s="114" t="inlineStr">
        <is>
          <t>Hardest problems in the domain</t>
        </is>
      </c>
      <c r="K117" s="114" t="inlineStr">
        <is>
          <t>Allocates people and sets team priorities</t>
        </is>
      </c>
      <c r="L117" s="114" t="inlineStr">
        <is>
          <t>One team or a client portfolio</t>
        </is>
      </c>
      <c r="M117" s="114" t="inlineStr">
        <is>
          <r>
            <rPr>
              <rFont val="Calibri"/>
              <b val="1"/>
              <sz val="10"/>
            </rPr>
            <t>IC:</t>
          </r>
          <r>
            <rPr>
              <rFont val="Calibri"/>
              <sz val="10"/>
            </rPr>
            <t xml:space="preserve"> guides others in the domain · People: manages a team of 6+</t>
          </r>
        </is>
      </c>
      <c r="N117" s="184" t="inlineStr">
        <is>
          <t>6–9 yrs</t>
        </is>
      </c>
      <c r="O117" s="164" t="inlineStr">
        <is>
          <r>
            <rPr>
              <rFont val="Calibri"/>
              <sz val="10"/>
            </rPr>
            <t xml:space="preserve">Graduate or postgraduate; professional qualification preferred
</t>
          </r>
          <r>
            <rPr>
              <rFont val="Calibri"/>
              <b val="1"/>
              <sz val="10"/>
            </rPr>
            <t>Family:</t>
          </r>
          <r>
            <rPr>
              <rFont val="Calibri"/>
              <sz val="10"/>
            </rPr>
            <t xml:space="preserve"> BE / B.Tech / MCA / M.Tech / B.Sc · CS</t>
          </r>
        </is>
      </c>
      <c r="P117" s="164" t="inlineStr">
        <is>
          <t>Cloud / language certifications · optional; AWS / Azure architect · optional</t>
        </is>
      </c>
      <c r="Q117" s="164" t="inlineStr">
        <is>
          <t>Secure coding · OWASP, code review, unit testing</t>
        </is>
      </c>
      <c r="R117" s="185" t="inlineStr">
        <is>
          <t>TE-B-IC</t>
        </is>
      </c>
      <c r="S117" s="186" t="n">
        <v>0.5600000000000001</v>
      </c>
      <c r="T117" s="186" t="n">
        <v>0.17</v>
      </c>
      <c r="U117" s="186" t="n">
        <v>0.05</v>
      </c>
      <c r="V117" s="186" t="n">
        <v>0.05</v>
      </c>
      <c r="W117" s="186" t="n">
        <v>0.1</v>
      </c>
      <c r="X117" s="186" t="n">
        <v>0.07000000000000001</v>
      </c>
      <c r="Y117" s="122" t="inlineStr">
        <is>
          <t>★ Programming &amp; Tech-Stack Depth · ★ System Design &amp; Architecture</t>
        </is>
      </c>
      <c r="Z117" s="123" t="inlineStr">
        <is>
          <t>Database, SQL &amp; Data Engineering · Cloud, DevOps &amp; CI/CD · AI, GenAI &amp; Prompt Engineering · Product, Platform &amp; Domain Knowledge</t>
        </is>
      </c>
      <c r="AA117" s="123" t="inlineStr">
        <is>
          <t>—</t>
        </is>
      </c>
      <c r="AB117" s="123" t="inlineStr">
        <is>
          <t>Core 3 · Future-ready 3 · Functional 4 · Leadership 3</t>
        </is>
      </c>
      <c r="AC117" s="124" t="inlineStr">
        <is>
          <r>
            <rPr>
              <rFont val="Calibri"/>
              <b val="1"/>
              <sz val="10"/>
            </rPr>
            <t>IC:</t>
          </r>
          <r>
            <rPr>
              <rFont val="Calibri"/>
              <sz val="10"/>
            </rPr>
            <t xml:space="preserve"> none · People: 6–8 knowledge work, 8–12 standardised delivery</t>
          </r>
        </is>
      </c>
      <c r="AD117" s="187" t="inlineStr">
        <is>
          <t>P4</t>
        </is>
      </c>
      <c r="AE117" s="131" t="inlineStr">
        <is>
          <t>Senior / Manager</t>
        </is>
      </c>
      <c r="AF117" s="188" t="inlineStr">
        <is>
          <t>4–5</t>
        </is>
      </c>
      <c r="AG117" s="131" t="inlineStr">
        <is>
          <t>Lead / Staff Engineer</t>
        </is>
      </c>
      <c r="AH117" s="131" t="inlineStr">
        <is>
          <t>L5 · Senior · MS 63 · Senior SE</t>
        </is>
      </c>
      <c r="AI117" s="131" t="inlineStr">
        <is>
          <t>JL5 Technology Lead · C3A Assistant Consultant · L8 Associate Manager</t>
        </is>
      </c>
      <c r="AJ117" s="131" t="inlineStr">
        <is>
          <t>Manager</t>
        </is>
      </c>
      <c r="AK117" s="131" t="inlineStr">
        <is>
          <t>Workiva · Levels.fyi, Radford / Pave</t>
        </is>
      </c>
      <c r="AL117" s="131" t="inlineStr">
        <is>
          <r>
            <rPr>
              <rFont val="Calibri"/>
              <b val="1"/>
              <sz val="10"/>
            </rPr>
            <t>Workiva:</t>
          </r>
          <r>
            <rPr>
              <rFont val="Calibri"/>
              <sz val="10"/>
            </rPr>
            <t xml:space="preserve"> Senior SE · Broadridge India: Lead SE · Nasdaq / AxiomSL: Senior SE · Salesforce: SMTS · Atlassian: P50 Senior · 6–12 yrs · Freshworks: Lead SE · Clear: SDE3 / Senior · IRIS Vs Competitor Benchmark — engineering managers: Engineering Manager</t>
          </r>
        </is>
      </c>
      <c r="AM117" s="131" t="inlineStr">
        <is>
          <t>SFIA 9 · software development, programming; OWASP secure coding; cloud vendor certifications</t>
        </is>
      </c>
      <c r="AN117" s="144" t="inlineStr">
        <is>
          <t>Lateral</t>
        </is>
      </c>
      <c r="AO117" s="134" t="inlineStr">
        <is>
          <t>B3 · Lead Specialist</t>
        </is>
      </c>
      <c r="AP117" s="134" t="inlineStr">
        <is>
          <t>B3 · Senior Manager</t>
        </is>
      </c>
      <c r="AQ117" s="134" t="inlineStr">
        <is>
          <t>AI-assisted coding, cloud-native &amp; API-first design, LLM integration</t>
        </is>
      </c>
    </row>
    <row r="118" ht="80" customHeight="1">
      <c r="A118" s="109" t="inlineStr">
        <is>
          <t>Technology</t>
        </is>
      </c>
      <c r="B118" s="111" t="inlineStr">
        <is>
          <t>Engineering &amp; Development</t>
        </is>
      </c>
      <c r="C118" s="111" t="inlineStr">
        <is>
          <t>Backend Development</t>
        </is>
      </c>
      <c r="D118" s="111" t="inlineStr">
        <is>
          <t>Senior Engineering Manager</t>
        </is>
      </c>
      <c r="E118" s="23" t="inlineStr">
        <is>
          <t>B3</t>
        </is>
      </c>
      <c r="F118" s="21" t="inlineStr">
        <is>
          <t>Senior Manager</t>
        </is>
      </c>
      <c r="G118" s="111" t="inlineStr">
        <is>
          <t>People Manager</t>
        </is>
      </c>
      <c r="H118" s="112" t="n">
        <v>1</v>
      </c>
      <c r="I118" s="113" t="inlineStr">
        <is>
          <t>A practice, or several teams through team leads</t>
        </is>
      </c>
      <c r="J118" s="114" t="inlineStr">
        <is>
          <t>Sets standards for a practice; cross-team problems</t>
        </is>
      </c>
      <c r="K118" s="114" t="inlineStr">
        <is>
          <t>Commercial / strategic calls for the unit</t>
        </is>
      </c>
      <c r="L118" s="114" t="inlineStr">
        <is>
          <t>Several teams or a practice</t>
        </is>
      </c>
      <c r="M118" s="114" t="inlineStr">
        <is>
          <r>
            <rPr>
              <rFont val="Calibri"/>
              <b val="1"/>
              <sz val="10"/>
            </rPr>
            <t>IC:</t>
          </r>
          <r>
            <rPr>
              <rFont val="Calibri"/>
              <sz val="10"/>
            </rPr>
            <t xml:space="preserve"> leads a practice · People: team leads / managers report in</t>
          </r>
        </is>
      </c>
      <c r="N118" s="184" t="inlineStr">
        <is>
          <t>8–12 yrs</t>
        </is>
      </c>
      <c r="O118" s="164" t="inlineStr">
        <is>
          <r>
            <rPr>
              <rFont val="Calibri"/>
              <sz val="10"/>
            </rPr>
            <t xml:space="preserve">Postgraduate or professional qualification preferred
</t>
          </r>
          <r>
            <rPr>
              <rFont val="Calibri"/>
              <b val="1"/>
              <sz val="10"/>
            </rPr>
            <t>Family:</t>
          </r>
          <r>
            <rPr>
              <rFont val="Calibri"/>
              <sz val="10"/>
            </rPr>
            <t xml:space="preserve"> BE / B.Tech / MCA / M.Tech / B.Sc · CS</t>
          </r>
        </is>
      </c>
      <c r="P118" s="164" t="inlineStr">
        <is>
          <t>Cloud / language certifications · optional; AWS / Azure architect · optional</t>
        </is>
      </c>
      <c r="Q118" s="164" t="inlineStr">
        <is>
          <t>Secure coding · OWASP, code review, unit testing</t>
        </is>
      </c>
      <c r="R118" s="185" t="inlineStr">
        <is>
          <t>TE-B-M</t>
        </is>
      </c>
      <c r="S118" s="186" t="n">
        <v>0.42</v>
      </c>
      <c r="T118" s="186" t="n">
        <v>0.18</v>
      </c>
      <c r="U118" s="186" t="n">
        <v>0.06</v>
      </c>
      <c r="V118" s="186" t="n">
        <v>0.15</v>
      </c>
      <c r="W118" s="186" t="n">
        <v>0.1</v>
      </c>
      <c r="X118" s="186" t="n">
        <v>0.09</v>
      </c>
      <c r="Y118" s="122" t="inlineStr">
        <is>
          <t>★ Programming &amp; Tech-Stack Depth · ★ System Design &amp; Architecture</t>
        </is>
      </c>
      <c r="Z118" s="123" t="inlineStr">
        <is>
          <t>Database, SQL &amp; Data Engineering · Cloud, DevOps &amp; CI/CD · AI, GenAI &amp; Prompt Engineering · Product, Platform &amp; Domain Knowledge</t>
        </is>
      </c>
      <c r="AA118" s="123" t="inlineStr">
        <is>
          <t>—</t>
        </is>
      </c>
      <c r="AB118" s="123" t="inlineStr">
        <is>
          <t>Core 4 · Future-ready 3 · Functional 4 · Leadership 4</t>
        </is>
      </c>
      <c r="AC118" s="124" t="inlineStr">
        <is>
          <r>
            <rPr>
              <rFont val="Calibri"/>
              <b val="1"/>
              <sz val="10"/>
            </rPr>
            <t>IC:</t>
          </r>
          <r>
            <rPr>
              <rFont val="Calibri"/>
              <sz val="10"/>
            </rPr>
            <t xml:space="preserve"> none · People: 5–8 incl. team leads</t>
          </r>
        </is>
      </c>
      <c r="AD118" s="187" t="inlineStr">
        <is>
          <t>M4</t>
        </is>
      </c>
      <c r="AE118" s="131" t="inlineStr">
        <is>
          <t>Expert / Senior Manager</t>
        </is>
      </c>
      <c r="AF118" s="188" t="inlineStr">
        <is>
          <t>5 Ensure, advise</t>
        </is>
      </c>
      <c r="AG118" s="131" t="inlineStr">
        <is>
          <t>Senior Manager</t>
        </is>
      </c>
      <c r="AH118" s="131" t="inlineStr">
        <is>
          <t>L5 · Senior · MS 63–64 · Senior SE</t>
        </is>
      </c>
      <c r="AI118" s="131" t="inlineStr">
        <is>
          <t>JL5–JL6B · C3B Associate Consultant · L7 Manager</t>
        </is>
      </c>
      <c r="AJ118" s="131" t="inlineStr">
        <is>
          <t>Senior Manager</t>
        </is>
      </c>
      <c r="AK118" s="131" t="inlineStr">
        <is>
          <t>Workiva · Levels.fyi, Radford / Pave</t>
        </is>
      </c>
      <c r="AL118" s="131" t="inlineStr">
        <is>
          <r>
            <rPr>
              <rFont val="Calibri"/>
              <b val="1"/>
              <sz val="10"/>
            </rPr>
            <t>Workiva:</t>
          </r>
          <r>
            <rPr>
              <rFont val="Calibri"/>
              <sz val="10"/>
            </rPr>
            <t xml:space="preserve"> Staff SE · Broadridge India: Senior Lead SE · Nasdaq / AxiomSL: Lead SE · Salesforce: LMTS · Atlassian: P50 Senior · Freshworks: Staff SE · Clear: Staff · IRIS Vs Competitor Benchmark — engineering managers: Senior EM</t>
          </r>
        </is>
      </c>
      <c r="AM118" s="131" t="inlineStr">
        <is>
          <t>SFIA 9 · software development, programming; OWASP secure coding; cloud vendor certifications</t>
        </is>
      </c>
      <c r="AN118" s="144" t="inlineStr">
        <is>
          <t>Lateral; internal posting first</t>
        </is>
      </c>
      <c r="AO118" s="134" t="inlineStr">
        <is>
          <t>C1 · Principal · or B+ · Practice Lead · Player-Coach if leading people hands-on</t>
        </is>
      </c>
      <c r="AP118" s="134" t="inlineStr">
        <is>
          <t>C1 · Associate Head · or B+ · Practice Lead · Player-Coach if leading people hands-on</t>
        </is>
      </c>
      <c r="AQ118" s="134" t="inlineStr">
        <is>
          <t>AI-assisted coding, cloud-native &amp; API-first design, LLM integration</t>
        </is>
      </c>
    </row>
    <row r="119" ht="93" customHeight="1">
      <c r="A119" s="109" t="inlineStr">
        <is>
          <t>Technology</t>
        </is>
      </c>
      <c r="B119" s="111" t="inlineStr">
        <is>
          <t>Engineering &amp; Development</t>
        </is>
      </c>
      <c r="C119" s="111" t="inlineStr">
        <is>
          <t>Engineering Leadership</t>
        </is>
      </c>
      <c r="D119" s="111" t="inlineStr">
        <is>
          <t>Head – Product Engineering</t>
        </is>
      </c>
      <c r="E119" s="33" t="inlineStr">
        <is>
          <t>C2</t>
        </is>
      </c>
      <c r="F119" s="142" t="inlineStr">
        <is>
          <t>Head of Function</t>
        </is>
      </c>
      <c r="G119" s="111" t="inlineStr">
        <is>
          <t>People Manager</t>
        </is>
      </c>
      <c r="H119" s="112" t="n">
        <v>1</v>
      </c>
      <c r="I119" s="113" t="inlineStr">
        <is>
          <t>A function or department, or a company-wide discipline</t>
        </is>
      </c>
      <c r="J119" s="114" t="inlineStr">
        <is>
          <t>Function-wide or company-wide problems; creates methods and standards</t>
        </is>
      </c>
      <c r="K119" s="114" t="inlineStr">
        <is>
          <t>Sets direction for a function</t>
        </is>
      </c>
      <c r="L119" s="114" t="inlineStr">
        <is>
          <t>Function results, budget and risk</t>
        </is>
      </c>
      <c r="M119" s="114" t="inlineStr">
        <is>
          <t>Leads a function; shapes functional strategy</t>
        </is>
      </c>
      <c r="N119" s="184" t="inlineStr">
        <is>
          <t>12–17 yrs</t>
        </is>
      </c>
      <c r="O119" s="164" t="inlineStr">
        <is>
          <r>
            <rPr>
              <rFont val="Calibri"/>
              <sz val="10"/>
            </rPr>
            <t xml:space="preserve">Postgraduate / professional qualification preferred
</t>
          </r>
          <r>
            <rPr>
              <rFont val="Calibri"/>
              <b val="1"/>
              <sz val="10"/>
            </rPr>
            <t>Family:</t>
          </r>
          <r>
            <rPr>
              <rFont val="Calibri"/>
              <sz val="10"/>
            </rPr>
            <t xml:space="preserve"> BE / B.Tech / MCA / M.Tech / B.Sc · CS</t>
          </r>
        </is>
      </c>
      <c r="P119" s="164" t="inlineStr">
        <is>
          <t>Cloud / language certifications · optional; AWS / Azure architect · optional</t>
        </is>
      </c>
      <c r="Q119" s="164" t="inlineStr">
        <is>
          <t>Secure coding · OWASP, code review, unit testing</t>
        </is>
      </c>
      <c r="R119" s="185" t="inlineStr">
        <is>
          <t>TE-C-M</t>
        </is>
      </c>
      <c r="S119" s="186" t="n">
        <v>0.48</v>
      </c>
      <c r="T119" s="186" t="n">
        <v>0.18</v>
      </c>
      <c r="U119" s="186" t="n">
        <v>0.06</v>
      </c>
      <c r="V119" s="186" t="n">
        <v>0.15</v>
      </c>
      <c r="W119" s="186" t="n">
        <v>0.05</v>
      </c>
      <c r="X119" s="186" t="n">
        <v>0.08</v>
      </c>
      <c r="Y119" s="122" t="inlineStr">
        <is>
          <t>★ Programming &amp; Tech-Stack Depth · ★ System Design &amp; Architecture</t>
        </is>
      </c>
      <c r="Z119" s="123" t="inlineStr">
        <is>
          <t>Database, SQL &amp; Data Engineering · Cloud, DevOps &amp; CI/CD · AI, GenAI &amp; Prompt Engineering · Product, Platform &amp; Domain Knowledge</t>
        </is>
      </c>
      <c r="AA119" s="123" t="inlineStr">
        <is>
          <t>—</t>
        </is>
      </c>
      <c r="AB119" s="123" t="inlineStr">
        <is>
          <t>Core 4 · Future-ready 4 · Functional 5 · Leadership 4</t>
        </is>
      </c>
      <c r="AC119" s="124" t="inlineStr">
        <is>
          <t>5–8 managers / associate heads</t>
        </is>
      </c>
      <c r="AD119" s="187" t="inlineStr">
        <is>
          <t>M6</t>
        </is>
      </c>
      <c r="AE119" s="131" t="inlineStr">
        <is>
          <t>— / Senior Director</t>
        </is>
      </c>
      <c r="AF119" s="188" t="inlineStr">
        <is>
          <t>6 Initiate, influence</t>
        </is>
      </c>
      <c r="AG119" s="131" t="inlineStr">
        <is>
          <t>Senior Head / General Manager</t>
        </is>
      </c>
      <c r="AH119" s="131" t="inlineStr">
        <is>
          <t>L6–L7 · MS 65–66 · —</t>
        </is>
      </c>
      <c r="AI119" s="131" t="inlineStr">
        <is>
          <t>JL6A Senior Technology Architect · C4–C5 · L6 Senior Manager</t>
        </is>
      </c>
      <c r="AJ119" s="131" t="inlineStr">
        <is>
          <t>Associate Director – Director</t>
        </is>
      </c>
      <c r="AK119" s="131" t="inlineStr">
        <is>
          <t>Workiva · Levels.fyi, Radford / Pave</t>
        </is>
      </c>
      <c r="AL119" s="131" t="inlineStr">
        <is>
          <r>
            <rPr>
              <rFont val="Calibri"/>
              <b val="1"/>
              <sz val="10"/>
            </rPr>
            <t>Salesforce:</t>
          </r>
          <r>
            <rPr>
              <rFont val="Calibri"/>
              <sz val="10"/>
            </rPr>
            <t xml:space="preserve"> Architect / Principal Architect · Atlassian: P70 · Freshworks: Principal Engineer · IRIS Vs Competitor Benchmark — engineering managers: Director Engineering</t>
          </r>
        </is>
      </c>
      <c r="AM119" s="131" t="inlineStr">
        <is>
          <t>SFIA 9 · software development, programming; OWASP secure coding; cloud vendor certifications</t>
        </is>
      </c>
      <c r="AN119" s="144" t="inlineStr">
        <is>
          <t>Internal posting first; lateral</t>
        </is>
      </c>
      <c r="AO119" s="134" t="inlineStr">
        <is>
          <t>D1 · Chief Specialist / Distinguished Principal · or C+ · Group Head · Player-Coach if leading people hands-on</t>
        </is>
      </c>
      <c r="AP119" s="134" t="inlineStr">
        <is>
          <t>D1 · Associate Vice President / Business Head · or C+ · Group Head · Player-Coach if leading people hands-on</t>
        </is>
      </c>
      <c r="AQ119" s="134" t="inlineStr">
        <is>
          <t>AI-assisted coding, cloud-native &amp; API-first design, LLM integration</t>
        </is>
      </c>
    </row>
  </sheetData>
  <mergeCells count="23">
    <mergeCell ref="A3:AQ3"/>
    <mergeCell ref="A55:AQ55"/>
    <mergeCell ref="A2:AQ2"/>
    <mergeCell ref="A86:AQ86"/>
    <mergeCell ref="A100:AQ100"/>
    <mergeCell ref="R5:X5"/>
    <mergeCell ref="A10:AQ10"/>
    <mergeCell ref="A68:AQ68"/>
    <mergeCell ref="A4:C4"/>
    <mergeCell ref="A13:AQ13"/>
    <mergeCell ref="AD5:AM5"/>
    <mergeCell ref="AN5:AQ5"/>
    <mergeCell ref="A60:AQ60"/>
    <mergeCell ref="A5:H5"/>
    <mergeCell ref="I5:M5"/>
    <mergeCell ref="A1:AQ1"/>
    <mergeCell ref="Y5:AB5"/>
    <mergeCell ref="A36:AQ36"/>
    <mergeCell ref="AC5"/>
    <mergeCell ref="N5:Q5"/>
    <mergeCell ref="A7:AQ7"/>
    <mergeCell ref="A16:AQ16"/>
    <mergeCell ref="A25:AQ25"/>
  </mergeCells>
  <conditionalFormatting sqref="S7:S121">
    <cfRule type="colorScale" priority="1">
      <colorScale>
        <cfvo type="num" val="0"/>
        <cfvo type="num" val="0.4"/>
        <color rgb="00FFFFFF"/>
        <color rgb="00A9D08E"/>
      </colorScale>
    </cfRule>
  </conditionalFormatting>
  <conditionalFormatting sqref="T7:T121">
    <cfRule type="colorScale" priority="2">
      <colorScale>
        <cfvo type="num" val="0"/>
        <cfvo type="num" val="0.4"/>
        <color rgb="00FFFFFF"/>
        <color rgb="00A9D08E"/>
      </colorScale>
    </cfRule>
  </conditionalFormatting>
  <conditionalFormatting sqref="U7:U121">
    <cfRule type="colorScale" priority="3">
      <colorScale>
        <cfvo type="num" val="0"/>
        <cfvo type="num" val="0.4"/>
        <color rgb="00FFFFFF"/>
        <color rgb="00A9D08E"/>
      </colorScale>
    </cfRule>
  </conditionalFormatting>
  <conditionalFormatting sqref="V7:V121">
    <cfRule type="colorScale" priority="4">
      <colorScale>
        <cfvo type="num" val="0"/>
        <cfvo type="num" val="0.4"/>
        <color rgb="00FFFFFF"/>
        <color rgb="00A9D08E"/>
      </colorScale>
    </cfRule>
  </conditionalFormatting>
  <conditionalFormatting sqref="W7:W121">
    <cfRule type="colorScale" priority="5">
      <colorScale>
        <cfvo type="num" val="0"/>
        <cfvo type="num" val="0.4"/>
        <color rgb="00FFFFFF"/>
        <color rgb="00A9D08E"/>
      </colorScale>
    </cfRule>
  </conditionalFormatting>
  <conditionalFormatting sqref="X7:X121">
    <cfRule type="colorScale" priority="6">
      <colorScale>
        <cfvo type="num" val="0"/>
        <cfvo type="num" val="0.4"/>
        <color rgb="00FFFFFF"/>
        <color rgb="00A9D08E"/>
      </colorScale>
    </cfRule>
  </conditionalFormatting>
  <hyperlinks>
    <hyperlink xmlns:r="http://schemas.openxmlformats.org/officeDocument/2006/relationships" ref="AR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4.xml><?xml version="1.0" encoding="utf-8"?>
<worksheet xmlns="http://schemas.openxmlformats.org/spreadsheetml/2006/main">
  <sheetPr>
    <tabColor rgb="00548235"/>
    <outlinePr summaryBelow="1" summaryRight="1"/>
    <pageSetUpPr fitToPage="1"/>
  </sheetPr>
  <dimension ref="A1:AJ221"/>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4" customWidth="1" min="3" max="3"/>
    <col width="20" customWidth="1" min="4" max="4"/>
    <col width="24" customWidth="1" min="5" max="5"/>
    <col width="12" customWidth="1" min="6" max="6"/>
    <col width="8" customWidth="1" min="7" max="7"/>
    <col width="10" customWidth="1" min="8" max="8"/>
    <col width="11" customWidth="1" min="9" max="9"/>
    <col width="7" customWidth="1" min="10" max="10"/>
    <col width="9" customWidth="1" min="11" max="11"/>
    <col width="17" customWidth="1" min="12" max="12"/>
    <col width="13" customWidth="1" min="13" max="13"/>
    <col width="7" customWidth="1" min="14" max="14"/>
    <col width="8" customWidth="1" min="15" max="15"/>
    <col width="16" customWidth="1" min="16" max="16"/>
    <col width="8" customWidth="1" min="17" max="17"/>
    <col width="13" customWidth="1" min="18" max="18"/>
    <col width="7" customWidth="1" min="19" max="19"/>
    <col width="7" customWidth="1" min="20" max="20"/>
    <col width="12" customWidth="1" min="21" max="21"/>
    <col width="7" customWidth="1" min="22" max="22"/>
    <col width="22" customWidth="1" min="23" max="23"/>
    <col width="22" customWidth="1" min="24" max="24"/>
    <col width="40" customWidth="1" min="25" max="25"/>
    <col width="32" customWidth="1" min="26" max="26"/>
    <col width="28" customWidth="1" min="27" max="27"/>
    <col width="26" customWidth="1" min="28" max="28"/>
    <col width="28" customWidth="1" min="29" max="29"/>
    <col width="22" customWidth="1" min="30" max="30"/>
    <col width="24" customWidth="1" min="31" max="31"/>
    <col width="32" customWidth="1" min="32" max="32"/>
    <col width="28" customWidth="1" min="33" max="33"/>
    <col width="7" customWidth="1" min="34" max="34"/>
    <col width="12" customWidth="1" min="35" max="35"/>
    <col width="20" customWidth="1" min="36" max="36"/>
  </cols>
  <sheetData>
    <row r="1" ht="34" customHeight="1">
      <c r="A1" s="1" t="inlineStr">
        <is>
          <t>Talent, Learning &amp; Mobility — per person</t>
        </is>
      </c>
      <c r="U1" s="243" t="inlineStr">
        <is>
          <t>◂ Contents</t>
        </is>
      </c>
    </row>
    <row r="2" ht="30" customHeight="1">
      <c r="A2" s="3" t="inlineStr">
        <is>
          <t>Sheet 8 · Manager talent data, competency results against the role's profile, learning needs from three angles · self, manager, role, and mobility signals · lateral options, duplicated work, similar talent elsewhere in IRIS, span.</t>
        </is>
      </c>
    </row>
    <row r="3">
      <c r="A3" s="4" t="inlineStr">
        <is>
          <t>IRIS · Job Architecture &amp; Job Design · Final v1.12 · October 2026 · Internal — Confidential</t>
        </is>
      </c>
    </row>
    <row r="4" ht="30" customHeight="1">
      <c r="A4" s="62" t="inlineStr">
        <is>
          <t>Section colours: each column group has its own header colour and a matching light tint</t>
        </is>
      </c>
      <c r="E4" s="63" t="inlineStr">
        <is>
          <t>Changed vs current · designation or level</t>
        </is>
      </c>
      <c r="G4" s="65" t="inlineStr">
        <is>
          <t>Level up</t>
        </is>
      </c>
      <c r="I4" s="66" t="inlineStr">
        <is>
          <t>Level down — pay &amp; title protected</t>
        </is>
      </c>
      <c r="L4" s="67" t="inlineStr">
        <is>
          <t>Newly mapped</t>
        </is>
      </c>
      <c r="N4" s="68" t="inlineStr">
        <is>
          <t>Player-Coach · B+ · C+</t>
        </is>
      </c>
      <c r="Q4" s="69" t="inlineStr">
        <is>
          <t>RED = critical input needed · could change or confirm the level</t>
        </is>
      </c>
      <c r="V4" s="71" t="inlineStr">
        <is>
          <t>YELLOW = to complete in validation</t>
        </is>
      </c>
    </row>
    <row r="5" ht="32" customHeight="1">
      <c r="A5" s="73" t="inlineStr">
        <is>
          <t>PERSON</t>
        </is>
      </c>
      <c r="J5" s="74" t="inlineStr">
        <is>
          <t>TALENT · manager mapping</t>
        </is>
      </c>
      <c r="Q5" s="76" t="inlineStr">
        <is>
          <t>COMPETENCY RESULT</t>
        </is>
      </c>
      <c r="Z5" s="77" t="inlineStr">
        <is>
          <t>LEARNING NEEDS</t>
        </is>
      </c>
      <c r="AE5" s="79" t="inlineStr">
        <is>
          <t>MOBILITY, OVERLAP &amp; STRUCTURE</t>
        </is>
      </c>
    </row>
    <row r="6" ht="58" customHeight="1">
      <c r="A6" s="91" t="inlineStr">
        <is>
          <t>Emp ID</t>
        </is>
      </c>
      <c r="B6" s="92" t="inlineStr">
        <is>
          <t>Employee name</t>
        </is>
      </c>
      <c r="C6" s="92" t="inlineStr">
        <is>
          <t>Department</t>
        </is>
      </c>
      <c r="D6" s="92" t="inlineStr">
        <is>
          <t>Current designation</t>
        </is>
      </c>
      <c r="E6" s="92" t="inlineStr">
        <is>
          <t>Final designation</t>
        </is>
      </c>
      <c r="F6" s="92" t="inlineStr">
        <is>
          <t>Current level</t>
        </is>
      </c>
      <c r="G6" s="92" t="inlineStr">
        <is>
          <t>FINAL LEVEL</t>
        </is>
      </c>
      <c r="H6" s="92" t="inlineStr">
        <is>
          <t>Change vs current</t>
        </is>
      </c>
      <c r="I6" s="92" t="inlineStr">
        <is>
          <t>Track</t>
        </is>
      </c>
      <c r="J6" s="93" t="inlineStr">
        <is>
          <t>Latest rating</t>
        </is>
      </c>
      <c r="K6" s="12" t="inlineStr">
        <is>
          <t>Potential</t>
        </is>
      </c>
      <c r="L6" s="12" t="inlineStr">
        <is>
          <t>9-box</t>
        </is>
      </c>
      <c r="M6" s="12" t="inlineStr">
        <is>
          <t>Readiness</t>
        </is>
      </c>
      <c r="N6" s="12" t="inlineStr">
        <is>
          <t>Top performer</t>
        </is>
      </c>
      <c r="O6" s="12" t="inlineStr">
        <is>
          <t>Critical role · Y/N</t>
        </is>
      </c>
      <c r="P6" s="12" t="inlineStr">
        <is>
          <t>Successor named</t>
        </is>
      </c>
      <c r="Q6" s="94" t="inlineStr">
        <is>
          <t>Competency index %</t>
        </is>
      </c>
      <c r="R6" s="156" t="inlineStr">
        <is>
          <t>Fit</t>
        </is>
      </c>
      <c r="S6" s="156" t="inlineStr">
        <is>
          <t>Core %</t>
        </is>
      </c>
      <c r="T6" s="156" t="inlineStr">
        <is>
          <t>Future-ready %</t>
        </is>
      </c>
      <c r="U6" s="156" t="inlineStr">
        <is>
          <t>Functional %</t>
        </is>
      </c>
      <c r="V6" s="156" t="inlineStr">
        <is>
          <t>Leadership %</t>
        </is>
      </c>
      <c r="W6" s="156" t="inlineStr">
        <is>
          <t>Top gaps</t>
        </is>
      </c>
      <c r="X6" s="156" t="inlineStr">
        <is>
          <t>Readiness for next level</t>
        </is>
      </c>
      <c r="Y6" s="156" t="inlineStr">
        <is>
          <t>Ratings by competency · rating / required</t>
        </is>
      </c>
      <c r="Z6" s="95" t="inlineStr">
        <is>
          <t>Self-identified — topics · survey; not quoted</t>
        </is>
      </c>
      <c r="AA6" s="96" t="inlineStr">
        <is>
          <t>Manager-identified</t>
        </is>
      </c>
      <c r="AB6" s="96" t="inlineStr">
        <is>
          <t>Role-based priorities</t>
        </is>
      </c>
      <c r="AC6" s="96" t="inlineStr">
        <is>
          <t>To move to the next role — topics · survey; not quoted</t>
        </is>
      </c>
      <c r="AD6" s="96" t="inlineStr">
        <is>
          <t>Training for next role</t>
        </is>
      </c>
      <c r="AE6" s="97" t="inlineStr">
        <is>
          <t>Lateral move options</t>
        </is>
      </c>
      <c r="AF6" s="98" t="inlineStr">
        <is>
          <t>Duplication — same business</t>
        </is>
      </c>
      <c r="AG6" s="98" t="inlineStr">
        <is>
          <t>Alternate talent pool — other businesses</t>
        </is>
      </c>
      <c r="AH6" s="98" t="inlineStr">
        <is>
          <t>Direct reports</t>
        </is>
      </c>
      <c r="AI6" s="98" t="inlineStr">
        <is>
          <t>Span status</t>
        </is>
      </c>
      <c r="AJ6" s="98" t="inlineStr">
        <is>
          <t>Span action</t>
        </is>
      </c>
    </row>
    <row r="7" ht="80" customHeight="1">
      <c r="A7" s="109" t="inlineStr">
        <is>
          <t>IRIS0391</t>
        </is>
      </c>
      <c r="B7" s="111" t="inlineStr">
        <is>
          <t>Anuradha RK</t>
        </is>
      </c>
      <c r="C7" s="111" t="inlineStr">
        <is>
          <t>CARBON Business Head</t>
        </is>
      </c>
      <c r="D7" s="111" t="inlineStr">
        <is>
          <t>Business Head</t>
        </is>
      </c>
      <c r="E7" s="111" t="inlineStr">
        <is>
          <t>Business Head</t>
        </is>
      </c>
      <c r="F7" s="115" t="inlineStr">
        <is>
          <t>Not in current mapping files</t>
        </is>
      </c>
      <c r="G7" s="116" t="inlineStr">
        <is>
          <t>D2</t>
        </is>
      </c>
      <c r="H7" s="118" t="inlineStr">
        <is>
          <t>● Newly mapped</t>
        </is>
      </c>
      <c r="I7" s="111" t="inlineStr">
        <is>
          <t>People Manager</t>
        </is>
      </c>
      <c r="J7" s="113" t="inlineStr">
        <is>
          <t>Not rated · manager</t>
        </is>
      </c>
      <c r="K7" s="114" t="inlineStr">
        <is>
          <t>—</t>
        </is>
      </c>
      <c r="L7" s="114" t="inlineStr">
        <is>
          <t>Not placed · manager</t>
        </is>
      </c>
      <c r="M7" s="114" t="inlineStr">
        <is>
          <t>No rating data</t>
        </is>
      </c>
      <c r="N7" s="114" t="n"/>
      <c r="O7" s="114" t="inlineStr"/>
      <c r="P7" s="114" t="inlineStr"/>
      <c r="Q7" s="119" t="n"/>
      <c r="R7" s="164" t="inlineStr">
        <is>
          <t>Not assessed — no survey or KRA evidence</t>
        </is>
      </c>
      <c r="S7" s="164" t="n"/>
      <c r="T7" s="164" t="n"/>
      <c r="U7" s="164" t="n"/>
      <c r="V7" s="164" t="n"/>
      <c r="W7" s="164" t="n"/>
      <c r="X7" s="164" t="n"/>
      <c r="Y7" s="164" t="inlineStr">
        <is>
          <r>
            <rPr>
              <rFont val="Calibri"/>
              <b val="1"/>
              <sz val="10"/>
            </rPr>
            <t>Required at D1:</t>
          </r>
          <r>
            <rPr>
              <rFont val="Calibri"/>
              <sz val="10"/>
            </rPr>
            <t xml:space="preserve"> Core 5 · Future-ready 4 · Functional Business acumen 4 · People leadership 4 · Stakeholder mgmt 4 · Product &amp; domain 4 · Regulatory domain 4 · Communication 4 · Leadership 5 — rate in manager validation using sheet 4.</t>
          </r>
        </is>
      </c>
      <c r="Z7" s="120" t="inlineStr"/>
      <c r="AA7" s="165" t="n"/>
      <c r="AB7" s="165" t="inlineStr">
        <is>
          <t>Strategic Thinking &amp; Business Acumen</t>
        </is>
      </c>
      <c r="AC7" s="165" t="inlineStr"/>
      <c r="AD7" s="165" t="n"/>
      <c r="AE7" s="122" t="n"/>
      <c r="AF7" s="123" t="inlineStr">
        <is>
          <t>No survey text</t>
        </is>
      </c>
      <c r="AG7" s="123" t="inlineStr">
        <is>
          <t>No survey text</t>
        </is>
      </c>
      <c r="AH7" s="123" t="n">
        <v>9</v>
      </c>
      <c r="AI7" s="123" t="inlineStr">
        <is>
          <t>Within norm</t>
        </is>
      </c>
      <c r="AJ7" s="123" t="n"/>
    </row>
    <row r="8" ht="80" customHeight="1">
      <c r="A8" s="109" t="inlineStr">
        <is>
          <t>IRIS2478</t>
        </is>
      </c>
      <c r="B8" s="111" t="inlineStr">
        <is>
          <t>Dixit Jasani</t>
        </is>
      </c>
      <c r="C8" s="111" t="inlineStr">
        <is>
          <t>CRO - Carbon</t>
        </is>
      </c>
      <c r="D8" s="115" t="inlineStr">
        <is>
          <t>Chief Revenue Officer- Enterprise Division</t>
        </is>
      </c>
      <c r="E8" s="115" t="inlineStr">
        <is>
          <t>Chief Revenue Officer</t>
        </is>
      </c>
      <c r="F8" s="115" t="inlineStr">
        <is>
          <t>Not in current mapping files</t>
        </is>
      </c>
      <c r="G8" s="116" t="inlineStr">
        <is>
          <t>E1</t>
        </is>
      </c>
      <c r="H8" s="118" t="inlineStr">
        <is>
          <t>● Newly mapped</t>
        </is>
      </c>
      <c r="I8" s="111" t="inlineStr">
        <is>
          <t>People Manager</t>
        </is>
      </c>
      <c r="J8" s="113" t="inlineStr">
        <is>
          <t>Not rated · manager</t>
        </is>
      </c>
      <c r="K8" s="114" t="inlineStr">
        <is>
          <t>—</t>
        </is>
      </c>
      <c r="L8" s="114" t="inlineStr">
        <is>
          <t>Not placed · manager</t>
        </is>
      </c>
      <c r="M8" s="114" t="inlineStr">
        <is>
          <t>No rating data</t>
        </is>
      </c>
      <c r="N8" s="114" t="n"/>
      <c r="O8" s="114" t="inlineStr"/>
      <c r="P8" s="114" t="inlineStr"/>
      <c r="Q8" s="119" t="n"/>
      <c r="R8" s="164" t="inlineStr">
        <is>
          <t>Not assessed — no survey or KRA evidence</t>
        </is>
      </c>
      <c r="S8" s="164" t="n"/>
      <c r="T8" s="164" t="n"/>
      <c r="U8" s="164" t="n"/>
      <c r="V8" s="164" t="n"/>
      <c r="W8" s="164" t="n"/>
      <c r="X8" s="164" t="n"/>
      <c r="Y8" s="164" t="inlineStr">
        <is>
          <r>
            <rPr>
              <rFont val="Calibri"/>
              <b val="1"/>
              <sz val="10"/>
            </rPr>
            <t>Required at E1:</t>
          </r>
          <r>
            <rPr>
              <rFont val="Calibri"/>
              <sz val="10"/>
            </rPr>
            <t xml:space="preserve"> Core 5 · Future-ready 5 · Functional Business acumen 4 · People leadership 4 · Stakeholder mgmt 4 · Product &amp; domain 4 · Regulatory domain 4 · Communication 4 · Leadership 5 — rate in manager validation using sheet 4.</t>
          </r>
        </is>
      </c>
      <c r="Z8" s="120" t="inlineStr"/>
      <c r="AA8" s="165" t="n"/>
      <c r="AB8" s="165" t="inlineStr">
        <is>
          <t>Strategic Thinking &amp; Business Acumen</t>
        </is>
      </c>
      <c r="AC8" s="165" t="inlineStr"/>
      <c r="AD8" s="165" t="n"/>
      <c r="AE8" s="122" t="n"/>
      <c r="AF8" s="123" t="inlineStr">
        <is>
          <t>No survey text</t>
        </is>
      </c>
      <c r="AG8" s="123" t="inlineStr">
        <is>
          <t>No survey text</t>
        </is>
      </c>
      <c r="AH8" s="123" t="n">
        <v>1</v>
      </c>
      <c r="AI8" s="123" t="inlineStr">
        <is>
          <t>Below norm</t>
        </is>
      </c>
      <c r="AJ8" s="123" t="n"/>
    </row>
    <row r="9" ht="80" customHeight="1">
      <c r="A9" s="109" t="inlineStr">
        <is>
          <t>IRIS2359</t>
        </is>
      </c>
      <c r="B9" s="111" t="inlineStr">
        <is>
          <t>Suman Adhikary</t>
        </is>
      </c>
      <c r="C9" s="111" t="inlineStr">
        <is>
          <t>Customer Experience</t>
        </is>
      </c>
      <c r="D9" s="111" t="inlineStr">
        <is>
          <t>Senior Vice President - Customer Experience</t>
        </is>
      </c>
      <c r="E9" s="111" t="inlineStr">
        <is>
          <t>Senior Vice President – Customer Experience</t>
        </is>
      </c>
      <c r="F9" s="115" t="inlineStr">
        <is>
          <t>Not in current mapping files</t>
        </is>
      </c>
      <c r="G9" s="116" t="inlineStr">
        <is>
          <t>D1</t>
        </is>
      </c>
      <c r="H9" s="118" t="inlineStr">
        <is>
          <t>● Newly mapped</t>
        </is>
      </c>
      <c r="I9" s="111" t="inlineStr">
        <is>
          <t>People Manager</t>
        </is>
      </c>
      <c r="J9" s="113" t="inlineStr">
        <is>
          <t>Not rated · manager</t>
        </is>
      </c>
      <c r="K9" s="114" t="inlineStr">
        <is>
          <t>—</t>
        </is>
      </c>
      <c r="L9" s="114" t="inlineStr">
        <is>
          <t>Underperformer / Exit Risk</t>
        </is>
      </c>
      <c r="M9" s="114" t="inlineStr">
        <is>
          <t>No rating data</t>
        </is>
      </c>
      <c r="N9" s="114" t="n"/>
      <c r="O9" s="114" t="inlineStr">
        <is>
          <t>CARBON</t>
        </is>
      </c>
      <c r="P9" s="114" t="inlineStr">
        <is>
          <t>Customer Experience</t>
        </is>
      </c>
      <c r="Q9" s="119" t="n"/>
      <c r="R9" s="164" t="inlineStr">
        <is>
          <t>Not assessed — no survey or KRA evidence</t>
        </is>
      </c>
      <c r="S9" s="164" t="n"/>
      <c r="T9" s="164" t="n"/>
      <c r="U9" s="164" t="n"/>
      <c r="V9" s="164" t="n"/>
      <c r="W9" s="164" t="n"/>
      <c r="X9" s="164" t="n"/>
      <c r="Y9" s="164" t="inlineStr">
        <is>
          <r>
            <rPr>
              <rFont val="Calibri"/>
              <b val="1"/>
              <sz val="10"/>
            </rPr>
            <t>Required at D2:</t>
          </r>
          <r>
            <rPr>
              <rFont val="Calibri"/>
              <sz val="10"/>
            </rPr>
            <t xml:space="preserve"> Core 5 · Future-ready 4 · Functional Business acumen 4 · People leadership 4 · Stakeholder mgmt 4 · Product &amp; domain 4 · Regulatory domain 4 · Communication 4 · Leadership 5 — rate in manager validation using sheet 4.</t>
          </r>
        </is>
      </c>
      <c r="Z9" s="120" t="inlineStr"/>
      <c r="AA9" s="165" t="inlineStr">
        <is>
          <t>Client Engagement</t>
        </is>
      </c>
      <c r="AB9" s="165" t="inlineStr">
        <is>
          <t>Strategic Thinking &amp; Business Acumen</t>
        </is>
      </c>
      <c r="AC9" s="165" t="inlineStr"/>
      <c r="AD9" s="165" t="inlineStr">
        <is>
          <t>No</t>
        </is>
      </c>
      <c r="AE9" s="122" t="n"/>
      <c r="AF9" s="123" t="inlineStr">
        <is>
          <t>No survey text</t>
        </is>
      </c>
      <c r="AG9" s="123" t="inlineStr">
        <is>
          <t>No survey text</t>
        </is>
      </c>
      <c r="AH9" s="123" t="n">
        <v>8</v>
      </c>
      <c r="AI9" s="123" t="inlineStr">
        <is>
          <t>Within norm</t>
        </is>
      </c>
      <c r="AJ9" s="123" t="n"/>
    </row>
    <row r="10" ht="171" customHeight="1">
      <c r="A10" s="109" t="inlineStr">
        <is>
          <t>IRIS0055</t>
        </is>
      </c>
      <c r="B10" s="111" t="inlineStr">
        <is>
          <t>Vijay Parulekar</t>
        </is>
      </c>
      <c r="C10" s="111" t="inlineStr">
        <is>
          <t>Digitizing</t>
        </is>
      </c>
      <c r="D10" s="115" t="inlineStr">
        <is>
          <t>Head Image Processing</t>
        </is>
      </c>
      <c r="E10" s="115" t="inlineStr">
        <is>
          <t>Associate Head – Digitization</t>
        </is>
      </c>
      <c r="F10" s="115" t="inlineStr">
        <is>
          <t>L7 – Head / Sr Director</t>
        </is>
      </c>
      <c r="G10" s="116" t="inlineStr">
        <is>
          <t>C1</t>
        </is>
      </c>
      <c r="H10" s="143" t="inlineStr">
        <is>
          <t>▼ Down · protected</t>
        </is>
      </c>
      <c r="I10" s="111" t="inlineStr">
        <is>
          <t>People Manager</t>
        </is>
      </c>
      <c r="J10" s="113" t="n">
        <v>4</v>
      </c>
      <c r="K10" s="114" t="inlineStr">
        <is>
          <t>High</t>
        </is>
      </c>
      <c r="L10" s="114" t="inlineStr">
        <is>
          <t>Core Contributor</t>
        </is>
      </c>
      <c r="M10" s="114" t="inlineStr">
        <is>
          <t>Ready now</t>
        </is>
      </c>
      <c r="N10" s="114" t="n"/>
      <c r="O10" s="114" t="inlineStr">
        <is>
          <t>Yes</t>
        </is>
      </c>
      <c r="P10" s="114" t="inlineStr"/>
      <c r="Q10" s="119" t="n">
        <v>102</v>
      </c>
      <c r="R10" s="164" t="inlineStr">
        <is>
          <t>Meets the level</t>
        </is>
      </c>
      <c r="S10" s="164" t="n">
        <v>106</v>
      </c>
      <c r="T10" s="164" t="n">
        <v>105</v>
      </c>
      <c r="U10" s="164" t="n">
        <v>95</v>
      </c>
      <c r="V10" s="164" t="n">
        <v>105</v>
      </c>
      <c r="W10" s="164" t="inlineStr">
        <is>
          <t>XBRL &amp; taxonomy, Prioritisation, Problem solving</t>
        </is>
      </c>
      <c r="X10" s="164" t="inlineStr">
        <is>
          <r>
            <rPr>
              <rFont val="Calibri"/>
              <b val="1"/>
              <sz val="10"/>
            </rPr>
            <t>C2:</t>
          </r>
          <r>
            <rPr>
              <rFont val="Calibri"/>
              <sz val="10"/>
            </rPr>
            <t xml:space="preserve"> 97% of profile — ready on competencies</t>
          </r>
        </is>
      </c>
      <c r="Y10" s="164" t="inlineStr">
        <is>
          <r>
            <rPr>
              <rFont val="Calibri"/>
              <b val="1"/>
              <sz val="10"/>
            </rPr>
            <t>Evidence:</t>
          </r>
          <r>
            <rPr>
              <rFont val="Calibri"/>
              <sz val="10"/>
            </rPr>
            <t xml:space="preserve"> Survey + KRAs | Core: Ownership 5/4, Problem solving 3/4, Communication &amp; collaboration 5/4, Client &amp; quality focus 5/4, Learning agility 4/4, Integrity &amp; compliance 4/4 | Future-ready: AI literacy 4/4, Data literacy 5/4, Digital fluency 4/4, Innovation 4/4 | Functional: Excel &amp; tools 5/4, Quality &amp; process 4/4, Regulatory domain 4/4, XBRL &amp; taxonomy 3/4, AI / GenAI 4/4, Prioritisation 3/4 | Leadership: Developing people 5/4, Decision making 4/4, Strategic acumen 4/4, Influence &amp; change 4/4</t>
          </r>
        </is>
      </c>
      <c r="Z10" s="120" t="inlineStr">
        <is>
          <t>Product &amp; tool knowledge · Broader exposure &amp; ownership</t>
        </is>
      </c>
      <c r="AA10" s="165" t="n"/>
      <c r="AB10" s="165" t="inlineStr">
        <is>
          <t>AI, GenAI &amp; Prompt Engineering; People Leadership &amp; Mentoring; Strategic Thinking &amp; Business Acumen</t>
        </is>
      </c>
      <c r="AC10" s="165" t="inlineStr">
        <is>
          <t>Product &amp; tool knowledge · Broader exposure &amp; ownership</t>
        </is>
      </c>
      <c r="AD10" s="165" t="n"/>
      <c r="AE10" s="122" t="inlineStr">
        <is>
          <t>No strong match from survey evidence</t>
        </is>
      </c>
      <c r="AF10" s="123" t="inlineStr">
        <is>
          <t>Justeen Koola · Digitization Associate — 0.43: abby, finereader, improvement, expression; Saurav Nirmal · Senior Digitization Associate — 0.34: applications., formatting, abby, finereader; Aishwarya Chaulkar · Senior Digitization Associate — 0.34: applications., abby, finereader, expression</t>
        </is>
      </c>
      <c r="AG10" s="123" t="inlineStr">
        <is>
          <t>No close match in other businesses</t>
        </is>
      </c>
      <c r="AH10" s="123" t="n">
        <v>6</v>
      </c>
      <c r="AI10" s="123" t="inlineStr">
        <is>
          <t>Within norm</t>
        </is>
      </c>
      <c r="AJ10" s="123" t="n"/>
    </row>
    <row r="11" ht="171" customHeight="1">
      <c r="A11" s="109" t="inlineStr">
        <is>
          <t>IRIS0470</t>
        </is>
      </c>
      <c r="B11" s="111" t="inlineStr">
        <is>
          <t>Janardan Bale</t>
        </is>
      </c>
      <c r="C11" s="111" t="inlineStr">
        <is>
          <t>Digitizing</t>
        </is>
      </c>
      <c r="D11" s="115" t="inlineStr">
        <is>
          <t>Image Processing Specialist</t>
        </is>
      </c>
      <c r="E11" s="115" t="inlineStr">
        <is>
          <t>Digitization Manager</t>
        </is>
      </c>
      <c r="F11" s="115" t="inlineStr">
        <is>
          <t>L3 – Professional / Associate</t>
        </is>
      </c>
      <c r="G11" s="116" t="inlineStr">
        <is>
          <t>B2</t>
        </is>
      </c>
      <c r="H11" s="146" t="inlineStr">
        <is>
          <t>▲ Up</t>
        </is>
      </c>
      <c r="I11" s="111" t="inlineStr">
        <is>
          <t>People Manager</t>
        </is>
      </c>
      <c r="J11" s="113" t="n">
        <v>5</v>
      </c>
      <c r="K11" s="114" t="inlineStr">
        <is>
          <t>High</t>
        </is>
      </c>
      <c r="L11" s="114" t="inlineStr">
        <is>
          <t>Core Contributor</t>
        </is>
      </c>
      <c r="M11" s="114" t="inlineStr">
        <is>
          <t>Ready now</t>
        </is>
      </c>
      <c r="N11" s="114" t="inlineStr">
        <is>
          <t>Yes</t>
        </is>
      </c>
      <c r="O11" s="114" t="inlineStr">
        <is>
          <t>Yes</t>
        </is>
      </c>
      <c r="P11" s="114" t="inlineStr"/>
      <c r="Q11" s="119" t="n">
        <v>104</v>
      </c>
      <c r="R11" s="164" t="inlineStr">
        <is>
          <t>Meets the level</t>
        </is>
      </c>
      <c r="S11" s="164" t="n">
        <v>113</v>
      </c>
      <c r="T11" s="164" t="n">
        <v>105</v>
      </c>
      <c r="U11" s="164" t="n">
        <v>102</v>
      </c>
      <c r="V11" s="164" t="n">
        <v>97</v>
      </c>
      <c r="W11" s="164" t="inlineStr">
        <is>
          <t>AI / GenAI, Prioritisation, Strategic acumen</t>
        </is>
      </c>
      <c r="X11" s="164" t="inlineStr">
        <is>
          <r>
            <rPr>
              <rFont val="Calibri"/>
              <b val="1"/>
              <sz val="10"/>
            </rPr>
            <t>B3:</t>
          </r>
          <r>
            <rPr>
              <rFont val="Calibri"/>
              <sz val="10"/>
            </rPr>
            <t xml:space="preserve"> 93% of profile — ready on competencies</t>
          </r>
        </is>
      </c>
      <c r="Y11"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3/3, Data literacy 4/3, Digital fluency 3/3, Innovation 3/3 | Functional: Excel &amp; tools 5/4, Quality &amp; process 5/4, Regulatory domain 5/4, XBRL &amp; taxonomy 4/4, AI / GenAI 3/4, Prioritisation 3/4 | Leadership: Developing people 4/3, Decision making 3/3, Strategic acumen 2/3, Influence &amp; change 3/3</t>
          </r>
        </is>
      </c>
      <c r="Z11" s="120" t="inlineStr">
        <is>
          <t>Product &amp; tool knowledge · Communication &amp; presentation · Certification / formal course</t>
        </is>
      </c>
      <c r="AA11" s="165" t="n"/>
      <c r="AB11" s="165" t="inlineStr">
        <is>
          <t>XBRL, iXBRL &amp; Taxonomy; Product, Platform &amp; Domain Knowledge</t>
        </is>
      </c>
      <c r="AC11" s="165" t="inlineStr">
        <is>
          <t>Product &amp; tool knowledge · Communication &amp; presentation · Certification / formal course</t>
        </is>
      </c>
      <c r="AD11" s="165" t="n"/>
      <c r="AE11" s="122" t="inlineStr">
        <is>
          <t>No strong match from survey evidence</t>
        </is>
      </c>
      <c r="AF11" s="123" t="inlineStr">
        <is>
          <t>Dhanraj Patil · Senior Digitization Associate — 0.77: abyyy, accuracy., hmrc, expression; Snehal Kardekar · Senior Digitization Associate — 0.48: formatting, html, expression, editor; Ritesh Yeram · Digitization Associate — 0.43: html, expression, hmrc, formatting</t>
        </is>
      </c>
      <c r="AG11" s="123" t="inlineStr">
        <is>
          <t>Siddhesh Harishchandra Mali · Consume, Digitization Associate — 0.27</t>
        </is>
      </c>
      <c r="AH11" s="123" t="n">
        <v>6</v>
      </c>
      <c r="AI11" s="123" t="inlineStr">
        <is>
          <t>Below norm</t>
        </is>
      </c>
      <c r="AJ11" s="123" t="inlineStr">
        <is>
          <t>Team smaller than the norm for this level — merge with a peer team, widen scope, or treat as a POD Lead.</t>
        </is>
      </c>
    </row>
    <row r="12" ht="171" customHeight="1">
      <c r="A12" s="109" t="inlineStr">
        <is>
          <t>IRIS1005</t>
        </is>
      </c>
      <c r="B12" s="111" t="inlineStr">
        <is>
          <t>Datta Hatagale</t>
        </is>
      </c>
      <c r="C12" s="111" t="inlineStr">
        <is>
          <t>Digitizing</t>
        </is>
      </c>
      <c r="D12" s="115" t="inlineStr">
        <is>
          <t>Image Processing Specialist</t>
        </is>
      </c>
      <c r="E12" s="115" t="inlineStr">
        <is>
          <t>Customer Enablement Specialist – POD Lead</t>
        </is>
      </c>
      <c r="F12" s="115" t="inlineStr">
        <is>
          <t>L3 – Professional / Associate</t>
        </is>
      </c>
      <c r="G12" s="116" t="inlineStr">
        <is>
          <t>B1</t>
        </is>
      </c>
      <c r="H12" s="146" t="inlineStr">
        <is>
          <t>▲ Up</t>
        </is>
      </c>
      <c r="I12" s="111" t="inlineStr">
        <is>
          <t>POD Lead</t>
        </is>
      </c>
      <c r="J12" s="113" t="n">
        <v>4</v>
      </c>
      <c r="K12" s="114" t="inlineStr">
        <is>
          <t>High</t>
        </is>
      </c>
      <c r="L12" s="114" t="inlineStr">
        <is>
          <t>Core Contributor</t>
        </is>
      </c>
      <c r="M12" s="114" t="inlineStr">
        <is>
          <t>Ready now</t>
        </is>
      </c>
      <c r="N12" s="114" t="n"/>
      <c r="O12" s="114" t="inlineStr">
        <is>
          <t>Yes</t>
        </is>
      </c>
      <c r="P12" s="114" t="inlineStr"/>
      <c r="Q12" s="119" t="n">
        <v>106</v>
      </c>
      <c r="R12" s="164" t="inlineStr">
        <is>
          <t>Exceeds — ready for stretch</t>
        </is>
      </c>
      <c r="S12" s="164" t="n">
        <v>113</v>
      </c>
      <c r="T12" s="164" t="n">
        <v>100</v>
      </c>
      <c r="U12" s="164" t="n">
        <v>107</v>
      </c>
      <c r="V12" s="164" t="n">
        <v>100</v>
      </c>
      <c r="W12" s="164" t="inlineStr">
        <is>
          <t>None — maintain and stretch</t>
        </is>
      </c>
      <c r="X12" s="164" t="inlineStr">
        <is>
          <r>
            <rPr>
              <rFont val="Calibri"/>
              <b val="1"/>
              <sz val="10"/>
            </rPr>
            <t>B2:</t>
          </r>
          <r>
            <rPr>
              <rFont val="Calibri"/>
              <sz val="10"/>
            </rPr>
            <t xml:space="preserve"> 90% of profile — ready on competencies</t>
          </r>
        </is>
      </c>
      <c r="Y12"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3/3, Data literacy 3/3, Digital fluency 3/3, Innovation 3/3 | Functional: Product &amp; domain 3/3, Stakeholder mgmt 3/3, Communication 4/3, SQL &amp; data 3/3, Regulatory domain 3/3, Quality &amp; process 4/3 | Leadership: Developing people 2/2, Decision making 2/2, Strategic acumen 2/2, Influence &amp; change 2/2</t>
          </r>
        </is>
      </c>
      <c r="Z12" s="120" t="inlineStr">
        <is>
          <t>AI / automation · Leadership &amp; people management · Project / programme management</t>
        </is>
      </c>
      <c r="AA12" s="165" t="n"/>
      <c r="AB12" s="165" t="inlineStr">
        <is>
          <t>AI, GenAI &amp; Prompt Engineering; Stakeholder &amp; Client Management</t>
        </is>
      </c>
      <c r="AC12" s="165" t="inlineStr">
        <is>
          <t>AI / automation · Leadership &amp; people management · Project / programme management</t>
        </is>
      </c>
      <c r="AD12" s="165" t="n"/>
      <c r="AE12" s="122" t="inlineStr">
        <is>
          <t>No strong match from survey evidence</t>
        </is>
      </c>
      <c r="AF12" s="123" t="inlineStr">
        <is>
          <t>Ritesh Yeram · Digitization Associate — 0.32: microsoft, reader, fine, delivery.</t>
        </is>
      </c>
      <c r="AG12" s="123" t="inlineStr">
        <is>
          <t>No close match in other businesses</t>
        </is>
      </c>
      <c r="AH12" s="123" t="n">
        <v>3</v>
      </c>
      <c r="AI12" s="123" t="inlineStr">
        <is>
          <t>POD Lead</t>
        </is>
      </c>
      <c r="AJ12" s="123" t="n"/>
    </row>
    <row r="13" ht="171" customHeight="1">
      <c r="A13" s="109" t="inlineStr">
        <is>
          <t>IRIS1204</t>
        </is>
      </c>
      <c r="B13" s="111" t="inlineStr">
        <is>
          <t>Dinesh Sharma</t>
        </is>
      </c>
      <c r="C13" s="111" t="inlineStr">
        <is>
          <t>Digitizing</t>
        </is>
      </c>
      <c r="D13" s="115" t="inlineStr">
        <is>
          <t>Image Processing Specialist</t>
        </is>
      </c>
      <c r="E13" s="115" t="inlineStr">
        <is>
          <t>Team Lead – Digitization</t>
        </is>
      </c>
      <c r="F13" s="115" t="inlineStr">
        <is>
          <t>L3 – Professional / Associate</t>
        </is>
      </c>
      <c r="G13" s="116" t="inlineStr">
        <is>
          <t>B1</t>
        </is>
      </c>
      <c r="H13" s="146" t="inlineStr">
        <is>
          <t>▲ Up</t>
        </is>
      </c>
      <c r="I13" s="111" t="inlineStr">
        <is>
          <t>People Manager</t>
        </is>
      </c>
      <c r="J13" s="113" t="n">
        <v>5</v>
      </c>
      <c r="K13" s="114" t="inlineStr">
        <is>
          <t>High</t>
        </is>
      </c>
      <c r="L13" s="114" t="inlineStr">
        <is>
          <t>Core Contributor</t>
        </is>
      </c>
      <c r="M13" s="114" t="inlineStr">
        <is>
          <t>Ready now</t>
        </is>
      </c>
      <c r="N13" s="114" t="inlineStr">
        <is>
          <t>Yes</t>
        </is>
      </c>
      <c r="O13" s="114" t="inlineStr">
        <is>
          <t>Yes</t>
        </is>
      </c>
      <c r="P13" s="114" t="inlineStr"/>
      <c r="Q13" s="119" t="n">
        <v>101</v>
      </c>
      <c r="R13" s="164" t="inlineStr">
        <is>
          <t>Meets the level</t>
        </is>
      </c>
      <c r="S13" s="164" t="n">
        <v>110</v>
      </c>
      <c r="T13" s="164" t="n">
        <v>92</v>
      </c>
      <c r="U13" s="164" t="n">
        <v>98</v>
      </c>
      <c r="V13" s="164" t="n">
        <v>102</v>
      </c>
      <c r="W13" s="164" t="inlineStr">
        <is>
          <t>Prioritisation, Innovation, Strategic acumen</t>
        </is>
      </c>
      <c r="X13" s="164" t="inlineStr">
        <is>
          <r>
            <rPr>
              <rFont val="Calibri"/>
              <b val="1"/>
              <sz val="10"/>
            </rPr>
            <t>B2:</t>
          </r>
          <r>
            <rPr>
              <rFont val="Calibri"/>
              <sz val="10"/>
            </rPr>
            <t xml:space="preserve"> 89% of profile — close</t>
          </r>
        </is>
      </c>
      <c r="Y13" s="164"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3/3, Digital fluency 3/3, Innovation 2/3 | Functional: Excel &amp; tools 3/3, Quality &amp; process 4/3, Regulatory domain 3/3, XBRL &amp; taxonomy 3/3, AI / GenAI 3/3, Prioritisation 2/3 | Leadership: Developing people 3/2, Decision making 3/2, Strategic acumen 1/2, Influence &amp; change 3/2</t>
          </r>
        </is>
      </c>
      <c r="Z13" s="120" t="inlineStr">
        <is>
          <t>Leadership &amp; people management · Communication &amp; presentation</t>
        </is>
      </c>
      <c r="AA13" s="165" t="n"/>
      <c r="AB13" s="165" t="inlineStr">
        <is>
          <t>AI, GenAI &amp; Prompt Engineering; Stakeholder &amp; Client Management</t>
        </is>
      </c>
      <c r="AC13" s="165" t="inlineStr">
        <is>
          <t>Leadership &amp; people management · Communication &amp; presentation</t>
        </is>
      </c>
      <c r="AD13"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3" s="122" t="inlineStr">
        <is>
          <t>No strong match from survey evidence</t>
        </is>
      </c>
      <c r="AF13" s="123" t="inlineStr">
        <is>
          <t>Prajakta Mokal · Senior Digitization Associate — 0.45: finereader, expression, web, abbyy; Ritesh Yeram · Digitization Associate — 0.37: expression, microsoft, abbyy, files.; Justeen Koola · Digitization Associate — 0.34: finereader, expression, web, carbon</t>
        </is>
      </c>
      <c r="AG13" s="123" t="inlineStr">
        <is>
          <t>No close match in other businesses</t>
        </is>
      </c>
      <c r="AH13" s="123" t="n">
        <v>4</v>
      </c>
      <c r="AI13" s="123" t="inlineStr">
        <is>
          <t>Within norm</t>
        </is>
      </c>
      <c r="AJ13" s="123" t="n"/>
    </row>
    <row r="14" ht="171" customHeight="1">
      <c r="A14" s="109" t="inlineStr">
        <is>
          <t>IRIS0117</t>
        </is>
      </c>
      <c r="B14" s="111" t="inlineStr">
        <is>
          <t>Prajakta Mokal</t>
        </is>
      </c>
      <c r="C14" s="111" t="inlineStr">
        <is>
          <t>Digitizing</t>
        </is>
      </c>
      <c r="D14" s="115" t="inlineStr">
        <is>
          <t>Image Processing Specialist</t>
        </is>
      </c>
      <c r="E14" s="115" t="inlineStr">
        <is>
          <t>Digitization Specialist – POD Lead</t>
        </is>
      </c>
      <c r="F14" s="115" t="inlineStr">
        <is>
          <t>L3 – Professional / Associate</t>
        </is>
      </c>
      <c r="G14" s="116" t="inlineStr">
        <is>
          <t>B1</t>
        </is>
      </c>
      <c r="H14" s="146" t="inlineStr">
        <is>
          <t>▲ Up</t>
        </is>
      </c>
      <c r="I14" s="111" t="inlineStr">
        <is>
          <t>POD Lead</t>
        </is>
      </c>
      <c r="J14" s="113" t="n">
        <v>4</v>
      </c>
      <c r="K14" s="114" t="inlineStr">
        <is>
          <t>High</t>
        </is>
      </c>
      <c r="L14" s="114" t="inlineStr">
        <is>
          <t>Core Contributor</t>
        </is>
      </c>
      <c r="M14" s="114" t="inlineStr">
        <is>
          <t>Ready now</t>
        </is>
      </c>
      <c r="N14" s="114" t="n"/>
      <c r="O14" s="114" t="inlineStr">
        <is>
          <t>Yes</t>
        </is>
      </c>
      <c r="P14" s="114" t="inlineStr"/>
      <c r="Q14" s="119" t="n">
        <v>104</v>
      </c>
      <c r="R14" s="164" t="inlineStr">
        <is>
          <t>Meets the level</t>
        </is>
      </c>
      <c r="S14" s="164" t="n">
        <v>110</v>
      </c>
      <c r="T14" s="164" t="n">
        <v>105</v>
      </c>
      <c r="U14" s="164" t="n">
        <v>103</v>
      </c>
      <c r="V14" s="164" t="n">
        <v>98</v>
      </c>
      <c r="W14" s="164" t="inlineStr">
        <is>
          <t>Strategic acumen</t>
        </is>
      </c>
      <c r="X14" s="164" t="inlineStr">
        <is>
          <r>
            <rPr>
              <rFont val="Calibri"/>
              <b val="1"/>
              <sz val="10"/>
            </rPr>
            <t>B2:</t>
          </r>
          <r>
            <rPr>
              <rFont val="Calibri"/>
              <sz val="10"/>
            </rPr>
            <t xml:space="preserve"> 90% of profile — close</t>
          </r>
        </is>
      </c>
      <c r="Y14" s="164"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3/3, Data literacy 4/3, Digital fluency 3/3, Innovation 3/3 | Functional: Excel &amp; tools 4/3, Quality &amp; process 3/3, Regulatory domain 3/3, XBRL &amp; taxonomy 3/3, AI / GenAI 3/3, Prioritisation 3/3 | Leadership: Developing people 3/2, Decision making 3/2, Strategic acumen 1/2, Influence &amp; change 2/2</t>
          </r>
        </is>
      </c>
      <c r="Z14" s="120" t="inlineStr">
        <is>
          <t>Data, SQL &amp; analytics · Product &amp; tool knowledge · Communication &amp; presentation</t>
        </is>
      </c>
      <c r="AA14" s="165" t="n"/>
      <c r="AB14" s="165" t="inlineStr">
        <is>
          <t>AI, GenAI &amp; Prompt Engineering; Stakeholder &amp; Client Management</t>
        </is>
      </c>
      <c r="AC14" s="165" t="inlineStr">
        <is>
          <t>Data, SQL &amp; analytics · Product &amp; tool knowledge · Communication &amp; presentation</t>
        </is>
      </c>
      <c r="AD14" s="165" t="n"/>
      <c r="AE14" s="122" t="inlineStr">
        <is>
          <t>No strong match from survey evidence</t>
        </is>
      </c>
      <c r="AF14" s="123" t="inlineStr">
        <is>
          <t>Farina Pathan · Senior Digitization Associate — 0.57: html, word, ocr, finereader; Ritesh Yeram · Digitization Associate — 0.57: expression, html, files., received; Justeen Koola · Digitization Associate — 0.51: html, word, finereader, excel</t>
        </is>
      </c>
      <c r="AG14" s="123" t="inlineStr">
        <is>
          <t>No close match in other businesses</t>
        </is>
      </c>
      <c r="AH14" s="123" t="n">
        <v>1</v>
      </c>
      <c r="AI14" s="123" t="inlineStr">
        <is>
          <t>POD Lead</t>
        </is>
      </c>
      <c r="AJ14" s="123" t="n"/>
    </row>
    <row r="15" ht="171" customHeight="1">
      <c r="A15" s="109" t="inlineStr">
        <is>
          <t>IRIS0171</t>
        </is>
      </c>
      <c r="B15" s="111" t="inlineStr">
        <is>
          <t>Ritesh Yeram</t>
        </is>
      </c>
      <c r="C15" s="111" t="inlineStr">
        <is>
          <t>Digitizing</t>
        </is>
      </c>
      <c r="D15" s="115" t="inlineStr">
        <is>
          <t>Image Processing Specialist</t>
        </is>
      </c>
      <c r="E15" s="115" t="inlineStr">
        <is>
          <t>Digitization Specialist – POD Lead</t>
        </is>
      </c>
      <c r="F15" s="115" t="inlineStr">
        <is>
          <t>L3 – Professional / Associate</t>
        </is>
      </c>
      <c r="G15" s="116" t="inlineStr">
        <is>
          <t>B1</t>
        </is>
      </c>
      <c r="H15" s="146" t="inlineStr">
        <is>
          <t>▲ Up</t>
        </is>
      </c>
      <c r="I15" s="111" t="inlineStr">
        <is>
          <t>POD Lead</t>
        </is>
      </c>
      <c r="J15" s="113" t="n">
        <v>4</v>
      </c>
      <c r="K15" s="114" t="inlineStr">
        <is>
          <t>High</t>
        </is>
      </c>
      <c r="L15" s="114" t="inlineStr">
        <is>
          <t>Core Contributor</t>
        </is>
      </c>
      <c r="M15" s="114" t="inlineStr">
        <is>
          <t>Ready now</t>
        </is>
      </c>
      <c r="N15" s="114" t="n"/>
      <c r="O15" s="114" t="inlineStr">
        <is>
          <t>Yes</t>
        </is>
      </c>
      <c r="P15" s="114" t="inlineStr"/>
      <c r="Q15" s="119" t="n">
        <v>105</v>
      </c>
      <c r="R15" s="164" t="inlineStr">
        <is>
          <t>Meets the level</t>
        </is>
      </c>
      <c r="S15" s="164" t="n">
        <v>113</v>
      </c>
      <c r="T15" s="164" t="n">
        <v>105</v>
      </c>
      <c r="U15" s="164" t="n">
        <v>101</v>
      </c>
      <c r="V15" s="164" t="n">
        <v>100</v>
      </c>
      <c r="W15" s="164" t="inlineStr">
        <is>
          <t>AI / GenAI</t>
        </is>
      </c>
      <c r="X15" s="164" t="inlineStr">
        <is>
          <r>
            <rPr>
              <rFont val="Calibri"/>
              <b val="1"/>
              <sz val="10"/>
            </rPr>
            <t>B2:</t>
          </r>
          <r>
            <rPr>
              <rFont val="Calibri"/>
              <sz val="10"/>
            </rPr>
            <t xml:space="preserve"> 89% of profile — close</t>
          </r>
        </is>
      </c>
      <c r="Y15"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3/3, Data literacy 4/3, Digital fluency 3/3, Innovation 3/3 | Functional: Excel &amp; tools 4/3, Quality &amp; process 4/3, Regulatory domain 3/3, XBRL &amp; taxonomy 3/3, AI / GenAI 2/3, Prioritisation 3/3 | Leadership: Developing people 2/2, Decision making 2/2, Strategic acumen 2/2, Influence &amp; change 2/2</t>
          </r>
        </is>
      </c>
      <c r="Z15" s="120" t="inlineStr">
        <is>
          <t>Data, SQL &amp; analytics · Product &amp; tool knowledge · Communication &amp; presentation</t>
        </is>
      </c>
      <c r="AA15" s="165" t="n"/>
      <c r="AB15" s="165" t="inlineStr">
        <is>
          <t>AI, GenAI &amp; Prompt Engineering; Stakeholder &amp; Client Management</t>
        </is>
      </c>
      <c r="AC15" s="165" t="inlineStr">
        <is>
          <t>Data, SQL &amp; analytics · Product &amp; tool knowledge · Communication &amp; presentation</t>
        </is>
      </c>
      <c r="AD15" s="165" t="n"/>
      <c r="AE15" s="122" t="inlineStr">
        <is>
          <t>No strong match from survey evidence</t>
        </is>
      </c>
      <c r="AF15" s="123" t="inlineStr">
        <is>
          <t>Prajakta Mokal · Senior Digitization Associate — 0.57: expression, html, files., received; Janardan Bale · Digitization Manager — 0.43: html, expression, hmrc, formatting; Dhanraj Patil · Senior Digitization Associate — 0.42: expression, cipc, hmrc, reader</t>
        </is>
      </c>
      <c r="AG15" s="123" t="inlineStr">
        <is>
          <t>No close match in other businesses</t>
        </is>
      </c>
      <c r="AH15" s="123" t="n">
        <v>2</v>
      </c>
      <c r="AI15" s="123" t="inlineStr">
        <is>
          <t>POD Lead</t>
        </is>
      </c>
      <c r="AJ15" s="123" t="n"/>
    </row>
    <row r="16" ht="171" customHeight="1">
      <c r="A16" s="109" t="inlineStr">
        <is>
          <t>IRIS1210</t>
        </is>
      </c>
      <c r="B16" s="111" t="inlineStr">
        <is>
          <t>Tejas Kat</t>
        </is>
      </c>
      <c r="C16" s="111" t="inlineStr">
        <is>
          <t>Digitizing</t>
        </is>
      </c>
      <c r="D16" s="115" t="inlineStr">
        <is>
          <t>Image Processing Specialist</t>
        </is>
      </c>
      <c r="E16" s="115" t="inlineStr">
        <is>
          <t>Digitization Specialist – POD Lead</t>
        </is>
      </c>
      <c r="F16" s="115" t="inlineStr">
        <is>
          <t>L3 – Professional / Associate</t>
        </is>
      </c>
      <c r="G16" s="116" t="inlineStr">
        <is>
          <t>B1</t>
        </is>
      </c>
      <c r="H16" s="146" t="inlineStr">
        <is>
          <t>▲ Up</t>
        </is>
      </c>
      <c r="I16" s="111" t="inlineStr">
        <is>
          <t>POD Lead</t>
        </is>
      </c>
      <c r="J16" s="113" t="n">
        <v>4</v>
      </c>
      <c r="K16" s="114" t="inlineStr">
        <is>
          <t>High</t>
        </is>
      </c>
      <c r="L16" s="114" t="inlineStr">
        <is>
          <t>Core Contributor</t>
        </is>
      </c>
      <c r="M16" s="114" t="inlineStr">
        <is>
          <t>Ready now</t>
        </is>
      </c>
      <c r="N16" s="114" t="n"/>
      <c r="O16" s="114" t="inlineStr">
        <is>
          <t>Yes</t>
        </is>
      </c>
      <c r="P16" s="114" t="inlineStr"/>
      <c r="Q16" s="119" t="n">
        <v>101</v>
      </c>
      <c r="R16" s="164" t="inlineStr">
        <is>
          <t>Meets the level</t>
        </is>
      </c>
      <c r="S16" s="164" t="n">
        <v>110</v>
      </c>
      <c r="T16" s="164" t="n">
        <v>105</v>
      </c>
      <c r="U16" s="164" t="n">
        <v>96</v>
      </c>
      <c r="V16" s="164" t="n">
        <v>100</v>
      </c>
      <c r="W16" s="164" t="inlineStr">
        <is>
          <t>XBRL &amp; taxonomy, AI / GenAI</t>
        </is>
      </c>
      <c r="X16" s="164" t="inlineStr">
        <is>
          <r>
            <rPr>
              <rFont val="Calibri"/>
              <b val="1"/>
              <sz val="10"/>
            </rPr>
            <t>B2:</t>
          </r>
          <r>
            <rPr>
              <rFont val="Calibri"/>
              <sz val="10"/>
            </rPr>
            <t xml:space="preserve"> 87% of profile — close</t>
          </r>
        </is>
      </c>
      <c r="Y16" s="164" t="inlineStr">
        <is>
          <r>
            <rPr>
              <rFont val="Calibri"/>
              <b val="1"/>
              <sz val="10"/>
            </rPr>
            <t>Evidence:</t>
          </r>
          <r>
            <rPr>
              <rFont val="Calibri"/>
              <sz val="10"/>
            </rPr>
            <t xml:space="preserve"> Survey + KRAs | Core: Ownership 4/3, Problem solving 4/3, Communication &amp; collaboration 3/3, Client &amp; quality focus 5/3, Learning agility 3/3, Integrity &amp; compliance 3/3 | Future-ready: AI literacy 3/3, Data literacy 4/3, Digital fluency 3/3, Innovation 3/3 | Functional: Excel &amp; tools 4/3, Quality &amp; process 4/3, Regulatory domain 3/3, XBRL &amp; taxonomy 2/3, AI / GenAI 2/3, Prioritisation 3/3 | Leadership: Developing people 2/2, Decision making 2/2, Strategic acumen 2/2, Influence &amp; change 2/2</t>
          </r>
        </is>
      </c>
      <c r="Z16" s="120" t="inlineStr">
        <is>
          <t>Data, SQL &amp; analytics · Domain, regulatory &amp; XBRL · Communication &amp; presentation · Broader exposure &amp; ownership</t>
        </is>
      </c>
      <c r="AA16" s="165" t="n"/>
      <c r="AB16" s="165" t="inlineStr">
        <is>
          <t>AI, GenAI &amp; Prompt Engineering</t>
        </is>
      </c>
      <c r="AC16" s="165" t="inlineStr">
        <is>
          <t>Data, SQL &amp; analytics · Domain, regulatory &amp; XBRL · Communication &amp; presentation · Broader exposure &amp; ownership</t>
        </is>
      </c>
      <c r="AD16" s="165" t="n"/>
      <c r="AE16" s="122" t="inlineStr">
        <is>
          <t>No strong match from survey evidence</t>
        </is>
      </c>
      <c r="AF16" s="123" t="inlineStr">
        <is>
          <t>Aishwarya Chaulkar · Senior Digitization Associate — 0.87: document, basis., regular, responsibility; Saurav Nirmal · Senior Digitization Associate — 0.59: document, html, word, basis.; Farina Pathan · Senior Digitization Associate — 0.47: html, word, abby, finereader</t>
        </is>
      </c>
      <c r="AG16" s="123" t="inlineStr">
        <is>
          <t>Siddhesh Harishchandra Mali · Consume, Digitization Associate — 0.26</t>
        </is>
      </c>
      <c r="AH16" s="123" t="n">
        <v>2</v>
      </c>
      <c r="AI16" s="123" t="inlineStr">
        <is>
          <t>POD Lead</t>
        </is>
      </c>
      <c r="AJ16" s="123" t="n"/>
    </row>
    <row r="17" ht="132" customHeight="1">
      <c r="A17" s="109" t="inlineStr">
        <is>
          <t>IRISC238</t>
        </is>
      </c>
      <c r="B17" s="111" t="inlineStr">
        <is>
          <t>Aishwarya Chaulkar</t>
        </is>
      </c>
      <c r="C17" s="111" t="inlineStr">
        <is>
          <t>Digitizing</t>
        </is>
      </c>
      <c r="D17" s="115" t="inlineStr">
        <is>
          <t>Consultant</t>
        </is>
      </c>
      <c r="E17" s="115" t="inlineStr">
        <is>
          <t>Senior Digitization Associate</t>
        </is>
      </c>
      <c r="F17" s="115" t="inlineStr">
        <is>
          <t>L3 – Professional / Associate</t>
        </is>
      </c>
      <c r="G17" s="116" t="inlineStr">
        <is>
          <t>A3</t>
        </is>
      </c>
      <c r="H17" s="146" t="inlineStr">
        <is>
          <t>▲ Up</t>
        </is>
      </c>
      <c r="I17" s="111" t="inlineStr">
        <is>
          <t>IC</t>
        </is>
      </c>
      <c r="J17" s="113" t="n">
        <v>3</v>
      </c>
      <c r="K17" s="114" t="inlineStr">
        <is>
          <t>High</t>
        </is>
      </c>
      <c r="L17" s="114" t="inlineStr">
        <is>
          <t>Core Contributor</t>
        </is>
      </c>
      <c r="M17" s="114" t="inlineStr">
        <is>
          <t>Ready in 6–12 months</t>
        </is>
      </c>
      <c r="N17" s="114" t="n"/>
      <c r="O17" s="114" t="inlineStr">
        <is>
          <t>Yes</t>
        </is>
      </c>
      <c r="P17" s="114" t="inlineStr"/>
      <c r="Q17" s="119" t="n">
        <v>99</v>
      </c>
      <c r="R17" s="164" t="inlineStr">
        <is>
          <t>Meets the level</t>
        </is>
      </c>
      <c r="S17" s="164" t="n">
        <v>107</v>
      </c>
      <c r="T17" s="164" t="n">
        <v>80</v>
      </c>
      <c r="U17" s="164" t="n">
        <v>101</v>
      </c>
      <c r="V17" s="164" t="n"/>
      <c r="W17" s="164" t="inlineStr">
        <is>
          <t>AI / GenAI, Innovation</t>
        </is>
      </c>
      <c r="X17" s="164" t="inlineStr">
        <is>
          <r>
            <rPr>
              <rFont val="Calibri"/>
              <b val="1"/>
              <sz val="10"/>
            </rPr>
            <t>B1:</t>
          </r>
          <r>
            <rPr>
              <rFont val="Calibri"/>
              <sz val="10"/>
            </rPr>
            <t xml:space="preserve"> 87% of profile — close</t>
          </r>
        </is>
      </c>
      <c r="Y17" s="164"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3/3, AI / GenAI 2/3, Prioritisation 3/3</t>
          </r>
        </is>
      </c>
      <c r="Z17" s="120" t="inlineStr">
        <is>
          <t>AI / automation · Data, SQL &amp; analytics · Domain, regulatory &amp; XBRL · Communication &amp; presentation · Broader exposure &amp; ownership</t>
        </is>
      </c>
      <c r="AA17" s="165" t="n"/>
      <c r="AB17" s="165" t="inlineStr">
        <is>
          <t>AI, GenAI &amp; Prompt Engineering</t>
        </is>
      </c>
      <c r="AC17" s="165" t="inlineStr">
        <is>
          <t>AI / automation · Data, SQL &amp; analytics · Domain, regulatory &amp; XBRL · Communication &amp; presentation · Broader exposure &amp; ownership</t>
        </is>
      </c>
      <c r="AD17" s="165" t="n"/>
      <c r="AE17" s="122" t="inlineStr">
        <is>
          <t>No strong match from survey evidence</t>
        </is>
      </c>
      <c r="AF17" s="123" t="inlineStr">
        <is>
          <t>Tejas Kat · Senior Digitization Associate — 0.87: document, basis., regular, responsibility; Saurav Nirmal · Senior Digitization Associate — 0.58: document, basis., regular, applications.; Justeen Koola · Digitization Associate — 0.38: given, abby, finereader, expression</t>
        </is>
      </c>
      <c r="AG17" s="123" t="inlineStr">
        <is>
          <t>No close match in other businesses</t>
        </is>
      </c>
      <c r="AH17" s="123" t="n"/>
      <c r="AI17" s="123" t="n"/>
      <c r="AJ17" s="123" t="n"/>
    </row>
    <row r="18" ht="132" customHeight="1">
      <c r="A18" s="109" t="inlineStr">
        <is>
          <t>IRISC286</t>
        </is>
      </c>
      <c r="B18" s="111" t="inlineStr">
        <is>
          <t>Bhavesh Gusain</t>
        </is>
      </c>
      <c r="C18" s="111" t="inlineStr">
        <is>
          <t>Digitizing</t>
        </is>
      </c>
      <c r="D18" s="115" t="inlineStr">
        <is>
          <t>Consultant</t>
        </is>
      </c>
      <c r="E18" s="115" t="inlineStr">
        <is>
          <t>Senior Digitization Associate</t>
        </is>
      </c>
      <c r="F18" s="115" t="inlineStr">
        <is>
          <t>L3 – Professional / Associate</t>
        </is>
      </c>
      <c r="G18" s="116" t="inlineStr">
        <is>
          <t>A3</t>
        </is>
      </c>
      <c r="H18" s="146" t="inlineStr">
        <is>
          <t>▲ Up</t>
        </is>
      </c>
      <c r="I18" s="111" t="inlineStr">
        <is>
          <t>IC</t>
        </is>
      </c>
      <c r="J18" s="113" t="n">
        <v>3</v>
      </c>
      <c r="K18" s="114" t="inlineStr">
        <is>
          <t>Medium</t>
        </is>
      </c>
      <c r="L18" s="114" t="inlineStr">
        <is>
          <t>Core Contributor</t>
        </is>
      </c>
      <c r="M18" s="114" t="inlineStr">
        <is>
          <t>Develop in role</t>
        </is>
      </c>
      <c r="N18" s="114" t="n"/>
      <c r="O18" s="114" t="inlineStr">
        <is>
          <t>Yes</t>
        </is>
      </c>
      <c r="P18" s="114" t="inlineStr"/>
      <c r="Q18" s="119" t="n">
        <v>102</v>
      </c>
      <c r="R18" s="164" t="inlineStr">
        <is>
          <t>Meets the level</t>
        </is>
      </c>
      <c r="S18" s="164" t="n">
        <v>110</v>
      </c>
      <c r="T18" s="164" t="n">
        <v>105</v>
      </c>
      <c r="U18" s="164" t="n">
        <v>96</v>
      </c>
      <c r="V18" s="164" t="n"/>
      <c r="W18" s="164" t="inlineStr">
        <is>
          <t>XBRL &amp; taxonomy, AI / GenAI</t>
        </is>
      </c>
      <c r="X18" s="164" t="inlineStr">
        <is>
          <r>
            <rPr>
              <rFont val="Calibri"/>
              <b val="1"/>
              <sz val="10"/>
            </rPr>
            <t>B1:</t>
          </r>
          <r>
            <rPr>
              <rFont val="Calibri"/>
              <sz val="10"/>
            </rPr>
            <t xml:space="preserve"> 89% of profile — close</t>
          </r>
        </is>
      </c>
      <c r="Y18"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2/3, AI / GenAI 2/3, Prioritisation 3/3</t>
          </r>
        </is>
      </c>
      <c r="Z18" s="120" t="inlineStr">
        <is>
          <t>AI / automation · Broader exposure &amp; ownership</t>
        </is>
      </c>
      <c r="AA18" s="165" t="n"/>
      <c r="AB18" s="165" t="inlineStr">
        <is>
          <t>Process Improvement &amp; Quality Mindset; AI, GenAI &amp; Prompt Engineering; Stakeholder &amp; Client Management</t>
        </is>
      </c>
      <c r="AC18" s="165" t="inlineStr">
        <is>
          <t>AI / automation · Broader exposure &amp; ownership</t>
        </is>
      </c>
      <c r="AD18" s="165" t="n"/>
      <c r="AE18" s="122" t="inlineStr">
        <is>
          <t>No strong match from survey evidence</t>
        </is>
      </c>
      <c r="AF18" s="123" t="inlineStr">
        <is>
          <t>Kajal Srivastava · Digitization Associate — 0.51: document, checking, formatting, html; Farina Pathan · Senior Digitization Associate — 0.50: conversion, html, pdf, word; Siddhesh Manjrekar · Senior Digitization Associate — 0.50: conversion, document, html, word</t>
        </is>
      </c>
      <c r="AG18" s="123" t="inlineStr">
        <is>
          <t>Siddhesh Harishchandra Mali · Consume, Digitization Associate — 0.33</t>
        </is>
      </c>
      <c r="AH18" s="123" t="n"/>
      <c r="AI18" s="123" t="n"/>
      <c r="AJ18" s="123" t="n"/>
    </row>
    <row r="19" ht="132" customHeight="1">
      <c r="A19" s="109" t="inlineStr">
        <is>
          <t>IRISC237</t>
        </is>
      </c>
      <c r="B19" s="111" t="inlineStr">
        <is>
          <t>Deepak Nirmal</t>
        </is>
      </c>
      <c r="C19" s="111" t="inlineStr">
        <is>
          <t>Digitizing</t>
        </is>
      </c>
      <c r="D19" s="115" t="inlineStr">
        <is>
          <t>Consultant</t>
        </is>
      </c>
      <c r="E19" s="115" t="inlineStr">
        <is>
          <t>Senior Digitization Associate</t>
        </is>
      </c>
      <c r="F19" s="115" t="inlineStr">
        <is>
          <t>L3 – Professional / Associate</t>
        </is>
      </c>
      <c r="G19" s="116" t="inlineStr">
        <is>
          <t>A3</t>
        </is>
      </c>
      <c r="H19" s="146" t="inlineStr">
        <is>
          <t>▲ Up</t>
        </is>
      </c>
      <c r="I19" s="111" t="inlineStr">
        <is>
          <t>IC</t>
        </is>
      </c>
      <c r="J19" s="113" t="n">
        <v>3</v>
      </c>
      <c r="K19" s="114" t="inlineStr">
        <is>
          <t>Medium</t>
        </is>
      </c>
      <c r="L19" s="114" t="inlineStr">
        <is>
          <t>Core Contributor</t>
        </is>
      </c>
      <c r="M19" s="114" t="inlineStr">
        <is>
          <t>Develop in role</t>
        </is>
      </c>
      <c r="N19" s="114" t="n"/>
      <c r="O19" s="114" t="inlineStr">
        <is>
          <t>Yes</t>
        </is>
      </c>
      <c r="P19" s="114" t="inlineStr"/>
      <c r="Q19" s="119" t="n">
        <v>110</v>
      </c>
      <c r="R19" s="164" t="inlineStr">
        <is>
          <t>Exceeds — ready for stretch</t>
        </is>
      </c>
      <c r="S19" s="164" t="n">
        <v>113</v>
      </c>
      <c r="T19" s="164" t="n">
        <v>105</v>
      </c>
      <c r="U19" s="164" t="n">
        <v>110</v>
      </c>
      <c r="V19" s="164" t="n"/>
      <c r="W19" s="164" t="inlineStr">
        <is>
          <t>None — maintain and stretch</t>
        </is>
      </c>
      <c r="X19" s="164" t="inlineStr">
        <is>
          <r>
            <rPr>
              <rFont val="Calibri"/>
              <b val="1"/>
              <sz val="10"/>
            </rPr>
            <t>B1:</t>
          </r>
          <r>
            <rPr>
              <rFont val="Calibri"/>
              <sz val="10"/>
            </rPr>
            <t xml:space="preserve"> 97% of profile — ready on competencies</t>
          </r>
        </is>
      </c>
      <c r="Y19"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3/2 | Future-ready: AI literacy 2/2, Data literacy 3/2, Digital fluency 2/2, Innovation 2/2 | Functional: Excel &amp; tools 4/3, Quality &amp; process 4/3, Regulatory domain 4/3, XBRL &amp; taxonomy 3/3, AI / GenAI 3/3, Prioritisation 3/3</t>
          </r>
        </is>
      </c>
      <c r="Z19" s="120" t="inlineStr">
        <is>
          <t>AI / automation · Domain, regulatory &amp; XBRL · Communication &amp; presentation</t>
        </is>
      </c>
      <c r="AA19" s="165" t="n"/>
      <c r="AB19" s="165" t="inlineStr">
        <is>
          <t>AI, GenAI &amp; Prompt Engineering; Regulatory &amp; BFSI Domain; Stakeholder &amp; Client Management</t>
        </is>
      </c>
      <c r="AC19" s="165" t="inlineStr">
        <is>
          <t>AI / automation · Domain, regulatory &amp; XBRL · Communication &amp; presentation</t>
        </is>
      </c>
      <c r="AD19" s="165" t="n"/>
      <c r="AE19" s="122" t="inlineStr">
        <is>
          <t>No strong match from survey evidence</t>
        </is>
      </c>
      <c r="AF19" s="123" t="inlineStr">
        <is>
          <t>Vanita Gaikwad · Senior Digitization Associate — 0.47: formatting, document, use, quality; Janardan Bale · Digitization Manager — 0.43: html, formatting, document, cipc; Tejas Kat · Senior Digitization Associate — 0.41: html, cipc, document, formatting</t>
        </is>
      </c>
      <c r="AG19" s="123" t="inlineStr">
        <is>
          <t>Siddhesh Harishchandra Mali · Consume, Digitization Associate — 0.27</t>
        </is>
      </c>
      <c r="AH19" s="123" t="n"/>
      <c r="AI19" s="123" t="n"/>
      <c r="AJ19" s="123" t="n"/>
    </row>
    <row r="20" ht="132" customHeight="1">
      <c r="A20" s="109" t="inlineStr">
        <is>
          <t>IRISC224</t>
        </is>
      </c>
      <c r="B20" s="111" t="inlineStr">
        <is>
          <t>Dhanraj Patil</t>
        </is>
      </c>
      <c r="C20" s="111" t="inlineStr">
        <is>
          <t>Digitizing</t>
        </is>
      </c>
      <c r="D20" s="115" t="inlineStr">
        <is>
          <t>Consultant</t>
        </is>
      </c>
      <c r="E20" s="115" t="inlineStr">
        <is>
          <t>Senior Digitization Associate</t>
        </is>
      </c>
      <c r="F20" s="115" t="inlineStr">
        <is>
          <t>L3 – Professional / Associate</t>
        </is>
      </c>
      <c r="G20" s="116" t="inlineStr">
        <is>
          <t>A3</t>
        </is>
      </c>
      <c r="H20" s="146" t="inlineStr">
        <is>
          <t>▲ Up</t>
        </is>
      </c>
      <c r="I20" s="111" t="inlineStr">
        <is>
          <t>IC</t>
        </is>
      </c>
      <c r="J20" s="113" t="n">
        <v>3</v>
      </c>
      <c r="K20" s="114" t="inlineStr">
        <is>
          <t>Medium</t>
        </is>
      </c>
      <c r="L20" s="114" t="inlineStr">
        <is>
          <t>Core Contributor</t>
        </is>
      </c>
      <c r="M20" s="114" t="inlineStr">
        <is>
          <t>Develop in role</t>
        </is>
      </c>
      <c r="N20" s="114" t="n"/>
      <c r="O20" s="114" t="inlineStr">
        <is>
          <t>Yes</t>
        </is>
      </c>
      <c r="P20" s="114" t="inlineStr"/>
      <c r="Q20" s="119" t="n">
        <v>102</v>
      </c>
      <c r="R20" s="164" t="inlineStr">
        <is>
          <t>Meets the level</t>
        </is>
      </c>
      <c r="S20" s="164" t="n">
        <v>107</v>
      </c>
      <c r="T20" s="164" t="n">
        <v>105</v>
      </c>
      <c r="U20" s="164" t="n">
        <v>99</v>
      </c>
      <c r="V20" s="164" t="n"/>
      <c r="W20" s="164" t="inlineStr">
        <is>
          <t>AI / GenAI, Prioritisation</t>
        </is>
      </c>
      <c r="X20" s="164" t="inlineStr">
        <is>
          <r>
            <rPr>
              <rFont val="Calibri"/>
              <b val="1"/>
              <sz val="10"/>
            </rPr>
            <t>B1:</t>
          </r>
          <r>
            <rPr>
              <rFont val="Calibri"/>
              <sz val="10"/>
            </rPr>
            <t xml:space="preserve"> 89% of profile — close</t>
          </r>
        </is>
      </c>
      <c r="Y20" s="164"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4/3, XBRL &amp; taxonomy 3/3, AI / GenAI 2/3, Prioritisation 2/3</t>
          </r>
        </is>
      </c>
      <c r="Z20" s="120" t="inlineStr">
        <is>
          <t>Communication &amp; presentation</t>
        </is>
      </c>
      <c r="AA20" s="165" t="n"/>
      <c r="AB20" s="165" t="inlineStr">
        <is>
          <t>AI, GenAI &amp; Prompt Engineering; Stakeholder &amp; Client Management</t>
        </is>
      </c>
      <c r="AC20" s="165" t="inlineStr">
        <is>
          <t>Communication &amp; presentation</t>
        </is>
      </c>
      <c r="AD20" s="165" t="n"/>
      <c r="AE20" s="122" t="inlineStr">
        <is>
          <t>No strong match from survey evidence</t>
        </is>
      </c>
      <c r="AF20" s="123" t="inlineStr">
        <is>
          <t>Janardan Bale · Digitization Manager — 0.77: abyyy, accuracy., hmrc, expression; Ritesh Yeram · Digitization Associate — 0.42: expression, cipc, hmrc, reader; Vanita Gaikwad · Senior Digitization Associate — 0.37: document, fine, delivery., expression</t>
        </is>
      </c>
      <c r="AG20" s="123" t="inlineStr">
        <is>
          <t>No close match in other businesses</t>
        </is>
      </c>
      <c r="AH20" s="123" t="n"/>
      <c r="AI20" s="123" t="n"/>
      <c r="AJ20" s="123" t="n"/>
    </row>
    <row r="21" ht="132" customHeight="1">
      <c r="A21" s="109" t="inlineStr">
        <is>
          <t>IRISC287</t>
        </is>
      </c>
      <c r="B21" s="111" t="inlineStr">
        <is>
          <t>Farina Pathan</t>
        </is>
      </c>
      <c r="C21" s="111" t="inlineStr">
        <is>
          <t>Digitizing</t>
        </is>
      </c>
      <c r="D21" s="115" t="inlineStr">
        <is>
          <t>Consultant</t>
        </is>
      </c>
      <c r="E21" s="115" t="inlineStr">
        <is>
          <t>Senior Digitization Associate</t>
        </is>
      </c>
      <c r="F21" s="115" t="inlineStr">
        <is>
          <t>L3 – Professional / Associate</t>
        </is>
      </c>
      <c r="G21" s="116" t="inlineStr">
        <is>
          <t>A3</t>
        </is>
      </c>
      <c r="H21" s="146" t="inlineStr">
        <is>
          <t>▲ Up</t>
        </is>
      </c>
      <c r="I21" s="111" t="inlineStr">
        <is>
          <t>IC</t>
        </is>
      </c>
      <c r="J21" s="113" t="n">
        <v>3</v>
      </c>
      <c r="K21" s="114" t="inlineStr">
        <is>
          <t>Medium</t>
        </is>
      </c>
      <c r="L21" s="114" t="inlineStr">
        <is>
          <t>Core Contributor</t>
        </is>
      </c>
      <c r="M21" s="114" t="inlineStr">
        <is>
          <t>Develop in role</t>
        </is>
      </c>
      <c r="N21" s="114" t="n"/>
      <c r="O21" s="114" t="inlineStr">
        <is>
          <t>Yes</t>
        </is>
      </c>
      <c r="P21" s="114" t="inlineStr"/>
      <c r="Q21" s="119" t="n">
        <v>105</v>
      </c>
      <c r="R21" s="164" t="inlineStr">
        <is>
          <t>Exceeds — ready for stretch</t>
        </is>
      </c>
      <c r="S21" s="164" t="n">
        <v>107</v>
      </c>
      <c r="T21" s="164" t="n">
        <v>105</v>
      </c>
      <c r="U21" s="164" t="n">
        <v>104</v>
      </c>
      <c r="V21" s="164" t="n"/>
      <c r="W21" s="164" t="inlineStr">
        <is>
          <t>AI / GenAI</t>
        </is>
      </c>
      <c r="X21" s="164" t="inlineStr">
        <is>
          <r>
            <rPr>
              <rFont val="Calibri"/>
              <b val="1"/>
              <sz val="10"/>
            </rPr>
            <t>B1:</t>
          </r>
          <r>
            <rPr>
              <rFont val="Calibri"/>
              <sz val="10"/>
            </rPr>
            <t xml:space="preserve"> 91% of profile — ready on competencies</t>
          </r>
        </is>
      </c>
      <c r="Y21" s="164"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4/3</t>
          </r>
        </is>
      </c>
      <c r="Z21" s="120" t="inlineStr">
        <is>
          <t>AI / automation · Data, SQL &amp; analytics · Domain, regulatory &amp; XBRL · Communication &amp; presentation · Broader exposure &amp; ownership</t>
        </is>
      </c>
      <c r="AA21" s="165" t="n"/>
      <c r="AB21" s="165" t="inlineStr">
        <is>
          <t>AI, GenAI &amp; Prompt Engineering</t>
        </is>
      </c>
      <c r="AC21" s="165" t="inlineStr">
        <is>
          <t>AI / automation · Project / programme management · Data, SQL &amp; analytics · Domain, regulatory &amp; XBRL · Communication &amp; presentation · Broader exposure &amp; ownership</t>
        </is>
      </c>
      <c r="AD21" s="165" t="n"/>
      <c r="AE21" s="122" t="inlineStr">
        <is>
          <t>No strong match from survey evidence</t>
        </is>
      </c>
      <c r="AF21" s="123" t="inlineStr">
        <is>
          <t>Siddhesh Manjrekar · Senior Digitization Associate — 0.83: ocr, word, conversion, html; Prajakta Mokal · Senior Digitization Associate — 0.57: html, word, ocr, finereader; Justeen Koola · Digitization Associate — 0.51: html, word, pdf, abby</t>
        </is>
      </c>
      <c r="AG21" s="123" t="inlineStr">
        <is>
          <t>Siddhesh Harishchandra Mali · Consume, Digitization Associate — 0.40; Nitin Bhoir · Consume, Senior Digitization Associate — 0.31</t>
        </is>
      </c>
      <c r="AH21" s="123" t="n"/>
      <c r="AI21" s="123" t="n"/>
      <c r="AJ21" s="123" t="n"/>
    </row>
    <row r="22" ht="132" customHeight="1">
      <c r="A22" s="109" t="inlineStr">
        <is>
          <t>IRISC325</t>
        </is>
      </c>
      <c r="B22" s="111" t="inlineStr">
        <is>
          <t>Gaurav Yashwant Chaulkar</t>
        </is>
      </c>
      <c r="C22" s="111" t="inlineStr">
        <is>
          <t>Digitizing</t>
        </is>
      </c>
      <c r="D22" s="115" t="inlineStr">
        <is>
          <t>Consultant</t>
        </is>
      </c>
      <c r="E22" s="115" t="inlineStr">
        <is>
          <t>Senior Digitization Associate</t>
        </is>
      </c>
      <c r="F22" s="115" t="inlineStr">
        <is>
          <t>L3 – Professional / Associate</t>
        </is>
      </c>
      <c r="G22" s="116" t="inlineStr">
        <is>
          <t>A3</t>
        </is>
      </c>
      <c r="H22" s="146" t="inlineStr">
        <is>
          <t>▲ Up</t>
        </is>
      </c>
      <c r="I22" s="111" t="inlineStr">
        <is>
          <t>IC</t>
        </is>
      </c>
      <c r="J22" s="113" t="n">
        <v>3</v>
      </c>
      <c r="K22" s="114" t="inlineStr">
        <is>
          <t>Medium</t>
        </is>
      </c>
      <c r="L22" s="114" t="inlineStr">
        <is>
          <t>Core Contributor</t>
        </is>
      </c>
      <c r="M22" s="114" t="inlineStr">
        <is>
          <t>Develop in role</t>
        </is>
      </c>
      <c r="N22" s="114" t="n"/>
      <c r="O22" s="114" t="inlineStr">
        <is>
          <t>Yes</t>
        </is>
      </c>
      <c r="P22" s="114" t="inlineStr"/>
      <c r="Q22" s="119" t="n">
        <v>103</v>
      </c>
      <c r="R22" s="164" t="inlineStr">
        <is>
          <t>Meets the level</t>
        </is>
      </c>
      <c r="S22" s="164" t="n">
        <v>110</v>
      </c>
      <c r="T22" s="164" t="n">
        <v>98</v>
      </c>
      <c r="U22" s="164" t="n">
        <v>101</v>
      </c>
      <c r="V22" s="164" t="n"/>
      <c r="W22" s="164" t="inlineStr">
        <is>
          <t>AI / GenAI</t>
        </is>
      </c>
      <c r="X22" s="164" t="inlineStr">
        <is>
          <r>
            <rPr>
              <rFont val="Calibri"/>
              <b val="1"/>
              <sz val="10"/>
            </rPr>
            <t>B1:</t>
          </r>
          <r>
            <rPr>
              <rFont val="Calibri"/>
              <sz val="10"/>
            </rPr>
            <t xml:space="preserve"> 91% of profile — ready on competencies</t>
          </r>
        </is>
      </c>
      <c r="Y22"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1/2, Data literacy 3/2, Digital fluency 3/2, Innovation 2/2 | Functional: Excel &amp; tools 4/3, Quality &amp; process 4/3, Regulatory domain 3/3, XBRL &amp; taxonomy 3/3, AI / GenAI 2/3, Prioritisation 3/3</t>
          </r>
        </is>
      </c>
      <c r="Z22" s="120" t="inlineStr">
        <is>
          <t>Project / programme management · Communication &amp; presentation · Broader exposure &amp; ownership</t>
        </is>
      </c>
      <c r="AA22" s="165" t="n"/>
      <c r="AB22" s="165" t="inlineStr">
        <is>
          <t>Advanced Excel &amp; Productivity Tools; Accounting &amp; Reporting Standards · IFRS/US GAAP; Stakeholder &amp; Client Management</t>
        </is>
      </c>
      <c r="AC22" s="165" t="inlineStr">
        <is>
          <t>Project / programme management · Communication &amp; presentation · Broader exposure &amp; ownership</t>
        </is>
      </c>
      <c r="AD22" s="165" t="n"/>
      <c r="AE22" s="122" t="inlineStr">
        <is>
          <t>No strong match from survey evidence</t>
        </is>
      </c>
      <c r="AF22" s="123" t="inlineStr">
        <is>
          <t>Shravan Ghadi · Senior Digitization Associate — 0.59: formatting, html, financial, word; Samiksha Ramdas Bhabal · Senior Digitization Associate — 0.58: formatting, financial, html, word; Vanita Gaikwad · Senior Digitization Associate — 0.47: formatting, document, quality, assurance</t>
        </is>
      </c>
      <c r="AG22" s="123" t="inlineStr">
        <is>
          <t>Siddhesh Harishchandra Mali · Consume, Digitization Associate — 0.31</t>
        </is>
      </c>
      <c r="AH22" s="123" t="n"/>
      <c r="AI22" s="123" t="n"/>
      <c r="AJ22" s="123" t="n"/>
    </row>
    <row r="23" ht="132" customHeight="1">
      <c r="A23" s="109" t="inlineStr">
        <is>
          <t>IRIS1205</t>
        </is>
      </c>
      <c r="B23" s="111" t="inlineStr">
        <is>
          <t>Justeen Koola</t>
        </is>
      </c>
      <c r="C23" s="111" t="inlineStr">
        <is>
          <t>Digitizing</t>
        </is>
      </c>
      <c r="D23" s="115" t="inlineStr">
        <is>
          <t>Image Processing Specialist</t>
        </is>
      </c>
      <c r="E23" s="115" t="inlineStr">
        <is>
          <t>Senior Digitization Associate</t>
        </is>
      </c>
      <c r="F23" s="115" t="inlineStr">
        <is>
          <t>L3 – Professional / Associate</t>
        </is>
      </c>
      <c r="G23" s="116" t="inlineStr">
        <is>
          <t>A3</t>
        </is>
      </c>
      <c r="H23" s="146" t="inlineStr">
        <is>
          <t>▲ Up</t>
        </is>
      </c>
      <c r="I23" s="111" t="inlineStr">
        <is>
          <t>IC</t>
        </is>
      </c>
      <c r="J23" s="113" t="n">
        <v>3</v>
      </c>
      <c r="K23" s="114" t="inlineStr">
        <is>
          <t>Medium</t>
        </is>
      </c>
      <c r="L23" s="114" t="inlineStr">
        <is>
          <t>Core Contributor</t>
        </is>
      </c>
      <c r="M23" s="114" t="inlineStr">
        <is>
          <t>Develop in role</t>
        </is>
      </c>
      <c r="N23" s="114" t="n"/>
      <c r="O23" s="114" t="inlineStr">
        <is>
          <t>Yes</t>
        </is>
      </c>
      <c r="P23" s="114" t="inlineStr"/>
      <c r="Q23" s="119" t="n">
        <v>102</v>
      </c>
      <c r="R23" s="164" t="inlineStr">
        <is>
          <t>Meets the level</t>
        </is>
      </c>
      <c r="S23" s="164" t="n">
        <v>107</v>
      </c>
      <c r="T23" s="164" t="n">
        <v>105</v>
      </c>
      <c r="U23" s="164" t="n">
        <v>98</v>
      </c>
      <c r="V23" s="164" t="n"/>
      <c r="W23" s="164" t="inlineStr">
        <is>
          <t>AI / GenAI</t>
        </is>
      </c>
      <c r="X23" s="164" t="inlineStr">
        <is>
          <r>
            <rPr>
              <rFont val="Calibri"/>
              <b val="1"/>
              <sz val="10"/>
            </rPr>
            <t>B1:</t>
          </r>
          <r>
            <rPr>
              <rFont val="Calibri"/>
              <sz val="10"/>
            </rPr>
            <t xml:space="preserve"> 88% of profile — close</t>
          </r>
        </is>
      </c>
      <c r="Y23"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3/2, Digital fluency 2/2, Innovation 2/2 | Functional: Excel &amp; tools 4/3, Quality &amp; process 3/3, Regulatory domain 3/3, XBRL &amp; taxonomy 3/3, AI / GenAI 2/3, Prioritisation 3/3</t>
          </r>
        </is>
      </c>
      <c r="Z23" s="120" t="inlineStr">
        <is>
          <t>Leadership &amp; people management · Project / programme management · Communication &amp; presentation</t>
        </is>
      </c>
      <c r="AA23" s="165" t="n"/>
      <c r="AB23" s="165" t="inlineStr">
        <is>
          <t>AI, GenAI &amp; Prompt Engineering</t>
        </is>
      </c>
      <c r="AC23" s="165" t="inlineStr">
        <is>
          <t>Leadership &amp; people management · Project / programme management · Communication &amp; presentation</t>
        </is>
      </c>
      <c r="AD23" s="165" t="n"/>
      <c r="AE23" s="122" t="inlineStr">
        <is>
          <t>No strong match from survey evidence</t>
        </is>
      </c>
      <c r="AF23" s="123" t="inlineStr">
        <is>
          <t>Farina Pathan · Senior Digitization Associate — 0.51: html, word, pdf, abby; Prajakta Mokal · Senior Digitization Associate — 0.51: html, word, finereader, excel; Tejas Kat · Senior Digitization Associate — 0.47: html, word, given, abby</t>
        </is>
      </c>
      <c r="AG23" s="123" t="inlineStr">
        <is>
          <t>Shraddha Patil · Consume, Digitization Manager — 0.28</t>
        </is>
      </c>
      <c r="AH23" s="123" t="n"/>
      <c r="AI23" s="123" t="n"/>
      <c r="AJ23" s="123" t="n"/>
    </row>
    <row r="24" ht="132" customHeight="1">
      <c r="A24" s="109" t="inlineStr">
        <is>
          <t>IRISC316</t>
        </is>
      </c>
      <c r="B24" s="111" t="inlineStr">
        <is>
          <t>Samiksha Ramdas Bhabal</t>
        </is>
      </c>
      <c r="C24" s="111" t="inlineStr">
        <is>
          <t>Digitizing</t>
        </is>
      </c>
      <c r="D24" s="115" t="inlineStr">
        <is>
          <t>Consultant</t>
        </is>
      </c>
      <c r="E24" s="115" t="inlineStr">
        <is>
          <t>Senior Digitization Associate</t>
        </is>
      </c>
      <c r="F24" s="115" t="inlineStr">
        <is>
          <t>L3 – Professional / Associate</t>
        </is>
      </c>
      <c r="G24" s="116" t="inlineStr">
        <is>
          <t>A3</t>
        </is>
      </c>
      <c r="H24" s="146" t="inlineStr">
        <is>
          <t>▲ Up</t>
        </is>
      </c>
      <c r="I24" s="111" t="inlineStr">
        <is>
          <t>IC</t>
        </is>
      </c>
      <c r="J24" s="113" t="n">
        <v>3</v>
      </c>
      <c r="K24" s="114" t="inlineStr">
        <is>
          <t>Medium</t>
        </is>
      </c>
      <c r="L24" s="114" t="inlineStr">
        <is>
          <t>Core Contributor</t>
        </is>
      </c>
      <c r="M24" s="114" t="inlineStr">
        <is>
          <t>Develop in role</t>
        </is>
      </c>
      <c r="N24" s="114" t="n"/>
      <c r="O24" s="114" t="inlineStr">
        <is>
          <t>Yes</t>
        </is>
      </c>
      <c r="P24" s="114" t="inlineStr"/>
      <c r="Q24" s="119" t="n">
        <v>93</v>
      </c>
      <c r="R24" s="164" t="inlineStr">
        <is>
          <t>Meets the level</t>
        </is>
      </c>
      <c r="S24" s="164" t="n">
        <v>98</v>
      </c>
      <c r="T24" s="164" t="n">
        <v>105</v>
      </c>
      <c r="U24" s="164" t="n">
        <v>84</v>
      </c>
      <c r="V24" s="164" t="n"/>
      <c r="W24" s="164" t="inlineStr">
        <is>
          <t>Regulatory domain, XBRL &amp; taxonomy, AI / GenAI</t>
        </is>
      </c>
      <c r="X24" s="164" t="inlineStr">
        <is>
          <r>
            <rPr>
              <rFont val="Calibri"/>
              <b val="1"/>
              <sz val="10"/>
            </rPr>
            <t>B1:</t>
          </r>
          <r>
            <rPr>
              <rFont val="Calibri"/>
              <sz val="10"/>
            </rPr>
            <t xml:space="preserve"> 81% of profile — close</t>
          </r>
        </is>
      </c>
      <c r="Y24" s="164" t="inlineStr">
        <is>
          <r>
            <rPr>
              <rFont val="Calibri"/>
              <b val="1"/>
              <sz val="10"/>
            </rPr>
            <t>Evidence:</t>
          </r>
          <r>
            <rPr>
              <rFont val="Calibri"/>
              <sz val="10"/>
            </rPr>
            <t xml:space="preserve"> Survey + KRAs | Core: Ownership 2/2,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2/3, XBRL &amp; taxonomy 2/3, AI / GenAI 2/3, Prioritisation 2/3</t>
          </r>
        </is>
      </c>
      <c r="Z24" s="120" t="inlineStr">
        <is>
          <t>AI / automation · Domain, regulatory &amp; XBRL · Product &amp; tool knowledge · Communication &amp; presentation · Broader exposure &amp; ownership</t>
        </is>
      </c>
      <c r="AA24" s="165" t="n"/>
      <c r="AB24" s="165" t="inlineStr">
        <is>
          <t>Accounting &amp; Reporting Standards · IFRS/US GAAP; AI, GenAI &amp; Prompt Engineering; Advanced Excel &amp; Productivity Tools</t>
        </is>
      </c>
      <c r="AC24" s="165" t="inlineStr">
        <is>
          <t>AI / automation · Domain, regulatory &amp; XBRL · Product &amp; tool knowledge · Communication &amp; presentation · Broader exposure &amp; ownership</t>
        </is>
      </c>
      <c r="AD24" s="165" t="n"/>
      <c r="AE24" s="122" t="inlineStr">
        <is>
          <t>No strong match from survey evidence</t>
        </is>
      </c>
      <c r="AF24" s="123" t="inlineStr">
        <is>
          <t>Shravan Ghadi · Senior Digitization Associate — 0.95: formatting, statement, word, financial; Gaurav Yashwant Chaulkar · Senior Digitization Associate — 0.58: formatting, financial, html, word; Saurav Nirmal · Senior Digitization Associate — 0.49: formatting, html, word, review.</t>
        </is>
      </c>
      <c r="AG24" s="123" t="inlineStr">
        <is>
          <t>No close match in other businesses</t>
        </is>
      </c>
      <c r="AH24" s="123" t="n"/>
      <c r="AI24" s="123" t="n"/>
      <c r="AJ24" s="123" t="n"/>
    </row>
    <row r="25" ht="132" customHeight="1">
      <c r="A25" s="109" t="inlineStr">
        <is>
          <t>IRISC301</t>
        </is>
      </c>
      <c r="B25" s="111" t="inlineStr">
        <is>
          <t>Saurav Nirmal</t>
        </is>
      </c>
      <c r="C25" s="111" t="inlineStr">
        <is>
          <t>Digitizing</t>
        </is>
      </c>
      <c r="D25" s="115" t="inlineStr">
        <is>
          <t>Consultant</t>
        </is>
      </c>
      <c r="E25" s="115" t="inlineStr">
        <is>
          <t>Senior Digitization Associate</t>
        </is>
      </c>
      <c r="F25" s="115" t="inlineStr">
        <is>
          <t>L3 – Professional / Associate</t>
        </is>
      </c>
      <c r="G25" s="116" t="inlineStr">
        <is>
          <t>A3</t>
        </is>
      </c>
      <c r="H25" s="146" t="inlineStr">
        <is>
          <t>▲ Up</t>
        </is>
      </c>
      <c r="I25" s="111" t="inlineStr">
        <is>
          <t>IC</t>
        </is>
      </c>
      <c r="J25" s="113" t="n">
        <v>3</v>
      </c>
      <c r="K25" s="114" t="inlineStr">
        <is>
          <t>Medium</t>
        </is>
      </c>
      <c r="L25" s="114" t="inlineStr">
        <is>
          <t>Core Contributor</t>
        </is>
      </c>
      <c r="M25" s="114" t="inlineStr">
        <is>
          <t>Develop in role</t>
        </is>
      </c>
      <c r="N25" s="114" t="n"/>
      <c r="O25" s="114" t="inlineStr">
        <is>
          <t>Yes</t>
        </is>
      </c>
      <c r="P25" s="114" t="inlineStr"/>
      <c r="Q25" s="119" t="n">
        <v>98</v>
      </c>
      <c r="R25" s="164" t="inlineStr">
        <is>
          <t>Meets the level</t>
        </is>
      </c>
      <c r="S25" s="164" t="n">
        <v>107</v>
      </c>
      <c r="T25" s="164" t="n">
        <v>92</v>
      </c>
      <c r="U25" s="164" t="n">
        <v>96</v>
      </c>
      <c r="V25" s="164" t="n"/>
      <c r="W25" s="164" t="inlineStr">
        <is>
          <t>AI / GenAI, Prioritisation</t>
        </is>
      </c>
      <c r="X25" s="164" t="inlineStr">
        <is>
          <r>
            <rPr>
              <rFont val="Calibri"/>
              <b val="1"/>
              <sz val="10"/>
            </rPr>
            <t>B1:</t>
          </r>
          <r>
            <rPr>
              <rFont val="Calibri"/>
              <sz val="10"/>
            </rPr>
            <t xml:space="preserve"> 86% of profile — close</t>
          </r>
        </is>
      </c>
      <c r="Y25"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3/2, Digital fluency 2/2, Innovation 2/2 | Functional: Excel &amp; tools 4/3, Quality &amp; process 4/3, Regulatory domain 3/3, XBRL &amp; taxonomy 3/3, AI / GenAI 2/3, Prioritisation 2/3</t>
          </r>
        </is>
      </c>
      <c r="Z25" s="120" t="inlineStr">
        <is>
          <t>Project / programme management · Communication &amp; presentation · Broader exposure &amp; ownership</t>
        </is>
      </c>
      <c r="AA25" s="165" t="n"/>
      <c r="AB25" s="165" t="inlineStr">
        <is>
          <t>AI, GenAI &amp; Prompt Engineering</t>
        </is>
      </c>
      <c r="AC25" s="165" t="inlineStr">
        <is>
          <t>Project / programme management · Communication &amp; presentation · Broader exposure &amp; ownership</t>
        </is>
      </c>
      <c r="AD25" s="165" t="n"/>
      <c r="AE25" s="122" t="inlineStr">
        <is>
          <t>No strong match from survey evidence</t>
        </is>
      </c>
      <c r="AF25" s="123" t="inlineStr">
        <is>
          <t>Tejas Kat · Senior Digitization Associate — 0.59: document, html, word, basis.; Aishwarya Chaulkar · Senior Digitization Associate — 0.58: document, basis., regular, applications.; Snehal Kardekar · Senior Digitization Associate — 0.52: formatting, html, word, formatted</t>
        </is>
      </c>
      <c r="AG25" s="123" t="inlineStr">
        <is>
          <t>Siddhesh Harishchandra Mali · Consume, Digitization Associate — 0.27</t>
        </is>
      </c>
      <c r="AH25" s="123" t="n"/>
      <c r="AI25" s="123" t="n"/>
      <c r="AJ25" s="123" t="n"/>
    </row>
    <row r="26" ht="132" customHeight="1">
      <c r="A26" s="109" t="inlineStr">
        <is>
          <t>IRISC225</t>
        </is>
      </c>
      <c r="B26" s="111" t="inlineStr">
        <is>
          <t>Shravan Ghadi</t>
        </is>
      </c>
      <c r="C26" s="111" t="inlineStr">
        <is>
          <t>Digitizing</t>
        </is>
      </c>
      <c r="D26" s="115" t="inlineStr">
        <is>
          <t>Consultant</t>
        </is>
      </c>
      <c r="E26" s="115" t="inlineStr">
        <is>
          <t>Senior Digitization Associate</t>
        </is>
      </c>
      <c r="F26" s="115" t="inlineStr">
        <is>
          <t>L3 – Professional / Associate</t>
        </is>
      </c>
      <c r="G26" s="116" t="inlineStr">
        <is>
          <t>A3</t>
        </is>
      </c>
      <c r="H26" s="146" t="inlineStr">
        <is>
          <t>▲ Up</t>
        </is>
      </c>
      <c r="I26" s="111" t="inlineStr">
        <is>
          <t>IC</t>
        </is>
      </c>
      <c r="J26" s="113" t="n">
        <v>3</v>
      </c>
      <c r="K26" s="114" t="inlineStr">
        <is>
          <t>Medium</t>
        </is>
      </c>
      <c r="L26" s="114" t="inlineStr">
        <is>
          <t>Core Contributor</t>
        </is>
      </c>
      <c r="M26" s="114" t="inlineStr">
        <is>
          <t>Develop in role</t>
        </is>
      </c>
      <c r="N26" s="114" t="n"/>
      <c r="O26" s="114" t="inlineStr">
        <is>
          <t>Yes</t>
        </is>
      </c>
      <c r="P26" s="114" t="inlineStr"/>
      <c r="Q26" s="119" t="n">
        <v>99</v>
      </c>
      <c r="R26" s="164" t="inlineStr">
        <is>
          <t>Meets the level</t>
        </is>
      </c>
      <c r="S26" s="164" t="n">
        <v>102</v>
      </c>
      <c r="T26" s="164" t="n">
        <v>105</v>
      </c>
      <c r="U26" s="164" t="n">
        <v>96</v>
      </c>
      <c r="V26" s="164" t="n"/>
      <c r="W26" s="164" t="inlineStr">
        <is>
          <t>AI / GenAI, Prioritisation, Problem solving</t>
        </is>
      </c>
      <c r="X26" s="164" t="inlineStr">
        <is>
          <r>
            <rPr>
              <rFont val="Calibri"/>
              <b val="1"/>
              <sz val="10"/>
            </rPr>
            <t>B1:</t>
          </r>
          <r>
            <rPr>
              <rFont val="Calibri"/>
              <sz val="10"/>
            </rPr>
            <t xml:space="preserve"> 87% of profile — close</t>
          </r>
        </is>
      </c>
      <c r="Y26" s="164" t="inlineStr">
        <is>
          <r>
            <rPr>
              <rFont val="Calibri"/>
              <b val="1"/>
              <sz val="10"/>
            </rPr>
            <t>Evidence:</t>
          </r>
          <r>
            <rPr>
              <rFont val="Calibri"/>
              <sz val="10"/>
            </rPr>
            <t xml:space="preserv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r>
        </is>
      </c>
      <c r="Z26" s="120" t="inlineStr">
        <is>
          <t>Communication &amp; presentation</t>
        </is>
      </c>
      <c r="AA26" s="165" t="n"/>
      <c r="AB26" s="165" t="inlineStr">
        <is>
          <t>AI, GenAI &amp; Prompt Engineering; Stakeholder &amp; Client Management</t>
        </is>
      </c>
      <c r="AC26" s="165" t="inlineStr">
        <is>
          <t>Communication &amp; presentation</t>
        </is>
      </c>
      <c r="AD26" s="165" t="n"/>
      <c r="AE26" s="122" t="inlineStr">
        <is>
          <t>No strong match from survey evidence</t>
        </is>
      </c>
      <c r="AF26" s="123" t="inlineStr">
        <is>
          <t>Samiksha Ramdas Bhabal · Senior Digitization Associate — 0.95: formatting, statement, word, financial; Gaurav Yashwant Chaulkar · Senior Digitization Associate — 0.59: formatting, html, financial, word; Snehal Kardekar · Senior Digitization Associate — 0.50: formatting, word, html, expression</t>
        </is>
      </c>
      <c r="AG26" s="123" t="inlineStr">
        <is>
          <t>Siddhesh Harishchandra Mali · Consume, Digitization Associate — 0.26</t>
        </is>
      </c>
      <c r="AH26" s="123" t="n"/>
      <c r="AI26" s="123" t="n"/>
      <c r="AJ26" s="123" t="n"/>
    </row>
    <row r="27" ht="132" customHeight="1">
      <c r="A27" s="109" t="inlineStr">
        <is>
          <t>IRISC271</t>
        </is>
      </c>
      <c r="B27" s="111" t="inlineStr">
        <is>
          <t>Siddhesh Manjrekar</t>
        </is>
      </c>
      <c r="C27" s="111" t="inlineStr">
        <is>
          <t>Digitizing</t>
        </is>
      </c>
      <c r="D27" s="115" t="inlineStr">
        <is>
          <t>Consultant</t>
        </is>
      </c>
      <c r="E27" s="115" t="inlineStr">
        <is>
          <t>Senior Digitization Associate</t>
        </is>
      </c>
      <c r="F27" s="115" t="inlineStr">
        <is>
          <t>L3 – Professional / Associate</t>
        </is>
      </c>
      <c r="G27" s="116" t="inlineStr">
        <is>
          <t>A3</t>
        </is>
      </c>
      <c r="H27" s="146" t="inlineStr">
        <is>
          <t>▲ Up</t>
        </is>
      </c>
      <c r="I27" s="111" t="inlineStr">
        <is>
          <t>IC</t>
        </is>
      </c>
      <c r="J27" s="113" t="n">
        <v>3</v>
      </c>
      <c r="K27" s="114" t="inlineStr">
        <is>
          <t>Medium</t>
        </is>
      </c>
      <c r="L27" s="114" t="inlineStr">
        <is>
          <t>Core Contributor</t>
        </is>
      </c>
      <c r="M27" s="114" t="inlineStr">
        <is>
          <t>Develop in role</t>
        </is>
      </c>
      <c r="N27" s="114" t="n"/>
      <c r="O27" s="114" t="inlineStr">
        <is>
          <t>Yes</t>
        </is>
      </c>
      <c r="P27" s="114" t="inlineStr"/>
      <c r="Q27" s="119" t="n">
        <v>93</v>
      </c>
      <c r="R27" s="164" t="inlineStr">
        <is>
          <t>Meets the level</t>
        </is>
      </c>
      <c r="S27" s="164" t="n">
        <v>107</v>
      </c>
      <c r="T27" s="164" t="n">
        <v>80</v>
      </c>
      <c r="U27" s="164" t="n">
        <v>90</v>
      </c>
      <c r="V27" s="164" t="n"/>
      <c r="W27" s="164" t="inlineStr">
        <is>
          <t>XBRL &amp; taxonomy, AI / GenAI, Prioritisation</t>
        </is>
      </c>
      <c r="X27" s="164" t="inlineStr">
        <is>
          <r>
            <rPr>
              <rFont val="Calibri"/>
              <b val="1"/>
              <sz val="10"/>
            </rPr>
            <t>B1:</t>
          </r>
          <r>
            <rPr>
              <rFont val="Calibri"/>
              <sz val="10"/>
            </rPr>
            <t xml:space="preserve"> 82% of profile — close</t>
          </r>
        </is>
      </c>
      <c r="Y27" s="164"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2/3, AI / GenAI 2/3, Prioritisation 2/3</t>
          </r>
        </is>
      </c>
      <c r="Z27" s="120" t="inlineStr">
        <is>
          <t>AI / automation · Project / programme management · Data, SQL &amp; analytics · Domain, regulatory &amp; XBRL · Broader exposure &amp; ownership</t>
        </is>
      </c>
      <c r="AA27" s="165" t="n"/>
      <c r="AB27" s="165" t="inlineStr">
        <is>
          <t>AI, GenAI &amp; Prompt Engineering</t>
        </is>
      </c>
      <c r="AC27" s="165" t="inlineStr">
        <is>
          <t>AI / automation · Project / programme management · Data, SQL &amp; analytics · Domain, regulatory &amp; XBRL · Broader exposure &amp; ownership</t>
        </is>
      </c>
      <c r="AD27" s="165" t="n"/>
      <c r="AE27" s="122" t="inlineStr">
        <is>
          <t>No strong match from survey evidence</t>
        </is>
      </c>
      <c r="AF27" s="123" t="inlineStr">
        <is>
          <t>Farina Pathan · Senior Digitization Associate — 0.83: ocr, word, conversion, html; Bhavesh Gusain · Senior Digitization Associate — 0.50: conversion, document, html, word; Prajakta Mokal · Senior Digitization Associate — 0.40: html, word, excel, ocr</t>
        </is>
      </c>
      <c r="AG27" s="123" t="inlineStr">
        <is>
          <t>Siddhesh Harishchandra Mali · Consume, Digitization Associate — 0.27; Nitin Bhoir · Consume, Senior Digitization Associate — 0.25</t>
        </is>
      </c>
      <c r="AH27" s="123" t="n"/>
      <c r="AI27" s="123" t="n"/>
      <c r="AJ27" s="123" t="n"/>
    </row>
    <row r="28" ht="132" customHeight="1">
      <c r="A28" s="109" t="inlineStr">
        <is>
          <t>IRISC173</t>
        </is>
      </c>
      <c r="B28" s="111" t="inlineStr">
        <is>
          <t>Snehal Kardekar</t>
        </is>
      </c>
      <c r="C28" s="111" t="inlineStr">
        <is>
          <t>Digitizing</t>
        </is>
      </c>
      <c r="D28" s="115" t="inlineStr">
        <is>
          <t>Consultant</t>
        </is>
      </c>
      <c r="E28" s="115" t="inlineStr">
        <is>
          <t>Senior Digitization Associate</t>
        </is>
      </c>
      <c r="F28" s="115" t="inlineStr">
        <is>
          <t>L3 – Professional / Associate</t>
        </is>
      </c>
      <c r="G28" s="116" t="inlineStr">
        <is>
          <t>A3</t>
        </is>
      </c>
      <c r="H28" s="146" t="inlineStr">
        <is>
          <t>▲ Up</t>
        </is>
      </c>
      <c r="I28" s="111" t="inlineStr">
        <is>
          <t>IC</t>
        </is>
      </c>
      <c r="J28" s="113" t="n">
        <v>3</v>
      </c>
      <c r="K28" s="114" t="inlineStr">
        <is>
          <t>Medium</t>
        </is>
      </c>
      <c r="L28" s="114" t="inlineStr">
        <is>
          <t>Core Contributor</t>
        </is>
      </c>
      <c r="M28" s="114" t="inlineStr">
        <is>
          <t>Develop in role</t>
        </is>
      </c>
      <c r="N28" s="114" t="n"/>
      <c r="O28" s="114" t="inlineStr">
        <is>
          <t>Yes</t>
        </is>
      </c>
      <c r="P28" s="114" t="inlineStr"/>
      <c r="Q28" s="119" t="n">
        <v>99</v>
      </c>
      <c r="R28" s="164" t="inlineStr">
        <is>
          <t>Meets the level</t>
        </is>
      </c>
      <c r="S28" s="164" t="n">
        <v>102</v>
      </c>
      <c r="T28" s="164" t="n">
        <v>105</v>
      </c>
      <c r="U28" s="164" t="n">
        <v>96</v>
      </c>
      <c r="V28" s="164" t="n"/>
      <c r="W28" s="164" t="inlineStr">
        <is>
          <t>AI / GenAI, Prioritisation, Problem solving</t>
        </is>
      </c>
      <c r="X28" s="164" t="inlineStr">
        <is>
          <r>
            <rPr>
              <rFont val="Calibri"/>
              <b val="1"/>
              <sz val="10"/>
            </rPr>
            <t>B1:</t>
          </r>
          <r>
            <rPr>
              <rFont val="Calibri"/>
              <sz val="10"/>
            </rPr>
            <t xml:space="preserve"> 87% of profile — close</t>
          </r>
        </is>
      </c>
      <c r="Y28" s="164" t="inlineStr">
        <is>
          <r>
            <rPr>
              <rFont val="Calibri"/>
              <b val="1"/>
              <sz val="10"/>
            </rPr>
            <t>Evidence:</t>
          </r>
          <r>
            <rPr>
              <rFont val="Calibri"/>
              <sz val="10"/>
            </rPr>
            <t xml:space="preserv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r>
        </is>
      </c>
      <c r="Z28" s="120" t="inlineStr">
        <is>
          <t>Product &amp; tool knowledge · Communication &amp; presentation</t>
        </is>
      </c>
      <c r="AA28" s="165" t="n"/>
      <c r="AB28" s="165" t="inlineStr">
        <is>
          <t>AI, GenAI &amp; Prompt Engineering; Stakeholder &amp; Client Management</t>
        </is>
      </c>
      <c r="AC28" s="165" t="inlineStr">
        <is>
          <t>Product &amp; tool knowledge · Communication &amp; presentation</t>
        </is>
      </c>
      <c r="AD28" s="165" t="n"/>
      <c r="AE28" s="122" t="inlineStr">
        <is>
          <t>No strong match from survey evidence</t>
        </is>
      </c>
      <c r="AF28" s="123" t="inlineStr">
        <is>
          <t>Saurav Nirmal · Senior Digitization Associate — 0.52: formatting, html, word, formatted; Shravan Ghadi · Senior Digitization Associate — 0.50: formatting, word, html, expression; Janardan Bale · Digitization Manager — 0.48: formatting, html, expression, editor</t>
        </is>
      </c>
      <c r="AG28" s="123" t="inlineStr">
        <is>
          <t>Siddhesh Harishchandra Mali · Consume, Digitization Associate — 0.27</t>
        </is>
      </c>
      <c r="AH28" s="123" t="n"/>
      <c r="AI28" s="123" t="n"/>
      <c r="AJ28" s="123" t="n"/>
    </row>
    <row r="29" ht="67" customHeight="1">
      <c r="A29" s="109" t="inlineStr">
        <is>
          <t>IRIS1774</t>
        </is>
      </c>
      <c r="B29" s="111" t="inlineStr">
        <is>
          <t>Tabassum Ali</t>
        </is>
      </c>
      <c r="C29" s="111" t="inlineStr">
        <is>
          <t>Digitizing</t>
        </is>
      </c>
      <c r="D29" s="115" t="inlineStr">
        <is>
          <t>Image Processing Specialist</t>
        </is>
      </c>
      <c r="E29" s="115" t="inlineStr">
        <is>
          <t>Senior Digitization Associate</t>
        </is>
      </c>
      <c r="F29" s="115" t="inlineStr">
        <is>
          <t>L3 – Professional / Associate</t>
        </is>
      </c>
      <c r="G29" s="116" t="inlineStr">
        <is>
          <t>A3</t>
        </is>
      </c>
      <c r="H29" s="146" t="inlineStr">
        <is>
          <t>▲ Up</t>
        </is>
      </c>
      <c r="I29" s="111" t="inlineStr">
        <is>
          <t>IC</t>
        </is>
      </c>
      <c r="J29" s="113" t="n">
        <v>3</v>
      </c>
      <c r="K29" s="114" t="inlineStr">
        <is>
          <t>Medium</t>
        </is>
      </c>
      <c r="L29" s="114" t="inlineStr">
        <is>
          <t>Core Contributor</t>
        </is>
      </c>
      <c r="M29" s="114" t="inlineStr">
        <is>
          <t>Develop in role</t>
        </is>
      </c>
      <c r="N29" s="114" t="n"/>
      <c r="O29" s="114" t="inlineStr">
        <is>
          <t>Yes</t>
        </is>
      </c>
      <c r="P29" s="114" t="inlineStr"/>
      <c r="Q29" s="119" t="n"/>
      <c r="R29" s="164" t="inlineStr">
        <is>
          <t>Not assessed — no survey or KRA evidence</t>
        </is>
      </c>
      <c r="S29" s="164" t="n"/>
      <c r="T29" s="164" t="n"/>
      <c r="U29" s="164" t="n"/>
      <c r="V29" s="164" t="n"/>
      <c r="W29" s="164" t="n"/>
      <c r="X29" s="164" t="n"/>
      <c r="Y29" s="164" t="inlineStr">
        <is>
          <r>
            <rPr>
              <rFont val="Calibri"/>
              <b val="1"/>
              <sz val="10"/>
            </rPr>
            <t>Required at A3:</t>
          </r>
          <r>
            <rPr>
              <rFont val="Calibri"/>
              <sz val="10"/>
            </rPr>
            <t xml:space="preserve"> Core 2 · Future-ready 2 · Functional Excel &amp; tools 3 · Quality &amp; process 3 · Regulatory domain 3 · XBRL &amp; taxonomy 3 · AI / GenAI 3 · Prioritisation 3 — rate in manager validation using sheet 4.</t>
          </r>
        </is>
      </c>
      <c r="Z29" s="120" t="inlineStr"/>
      <c r="AA29" s="165" t="n"/>
      <c r="AB29" s="165" t="inlineStr">
        <is>
          <t>RC.DIG-F: document tools; formatting; conversion checks; version control</t>
        </is>
      </c>
      <c r="AC29" s="165" t="inlineStr"/>
      <c r="AD29" s="165" t="n"/>
      <c r="AE29" s="122" t="n"/>
      <c r="AF29" s="123" t="inlineStr">
        <is>
          <t>No survey text</t>
        </is>
      </c>
      <c r="AG29" s="123" t="inlineStr">
        <is>
          <t>No survey text</t>
        </is>
      </c>
      <c r="AH29" s="123" t="n"/>
      <c r="AI29" s="123" t="n"/>
      <c r="AJ29" s="123" t="n"/>
    </row>
    <row r="30" ht="132" customHeight="1">
      <c r="A30" s="109" t="inlineStr">
        <is>
          <t>IRISC131</t>
        </is>
      </c>
      <c r="B30" s="111" t="inlineStr">
        <is>
          <t>Vanita Gaikwad</t>
        </is>
      </c>
      <c r="C30" s="111" t="inlineStr">
        <is>
          <t>Digitizing</t>
        </is>
      </c>
      <c r="D30" s="115" t="inlineStr">
        <is>
          <t>Consultant</t>
        </is>
      </c>
      <c r="E30" s="115" t="inlineStr">
        <is>
          <t>Senior Digitization Associate</t>
        </is>
      </c>
      <c r="F30" s="115" t="inlineStr">
        <is>
          <t>L3 – Professional / Associate</t>
        </is>
      </c>
      <c r="G30" s="116" t="inlineStr">
        <is>
          <t>A3</t>
        </is>
      </c>
      <c r="H30" s="146" t="inlineStr">
        <is>
          <t>▲ Up</t>
        </is>
      </c>
      <c r="I30" s="111" t="inlineStr">
        <is>
          <t>IC</t>
        </is>
      </c>
      <c r="J30" s="113" t="n">
        <v>3</v>
      </c>
      <c r="K30" s="114" t="inlineStr">
        <is>
          <t>Medium</t>
        </is>
      </c>
      <c r="L30" s="114" t="inlineStr">
        <is>
          <t>Core Contributor</t>
        </is>
      </c>
      <c r="M30" s="114" t="inlineStr">
        <is>
          <t>Develop in role</t>
        </is>
      </c>
      <c r="N30" s="114" t="n"/>
      <c r="O30" s="114" t="inlineStr">
        <is>
          <t>Yes</t>
        </is>
      </c>
      <c r="P30" s="114" t="inlineStr"/>
      <c r="Q30" s="119" t="n">
        <v>101</v>
      </c>
      <c r="R30" s="164" t="inlineStr">
        <is>
          <t>Meets the level</t>
        </is>
      </c>
      <c r="S30" s="164" t="n">
        <v>110</v>
      </c>
      <c r="T30" s="164" t="n">
        <v>105</v>
      </c>
      <c r="U30" s="164" t="n">
        <v>93</v>
      </c>
      <c r="V30" s="164" t="n"/>
      <c r="W30" s="164" t="inlineStr">
        <is>
          <t>XBRL &amp; taxonomy, AI / GenAI, Prioritisation</t>
        </is>
      </c>
      <c r="X30" s="164" t="inlineStr">
        <is>
          <r>
            <rPr>
              <rFont val="Calibri"/>
              <b val="1"/>
              <sz val="10"/>
            </rPr>
            <t>B1:</t>
          </r>
          <r>
            <rPr>
              <rFont val="Calibri"/>
              <sz val="10"/>
            </rPr>
            <t xml:space="preserve"> 88% of profile — close</t>
          </r>
        </is>
      </c>
      <c r="Y30"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4/3, XBRL &amp; taxonomy 2/3, AI / GenAI 2/3, Prioritisation 2/3</t>
          </r>
        </is>
      </c>
      <c r="Z30" s="120" t="inlineStr">
        <is>
          <t>Leadership &amp; people management · Project / programme management · Client, sales &amp; stakeholders · Broader exposure &amp; ownership</t>
        </is>
      </c>
      <c r="AA30" s="165" t="n"/>
      <c r="AB30" s="165" t="inlineStr">
        <is>
          <t>AI, GenAI &amp; Prompt Engineering; Stakeholder &amp; Client Management; Process Improvement &amp; Quality Mindset</t>
        </is>
      </c>
      <c r="AC30" s="165" t="inlineStr">
        <is>
          <t>AI / automation · Leadership &amp; people management · Project / programme management · Product &amp; tool knowledge · Client, sales &amp; stakeholders · Communication &amp; presentation · Broader exposure &amp; ownership</t>
        </is>
      </c>
      <c r="AD30" s="165" t="n"/>
      <c r="AE30" s="122" t="inlineStr">
        <is>
          <t>No strong match from survey evidence</t>
        </is>
      </c>
      <c r="AF30" s="123" t="inlineStr">
        <is>
          <t>Deepak Nirmal · Senior Digitization Associate — 0.47: formatting, document, use, quality; Gaurav Yashwant Chaulkar · Senior Digitization Associate — 0.47: formatting, document, quality, assurance; Kajal Srivastava · Digitization Associate — 0.46: formatting, document, office, standards.</t>
        </is>
      </c>
      <c r="AG30" s="123" t="inlineStr">
        <is>
          <t>No close match in other businesses</t>
        </is>
      </c>
      <c r="AH30" s="123" t="n"/>
      <c r="AI30" s="123" t="n"/>
      <c r="AJ30" s="123" t="n"/>
    </row>
    <row r="31" ht="132" customHeight="1">
      <c r="A31" s="109" t="inlineStr">
        <is>
          <t>IRISC332</t>
        </is>
      </c>
      <c r="B31" s="111" t="inlineStr">
        <is>
          <t>Aditya Kumar Diwakar</t>
        </is>
      </c>
      <c r="C31" s="111" t="inlineStr">
        <is>
          <t>Digitizing</t>
        </is>
      </c>
      <c r="D31" s="115" t="inlineStr">
        <is>
          <t>Consultant</t>
        </is>
      </c>
      <c r="E31" s="115" t="inlineStr">
        <is>
          <t>Digitization Associate</t>
        </is>
      </c>
      <c r="F31" s="111" t="inlineStr">
        <is>
          <t>L3 – Professional / Associate</t>
        </is>
      </c>
      <c r="G31" s="26" t="inlineStr">
        <is>
          <t>A2</t>
        </is>
      </c>
      <c r="H31" s="149" t="inlineStr">
        <is>
          <t>• Same level</t>
        </is>
      </c>
      <c r="I31" s="111" t="inlineStr">
        <is>
          <t>IC</t>
        </is>
      </c>
      <c r="J31" s="113" t="n">
        <v>3</v>
      </c>
      <c r="K31" s="114" t="inlineStr">
        <is>
          <t>Medium</t>
        </is>
      </c>
      <c r="L31" s="114" t="inlineStr">
        <is>
          <t>Core Contributor</t>
        </is>
      </c>
      <c r="M31" s="114" t="inlineStr">
        <is>
          <t>Develop in role</t>
        </is>
      </c>
      <c r="N31" s="114" t="n"/>
      <c r="O31" s="114" t="inlineStr">
        <is>
          <t>Yes</t>
        </is>
      </c>
      <c r="P31" s="114" t="inlineStr"/>
      <c r="Q31" s="119" t="n">
        <v>98</v>
      </c>
      <c r="R31" s="164" t="inlineStr">
        <is>
          <t>Meets the level</t>
        </is>
      </c>
      <c r="S31" s="164" t="n">
        <v>113</v>
      </c>
      <c r="T31" s="164" t="n">
        <v>92</v>
      </c>
      <c r="U31" s="164" t="n">
        <v>90</v>
      </c>
      <c r="V31" s="164" t="n"/>
      <c r="W31" s="164" t="inlineStr">
        <is>
          <t>AI / GenAI, Prioritisation, Innovation</t>
        </is>
      </c>
      <c r="X31" s="164" t="inlineStr">
        <is>
          <r>
            <rPr>
              <rFont val="Calibri"/>
              <b val="1"/>
              <sz val="10"/>
            </rPr>
            <t>A3:</t>
          </r>
          <r>
            <rPr>
              <rFont val="Calibri"/>
              <sz val="10"/>
            </rPr>
            <t xml:space="preserve"> 86% of profile — close</t>
          </r>
        </is>
      </c>
      <c r="Y31" s="164"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2/2 | Future-ready: AI literacy 2/2, Data literacy 3/2, Digital fluency 2/2, Innovation 1/2 | Functional: Excel &amp; tools 3/2, Quality &amp; process 2/2, Regulatory domain 3/2, XBRL &amp; taxonomy 2/2, AI / GenAI 1/2, Prioritisation 1/2</t>
          </r>
        </is>
      </c>
      <c r="Z31" s="120" t="inlineStr">
        <is>
          <t>Communication &amp; presentation</t>
        </is>
      </c>
      <c r="AA31" s="165" t="n"/>
      <c r="AB31" s="165" t="inlineStr">
        <is>
          <t>Advanced Excel &amp; Productivity Tools; Stakeholder &amp; Client Management; Process Improvement &amp; Quality Mindset</t>
        </is>
      </c>
      <c r="AC31" s="165" t="inlineStr">
        <is>
          <t>Communication &amp; presentation</t>
        </is>
      </c>
      <c r="AD31" s="165" t="n"/>
      <c r="AE31" s="122" t="inlineStr">
        <is>
          <t>No strong match from survey evidence</t>
        </is>
      </c>
      <c r="AF31" s="123" t="inlineStr">
        <is>
          <t>No material overlap found</t>
        </is>
      </c>
      <c r="AG31" s="123" t="inlineStr">
        <is>
          <t>No close match in other businesses</t>
        </is>
      </c>
      <c r="AH31" s="123" t="n"/>
      <c r="AI31" s="123" t="n"/>
      <c r="AJ31" s="123" t="n"/>
    </row>
    <row r="32" ht="132" customHeight="1">
      <c r="A32" s="109" t="inlineStr">
        <is>
          <t>IRISC324</t>
        </is>
      </c>
      <c r="B32" s="111" t="inlineStr">
        <is>
          <t>Kajal Srivastava</t>
        </is>
      </c>
      <c r="C32" s="111" t="inlineStr">
        <is>
          <t>Digitizing</t>
        </is>
      </c>
      <c r="D32" s="115" t="inlineStr">
        <is>
          <t>Consultant</t>
        </is>
      </c>
      <c r="E32" s="115" t="inlineStr">
        <is>
          <t>Digitization Associate</t>
        </is>
      </c>
      <c r="F32" s="111" t="inlineStr">
        <is>
          <t>L3 – Professional / Associate</t>
        </is>
      </c>
      <c r="G32" s="26" t="inlineStr">
        <is>
          <t>A2</t>
        </is>
      </c>
      <c r="H32" s="149" t="inlineStr">
        <is>
          <t>• Same level</t>
        </is>
      </c>
      <c r="I32" s="111" t="inlineStr">
        <is>
          <t>IC</t>
        </is>
      </c>
      <c r="J32" s="113" t="n">
        <v>3</v>
      </c>
      <c r="K32" s="114" t="inlineStr">
        <is>
          <t>Medium</t>
        </is>
      </c>
      <c r="L32" s="114" t="inlineStr">
        <is>
          <t>Core Contributor</t>
        </is>
      </c>
      <c r="M32" s="114" t="inlineStr">
        <is>
          <t>Develop in role</t>
        </is>
      </c>
      <c r="N32" s="114" t="n"/>
      <c r="O32" s="114" t="inlineStr">
        <is>
          <t>Yes</t>
        </is>
      </c>
      <c r="P32" s="114" t="inlineStr"/>
      <c r="Q32" s="119" t="n">
        <v>97</v>
      </c>
      <c r="R32" s="164" t="inlineStr">
        <is>
          <t>Meets the level</t>
        </is>
      </c>
      <c r="S32" s="164" t="n">
        <v>102</v>
      </c>
      <c r="T32" s="164" t="n">
        <v>80</v>
      </c>
      <c r="U32" s="164" t="n">
        <v>102</v>
      </c>
      <c r="V32" s="164" t="n"/>
      <c r="W32" s="164" t="inlineStr">
        <is>
          <t>AI / GenAI, Learning agility, Innovation</t>
        </is>
      </c>
      <c r="X32" s="164" t="inlineStr">
        <is>
          <r>
            <rPr>
              <rFont val="Calibri"/>
              <b val="1"/>
              <sz val="10"/>
            </rPr>
            <t>A3:</t>
          </r>
          <r>
            <rPr>
              <rFont val="Calibri"/>
              <sz val="10"/>
            </rPr>
            <t xml:space="preserve"> 85% of profile — close</t>
          </r>
        </is>
      </c>
      <c r="Y32" s="164"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1/2, Data literacy 3/2, Digital fluency 2/2, Innovation 1/2 | Functional: Excel &amp; tools 3/2, Quality &amp; process 3/2, Regulatory domain 2/2, XBRL &amp; taxonomy 2/2, AI / GenAI 1/2, Prioritisation 3/2</t>
          </r>
        </is>
      </c>
      <c r="Z32" s="120" t="inlineStr">
        <is>
          <t>Project / programme management · Client, sales &amp; stakeholders · Communication &amp; presentation · Broader exposure &amp; ownership</t>
        </is>
      </c>
      <c r="AA32" s="165" t="n"/>
      <c r="AB32" s="165" t="inlineStr">
        <is>
          <t>Stakeholder &amp; Client Management; Process Improvement &amp; Quality Mindset; AI, GenAI &amp; Prompt Engineering</t>
        </is>
      </c>
      <c r="AC32" s="165" t="inlineStr">
        <is>
          <t>Project / programme management · Client, sales &amp; stakeholders · Communication &amp; presentation · Broader exposure &amp; ownership</t>
        </is>
      </c>
      <c r="AD32" s="165" t="n"/>
      <c r="AE32" s="122" t="inlineStr">
        <is>
          <t>No strong match from survey evidence</t>
        </is>
      </c>
      <c r="AF32" s="123" t="inlineStr">
        <is>
          <t>Bhavesh Gusain · Senior Digitization Associate — 0.51: document, checking, formatting, html; Saurav Nirmal · Senior Digitization Associate — 0.48: formatting, document, html, word; Snehal Kardekar · Senior Digitization Associate — 0.46: formatting, html, word, formatted</t>
        </is>
      </c>
      <c r="AG32" s="123" t="inlineStr">
        <is>
          <t>No close match in other businesses</t>
        </is>
      </c>
      <c r="AH32" s="123" t="n"/>
      <c r="AI32" s="123" t="n"/>
      <c r="AJ32" s="123" t="n"/>
    </row>
    <row r="33" ht="132" customHeight="1">
      <c r="A33" s="109" t="inlineStr">
        <is>
          <t>IRISC327</t>
        </is>
      </c>
      <c r="B33" s="111" t="inlineStr">
        <is>
          <t>Satyajeet Patil</t>
        </is>
      </c>
      <c r="C33" s="111" t="inlineStr">
        <is>
          <t>Digitizing</t>
        </is>
      </c>
      <c r="D33" s="115" t="inlineStr">
        <is>
          <t>Consultant</t>
        </is>
      </c>
      <c r="E33" s="115" t="inlineStr">
        <is>
          <t>Digitization Associate</t>
        </is>
      </c>
      <c r="F33" s="111" t="inlineStr">
        <is>
          <t>L3 – Professional / Associate</t>
        </is>
      </c>
      <c r="G33" s="26" t="inlineStr">
        <is>
          <t>A2</t>
        </is>
      </c>
      <c r="H33" s="149" t="inlineStr">
        <is>
          <t>• Same level</t>
        </is>
      </c>
      <c r="I33" s="111" t="inlineStr">
        <is>
          <t>IC</t>
        </is>
      </c>
      <c r="J33" s="113" t="n">
        <v>3</v>
      </c>
      <c r="K33" s="114" t="inlineStr">
        <is>
          <t>Medium</t>
        </is>
      </c>
      <c r="L33" s="114" t="inlineStr">
        <is>
          <t>Core Contributor</t>
        </is>
      </c>
      <c r="M33" s="114" t="inlineStr">
        <is>
          <t>Develop in role</t>
        </is>
      </c>
      <c r="N33" s="114" t="n"/>
      <c r="O33" s="114" t="inlineStr">
        <is>
          <t>Yes</t>
        </is>
      </c>
      <c r="P33" s="114" t="inlineStr"/>
      <c r="Q33" s="119" t="n">
        <v>90</v>
      </c>
      <c r="R33" s="164" t="inlineStr">
        <is>
          <t>Developing</t>
        </is>
      </c>
      <c r="S33" s="164" t="n">
        <v>107</v>
      </c>
      <c r="T33" s="164" t="n">
        <v>92</v>
      </c>
      <c r="U33" s="164" t="n">
        <v>78</v>
      </c>
      <c r="V33" s="164" t="n"/>
      <c r="W33" s="164" t="inlineStr">
        <is>
          <t>XBRL &amp; taxonomy, AI / GenAI, Prioritisation</t>
        </is>
      </c>
      <c r="X33" s="164" t="inlineStr">
        <is>
          <r>
            <rPr>
              <rFont val="Calibri"/>
              <b val="1"/>
              <sz val="10"/>
            </rPr>
            <t>A3:</t>
          </r>
          <r>
            <rPr>
              <rFont val="Calibri"/>
              <sz val="10"/>
            </rPr>
            <t xml:space="preserve"> 78% of profile — close</t>
          </r>
        </is>
      </c>
      <c r="Y33"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3/2, Digital fluency 2/2, Innovation 2/2 | Functional: Excel &amp; tools 3/2, Quality &amp; process 2/2, Regulatory domain 2/2, XBRL &amp; taxonomy 1/2, AI / GenAI 1/2, Prioritisation 1/2</t>
          </r>
        </is>
      </c>
      <c r="Z33" s="120" t="inlineStr">
        <is>
          <t>Project / programme management · Product &amp; tool knowledge · Broader exposure &amp; ownership</t>
        </is>
      </c>
      <c r="AA33" s="165" t="n"/>
      <c r="AB33" s="165" t="inlineStr">
        <is>
          <t>Advanced Excel &amp; Productivity Tools; Stakeholder &amp; Client Management</t>
        </is>
      </c>
      <c r="AC33" s="165" t="inlineStr">
        <is>
          <t>Project / programme management · Product &amp; tool knowledge · Broader exposure &amp; ownership</t>
        </is>
      </c>
      <c r="AD33" s="165" t="n"/>
      <c r="AE33" s="122" t="inlineStr">
        <is>
          <t>No strong match from survey evidence</t>
        </is>
      </c>
      <c r="AF33" s="123" t="inlineStr">
        <is>
          <t>Vanita Gaikwad · Senior Digitization Associate — 0.42: formatting, document, use, quality-checked; Kajal Srivastava · Digitization Associate — 0.39: formatting, document, checking, formatted; Saurav Nirmal · Senior Digitization Associate — 0.38: formatting, document, formatted, checking</t>
        </is>
      </c>
      <c r="AG33" s="123" t="inlineStr">
        <is>
          <t>No close match in other businesses</t>
        </is>
      </c>
      <c r="AH33" s="123" t="n"/>
      <c r="AI33" s="123" t="n"/>
      <c r="AJ33" s="123" t="n"/>
    </row>
    <row r="34" ht="158" customHeight="1">
      <c r="A34" s="109" t="inlineStr">
        <is>
          <t>IRIS2353</t>
        </is>
      </c>
      <c r="B34" s="111" t="inlineStr">
        <is>
          <t>Farzad Wadia</t>
        </is>
      </c>
      <c r="C34" s="111" t="inlineStr">
        <is>
          <t>Functional</t>
        </is>
      </c>
      <c r="D34" s="115" t="inlineStr">
        <is>
          <t>ESG Manager</t>
        </is>
      </c>
      <c r="E34" s="115" t="inlineStr">
        <is>
          <t>Product Manager</t>
        </is>
      </c>
      <c r="F34" s="115" t="inlineStr">
        <is>
          <t>Not in current mapping files</t>
        </is>
      </c>
      <c r="G34" s="116" t="inlineStr">
        <is>
          <t>B2</t>
        </is>
      </c>
      <c r="H34" s="118" t="inlineStr">
        <is>
          <t>● Newly mapped</t>
        </is>
      </c>
      <c r="I34" s="111" t="inlineStr">
        <is>
          <t>People Manager</t>
        </is>
      </c>
      <c r="J34" s="113" t="inlineStr">
        <is>
          <t>Not rated · manager</t>
        </is>
      </c>
      <c r="K34" s="114" t="inlineStr">
        <is>
          <t>—</t>
        </is>
      </c>
      <c r="L34" s="114" t="inlineStr">
        <is>
          <t>Underperformer / Exit Risk</t>
        </is>
      </c>
      <c r="M34" s="114" t="inlineStr">
        <is>
          <t>No rating data</t>
        </is>
      </c>
      <c r="N34" s="114" t="n"/>
      <c r="O34" s="114" t="inlineStr"/>
      <c r="P34" s="114" t="inlineStr"/>
      <c r="Q34" s="119" t="n">
        <v>94</v>
      </c>
      <c r="R34" s="164" t="inlineStr">
        <is>
          <t>Meets the level</t>
        </is>
      </c>
      <c r="S34" s="164" t="n">
        <v>89</v>
      </c>
      <c r="T34" s="164" t="n">
        <v>83</v>
      </c>
      <c r="U34" s="164" t="n">
        <v>102</v>
      </c>
      <c r="V34" s="164" t="n">
        <v>97</v>
      </c>
      <c r="W34" s="164" t="inlineStr">
        <is>
          <t>Requirements, Analytics &amp; BI, Problem solving</t>
        </is>
      </c>
      <c r="X34" s="164" t="inlineStr">
        <is>
          <r>
            <rPr>
              <rFont val="Calibri"/>
              <b val="1"/>
              <sz val="10"/>
            </rPr>
            <t>B3:</t>
          </r>
          <r>
            <rPr>
              <rFont val="Calibri"/>
              <sz val="10"/>
            </rPr>
            <t xml:space="preserve"> 82% of profile — close</t>
          </r>
        </is>
      </c>
      <c r="Y34" s="164" t="inlineStr">
        <is>
          <r>
            <rPr>
              <rFont val="Calibri"/>
              <b val="1"/>
              <sz val="10"/>
            </rPr>
            <t>Evidence:</t>
          </r>
          <r>
            <rPr>
              <rFont val="Calibri"/>
              <sz val="10"/>
            </rPr>
            <t xml:space="preserve"> Survey + KRAs | Core: Ownership 3/3, Problem solving 2/3, Communication &amp; collaboration 3/3, Client &amp; quality focus 3/3, Learning agility 2/3, Integrity &amp; compliance 3/3 | Future-ready: AI literacy 3/3, Data literacy 2/3, Digital fluency 3/3, Innovation 2/3 | Functional: Product &amp; domain 5/4, Requirements 3/4, Analytics &amp; BI 3/4, Business acumen 5/4, Stakeholder mgmt 5/4, AI / GenAI 4/4 | Leadership: Developing people 3/3, Decision making 2/3, Strategic acumen 4/3, Influence &amp; change 3/3</t>
          </r>
        </is>
      </c>
      <c r="Z34" s="120" t="inlineStr">
        <is>
          <t>Answered · no common topic</t>
        </is>
      </c>
      <c r="AA34" s="165" t="n"/>
      <c r="AB34" s="165" t="inlineStr">
        <is>
          <t>AI, GenAI &amp; Prompt Engineering; People Leadership &amp; Mentoring; Stakeholder &amp; Client Management</t>
        </is>
      </c>
      <c r="AC34" s="165" t="inlineStr">
        <is>
          <t>Answered · no common topic</t>
        </is>
      </c>
      <c r="AD34" s="165" t="n"/>
      <c r="AE34" s="122" t="inlineStr">
        <is>
          <t>Sales &amp; Business Development · 83% of competencies evidenced; must-haves met</t>
        </is>
      </c>
      <c r="AF34" s="123" t="inlineStr">
        <is>
          <t>Sharanya Balachandran · Principal Solution Specialist – POD Lead — 0.32: strategy, sales, product, marketing</t>
        </is>
      </c>
      <c r="AG34" s="123" t="inlineStr">
        <is>
          <t>Sumit Jain · iFile, Senior Product Manager — 0.27</t>
        </is>
      </c>
      <c r="AH34" s="123" t="n">
        <v>5</v>
      </c>
      <c r="AI34" s="123" t="inlineStr">
        <is>
          <t>Below norm</t>
        </is>
      </c>
      <c r="AJ34" s="123" t="inlineStr">
        <is>
          <t>Team smaller than the norm for this level — merge with a peer team, widen scope, or treat as a POD Lead.</t>
        </is>
      </c>
    </row>
    <row r="35" ht="158" customHeight="1">
      <c r="A35" s="109" t="inlineStr">
        <is>
          <t>IRIS2143</t>
        </is>
      </c>
      <c r="B35" s="111" t="inlineStr">
        <is>
          <t>Shambo Mitra</t>
        </is>
      </c>
      <c r="C35" s="111" t="inlineStr">
        <is>
          <t>Functional</t>
        </is>
      </c>
      <c r="D35" s="115" t="inlineStr">
        <is>
          <t>ESG - Subject Matter Expert</t>
        </is>
      </c>
      <c r="E35" s="115" t="inlineStr">
        <is>
          <t>Senior Functional Specialist</t>
        </is>
      </c>
      <c r="F35" s="115" t="inlineStr">
        <is>
          <t>L3 – Professional / Associate</t>
        </is>
      </c>
      <c r="G35" s="116" t="inlineStr">
        <is>
          <t>B2</t>
        </is>
      </c>
      <c r="H35" s="146" t="inlineStr">
        <is>
          <t>▲ Up</t>
        </is>
      </c>
      <c r="I35" s="111" t="inlineStr">
        <is>
          <t>IC</t>
        </is>
      </c>
      <c r="J35" s="113" t="n">
        <v>3</v>
      </c>
      <c r="K35" s="114" t="inlineStr">
        <is>
          <t>Medium</t>
        </is>
      </c>
      <c r="L35" s="114" t="inlineStr">
        <is>
          <t>Reliable Specialist</t>
        </is>
      </c>
      <c r="M35" s="114" t="inlineStr">
        <is>
          <t>Develop in role</t>
        </is>
      </c>
      <c r="N35" s="114" t="n"/>
      <c r="O35" s="114" t="inlineStr">
        <is>
          <t>Yes</t>
        </is>
      </c>
      <c r="P35" s="114" t="inlineStr"/>
      <c r="Q35" s="119" t="n">
        <v>97</v>
      </c>
      <c r="R35" s="164" t="inlineStr">
        <is>
          <t>Meets the level</t>
        </is>
      </c>
      <c r="S35" s="164" t="n">
        <v>101</v>
      </c>
      <c r="T35" s="164" t="n">
        <v>75</v>
      </c>
      <c r="U35" s="164" t="n">
        <v>109</v>
      </c>
      <c r="V35" s="164" t="n">
        <v>80</v>
      </c>
      <c r="W35" s="164" t="inlineStr">
        <is>
          <t>Project &amp; agile, Learning agility, AI literacy</t>
        </is>
      </c>
      <c r="X35" s="164" t="inlineStr">
        <is>
          <r>
            <rPr>
              <rFont val="Calibri"/>
              <b val="1"/>
              <sz val="10"/>
            </rPr>
            <t>B3:</t>
          </r>
          <r>
            <rPr>
              <rFont val="Calibri"/>
              <sz val="10"/>
            </rPr>
            <t xml:space="preserve"> 90% of profile — close</t>
          </r>
        </is>
      </c>
      <c r="Y35" s="164"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3/3, Digital fluency 2/3, Innovation 2/3 | Functional: Product &amp; domain 5/4, ESG 5/4, Stakeholder mgmt 5/4, Communication 4/4, Requirements 5/4, Project &amp; agile 3/4 | Leadership: Developing people 1/2, Decision making 2/2, Strategic acumen 1/2, Influence &amp; change 3/2</t>
          </r>
        </is>
      </c>
      <c r="Z35" s="120" t="inlineStr">
        <is>
          <t>Client, sales &amp; stakeholders</t>
        </is>
      </c>
      <c r="AA35" s="165" t="inlineStr">
        <is>
          <t>-Leadership, Agile</t>
        </is>
      </c>
      <c r="AB35" s="165" t="inlineStr">
        <is>
          <t>AI, GenAI &amp; Prompt Engineering; Regulatory &amp; BFSI Domain; ESG &amp; Sustainability</t>
        </is>
      </c>
      <c r="AC35" s="165" t="inlineStr">
        <is>
          <t>Client, sales &amp; stakeholders</t>
        </is>
      </c>
      <c r="AD35" s="165" t="n"/>
      <c r="AE35" s="122" t="inlineStr">
        <is>
          <t>No strong match from survey evidence</t>
        </is>
      </c>
      <c r="AF35" s="123" t="inlineStr">
        <is>
          <t>Alizah Noorani · Functional Specialist — 0.59: esg, frameworks, implementation, project; Karthik Menon · Functional Specialist — 0.37: esg, platform</t>
        </is>
      </c>
      <c r="AG35" s="123" t="inlineStr">
        <is>
          <t>No close match in other businesses</t>
        </is>
      </c>
      <c r="AH35" s="123" t="n"/>
      <c r="AI35" s="123" t="n"/>
      <c r="AJ35" s="123" t="n"/>
    </row>
    <row r="36" ht="158" customHeight="1">
      <c r="A36" s="109" t="inlineStr">
        <is>
          <t>IRIS2372</t>
        </is>
      </c>
      <c r="B36" s="111" t="inlineStr">
        <is>
          <t>Aakanksha Swaminathan</t>
        </is>
      </c>
      <c r="C36" s="111" t="inlineStr">
        <is>
          <t>Functional</t>
        </is>
      </c>
      <c r="D36" s="115" t="inlineStr">
        <is>
          <t>Functional Specialist</t>
        </is>
      </c>
      <c r="E36" s="115" t="inlineStr">
        <is>
          <t>Senior Customer Success Specialist – POD Lead</t>
        </is>
      </c>
      <c r="F36" s="115" t="inlineStr">
        <is>
          <t>L3 – Professional / Associate</t>
        </is>
      </c>
      <c r="G36" s="116" t="inlineStr">
        <is>
          <t>B1</t>
        </is>
      </c>
      <c r="H36" s="146" t="inlineStr">
        <is>
          <t>▲ Up</t>
        </is>
      </c>
      <c r="I36" s="111" t="inlineStr">
        <is>
          <t>POD Lead</t>
        </is>
      </c>
      <c r="J36" s="113" t="n">
        <v>5</v>
      </c>
      <c r="K36" s="114" t="inlineStr">
        <is>
          <t>High</t>
        </is>
      </c>
      <c r="L36" s="114" t="inlineStr">
        <is>
          <t>Future Leader</t>
        </is>
      </c>
      <c r="M36" s="114" t="inlineStr">
        <is>
          <t>Ready now</t>
        </is>
      </c>
      <c r="N36" s="114" t="inlineStr">
        <is>
          <t>Yes</t>
        </is>
      </c>
      <c r="O36" s="114" t="inlineStr"/>
      <c r="P36" s="114" t="inlineStr"/>
      <c r="Q36" s="119" t="n">
        <v>91</v>
      </c>
      <c r="R36" s="164" t="inlineStr">
        <is>
          <t>Meets the level</t>
        </is>
      </c>
      <c r="S36" s="164" t="n">
        <v>101</v>
      </c>
      <c r="T36" s="164" t="n">
        <v>67</v>
      </c>
      <c r="U36" s="164" t="n">
        <v>90</v>
      </c>
      <c r="V36" s="164" t="n">
        <v>97</v>
      </c>
      <c r="W36" s="164" t="inlineStr">
        <is>
          <t>Communication, SQL &amp; data, Regulatory domain</t>
        </is>
      </c>
      <c r="X36" s="164" t="inlineStr">
        <is>
          <r>
            <rPr>
              <rFont val="Calibri"/>
              <b val="1"/>
              <sz val="10"/>
            </rPr>
            <t>B3:</t>
          </r>
          <r>
            <rPr>
              <rFont val="Calibri"/>
              <sz val="10"/>
            </rPr>
            <t xml:space="preserve"> 82% of profile — close</t>
          </r>
        </is>
      </c>
      <c r="Y36" s="164" t="inlineStr">
        <is>
          <r>
            <rPr>
              <rFont val="Calibri"/>
              <b val="1"/>
              <sz val="10"/>
            </rPr>
            <t>Evidence:</t>
          </r>
          <r>
            <rPr>
              <rFont val="Calibri"/>
              <sz val="10"/>
            </rPr>
            <t xml:space="preserve"> Survey | Core: Ownership 3/3, Problem solving 2/3, Communication &amp; collaboration 4/3, Client &amp; quality focus 5/3, Learning agility 3/3, Integrity &amp; compliance 3/3 | Future-ready: AI literacy 2/3, Data literacy 2/3, Digital fluency 2/3, Innovation 2/3 | Functional: Product &amp; domain 5/4, Stakeholder mgmt 5/4, Communication 3/4, SQL &amp; data 3/4, Regulatory domain 3/4, Quality &amp; process 3/4 | Leadership: Developing people 3/3, Decision making 2/3, Strategic acumen 3/3, Influence &amp; change 4/3</t>
          </r>
        </is>
      </c>
      <c r="Z36" s="120" t="inlineStr">
        <is>
          <t>Leadership &amp; people management</t>
        </is>
      </c>
      <c r="AA36" s="165" t="inlineStr">
        <is>
          <t>Customer success methods; communication &amp; de-escalation; Team work</t>
        </is>
      </c>
      <c r="AB36" s="165" t="inlineStr">
        <is>
          <t>CS.CSM-P: adoption planning; renewals; stakeholder management; escalation</t>
        </is>
      </c>
      <c r="AC36" s="165" t="inlineStr">
        <is>
          <t>Leadership &amp; people management</t>
        </is>
      </c>
      <c r="AD36" s="165" t="inlineStr">
        <is>
          <r>
            <rPr>
              <rFont val="Calibri"/>
              <b val="1"/>
              <sz val="10"/>
            </rPr>
            <t>Transition to leadership:</t>
          </r>
          <r>
            <rPr>
              <rFont val="Calibri"/>
              <sz val="10"/>
            </rPr>
            <t xml:space="preserve"> people management &amp; delegation, mentoring/coaching, prioritisation under ambiguity, Customer Management, influence skills</t>
          </r>
        </is>
      </c>
      <c r="AE36" s="122" t="inlineStr">
        <is>
          <t>No strong match from survey evidence</t>
        </is>
      </c>
      <c r="AF36" s="123" t="inlineStr">
        <is>
          <t>No material overlap found</t>
        </is>
      </c>
      <c r="AG36" s="123" t="inlineStr">
        <is>
          <t>No close match in other businesses</t>
        </is>
      </c>
      <c r="AH36" s="123" t="n">
        <v>2</v>
      </c>
      <c r="AI36" s="123" t="inlineStr">
        <is>
          <t>POD Lead</t>
        </is>
      </c>
      <c r="AJ36" s="123" t="n"/>
    </row>
    <row r="37" ht="171" customHeight="1">
      <c r="A37" s="109" t="inlineStr">
        <is>
          <t>IRIS2519</t>
        </is>
      </c>
      <c r="B37" s="111" t="inlineStr">
        <is>
          <t>Karthik Menon</t>
        </is>
      </c>
      <c r="C37" s="111" t="inlineStr">
        <is>
          <t>Functional</t>
        </is>
      </c>
      <c r="D37" s="115" t="inlineStr">
        <is>
          <t>ESG Functional Consultant</t>
        </is>
      </c>
      <c r="E37" s="115" t="inlineStr">
        <is>
          <t>Functional Specialist</t>
        </is>
      </c>
      <c r="F37" s="115" t="inlineStr">
        <is>
          <t>L3 – Professional / Associate</t>
        </is>
      </c>
      <c r="G37" s="116" t="inlineStr">
        <is>
          <t>B1</t>
        </is>
      </c>
      <c r="H37" s="146" t="inlineStr">
        <is>
          <t>▲ Up</t>
        </is>
      </c>
      <c r="I37" s="111" t="inlineStr">
        <is>
          <t>IC</t>
        </is>
      </c>
      <c r="J37" s="113" t="n">
        <v>4</v>
      </c>
      <c r="K37" s="114" t="inlineStr">
        <is>
          <t>High</t>
        </is>
      </c>
      <c r="L37" s="114" t="inlineStr">
        <is>
          <t>High Impact / Growth Talent</t>
        </is>
      </c>
      <c r="M37" s="114" t="inlineStr">
        <is>
          <t>Ready now</t>
        </is>
      </c>
      <c r="N37" s="114" t="inlineStr">
        <is>
          <t>Yes</t>
        </is>
      </c>
      <c r="O37" s="114" t="inlineStr">
        <is>
          <t>Yes</t>
        </is>
      </c>
      <c r="P37" s="114" t="inlineStr"/>
      <c r="Q37" s="119" t="n">
        <v>97</v>
      </c>
      <c r="R37" s="164" t="inlineStr">
        <is>
          <t>Meets the level</t>
        </is>
      </c>
      <c r="S37" s="164" t="n">
        <v>104</v>
      </c>
      <c r="T37" s="164" t="n">
        <v>75</v>
      </c>
      <c r="U37" s="164" t="n">
        <v>99</v>
      </c>
      <c r="V37" s="164" t="n">
        <v>110</v>
      </c>
      <c r="W37" s="164" t="inlineStr">
        <is>
          <t>SQL &amp; data, Regulatory domain, Learning agility</t>
        </is>
      </c>
      <c r="X37" s="164" t="inlineStr">
        <is>
          <r>
            <rPr>
              <rFont val="Calibri"/>
              <b val="1"/>
              <sz val="10"/>
            </rPr>
            <t>B2:</t>
          </r>
          <r>
            <rPr>
              <rFont val="Calibri"/>
              <sz val="10"/>
            </rPr>
            <t xml:space="preserve"> 84% of profile — close</t>
          </r>
        </is>
      </c>
      <c r="Y37" s="164" t="inlineStr">
        <is>
          <r>
            <rPr>
              <rFont val="Calibri"/>
              <b val="1"/>
              <sz val="10"/>
            </rPr>
            <t>Evidence:</t>
          </r>
          <r>
            <rPr>
              <rFont val="Calibri"/>
              <sz val="10"/>
            </rPr>
            <t xml:space="preserve"> Survey + KRAs | Core: Ownership 4/3, Problem solving 3/3, Communication &amp; collaboration 4/3, Client &amp; quality focus 5/3, Learning agility 2/3, Integrity &amp; compliance 3/3 | Future-ready: AI literacy 3/3, Data literacy 2/3, Digital fluency 2/3, Innovation 2/3 | Functional: Product &amp; domain 4/3, Stakeholder mgmt 4/3, Communication 4/3, SQL &amp; data 2/3, Regulatory domain 2/3, Quality &amp; process 3/3 | Leadership: Developing people 1/1, Decision making 1/1, Strategic acumen 2/1, Influence &amp; change 2/1</t>
          </r>
        </is>
      </c>
      <c r="Z37" s="120" t="inlineStr">
        <is>
          <t>AI / automation · Client, sales &amp; stakeholders · Broader exposure &amp; ownership</t>
        </is>
      </c>
      <c r="AA37" s="165" t="inlineStr">
        <is>
          <t>-Communication, AI</t>
        </is>
      </c>
      <c r="AB37" s="165" t="inlineStr">
        <is>
          <t>AI, GenAI &amp; Prompt Engineering; ESG &amp; Sustainability; Communication &amp; Presentation</t>
        </is>
      </c>
      <c r="AC37" s="165" t="inlineStr">
        <is>
          <t>AI / automation · Client, sales &amp; stakeholders · Broader exposure &amp; ownership</t>
        </is>
      </c>
      <c r="AD37" s="165" t="n"/>
      <c r="AE37" s="122" t="inlineStr">
        <is>
          <t>Sales &amp; Business Development · 83% of competencies evidenced; must-haves met; Marketing &amp; Communications · 83% of competencies evidenced; must-haves met</t>
        </is>
      </c>
      <c r="AF37" s="123" t="inlineStr">
        <is>
          <t>Shambo Mitra · Lead Functional Specialist — 0.37: esg, platform</t>
        </is>
      </c>
      <c r="AG37" s="123" t="inlineStr">
        <is>
          <t>No close match in other businesses</t>
        </is>
      </c>
      <c r="AH37" s="123" t="n"/>
      <c r="AI37" s="123" t="n"/>
      <c r="AJ37" s="123" t="n"/>
    </row>
    <row r="38" ht="158" customHeight="1">
      <c r="A38" s="109" t="inlineStr">
        <is>
          <t>IRIS2233</t>
        </is>
      </c>
      <c r="B38" s="111" t="inlineStr">
        <is>
          <t>Biswajit Biswal</t>
        </is>
      </c>
      <c r="C38" s="111" t="inlineStr">
        <is>
          <t>Functional</t>
        </is>
      </c>
      <c r="D38" s="115" t="inlineStr">
        <is>
          <t>ESG Executive</t>
        </is>
      </c>
      <c r="E38" s="115" t="inlineStr">
        <is>
          <t>Associate Product Manager – POD Lead</t>
        </is>
      </c>
      <c r="F38" s="115" t="inlineStr">
        <is>
          <t>L3 – Professional / Associate</t>
        </is>
      </c>
      <c r="G38" s="116" t="inlineStr">
        <is>
          <t>B1</t>
        </is>
      </c>
      <c r="H38" s="146" t="inlineStr">
        <is>
          <t>▲ Up</t>
        </is>
      </c>
      <c r="I38" s="111" t="inlineStr">
        <is>
          <t>POD Lead</t>
        </is>
      </c>
      <c r="J38" s="113" t="n">
        <v>4</v>
      </c>
      <c r="K38" s="114" t="inlineStr">
        <is>
          <t>High</t>
        </is>
      </c>
      <c r="L38" s="114" t="inlineStr">
        <is>
          <t>High Impact / Growth Talent</t>
        </is>
      </c>
      <c r="M38" s="114" t="inlineStr">
        <is>
          <t>Ready now</t>
        </is>
      </c>
      <c r="N38" s="114" t="inlineStr">
        <is>
          <t>Yes</t>
        </is>
      </c>
      <c r="O38" s="114" t="inlineStr">
        <is>
          <t>Yes</t>
        </is>
      </c>
      <c r="P38" s="114" t="inlineStr"/>
      <c r="Q38" s="119" t="n">
        <v>98</v>
      </c>
      <c r="R38" s="164" t="inlineStr">
        <is>
          <t>Meets the level</t>
        </is>
      </c>
      <c r="S38" s="164" t="n">
        <v>101</v>
      </c>
      <c r="T38" s="164" t="n">
        <v>83</v>
      </c>
      <c r="U38" s="164" t="n">
        <v>98</v>
      </c>
      <c r="V38" s="164" t="n">
        <v>105</v>
      </c>
      <c r="W38" s="164" t="inlineStr">
        <is>
          <t>Analytics &amp; BI, Learning agility, Digital fluency</t>
        </is>
      </c>
      <c r="X38" s="164" t="inlineStr">
        <is>
          <r>
            <rPr>
              <rFont val="Calibri"/>
              <b val="1"/>
              <sz val="10"/>
            </rPr>
            <t>B2:</t>
          </r>
          <r>
            <rPr>
              <rFont val="Calibri"/>
              <sz val="10"/>
            </rPr>
            <t xml:space="preserve"> 83% of profile — close</t>
          </r>
        </is>
      </c>
      <c r="Y38" s="164" t="inlineStr">
        <is>
          <r>
            <rPr>
              <rFont val="Calibri"/>
              <b val="1"/>
              <sz val="10"/>
            </rPr>
            <t>Evidence:</t>
          </r>
          <r>
            <rPr>
              <rFont val="Calibri"/>
              <sz val="10"/>
            </rPr>
            <t xml:space="preserve"> Survey + KRAs | Core: Ownership 4/3, Problem solving 3/3, Communication &amp; collaboration 3/3, Client &amp; quality focus 4/3, Learning agility 2/3, Integrity &amp; compliance 3/3 | Future-ready: AI literacy 3/3, Data literacy 3/3, Digital fluency 2/3, Innovation 2/3 | Functional: Product &amp; domain 4/3, Requirements 3/3, Analytics &amp; BI 2/3, Business acumen 3/3, Stakeholder mgmt 3/3, AI / GenAI 3/3 | Leadership: Developing people 2/2, Decision making 2/2, Strategic acumen 3/2, Influence &amp; change 2/2</t>
          </r>
        </is>
      </c>
      <c r="Z38" s="120" t="inlineStr">
        <is>
          <t>Product &amp; tool knowledge · Strategy &amp; business acumen · Marketing &amp; content · Broader exposure &amp; ownership</t>
        </is>
      </c>
      <c r="AA38" s="165" t="inlineStr">
        <is>
          <t>-Presentation and Communication, Management, System Thinking, AI</t>
        </is>
      </c>
      <c r="AB38" s="165" t="inlineStr">
        <is>
          <t>Product, Platform &amp; Domain Knowledge; Broader Ownership &amp; Cross-functional Exposure</t>
        </is>
      </c>
      <c r="AC38" s="165" t="inlineStr">
        <is>
          <t>Product &amp; tool knowledge · Strategy &amp; business acumen · Marketing &amp; content · Broader exposure &amp; ownership</t>
        </is>
      </c>
      <c r="AD38" s="165" t="n"/>
      <c r="AE38" s="122" t="inlineStr">
        <is>
          <t>No strong match from survey evidence</t>
        </is>
      </c>
      <c r="AF38" s="123" t="inlineStr">
        <is>
          <t>No material overlap found</t>
        </is>
      </c>
      <c r="AG38" s="123" t="inlineStr">
        <is>
          <t>Gaurav Bansal · Datatech, Associate Product Manager — 0.31</t>
        </is>
      </c>
      <c r="AH38" s="123" t="n">
        <v>1</v>
      </c>
      <c r="AI38" s="123" t="inlineStr">
        <is>
          <t>POD Lead</t>
        </is>
      </c>
      <c r="AJ38" s="123" t="n"/>
    </row>
    <row r="39" ht="158" customHeight="1">
      <c r="A39" s="109" t="inlineStr">
        <is>
          <t>IRIS2344</t>
        </is>
      </c>
      <c r="B39" s="111" t="inlineStr">
        <is>
          <t>Medha Ganti</t>
        </is>
      </c>
      <c r="C39" s="111" t="inlineStr">
        <is>
          <t>Functional</t>
        </is>
      </c>
      <c r="D39" s="115" t="inlineStr">
        <is>
          <t>Functional Specialist</t>
        </is>
      </c>
      <c r="E39" s="115" t="inlineStr">
        <is>
          <t>Associate Product Manager – POD Lead</t>
        </is>
      </c>
      <c r="F39" s="115" t="inlineStr">
        <is>
          <t>L3 – Professional / Associate</t>
        </is>
      </c>
      <c r="G39" s="116" t="inlineStr">
        <is>
          <t>B1</t>
        </is>
      </c>
      <c r="H39" s="146" t="inlineStr">
        <is>
          <t>▲ Up</t>
        </is>
      </c>
      <c r="I39" s="111" t="inlineStr">
        <is>
          <t>POD Lead</t>
        </is>
      </c>
      <c r="J39" s="113" t="n">
        <v>3</v>
      </c>
      <c r="K39" s="114" t="inlineStr">
        <is>
          <t>Medium</t>
        </is>
      </c>
      <c r="L39" s="114" t="inlineStr">
        <is>
          <t>High Impact / Growth Talent</t>
        </is>
      </c>
      <c r="M39" s="114" t="inlineStr">
        <is>
          <t>Develop in role</t>
        </is>
      </c>
      <c r="N39" s="114" t="n"/>
      <c r="O39" s="114" t="inlineStr">
        <is>
          <t>Yes</t>
        </is>
      </c>
      <c r="P39" s="114" t="inlineStr"/>
      <c r="Q39" s="119" t="n">
        <v>95</v>
      </c>
      <c r="R39" s="164" t="inlineStr">
        <is>
          <t>Meets the level</t>
        </is>
      </c>
      <c r="S39" s="164" t="n">
        <v>101</v>
      </c>
      <c r="T39" s="164" t="n">
        <v>67</v>
      </c>
      <c r="U39" s="164" t="n">
        <v>93</v>
      </c>
      <c r="V39" s="164" t="n">
        <v>110</v>
      </c>
      <c r="W39" s="164" t="inlineStr">
        <is>
          <t>Requirements, Analytics &amp; BI, AI / GenAI</t>
        </is>
      </c>
      <c r="X39" s="164" t="inlineStr">
        <is>
          <r>
            <rPr>
              <rFont val="Calibri"/>
              <b val="1"/>
              <sz val="10"/>
            </rPr>
            <t>B2:</t>
          </r>
          <r>
            <rPr>
              <rFont val="Calibri"/>
              <sz val="10"/>
            </rPr>
            <t xml:space="preserve"> 82% of profile — close</t>
          </r>
        </is>
      </c>
      <c r="Y39" s="164" t="inlineStr">
        <is>
          <r>
            <rPr>
              <rFont val="Calibri"/>
              <b val="1"/>
              <sz val="10"/>
            </rPr>
            <t>Evidence:</t>
          </r>
          <r>
            <rPr>
              <rFont val="Calibri"/>
              <sz val="10"/>
            </rPr>
            <t xml:space="preserve"> Survey | Core: Ownership 3/3, Problem solving 3/3, Communication &amp; collaboration 4/3, Client &amp; quality focus 4/3, Learning agility 2/3, Integrity &amp; compliance 3/3 | Future-ready: AI literacy 2/3, Data literacy 2/3, Digital fluency 2/3, Innovation 2/3 | Functional: Product &amp; domain 4/3, Requirements 2/3, Analytics &amp; BI 2/3, Business acumen 4/3, Stakeholder mgmt 4/3, AI / GenAI 2/3 | Leadership: Developing people 2/2, Decision making 2/2, Strategic acumen 3/2, Influence &amp; change 3/2</t>
          </r>
        </is>
      </c>
      <c r="Z39" s="120" t="inlineStr">
        <is>
          <t>Product &amp; tool knowledge</t>
        </is>
      </c>
      <c r="AA39" s="165" t="inlineStr">
        <is>
          <t>Customer success methods; communication &amp; de-escalation; product/domain depth; ticketing &amp; SLA tools | People management: goal-setting &amp; feedback, 1:1 …</t>
        </is>
      </c>
      <c r="AB39" s="165" t="inlineStr">
        <is>
          <t>AI, GenAI &amp; Prompt Engineering; Project, Program &amp; Agile Management; Stakeholder &amp; Client Management</t>
        </is>
      </c>
      <c r="AC39" s="165" t="inlineStr">
        <is>
          <t>Product &amp; tool knowledge</t>
        </is>
      </c>
      <c r="AD39"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39" s="122" t="inlineStr">
        <is>
          <t>No strong match from survey evidence</t>
        </is>
      </c>
      <c r="AF39" s="123" t="inlineStr">
        <is>
          <t>No material overlap found</t>
        </is>
      </c>
      <c r="AG39" s="123" t="inlineStr">
        <is>
          <t>No close match in other businesses</t>
        </is>
      </c>
      <c r="AH39" s="123" t="n">
        <v>1</v>
      </c>
      <c r="AI39" s="123" t="inlineStr">
        <is>
          <t>POD Lead</t>
        </is>
      </c>
      <c r="AJ39" s="123" t="n"/>
    </row>
    <row r="40" ht="158" customHeight="1">
      <c r="A40" s="109" t="inlineStr">
        <is>
          <t>IRIS2301</t>
        </is>
      </c>
      <c r="B40" s="111" t="inlineStr">
        <is>
          <t>Priyadarsini Kairali</t>
        </is>
      </c>
      <c r="C40" s="111" t="inlineStr">
        <is>
          <t>Functional</t>
        </is>
      </c>
      <c r="D40" s="115" t="inlineStr">
        <is>
          <t>Functional Specialist</t>
        </is>
      </c>
      <c r="E40" s="115" t="inlineStr">
        <is>
          <t>Associate Product Manager – POD Lead</t>
        </is>
      </c>
      <c r="F40" s="115" t="inlineStr">
        <is>
          <t>L3 – Professional / Associate</t>
        </is>
      </c>
      <c r="G40" s="116" t="inlineStr">
        <is>
          <t>B1</t>
        </is>
      </c>
      <c r="H40" s="146" t="inlineStr">
        <is>
          <t>▲ Up</t>
        </is>
      </c>
      <c r="I40" s="111" t="inlineStr">
        <is>
          <t>POD Lead</t>
        </is>
      </c>
      <c r="J40" s="113" t="n">
        <v>3</v>
      </c>
      <c r="K40" s="114" t="inlineStr">
        <is>
          <t>Medium</t>
        </is>
      </c>
      <c r="L40" s="114" t="inlineStr">
        <is>
          <t>High Impact / Growth Talent</t>
        </is>
      </c>
      <c r="M40" s="114" t="inlineStr">
        <is>
          <t>Develop in role</t>
        </is>
      </c>
      <c r="N40" s="114" t="n"/>
      <c r="O40" s="114" t="inlineStr">
        <is>
          <t>Yes</t>
        </is>
      </c>
      <c r="P40" s="114" t="inlineStr"/>
      <c r="Q40" s="119" t="n">
        <v>98</v>
      </c>
      <c r="R40" s="164" t="inlineStr">
        <is>
          <t>Meets the level</t>
        </is>
      </c>
      <c r="S40" s="164" t="n">
        <v>96</v>
      </c>
      <c r="T40" s="164" t="n">
        <v>92</v>
      </c>
      <c r="U40" s="164" t="n">
        <v>101</v>
      </c>
      <c r="V40" s="164" t="n">
        <v>98</v>
      </c>
      <c r="W40" s="164" t="inlineStr">
        <is>
          <t>Analytics &amp; BI, Problem solving, Learning agility</t>
        </is>
      </c>
      <c r="X40" s="164" t="inlineStr">
        <is>
          <r>
            <rPr>
              <rFont val="Calibri"/>
              <b val="1"/>
              <sz val="10"/>
            </rPr>
            <t>B2:</t>
          </r>
          <r>
            <rPr>
              <rFont val="Calibri"/>
              <sz val="10"/>
            </rPr>
            <t xml:space="preserve"> 84% of profile — close</t>
          </r>
        </is>
      </c>
      <c r="Y40" s="164" t="inlineStr">
        <is>
          <r>
            <rPr>
              <rFont val="Calibri"/>
              <b val="1"/>
              <sz val="10"/>
            </rPr>
            <t>Evidence:</t>
          </r>
          <r>
            <rPr>
              <rFont val="Calibri"/>
              <sz val="10"/>
            </rPr>
            <t xml:space="preserve"> Survey + KRAs | Core: Ownership 3/3, Problem solving 2/3, Communication &amp; collaboration 4/3, Client &amp; quality focus 4/3, Learning agility 2/3, Integrity &amp; compliance 3/3 | Future-ready: AI literacy 3/3, Data literacy 3/3, Digital fluency 2/3, Innovation 3/3 | Functional: Product &amp; domain 4/3, Requirements 3/3, Analytics &amp; BI 2/3, Business acumen 3/3, Stakeholder mgmt 4/3, AI / GenAI 3/3 | Leadership: Developing people 2/2, Decision making 1/2, Strategic acumen 3/2, Influence &amp; change 3/2</t>
          </r>
        </is>
      </c>
      <c r="Z40" s="120" t="inlineStr">
        <is>
          <t>AI / automation · Product &amp; tool knowledge</t>
        </is>
      </c>
      <c r="AA40" s="165" t="inlineStr">
        <is>
          <t>Customer success methods; communication &amp; de-escalation; product/domain depth; ticketing &amp; SLA tools | People management: goal-setting &amp; feedback, 1:1 …</t>
        </is>
      </c>
      <c r="AB40" s="165" t="inlineStr">
        <is>
          <t>AI, GenAI &amp; Prompt Engineering</t>
        </is>
      </c>
      <c r="AC40" s="165" t="inlineStr">
        <is>
          <t>AI / automation · Product &amp; tool knowledge</t>
        </is>
      </c>
      <c r="AD40"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40" s="122" t="inlineStr">
        <is>
          <t>No strong match from survey evidence</t>
        </is>
      </c>
      <c r="AF40" s="123" t="inlineStr">
        <is>
          <t>No material overlap found</t>
        </is>
      </c>
      <c r="AG40" s="123" t="inlineStr">
        <is>
          <t>Dnyaneshwar Daund · iDEAL, Product Manager — 0.30; Sumit Jain · iFile, Senior Product Manager — 0.29</t>
        </is>
      </c>
      <c r="AH40" s="123" t="n">
        <v>2</v>
      </c>
      <c r="AI40" s="123" t="inlineStr">
        <is>
          <t>POD Lead</t>
        </is>
      </c>
      <c r="AJ40" s="123" t="n"/>
    </row>
    <row r="41" ht="158" customHeight="1">
      <c r="A41" s="109" t="inlineStr">
        <is>
          <t>IRIS2419</t>
        </is>
      </c>
      <c r="B41" s="111" t="inlineStr">
        <is>
          <t>Alizah Noorani</t>
        </is>
      </c>
      <c r="C41" s="111" t="inlineStr">
        <is>
          <t>Functional</t>
        </is>
      </c>
      <c r="D41" s="115" t="inlineStr">
        <is>
          <t>ESG Implementation Consultant</t>
        </is>
      </c>
      <c r="E41" s="115" t="inlineStr">
        <is>
          <t>Functional Specialist</t>
        </is>
      </c>
      <c r="F41" s="115" t="inlineStr">
        <is>
          <t>L3 – Professional / Associate</t>
        </is>
      </c>
      <c r="G41" s="116" t="inlineStr">
        <is>
          <t>B1</t>
        </is>
      </c>
      <c r="H41" s="146" t="inlineStr">
        <is>
          <t>▲ Up</t>
        </is>
      </c>
      <c r="I41" s="111" t="inlineStr">
        <is>
          <t>IC</t>
        </is>
      </c>
      <c r="J41" s="113" t="n">
        <v>3</v>
      </c>
      <c r="K41" s="114" t="inlineStr">
        <is>
          <t>Medium</t>
        </is>
      </c>
      <c r="L41" s="114" t="inlineStr">
        <is>
          <t>Core Contributor</t>
        </is>
      </c>
      <c r="M41" s="114" t="inlineStr">
        <is>
          <t>Develop in role</t>
        </is>
      </c>
      <c r="N41" s="114" t="n"/>
      <c r="O41" s="114" t="inlineStr">
        <is>
          <t>Yes</t>
        </is>
      </c>
      <c r="P41" s="114" t="inlineStr"/>
      <c r="Q41" s="119" t="n">
        <v>106</v>
      </c>
      <c r="R41" s="164" t="inlineStr">
        <is>
          <t>Exceeds — ready for stretch</t>
        </is>
      </c>
      <c r="S41" s="164" t="n">
        <v>104</v>
      </c>
      <c r="T41" s="164" t="n">
        <v>92</v>
      </c>
      <c r="U41" s="164" t="n">
        <v>113</v>
      </c>
      <c r="V41" s="164" t="n">
        <v>110</v>
      </c>
      <c r="W41" s="164" t="inlineStr">
        <is>
          <t>Learning agility, Innovation</t>
        </is>
      </c>
      <c r="X41" s="164" t="inlineStr">
        <is>
          <r>
            <rPr>
              <rFont val="Calibri"/>
              <b val="1"/>
              <sz val="10"/>
            </rPr>
            <t>B2:</t>
          </r>
          <r>
            <rPr>
              <rFont val="Calibri"/>
              <sz val="10"/>
            </rPr>
            <t xml:space="preserve"> 93% of profile — ready on competencies</t>
          </r>
        </is>
      </c>
      <c r="Y41" s="164" t="inlineStr">
        <is>
          <r>
            <rPr>
              <rFont val="Calibri"/>
              <b val="1"/>
              <sz val="10"/>
            </rPr>
            <t>Evidence:</t>
          </r>
          <r>
            <rPr>
              <rFont val="Calibri"/>
              <sz val="10"/>
            </rPr>
            <t xml:space="preserve"> Survey + KRAs | Core: Ownership 4/3, Problem solving 3/3, Communication &amp; collaboration 4/3, Client &amp; quality focus 4/3, Learning agility 2/3, Integrity &amp; compliance 3/3 | Future-ready: AI literacy 3/3, Data literacy 3/3, Digital fluency 3/3, Innovation 2/3 | Functional: Product &amp; domain 4/3, ESG 4/3, Stakeholder mgmt 4/3, Communication 3/3, Requirements 4/3, Project &amp; agile 3/3 | Leadership: Developing people 1/1, Decision making 1/1, Strategic acumen 2/1, Influence &amp; change 2/1</t>
          </r>
        </is>
      </c>
      <c r="Z41" s="120" t="inlineStr">
        <is>
          <t>Domain, regulatory &amp; XBRL · Marketing &amp; content</t>
        </is>
      </c>
      <c r="AA41" s="165" t="inlineStr">
        <is>
          <t>-Agile Thinking, Domain, AI</t>
        </is>
      </c>
      <c r="AB41" s="165" t="inlineStr">
        <is>
          <t>Product, Platform &amp; Domain Knowledge; Project, Program &amp; Agile Management; Process Improvement &amp; Quality Mindset</t>
        </is>
      </c>
      <c r="AC41" s="165" t="inlineStr">
        <is>
          <t>Domain, regulatory &amp; XBRL · Marketing &amp; content</t>
        </is>
      </c>
      <c r="AD41" s="165" t="n"/>
      <c r="AE41" s="122" t="inlineStr">
        <is>
          <t>Quality Assurance · 100% of competencies evidenced; must-haves met; Design &amp; Creative · 100% of competencies evidenced; must-haves met</t>
        </is>
      </c>
      <c r="AF41" s="123" t="inlineStr">
        <is>
          <t>Shambo Mitra · Lead Functional Specialist — 0.59: esg, frameworks, implementation, project</t>
        </is>
      </c>
      <c r="AG41" s="123" t="inlineStr">
        <is>
          <t>No close match in other businesses</t>
        </is>
      </c>
      <c r="AH41" s="123" t="n"/>
      <c r="AI41" s="123" t="n"/>
      <c r="AJ41" s="123" t="n"/>
    </row>
    <row r="42" ht="158" customHeight="1">
      <c r="A42" s="109" t="inlineStr">
        <is>
          <t>IRIS2510</t>
        </is>
      </c>
      <c r="B42" s="111" t="inlineStr">
        <is>
          <t>Chirag Shah</t>
        </is>
      </c>
      <c r="C42" s="111" t="inlineStr">
        <is>
          <t>Functional</t>
        </is>
      </c>
      <c r="D42" s="111" t="inlineStr">
        <is>
          <t>Functional Specialist</t>
        </is>
      </c>
      <c r="E42" s="111" t="inlineStr">
        <is>
          <t>Functional Specialist</t>
        </is>
      </c>
      <c r="F42" s="115" t="inlineStr">
        <is>
          <t>L3 – Professional / Associate</t>
        </is>
      </c>
      <c r="G42" s="116" t="inlineStr">
        <is>
          <t>B1</t>
        </is>
      </c>
      <c r="H42" s="146" t="inlineStr">
        <is>
          <t>▲ Up</t>
        </is>
      </c>
      <c r="I42" s="111" t="inlineStr">
        <is>
          <t>IC</t>
        </is>
      </c>
      <c r="J42" s="113" t="n">
        <v>3</v>
      </c>
      <c r="K42" s="114" t="inlineStr">
        <is>
          <t>Medium</t>
        </is>
      </c>
      <c r="L42" s="114" t="inlineStr">
        <is>
          <t>Core Contributor</t>
        </is>
      </c>
      <c r="M42" s="114" t="inlineStr">
        <is>
          <t>Develop in role</t>
        </is>
      </c>
      <c r="N42" s="114" t="n"/>
      <c r="O42" s="114" t="inlineStr"/>
      <c r="P42" s="114" t="inlineStr"/>
      <c r="Q42" s="119" t="n">
        <v>91</v>
      </c>
      <c r="R42" s="164" t="inlineStr">
        <is>
          <t>Meets the level</t>
        </is>
      </c>
      <c r="S42" s="164" t="n">
        <v>101</v>
      </c>
      <c r="T42" s="164" t="n">
        <v>67</v>
      </c>
      <c r="U42" s="164" t="n">
        <v>92</v>
      </c>
      <c r="V42" s="164" t="n">
        <v>105</v>
      </c>
      <c r="W42" s="164" t="inlineStr">
        <is>
          <t>ESG, Project &amp; agile, Learning agility</t>
        </is>
      </c>
      <c r="X42" s="164" t="inlineStr">
        <is>
          <r>
            <rPr>
              <rFont val="Calibri"/>
              <b val="1"/>
              <sz val="10"/>
            </rPr>
            <t>B2:</t>
          </r>
          <r>
            <rPr>
              <rFont val="Calibri"/>
              <sz val="10"/>
            </rPr>
            <t xml:space="preserve"> 77% of profile — close</t>
          </r>
        </is>
      </c>
      <c r="Y42" s="164"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2/3, Digital fluency 2/3, Innovation 2/3 | Functional: Product &amp; domain 3/3, ESG 2/3, Stakeholder mgmt 4/3, Communication 3/3, Requirements 3/3, Project &amp; agile 2/3 | Leadership: Developing people 1/1, Decision making 1/1, Strategic acumen 1/1, Influence &amp; change 2/1</t>
          </r>
        </is>
      </c>
      <c r="Z42" s="120" t="inlineStr">
        <is>
          <t>Product &amp; tool knowledge</t>
        </is>
      </c>
      <c r="AA42" s="165" t="inlineStr">
        <is>
          <t>Customer success methods; communication &amp; de-escalation; product/domain depth; ticketing &amp; SLA tools</t>
        </is>
      </c>
      <c r="AB42" s="165" t="inlineStr">
        <is>
          <t>Accounting &amp; Reporting Standards · IFRS/US GAAP; Stakeholder &amp; Client Management; Marketing Tech &amp; Digital Marketing</t>
        </is>
      </c>
      <c r="AC42" s="165" t="inlineStr">
        <is>
          <t>Product &amp; tool knowledge</t>
        </is>
      </c>
      <c r="AD42"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2" s="122" t="inlineStr">
        <is>
          <t>No strong match from survey evidence</t>
        </is>
      </c>
      <c r="AF42" s="123" t="inlineStr">
        <is>
          <t>No material overlap found</t>
        </is>
      </c>
      <c r="AG42" s="123" t="inlineStr">
        <is>
          <t>No close match in other businesses</t>
        </is>
      </c>
      <c r="AH42" s="123" t="n"/>
      <c r="AI42" s="123" t="n"/>
      <c r="AJ42" s="123" t="n"/>
    </row>
    <row r="43" ht="158" customHeight="1">
      <c r="A43" s="109" t="inlineStr">
        <is>
          <t>IRIS2463</t>
        </is>
      </c>
      <c r="B43" s="111" t="inlineStr">
        <is>
          <t>Nandit Verma</t>
        </is>
      </c>
      <c r="C43" s="111" t="inlineStr">
        <is>
          <t>Functional</t>
        </is>
      </c>
      <c r="D43" s="111" t="inlineStr">
        <is>
          <t>Functional Specialist</t>
        </is>
      </c>
      <c r="E43" s="111" t="inlineStr">
        <is>
          <t>Functional Specialist</t>
        </is>
      </c>
      <c r="F43" s="115" t="inlineStr">
        <is>
          <t>L3 – Professional / Associate</t>
        </is>
      </c>
      <c r="G43" s="116" t="inlineStr">
        <is>
          <t>B1</t>
        </is>
      </c>
      <c r="H43" s="146" t="inlineStr">
        <is>
          <t>▲ Up</t>
        </is>
      </c>
      <c r="I43" s="111" t="inlineStr">
        <is>
          <t>IC</t>
        </is>
      </c>
      <c r="J43" s="113" t="n">
        <v>4</v>
      </c>
      <c r="K43" s="114" t="inlineStr">
        <is>
          <t>Medium</t>
        </is>
      </c>
      <c r="L43" s="114" t="inlineStr">
        <is>
          <t>High Impact / Growth Talent</t>
        </is>
      </c>
      <c r="M43" s="114" t="inlineStr">
        <is>
          <t>Ready in 6–12 months</t>
        </is>
      </c>
      <c r="N43" s="114" t="inlineStr">
        <is>
          <t>Yes</t>
        </is>
      </c>
      <c r="O43" s="114" t="inlineStr"/>
      <c r="P43" s="114" t="inlineStr"/>
      <c r="Q43" s="119" t="n">
        <v>95</v>
      </c>
      <c r="R43" s="164" t="inlineStr">
        <is>
          <t>Meets the level</t>
        </is>
      </c>
      <c r="S43" s="164" t="n">
        <v>104</v>
      </c>
      <c r="T43" s="164" t="n">
        <v>92</v>
      </c>
      <c r="U43" s="164" t="n">
        <v>90</v>
      </c>
      <c r="V43" s="164" t="n">
        <v>105</v>
      </c>
      <c r="W43" s="164" t="inlineStr">
        <is>
          <t>ESG, Communication, Project &amp; agile</t>
        </is>
      </c>
      <c r="X43" s="164" t="inlineStr">
        <is>
          <r>
            <rPr>
              <rFont val="Calibri"/>
              <b val="1"/>
              <sz val="10"/>
            </rPr>
            <t>B2:</t>
          </r>
          <r>
            <rPr>
              <rFont val="Calibri"/>
              <sz val="10"/>
            </rPr>
            <t xml:space="preserve"> 83% of profile — close</t>
          </r>
        </is>
      </c>
      <c r="Y43" s="164" t="inlineStr">
        <is>
          <r>
            <rPr>
              <rFont val="Calibri"/>
              <b val="1"/>
              <sz val="10"/>
            </rPr>
            <t>Evidence:</t>
          </r>
          <r>
            <rPr>
              <rFont val="Calibri"/>
              <sz val="10"/>
            </rPr>
            <t xml:space="preserve"> Survey + KRAs | Core: Ownership 5/3, Problem solving 3/3, Communication &amp; collaboration 4/3, Client &amp; quality focus 5/3, Learning agility 2/3, Integrity &amp; compliance 3/3 | Future-ready: AI literacy 3/3, Data literacy 3/3, Digital fluency 2/3, Innovation 3/3 | Functional: Product &amp; domain 4/3, ESG 2/3, Stakeholder mgmt 4/3, Communication 2/3, Requirements 3/3, Project &amp; agile 2/3 | Leadership: Developing people 1/1, Decision making 1/1, Strategic acumen 1/1, Influence &amp; change 2/1</t>
          </r>
        </is>
      </c>
      <c r="Z43" s="120" t="inlineStr">
        <is>
          <t>Client, sales &amp; stakeholders</t>
        </is>
      </c>
      <c r="AA43" s="165" t="inlineStr">
        <is>
          <t>Customer success methods; communication &amp; de-escalation; product/domain depth; ticketing &amp; SLA tools</t>
        </is>
      </c>
      <c r="AB43" s="165" t="inlineStr">
        <is>
          <t>System Design &amp; Architecture; AI, GenAI &amp; Prompt Engineering; Advanced Excel &amp; Productivity Tools</t>
        </is>
      </c>
      <c r="AC43" s="165" t="inlineStr">
        <is>
          <t>Client, sales &amp; stakeholders</t>
        </is>
      </c>
      <c r="AD43"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3" s="122" t="inlineStr">
        <is>
          <t>Product Management · 83% of competencies evidenced; must-haves met</t>
        </is>
      </c>
      <c r="AF43" s="123" t="inlineStr">
        <is>
          <t>Prathamesh Patil · Senior Functional Analyst — 0.30: handover, adoption, successful, functional</t>
        </is>
      </c>
      <c r="AG43" s="123" t="inlineStr">
        <is>
          <t>No close match in other businesses</t>
        </is>
      </c>
      <c r="AH43" s="123" t="n"/>
      <c r="AI43" s="123" t="n"/>
      <c r="AJ43" s="123" t="n"/>
    </row>
    <row r="44" ht="158" customHeight="1">
      <c r="A44" s="109" t="inlineStr">
        <is>
          <t>IRIS1970</t>
        </is>
      </c>
      <c r="B44" s="111" t="inlineStr">
        <is>
          <t>Sharanya Balachandran</t>
        </is>
      </c>
      <c r="C44" s="111" t="inlineStr">
        <is>
          <t>Functional</t>
        </is>
      </c>
      <c r="D44" s="115" t="inlineStr">
        <is>
          <t>Business Consultant</t>
        </is>
      </c>
      <c r="E44" s="115" t="inlineStr">
        <is>
          <t>Functional Specialist – POD Lead</t>
        </is>
      </c>
      <c r="F44" s="115" t="inlineStr">
        <is>
          <t>L3 – Professional / Associate</t>
        </is>
      </c>
      <c r="G44" s="116" t="inlineStr">
        <is>
          <t>B1</t>
        </is>
      </c>
      <c r="H44" s="146" t="inlineStr">
        <is>
          <t>▲ Up</t>
        </is>
      </c>
      <c r="I44" s="111" t="inlineStr">
        <is>
          <t>POD Lead</t>
        </is>
      </c>
      <c r="J44" s="113" t="n">
        <v>5</v>
      </c>
      <c r="K44" s="114" t="inlineStr">
        <is>
          <t>High</t>
        </is>
      </c>
      <c r="L44" s="114" t="inlineStr">
        <is>
          <t>Future Leader</t>
        </is>
      </c>
      <c r="M44" s="114" t="inlineStr">
        <is>
          <t>Ready now</t>
        </is>
      </c>
      <c r="N44" s="114" t="inlineStr">
        <is>
          <t>Yes</t>
        </is>
      </c>
      <c r="O44" s="114" t="inlineStr">
        <is>
          <t>Yes</t>
        </is>
      </c>
      <c r="P44" s="114" t="inlineStr">
        <is>
          <t>Medha Ganti</t>
        </is>
      </c>
      <c r="Q44" s="119" t="n">
        <v>83</v>
      </c>
      <c r="R44" s="164" t="inlineStr">
        <is>
          <t>Developing</t>
        </is>
      </c>
      <c r="S44" s="164" t="n">
        <v>92</v>
      </c>
      <c r="T44" s="164" t="n">
        <v>83</v>
      </c>
      <c r="U44" s="164" t="n">
        <v>81</v>
      </c>
      <c r="V44" s="164" t="n">
        <v>75</v>
      </c>
      <c r="W44" s="164" t="inlineStr">
        <is>
          <t>ESG, Stakeholder mgmt, Requirements</t>
        </is>
      </c>
      <c r="X44" s="164" t="inlineStr">
        <is>
          <r>
            <rPr>
              <rFont val="Calibri"/>
              <b val="1"/>
              <sz val="10"/>
            </rPr>
            <t>B2:</t>
          </r>
          <r>
            <rPr>
              <rFont val="Calibri"/>
              <sz val="10"/>
            </rPr>
            <t xml:space="preserve"> 71% of profile — not yet</t>
          </r>
        </is>
      </c>
      <c r="Y44" s="164" t="inlineStr">
        <is>
          <r>
            <rPr>
              <rFont val="Calibri"/>
              <b val="1"/>
              <sz val="10"/>
            </rPr>
            <t>Evidence:</t>
          </r>
          <r>
            <rPr>
              <rFont val="Calibri"/>
              <sz val="10"/>
            </rPr>
            <t xml:space="preserve"> Survey | Core: Ownership 5/3, Problem solving 2/3, Communication &amp; collaboration 3/3, Client &amp; quality focus 3/3, Learning agility 2/3, Integrity &amp; compliance 3/3 | Future-ready: AI literacy 3/3, Data literacy 2/3, Digital fluency 3/3, Innovation 2/3 | Functional: Product &amp; domain 4/3, ESG 2/3, Stakeholder mgmt 2/3, Communication 3/3, Requirements 2/3, Project &amp; agile 2/3 | Leadership: Developing people 2/2, Decision making 1/2, Strategic acumen 2/2, Influence &amp; change 1/2</t>
          </r>
        </is>
      </c>
      <c r="Z44" s="120" t="inlineStr">
        <is>
          <t>Technical depth &amp; architecture</t>
        </is>
      </c>
      <c r="AA44" s="165" t="inlineStr">
        <is>
          <t>Customer success methods; communication &amp; de-escalation; Team work, Proactive collaboration</t>
        </is>
      </c>
      <c r="AB44" s="165" t="inlineStr">
        <is>
          <t>Strategic Thinking &amp; Business Acumen</t>
        </is>
      </c>
      <c r="AC44" s="165" t="inlineStr">
        <is>
          <t>Technical depth &amp; architecture</t>
        </is>
      </c>
      <c r="AD44"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4" s="122" t="inlineStr">
        <is>
          <t>Sales &amp; Business Development · 83% of competencies evidenced; must-haves met</t>
        </is>
      </c>
      <c r="AF44" s="123" t="inlineStr">
        <is>
          <t>Farzad Wadia · Product Manager — 0.32: strategy, sales, product, marketing</t>
        </is>
      </c>
      <c r="AG44" s="123" t="inlineStr">
        <is>
          <t>No close match in other businesses</t>
        </is>
      </c>
      <c r="AH44" s="123" t="n">
        <v>1</v>
      </c>
      <c r="AI44" s="123" t="inlineStr">
        <is>
          <t>POD Lead</t>
        </is>
      </c>
      <c r="AJ44" s="123" t="n"/>
    </row>
    <row r="45" ht="158" customHeight="1">
      <c r="A45" s="109" t="inlineStr">
        <is>
          <t>IRIS2545</t>
        </is>
      </c>
      <c r="B45" s="111" t="inlineStr">
        <is>
          <t>Vishal Gujar</t>
        </is>
      </c>
      <c r="C45" s="111" t="inlineStr">
        <is>
          <t>Functional</t>
        </is>
      </c>
      <c r="D45" s="111" t="inlineStr">
        <is>
          <t>Functional Specialist</t>
        </is>
      </c>
      <c r="E45" s="111" t="inlineStr">
        <is>
          <t>Functional Specialist</t>
        </is>
      </c>
      <c r="F45" s="115" t="inlineStr">
        <is>
          <t>Not in current mapping files</t>
        </is>
      </c>
      <c r="G45" s="116" t="inlineStr">
        <is>
          <t>B1</t>
        </is>
      </c>
      <c r="H45" s="118" t="inlineStr">
        <is>
          <t>● Newly mapped</t>
        </is>
      </c>
      <c r="I45" s="111" t="inlineStr">
        <is>
          <t>IC</t>
        </is>
      </c>
      <c r="J45" s="113" t="inlineStr">
        <is>
          <t>Not rated · manager</t>
        </is>
      </c>
      <c r="K45" s="114" t="inlineStr">
        <is>
          <t>—</t>
        </is>
      </c>
      <c r="L45" s="114" t="inlineStr">
        <is>
          <t>Not placed · manager</t>
        </is>
      </c>
      <c r="M45" s="114" t="inlineStr">
        <is>
          <t>No rating data</t>
        </is>
      </c>
      <c r="N45" s="114" t="n"/>
      <c r="O45" s="114" t="inlineStr"/>
      <c r="P45" s="114" t="inlineStr"/>
      <c r="Q45" s="119" t="n">
        <v>91</v>
      </c>
      <c r="R45" s="164" t="inlineStr">
        <is>
          <t>Meets the level</t>
        </is>
      </c>
      <c r="S45" s="164" t="n">
        <v>96</v>
      </c>
      <c r="T45" s="164" t="n">
        <v>75</v>
      </c>
      <c r="U45" s="164" t="n">
        <v>93</v>
      </c>
      <c r="V45" s="164" t="n">
        <v>105</v>
      </c>
      <c r="W45" s="164" t="inlineStr">
        <is>
          <t>ESG, Communication, Project &amp; agile</t>
        </is>
      </c>
      <c r="X45" s="164" t="inlineStr">
        <is>
          <r>
            <rPr>
              <rFont val="Calibri"/>
              <b val="1"/>
              <sz val="10"/>
            </rPr>
            <t>B2:</t>
          </r>
          <r>
            <rPr>
              <rFont val="Calibri"/>
              <sz val="10"/>
            </rPr>
            <t xml:space="preserve"> 79% of profile — close</t>
          </r>
        </is>
      </c>
      <c r="Y45" s="164" t="inlineStr">
        <is>
          <r>
            <rPr>
              <rFont val="Calibri"/>
              <b val="1"/>
              <sz val="10"/>
            </rPr>
            <t>Evidence:</t>
          </r>
          <r>
            <rPr>
              <rFont val="Calibri"/>
              <sz val="10"/>
            </rPr>
            <t xml:space="preserve"> Survey + KRAs | Core: Ownership 3/3, Problem solving 2/3, Communication &amp; collaboration 4/3, Client &amp; quality focus 4/3, Learning agility 2/3, Integrity &amp; compliance 3/3 | Future-ready: AI literacy 3/3, Data literacy 2/3, Digital fluency 2/3, Innovation 2/3 | Functional: Product &amp; domain 4/3, ESG 2/3, Stakeholder mgmt 4/3, Communication 2/3, Requirements 4/3, Project &amp; agile 2/3 | Leadership: Developing people 1/1, Decision making 1/1, Strategic acumen 1/1, Influence &amp; change 2/1</t>
          </r>
        </is>
      </c>
      <c r="Z45" s="120" t="inlineStr">
        <is>
          <t>Domain, regulatory &amp; XBRL · Client, sales &amp; stakeholders</t>
        </is>
      </c>
      <c r="AA45" s="165" t="n"/>
      <c r="AB45" s="165" t="inlineStr">
        <is>
          <t>Product, Platform &amp; Domain Knowledge; AI, GenAI &amp; Prompt Engineering; Business Analysis &amp; Requirements Engineering</t>
        </is>
      </c>
      <c r="AC45" s="165" t="inlineStr">
        <is>
          <t>Domain, regulatory &amp; XBRL · Client, sales &amp; stakeholders</t>
        </is>
      </c>
      <c r="AD45" s="165" t="n"/>
      <c r="AE45" s="122" t="inlineStr">
        <is>
          <t>No strong match from survey evidence</t>
        </is>
      </c>
      <c r="AF45" s="123" t="inlineStr">
        <is>
          <t>No material overlap found</t>
        </is>
      </c>
      <c r="AG45" s="123" t="inlineStr">
        <is>
          <t>No close match in other businesses</t>
        </is>
      </c>
      <c r="AH45" s="123" t="n"/>
      <c r="AI45" s="123" t="n"/>
      <c r="AJ45" s="123" t="n"/>
    </row>
    <row r="46" ht="132" customHeight="1">
      <c r="A46" s="109" t="inlineStr">
        <is>
          <t>IRIS2493</t>
        </is>
      </c>
      <c r="B46" s="111" t="inlineStr">
        <is>
          <t>Watan Kumar Meena</t>
        </is>
      </c>
      <c r="C46" s="111" t="inlineStr">
        <is>
          <t>Functional</t>
        </is>
      </c>
      <c r="D46" s="115" t="inlineStr">
        <is>
          <t>Product Associate</t>
        </is>
      </c>
      <c r="E46" s="115" t="inlineStr">
        <is>
          <t>Senior Product Associate</t>
        </is>
      </c>
      <c r="F46" s="115" t="inlineStr">
        <is>
          <t>L3 – Professional / Associate</t>
        </is>
      </c>
      <c r="G46" s="116" t="inlineStr">
        <is>
          <t>A3</t>
        </is>
      </c>
      <c r="H46" s="146" t="inlineStr">
        <is>
          <t>▲ Up</t>
        </is>
      </c>
      <c r="I46" s="111" t="inlineStr">
        <is>
          <t>IC</t>
        </is>
      </c>
      <c r="J46" s="113" t="n">
        <v>3</v>
      </c>
      <c r="K46" s="114" t="inlineStr">
        <is>
          <t>Medium</t>
        </is>
      </c>
      <c r="L46" s="114" t="inlineStr">
        <is>
          <t>Emerging Talent</t>
        </is>
      </c>
      <c r="M46" s="114" t="inlineStr">
        <is>
          <t>Develop in role</t>
        </is>
      </c>
      <c r="N46" s="114" t="n"/>
      <c r="O46" s="114" t="inlineStr">
        <is>
          <t>Yes</t>
        </is>
      </c>
      <c r="P46" s="114" t="inlineStr"/>
      <c r="Q46" s="119" t="n">
        <v>91</v>
      </c>
      <c r="R46" s="164" t="inlineStr">
        <is>
          <t>Meets the level</t>
        </is>
      </c>
      <c r="S46" s="164" t="n">
        <v>98</v>
      </c>
      <c r="T46" s="164" t="n">
        <v>75</v>
      </c>
      <c r="U46" s="164" t="n">
        <v>92</v>
      </c>
      <c r="V46" s="164" t="n"/>
      <c r="W46" s="164" t="inlineStr">
        <is>
          <t>Analytics &amp; BI, Business acumen, Problem solving</t>
        </is>
      </c>
      <c r="X46" s="164" t="inlineStr">
        <is>
          <r>
            <rPr>
              <rFont val="Calibri"/>
              <b val="1"/>
              <sz val="10"/>
            </rPr>
            <t>B1:</t>
          </r>
          <r>
            <rPr>
              <rFont val="Calibri"/>
              <sz val="10"/>
            </rPr>
            <t xml:space="preserve"> 80% of profile — close</t>
          </r>
        </is>
      </c>
      <c r="Y46" s="164" t="inlineStr">
        <is>
          <r>
            <rPr>
              <rFont val="Calibri"/>
              <b val="1"/>
              <sz val="10"/>
            </rPr>
            <t>Evidence:</t>
          </r>
          <r>
            <rPr>
              <rFont val="Calibri"/>
              <sz val="10"/>
            </rPr>
            <t xml:space="preserve"> Survey + KRAs | Core: Ownership 2/2, Problem solving 1/2, Communication &amp; collaboration 3/2, Client &amp; quality focus 3/2, Learning agility 2/2, Integrity &amp; compliance 2/2 | Future-ready: AI literacy 2/2, Data literacy 2/2, Digital fluency 1/2, Innovation 1/2 | Functional: Product &amp; domain 3/3, Requirements 3/3, Analytics &amp; BI 2/3, Business acumen 2/3, Stakeholder mgmt 4/3, AI / GenAI 3/3</t>
          </r>
        </is>
      </c>
      <c r="Z46" s="120" t="inlineStr">
        <is>
          <t>Strategy &amp; business acumen</t>
        </is>
      </c>
      <c r="AA46" s="165" t="inlineStr">
        <is>
          <t>-Communication, Time Management, AI, Domain</t>
        </is>
      </c>
      <c r="AB46" s="165" t="inlineStr">
        <is>
          <t>AI, GenAI &amp; Prompt Engineering; Programming &amp; Tech-Stack Depth; Advanced Excel &amp; Productivity Tools</t>
        </is>
      </c>
      <c r="AC46" s="165" t="inlineStr">
        <is>
          <t>Strategy &amp; business acumen</t>
        </is>
      </c>
      <c r="AD46" s="165" t="n"/>
      <c r="AE46" s="122" t="inlineStr">
        <is>
          <t>No strong match from survey evidence</t>
        </is>
      </c>
      <c r="AF46" s="123" t="inlineStr">
        <is>
          <t>No material overlap found</t>
        </is>
      </c>
      <c r="AG46" s="123" t="inlineStr">
        <is>
          <t>No close match in other businesses</t>
        </is>
      </c>
      <c r="AH46" s="123" t="n"/>
      <c r="AI46" s="123" t="n"/>
      <c r="AJ46" s="123" t="n"/>
    </row>
    <row r="47" ht="132" customHeight="1">
      <c r="A47" s="109" t="inlineStr">
        <is>
          <t>IRIS2421</t>
        </is>
      </c>
      <c r="B47" s="111" t="inlineStr">
        <is>
          <t>Prathamesh Patil</t>
        </is>
      </c>
      <c r="C47" s="111" t="inlineStr">
        <is>
          <t>Functional</t>
        </is>
      </c>
      <c r="D47" s="115" t="inlineStr">
        <is>
          <t>Functional Analyst</t>
        </is>
      </c>
      <c r="E47" s="115" t="inlineStr">
        <is>
          <t>Senior Functional Analyst</t>
        </is>
      </c>
      <c r="F47" s="115" t="inlineStr">
        <is>
          <t>L3 – Professional / Associate</t>
        </is>
      </c>
      <c r="G47" s="116" t="inlineStr">
        <is>
          <t>A3</t>
        </is>
      </c>
      <c r="H47" s="146" t="inlineStr">
        <is>
          <t>▲ Up</t>
        </is>
      </c>
      <c r="I47" s="111" t="inlineStr">
        <is>
          <t>IC</t>
        </is>
      </c>
      <c r="J47" s="113" t="inlineStr">
        <is>
          <t>Not rated · manager</t>
        </is>
      </c>
      <c r="K47" s="114" t="inlineStr">
        <is>
          <t>—</t>
        </is>
      </c>
      <c r="L47" s="114" t="inlineStr">
        <is>
          <t>Not placed · manager</t>
        </is>
      </c>
      <c r="M47" s="114" t="inlineStr">
        <is>
          <t>No rating data</t>
        </is>
      </c>
      <c r="N47" s="114" t="n"/>
      <c r="O47" s="114" t="inlineStr"/>
      <c r="P47" s="114" t="inlineStr"/>
      <c r="Q47" s="119" t="n">
        <v>92</v>
      </c>
      <c r="R47" s="164" t="inlineStr">
        <is>
          <t>Meets the level</t>
        </is>
      </c>
      <c r="S47" s="164" t="n">
        <v>102</v>
      </c>
      <c r="T47" s="164" t="n">
        <v>62</v>
      </c>
      <c r="U47" s="164" t="n">
        <v>99</v>
      </c>
      <c r="V47" s="164" t="n"/>
      <c r="W47" s="164" t="inlineStr">
        <is>
          <t>ESG, Project &amp; agile, Learning agility</t>
        </is>
      </c>
      <c r="X47" s="164" t="inlineStr">
        <is>
          <r>
            <rPr>
              <rFont val="Calibri"/>
              <b val="1"/>
              <sz val="10"/>
            </rPr>
            <t>B1:</t>
          </r>
          <r>
            <rPr>
              <rFont val="Calibri"/>
              <sz val="10"/>
            </rPr>
            <t xml:space="preserve"> 82% of profile — close</t>
          </r>
        </is>
      </c>
      <c r="Y47" s="164"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2/2, Digital fluency 1/2, Innovation 1/2 | Functional: Product &amp; domain 4/3, ESG 2/3, Stakeholder mgmt 3/3, Communication 4/3, Requirements 4/3, Project &amp; agile 2/3</t>
          </r>
        </is>
      </c>
      <c r="Z47" s="120" t="inlineStr">
        <is>
          <t>Answered · no common topic</t>
        </is>
      </c>
      <c r="AA47" s="165" t="inlineStr">
        <is>
          <t>Customer success methods; communication &amp; de-escalation; product/domain depth; ticketing &amp; SLA tools</t>
        </is>
      </c>
      <c r="AB47" s="165" t="inlineStr">
        <is>
          <t>CN.IMP-F: configuration; discovery; migration; training; acceptance</t>
        </is>
      </c>
      <c r="AC47" s="165" t="inlineStr">
        <is>
          <t>Answered · no common topic</t>
        </is>
      </c>
      <c r="AD47"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47" s="122" t="inlineStr">
        <is>
          <t>No strong match from survey evidence</t>
        </is>
      </c>
      <c r="AF47" s="123" t="inlineStr">
        <is>
          <t>Nandit Verma · Functional Specialist — 0.30: handover, adoption, successful, functional</t>
        </is>
      </c>
      <c r="AG47" s="123" t="inlineStr">
        <is>
          <t>No close match in other businesses</t>
        </is>
      </c>
      <c r="AH47" s="123" t="n"/>
      <c r="AI47" s="123" t="n"/>
      <c r="AJ47" s="123" t="n"/>
    </row>
    <row r="48" ht="158" customHeight="1">
      <c r="A48" s="109" t="inlineStr">
        <is>
          <t>IRIS2239</t>
        </is>
      </c>
      <c r="B48" s="111" t="inlineStr">
        <is>
          <t>Saahit Togaru</t>
        </is>
      </c>
      <c r="C48" s="111" t="inlineStr">
        <is>
          <t>Marketing</t>
        </is>
      </c>
      <c r="D48" s="115" t="inlineStr">
        <is>
          <t>Senior Manager - Strategy &amp; Product Marketing</t>
        </is>
      </c>
      <c r="E48" s="115" t="inlineStr">
        <is>
          <t>Senior Marketing Manager</t>
        </is>
      </c>
      <c r="F48" s="115" t="inlineStr">
        <is>
          <t>Not in current mapping files</t>
        </is>
      </c>
      <c r="G48" s="116" t="inlineStr">
        <is>
          <t>B3</t>
        </is>
      </c>
      <c r="H48" s="118" t="inlineStr">
        <is>
          <t>● Newly mapped</t>
        </is>
      </c>
      <c r="I48" s="111" t="inlineStr">
        <is>
          <t>People Manager</t>
        </is>
      </c>
      <c r="J48" s="113" t="inlineStr">
        <is>
          <t>Not rated · manager</t>
        </is>
      </c>
      <c r="K48" s="114" t="inlineStr">
        <is>
          <t>—</t>
        </is>
      </c>
      <c r="L48" s="114" t="inlineStr">
        <is>
          <t>Underperformer / Exit Risk</t>
        </is>
      </c>
      <c r="M48" s="114" t="inlineStr">
        <is>
          <t>No rating data</t>
        </is>
      </c>
      <c r="N48" s="114" t="n"/>
      <c r="O48" s="114" t="inlineStr">
        <is>
          <t>CARBON</t>
        </is>
      </c>
      <c r="P48" s="114" t="inlineStr">
        <is>
          <t>Marketing</t>
        </is>
      </c>
      <c r="Q48" s="119" t="n">
        <v>89</v>
      </c>
      <c r="R48" s="164" t="inlineStr">
        <is>
          <t>Developing</t>
        </is>
      </c>
      <c r="S48" s="164" t="n">
        <v>83</v>
      </c>
      <c r="T48" s="164" t="n">
        <v>83</v>
      </c>
      <c r="U48" s="164" t="n">
        <v>94</v>
      </c>
      <c r="V48" s="164" t="n">
        <v>92</v>
      </c>
      <c r="W48" s="164" t="inlineStr">
        <is>
          <t>Communication, Analytics &amp; BI, AI / GenAI</t>
        </is>
      </c>
      <c r="X48" s="164" t="inlineStr">
        <is>
          <r>
            <rPr>
              <rFont val="Calibri"/>
              <b val="1"/>
              <sz val="10"/>
            </rPr>
            <t>C1:</t>
          </r>
          <r>
            <rPr>
              <rFont val="Calibri"/>
              <sz val="10"/>
            </rPr>
            <t xml:space="preserve"> 87% of profile — close</t>
          </r>
        </is>
      </c>
      <c r="Y48" s="164" t="inlineStr">
        <is>
          <r>
            <rPr>
              <rFont val="Calibri"/>
              <b val="1"/>
              <sz val="10"/>
            </rPr>
            <t>Evidence:</t>
          </r>
          <r>
            <rPr>
              <rFont val="Calibri"/>
              <sz val="10"/>
            </rPr>
            <t xml:space="preserve"> Survey + KRAs | Core: Ownership 3/4, Problem solving 4/4, Communication &amp; collaboration 3/4, Client &amp; quality focus 3/4, Learning agility 3/4, Integrity &amp; compliance 4/4 | Future-ready: AI literacy 2/3, Data literacy 3/3, Digital fluency 3/3, Innovation 2/3 | Functional: Digital marketing 5/4, Communication 3/4, Analytics &amp; BI 3/4, AI / GenAI 3/4, Product &amp; domain 4/4, Business acumen 5/4 | Leadership: Developing people 4/4, Decision making 3/4, Strategic acumen 5/4, Influence &amp; change 3/4</t>
          </r>
        </is>
      </c>
      <c r="Z48" s="120" t="inlineStr">
        <is>
          <t>Leadership &amp; people management · Domain, regulatory &amp; XBRL</t>
        </is>
      </c>
      <c r="AA48" s="165" t="inlineStr">
        <is>
          <t>Marketing</t>
        </is>
      </c>
      <c r="AB48" s="165" t="inlineStr">
        <is>
          <t>People Leadership &amp; Mentoring; AI, GenAI &amp; Prompt Engineering; Strategic Thinking &amp; Business Acumen</t>
        </is>
      </c>
      <c r="AC48" s="165" t="inlineStr">
        <is>
          <t>Leadership &amp; people management · Domain, regulatory &amp; XBRL</t>
        </is>
      </c>
      <c r="AD48" s="165" t="inlineStr">
        <is>
          <t>No</t>
        </is>
      </c>
      <c r="AE48" s="122" t="inlineStr">
        <is>
          <t>No strong match from survey evidence</t>
        </is>
      </c>
      <c r="AF48" s="123" t="inlineStr">
        <is>
          <t>No material overlap found</t>
        </is>
      </c>
      <c r="AG48" s="123" t="inlineStr">
        <is>
          <t>Barsha Gloria Gomes · Corporate, Senior Content Marketing Specialist — 0.40; Abhilash Menon · iFile, Senior Manager – Product Marketing — 0.29; Ankita Pathak · Datatech, Senior Marketing Specialist – POD Lead — 0.27</t>
        </is>
      </c>
      <c r="AH48" s="123" t="n">
        <v>5</v>
      </c>
      <c r="AI48" s="123" t="inlineStr">
        <is>
          <t>Within norm</t>
        </is>
      </c>
      <c r="AJ48" s="123" t="n"/>
    </row>
    <row r="49" ht="158" customHeight="1">
      <c r="A49" s="109" t="inlineStr">
        <is>
          <t>IRIS2358</t>
        </is>
      </c>
      <c r="B49" s="111" t="inlineStr">
        <is>
          <t>Sobhan Pramanik</t>
        </is>
      </c>
      <c r="C49" s="111" t="inlineStr">
        <is>
          <t>Marketing</t>
        </is>
      </c>
      <c r="D49" s="115" t="inlineStr">
        <is>
          <t>Manager - Marketing</t>
        </is>
      </c>
      <c r="E49" s="115" t="inlineStr">
        <is>
          <t>Marketing Manager</t>
        </is>
      </c>
      <c r="F49" s="111" t="inlineStr">
        <is>
          <t>L5 – Manager</t>
        </is>
      </c>
      <c r="G49" s="23" t="inlineStr">
        <is>
          <t>B2</t>
        </is>
      </c>
      <c r="H49" s="149" t="inlineStr">
        <is>
          <t>• Same level</t>
        </is>
      </c>
      <c r="I49" s="111" t="inlineStr">
        <is>
          <t>People Manager</t>
        </is>
      </c>
      <c r="J49" s="113" t="n">
        <v>3</v>
      </c>
      <c r="K49" s="114" t="inlineStr">
        <is>
          <t>High</t>
        </is>
      </c>
      <c r="L49" s="114" t="inlineStr">
        <is>
          <t>Future Leader</t>
        </is>
      </c>
      <c r="M49" s="114" t="inlineStr">
        <is>
          <t>Ready in 6–12 months</t>
        </is>
      </c>
      <c r="N49" s="114" t="n"/>
      <c r="O49" s="114" t="inlineStr">
        <is>
          <t>Yes</t>
        </is>
      </c>
      <c r="P49" s="114" t="inlineStr">
        <is>
          <t>Alisha Sheikh</t>
        </is>
      </c>
      <c r="Q49" s="119" t="n">
        <v>93</v>
      </c>
      <c r="R49" s="164" t="inlineStr">
        <is>
          <t>Meets the level</t>
        </is>
      </c>
      <c r="S49" s="164" t="n">
        <v>94</v>
      </c>
      <c r="T49" s="164" t="n">
        <v>92</v>
      </c>
      <c r="U49" s="164" t="n">
        <v>98</v>
      </c>
      <c r="V49" s="164" t="n">
        <v>88</v>
      </c>
      <c r="W49" s="164" t="inlineStr">
        <is>
          <t>Communication, Analytics &amp; BI, Learning agility</t>
        </is>
      </c>
      <c r="X49" s="164" t="inlineStr">
        <is>
          <r>
            <rPr>
              <rFont val="Calibri"/>
              <b val="1"/>
              <sz val="10"/>
            </rPr>
            <t>B3:</t>
          </r>
          <r>
            <rPr>
              <rFont val="Calibri"/>
              <sz val="10"/>
            </rPr>
            <t xml:space="preserve"> 82% of profile — close</t>
          </r>
        </is>
      </c>
      <c r="Y49" s="164" t="inlineStr">
        <is>
          <r>
            <rPr>
              <rFont val="Calibri"/>
              <b val="1"/>
              <sz val="10"/>
            </rPr>
            <t>Evidence:</t>
          </r>
          <r>
            <rPr>
              <rFont val="Calibri"/>
              <sz val="10"/>
            </rPr>
            <t xml:space="preserve"> Survey + KRAs | Core: Ownership 3/3, Problem solving 3/3, Communication &amp; collaboration 3/3, Client &amp; quality focus 3/3, Learning agility 2/3, Integrity &amp; compliance 3/3 | Future-ready: AI literacy 3/3, Data literacy 2/3, Digital fluency 3/3, Innovation 3/3 | Functional: Digital marketing 5/4, Communication 3/4, Analytics &amp; BI 3/4, AI / GenAI 4/4, Product &amp; domain 4/4, Business acumen 5/4 | Leadership: Developing people 3/3, Decision making 2/3, Strategic acumen 4/3, Influence &amp; change 2/3</t>
          </r>
        </is>
      </c>
      <c r="Z49" s="120" t="inlineStr">
        <is>
          <t>Leadership &amp; people management · Client, sales &amp; stakeholders · Strategy &amp; business acumen · Marketing &amp; content</t>
        </is>
      </c>
      <c r="AA49" s="165" t="inlineStr">
        <is>
          <t>-Time management</t>
        </is>
      </c>
      <c r="AB49" s="165" t="inlineStr">
        <is>
          <t>People Leadership &amp; Mentoring; Stakeholder &amp; Client Management; Strategic Thinking &amp; Business Acumen</t>
        </is>
      </c>
      <c r="AC49" s="165" t="inlineStr">
        <is>
          <t>Leadership &amp; people management · Client, sales &amp; stakeholders · Strategy &amp; business acumen · Marketing &amp; content</t>
        </is>
      </c>
      <c r="AD49" s="165" t="n"/>
      <c r="AE49" s="122" t="inlineStr">
        <is>
          <t>No strong match from survey evidence</t>
        </is>
      </c>
      <c r="AF49" s="123" t="inlineStr">
        <is>
          <t>No material overlap found</t>
        </is>
      </c>
      <c r="AG49" s="123" t="inlineStr">
        <is>
          <t>No close match in other businesses</t>
        </is>
      </c>
      <c r="AH49" s="123" t="n">
        <v>7</v>
      </c>
      <c r="AI49" s="123" t="inlineStr">
        <is>
          <t>Within norm</t>
        </is>
      </c>
      <c r="AJ49" s="123" t="n"/>
    </row>
    <row r="50" ht="158" customHeight="1">
      <c r="A50" s="109" t="inlineStr">
        <is>
          <t>IRIS2502</t>
        </is>
      </c>
      <c r="B50" s="111" t="inlineStr">
        <is>
          <t>Sudipta Kundu</t>
        </is>
      </c>
      <c r="C50" s="111" t="inlineStr">
        <is>
          <t>Marketing</t>
        </is>
      </c>
      <c r="D50" s="115" t="inlineStr">
        <is>
          <t>Marketing Manager- Partner and Automation</t>
        </is>
      </c>
      <c r="E50" s="115" t="inlineStr">
        <is>
          <t>Senior Marketing Specialist – POD Lead</t>
        </is>
      </c>
      <c r="F50" s="111" t="inlineStr">
        <is>
          <t>L5 – Manager</t>
        </is>
      </c>
      <c r="G50" s="23" t="inlineStr">
        <is>
          <t>B2</t>
        </is>
      </c>
      <c r="H50" s="149" t="inlineStr">
        <is>
          <t>• Same level</t>
        </is>
      </c>
      <c r="I50" s="111" t="inlineStr">
        <is>
          <t>POD Lead</t>
        </is>
      </c>
      <c r="J50" s="113" t="n">
        <v>2</v>
      </c>
      <c r="K50" s="114" t="inlineStr">
        <is>
          <t>Medium</t>
        </is>
      </c>
      <c r="L50" s="114" t="inlineStr">
        <is>
          <t>Reliable Specialist</t>
        </is>
      </c>
      <c r="M50" s="114" t="inlineStr">
        <is>
          <t>Performance first</t>
        </is>
      </c>
      <c r="N50" s="114" t="n"/>
      <c r="O50" s="114" t="inlineStr"/>
      <c r="P50" s="114" t="inlineStr"/>
      <c r="Q50" s="119" t="n">
        <v>95</v>
      </c>
      <c r="R50" s="164" t="inlineStr">
        <is>
          <t>Meets the level</t>
        </is>
      </c>
      <c r="S50" s="164" t="n">
        <v>87</v>
      </c>
      <c r="T50" s="164" t="n">
        <v>92</v>
      </c>
      <c r="U50" s="164" t="n">
        <v>94</v>
      </c>
      <c r="V50" s="164" t="n">
        <v>110</v>
      </c>
      <c r="W50" s="164" t="inlineStr">
        <is>
          <t>Analytics &amp; BI, AI / GenAI, Product &amp; domain</t>
        </is>
      </c>
      <c r="X50" s="164" t="inlineStr">
        <is>
          <r>
            <rPr>
              <rFont val="Calibri"/>
              <b val="1"/>
              <sz val="10"/>
            </rPr>
            <t>B3:</t>
          </r>
          <r>
            <rPr>
              <rFont val="Calibri"/>
              <sz val="10"/>
            </rPr>
            <t xml:space="preserve"> 86% of profile — close</t>
          </r>
        </is>
      </c>
      <c r="Y50" s="164" t="inlineStr">
        <is>
          <r>
            <rPr>
              <rFont val="Calibri"/>
              <b val="1"/>
              <sz val="10"/>
            </rPr>
            <t>Evidence:</t>
          </r>
          <r>
            <rPr>
              <rFont val="Calibri"/>
              <sz val="10"/>
            </rPr>
            <t xml:space="preserve"> Survey + KRAs | Core: Ownership 2/3, Problem solving 2/3, Communication &amp; collaboration 4/3, Client &amp; quality focus 3/3, Learning agility 2/3, Integrity &amp; compliance 3/3 | Future-ready: AI literacy 2/3, Data literacy 3/3, Digital fluency 3/3, Innovation 3/3 | Functional: Digital marketing 5/4, Communication 4/4, Analytics &amp; BI 3/4, AI / GenAI 3/4, Product &amp; domain 3/4, Business acumen 5/4 | Leadership: Developing people 3/3, Decision making 3/3, Strategic acumen 4/3, Influence &amp; change 4/3</t>
          </r>
        </is>
      </c>
      <c r="Z50" s="120" t="inlineStr">
        <is>
          <t>Leadership &amp; people management · Strategy &amp; business acumen · Broader exposure &amp; ownership</t>
        </is>
      </c>
      <c r="AA50" s="165" t="inlineStr">
        <is>
          <t>Would benefit from deeper understanding of domain + perspective of database &amp; marketing</t>
        </is>
      </c>
      <c r="AB50" s="165" t="inlineStr">
        <is>
          <t>People Leadership &amp; Mentoring; Project, Program &amp; Agile Management; Strategic Thinking &amp; Business Acumen</t>
        </is>
      </c>
      <c r="AC50" s="165" t="inlineStr">
        <is>
          <t>Leadership &amp; people management · Strategy &amp; business acumen · Broader exposure &amp; ownership</t>
        </is>
      </c>
      <c r="AD50" s="165" t="n"/>
      <c r="AE50" s="122" t="inlineStr">
        <is>
          <t>No strong match from survey evidence</t>
        </is>
      </c>
      <c r="AF50" s="123" t="inlineStr">
        <is>
          <t>Ritam Mukhopadhyay · Marketing Operations Associate — 0.32: marketing, crm, hubspot</t>
        </is>
      </c>
      <c r="AG50" s="123" t="inlineStr">
        <is>
          <t>Abhilash Menon · iFile, Senior Manager – Product Marketing — 0.30</t>
        </is>
      </c>
      <c r="AH50" s="123" t="n">
        <v>3</v>
      </c>
      <c r="AI50" s="123" t="inlineStr">
        <is>
          <t>POD Lead</t>
        </is>
      </c>
      <c r="AJ50" s="123" t="n"/>
    </row>
    <row r="51" ht="171" customHeight="1">
      <c r="A51" s="109" t="inlineStr">
        <is>
          <t>IRIS2553</t>
        </is>
      </c>
      <c r="B51" s="111" t="inlineStr">
        <is>
          <t>Prashant Sharad Jadhav</t>
        </is>
      </c>
      <c r="C51" s="111" t="inlineStr">
        <is>
          <t>Marketing</t>
        </is>
      </c>
      <c r="D51" s="115" t="inlineStr">
        <is>
          <t>SDR Manager</t>
        </is>
      </c>
      <c r="E51" s="115" t="inlineStr">
        <is>
          <t>Senior Account Executive – POD Lead</t>
        </is>
      </c>
      <c r="F51" s="115" t="inlineStr">
        <is>
          <t>Not in current mapping files</t>
        </is>
      </c>
      <c r="G51" s="116" t="inlineStr">
        <is>
          <t>B2</t>
        </is>
      </c>
      <c r="H51" s="118" t="inlineStr">
        <is>
          <t>● Newly mapped</t>
        </is>
      </c>
      <c r="I51" s="111" t="inlineStr">
        <is>
          <t>POD Lead</t>
        </is>
      </c>
      <c r="J51" s="113" t="inlineStr">
        <is>
          <t>Not rated · manager</t>
        </is>
      </c>
      <c r="K51" s="114" t="inlineStr">
        <is>
          <t>—</t>
        </is>
      </c>
      <c r="L51" s="114" t="inlineStr">
        <is>
          <t>Not placed · manager</t>
        </is>
      </c>
      <c r="M51" s="114" t="inlineStr">
        <is>
          <t>No rating data</t>
        </is>
      </c>
      <c r="N51" s="114" t="n"/>
      <c r="O51" s="114" t="inlineStr"/>
      <c r="P51" s="114" t="inlineStr"/>
      <c r="Q51" s="119" t="n">
        <v>102</v>
      </c>
      <c r="R51" s="164" t="inlineStr">
        <is>
          <t>Meets the level</t>
        </is>
      </c>
      <c r="S51" s="164" t="n">
        <v>98</v>
      </c>
      <c r="T51" s="164" t="n">
        <v>92</v>
      </c>
      <c r="U51" s="164" t="n">
        <v>107</v>
      </c>
      <c r="V51" s="164" t="n">
        <v>105</v>
      </c>
      <c r="W51" s="164" t="inlineStr">
        <is>
          <t>Learning agility, AI literacy</t>
        </is>
      </c>
      <c r="X51" s="164" t="inlineStr">
        <is>
          <r>
            <rPr>
              <rFont val="Calibri"/>
              <b val="1"/>
              <sz val="10"/>
            </rPr>
            <t>B3:</t>
          </r>
          <r>
            <rPr>
              <rFont val="Calibri"/>
              <sz val="10"/>
            </rPr>
            <t xml:space="preserve"> 91% of profile — ready on competencies</t>
          </r>
        </is>
      </c>
      <c r="Y51" s="164" t="inlineStr">
        <is>
          <r>
            <rPr>
              <rFont val="Calibri"/>
              <b val="1"/>
              <sz val="10"/>
            </rPr>
            <t>Evidence:</t>
          </r>
          <r>
            <rPr>
              <rFont val="Calibri"/>
              <sz val="10"/>
            </rPr>
            <t xml:space="preserve"> Survey | Core: Ownership 3/3, Problem solving 3/3, Communication &amp; collaboration 4/3, Client &amp; quality focus 3/3, Learning agility 2/3, Integrity &amp; compliance 3/3 | Future-ready: AI literacy 2/3, Data literacy 3/3, Digital fluency 3/3, Innovation 3/3 | Functional: Sales &amp; negotiation 5/4, Digital marketing 5/4, Stakeholder mgmt 4/4, Communication 4/4, Product &amp; domain 4/4, Business acumen 4/4 | Leadership: Developing people 4/3, Decision making 3/3, Strategic acumen 3/3, Influence &amp; change 3/3</t>
          </r>
        </is>
      </c>
      <c r="Z51" s="120" t="inlineStr">
        <is>
          <t>Client, sales &amp; stakeholders · Broader exposure &amp; ownership</t>
        </is>
      </c>
      <c r="AA51" s="165" t="n"/>
      <c r="AB51" s="165" t="inlineStr">
        <is>
          <t>Strategic Thinking &amp; Business Acumen; Sales, Negotiation &amp; Account Growth; AI, GenAI &amp; Prompt Engineering</t>
        </is>
      </c>
      <c r="AC51" s="165" t="inlineStr">
        <is>
          <t>Client, sales &amp; stakeholders · Strategy &amp; business acumen · Broader exposure &amp; ownership</t>
        </is>
      </c>
      <c r="AD51" s="165" t="n"/>
      <c r="AE51" s="122" t="inlineStr">
        <is>
          <t>Marketing &amp; Communications · 83% of competencies evidenced; must-haves met</t>
        </is>
      </c>
      <c r="AF51" s="123" t="inlineStr">
        <is>
          <t>Priyadarshini Dey · Team Lead – Sales Development — 0.37: pipeline, sdr, qualified, sales; Anand Chiluka · Account Executive — 0.36: qualified, calling, sales, hubspot; Samriddhi Kundu · Intern – Sales Development &amp; Prospecting — 0.31: pipeline, prospect, sales, hubspot</t>
        </is>
      </c>
      <c r="AG51" s="123" t="inlineStr">
        <is>
          <t>No close match in other businesses</t>
        </is>
      </c>
      <c r="AH51" s="123" t="n">
        <v>3</v>
      </c>
      <c r="AI51" s="123" t="inlineStr">
        <is>
          <t>POD Lead</t>
        </is>
      </c>
      <c r="AJ51" s="123" t="n"/>
    </row>
    <row r="52" ht="171" customHeight="1">
      <c r="A52" s="109" t="inlineStr">
        <is>
          <t>IRIS2400</t>
        </is>
      </c>
      <c r="B52" s="111" t="inlineStr">
        <is>
          <t>Bharani Kumar</t>
        </is>
      </c>
      <c r="C52" s="111" t="inlineStr">
        <is>
          <t>Marketing</t>
        </is>
      </c>
      <c r="D52" s="115" t="inlineStr">
        <is>
          <t>Creative Lead</t>
        </is>
      </c>
      <c r="E52" s="115" t="inlineStr">
        <is>
          <t>Design Specialist – POD Lead</t>
        </is>
      </c>
      <c r="F52" s="115" t="inlineStr">
        <is>
          <t>L5 – Lead · IC</t>
        </is>
      </c>
      <c r="G52" s="116" t="inlineStr">
        <is>
          <t>B1</t>
        </is>
      </c>
      <c r="H52" s="143" t="inlineStr">
        <is>
          <t>▼ Down · protected</t>
        </is>
      </c>
      <c r="I52" s="111" t="inlineStr">
        <is>
          <t>POD Lead</t>
        </is>
      </c>
      <c r="J52" s="113" t="inlineStr">
        <is>
          <t>Not rated · manager</t>
        </is>
      </c>
      <c r="K52" s="114" t="inlineStr">
        <is>
          <t>Medium</t>
        </is>
      </c>
      <c r="L52" s="114" t="inlineStr">
        <is>
          <t>Core Contributor</t>
        </is>
      </c>
      <c r="M52" s="114" t="inlineStr">
        <is>
          <t>Develop in role</t>
        </is>
      </c>
      <c r="N52" s="114" t="n"/>
      <c r="O52" s="114" t="inlineStr"/>
      <c r="P52" s="114" t="inlineStr"/>
      <c r="Q52" s="119" t="n">
        <v>90</v>
      </c>
      <c r="R52" s="164" t="inlineStr">
        <is>
          <t>Meets the level</t>
        </is>
      </c>
      <c r="S52" s="164" t="n">
        <v>101</v>
      </c>
      <c r="T52" s="164" t="n">
        <v>75</v>
      </c>
      <c r="U52" s="164" t="n">
        <v>90</v>
      </c>
      <c r="V52" s="164" t="n">
        <v>88</v>
      </c>
      <c r="W52" s="164" t="inlineStr">
        <is>
          <t>Product &amp; domain, Quality &amp; process, AI / GenAI</t>
        </is>
      </c>
      <c r="X52" s="164" t="inlineStr">
        <is>
          <r>
            <rPr>
              <rFont val="Calibri"/>
              <b val="1"/>
              <sz val="10"/>
            </rPr>
            <t>B2:</t>
          </r>
          <r>
            <rPr>
              <rFont val="Calibri"/>
              <sz val="10"/>
            </rPr>
            <t xml:space="preserve"> 77% of profile — close</t>
          </r>
        </is>
      </c>
      <c r="Y52" s="164"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2/3, Digital fluency 3/3, Innovation 2/3 | Functional: Product &amp; domain 2/3, Communication 4/3, Digital marketing 4/3, Quality &amp; process 2/3, AI / GenAI 2/3, Stakeholder mgmt 3/3 | Leadership: Developing people 2/2, Decision making 1/2, Strategic acumen 2/2, Influence &amp; change 2/2</t>
          </r>
        </is>
      </c>
      <c r="Z52" s="120" t="inlineStr">
        <is>
          <t>AI / automation · Testing &amp; quality · Product &amp; tool knowledge · Marketing &amp; content</t>
        </is>
      </c>
      <c r="AA52" s="165" t="inlineStr">
        <is>
          <t>High time he learns the product/industry/brand positioning</t>
        </is>
      </c>
      <c r="AB52" s="165" t="inlineStr">
        <is>
          <t>AI, GenAI &amp; Prompt Engineering; People Leadership &amp; Mentoring; Project, Program &amp; Agile Management</t>
        </is>
      </c>
      <c r="AC52" s="165" t="inlineStr">
        <is>
          <t>AI / automation · Testing &amp; quality · Product &amp; tool knowledge · Marketing &amp; content</t>
        </is>
      </c>
      <c r="AD52" s="165" t="n"/>
      <c r="AE52" s="122" t="inlineStr">
        <is>
          <t>No strong match from survey evidence</t>
        </is>
      </c>
      <c r="AF52" s="123" t="inlineStr">
        <is>
          <t>No material overlap found</t>
        </is>
      </c>
      <c r="AG52" s="123" t="inlineStr">
        <is>
          <t>Abhishek Sharma · Corporate, Senior Designer — 0.29</t>
        </is>
      </c>
      <c r="AH52" s="123" t="n">
        <v>1</v>
      </c>
      <c r="AI52" s="123" t="inlineStr">
        <is>
          <t>POD Lead</t>
        </is>
      </c>
      <c r="AJ52" s="123" t="n"/>
    </row>
    <row r="53" ht="171" customHeight="1">
      <c r="A53" s="109" t="inlineStr">
        <is>
          <t>IRIS2412</t>
        </is>
      </c>
      <c r="B53" s="111" t="inlineStr">
        <is>
          <t>Anand Chiluka</t>
        </is>
      </c>
      <c r="C53" s="111" t="inlineStr">
        <is>
          <t>Marketing</t>
        </is>
      </c>
      <c r="D53" s="115" t="inlineStr">
        <is>
          <t>Team Lead SDR</t>
        </is>
      </c>
      <c r="E53" s="115" t="inlineStr">
        <is>
          <t>Account Executive</t>
        </is>
      </c>
      <c r="F53" s="115" t="inlineStr">
        <is>
          <t>L5 – Lead · IC</t>
        </is>
      </c>
      <c r="G53" s="116" t="inlineStr">
        <is>
          <t>B1</t>
        </is>
      </c>
      <c r="H53" s="143" t="inlineStr">
        <is>
          <t>▼ Down · protected</t>
        </is>
      </c>
      <c r="I53" s="111" t="inlineStr">
        <is>
          <t>IC</t>
        </is>
      </c>
      <c r="J53" s="113" t="inlineStr">
        <is>
          <t>Not rated · manager</t>
        </is>
      </c>
      <c r="K53" s="114" t="inlineStr">
        <is>
          <t>—</t>
        </is>
      </c>
      <c r="L53" s="114" t="inlineStr">
        <is>
          <t>Not placed · manager</t>
        </is>
      </c>
      <c r="M53" s="114" t="inlineStr">
        <is>
          <t>No rating data</t>
        </is>
      </c>
      <c r="N53" s="114" t="n"/>
      <c r="O53" s="114" t="inlineStr"/>
      <c r="P53" s="114" t="inlineStr"/>
      <c r="Q53" s="119" t="n">
        <v>90</v>
      </c>
      <c r="R53" s="164" t="inlineStr">
        <is>
          <t>Meets the level</t>
        </is>
      </c>
      <c r="S53" s="164" t="n">
        <v>83</v>
      </c>
      <c r="T53" s="164" t="n">
        <v>83</v>
      </c>
      <c r="U53" s="164" t="n">
        <v>96</v>
      </c>
      <c r="V53" s="164" t="n">
        <v>100</v>
      </c>
      <c r="W53" s="164" t="inlineStr">
        <is>
          <t>Stakeholder mgmt, Product &amp; domain, Problem solving</t>
        </is>
      </c>
      <c r="X53" s="164" t="inlineStr">
        <is>
          <r>
            <rPr>
              <rFont val="Calibri"/>
              <b val="1"/>
              <sz val="10"/>
            </rPr>
            <t>B2:</t>
          </r>
          <r>
            <rPr>
              <rFont val="Calibri"/>
              <sz val="10"/>
            </rPr>
            <t xml:space="preserve"> 76% of profile — close</t>
          </r>
        </is>
      </c>
      <c r="Y53" s="164" t="inlineStr">
        <is>
          <r>
            <rPr>
              <rFont val="Calibri"/>
              <b val="1"/>
              <sz val="10"/>
            </rPr>
            <t>Evidence:</t>
          </r>
          <r>
            <rPr>
              <rFont val="Calibri"/>
              <sz val="10"/>
            </rPr>
            <t xml:space="preserve"> Survey + KRAs | Core: Ownership 3/3, Problem solving 2/3, Communication &amp; collaboration 3/3, Client &amp; quality focus 2/3, Learning agility 2/3, Integrity &amp; compliance 3/3 | Future-ready: AI literacy 3/3, Data literacy 3/3, Digital fluency 2/3, Innovation 2/3 | Functional: Sales &amp; negotiation 4/3, Digital marketing 4/3, Stakeholder mgmt 2/3, Communication 3/3, Product &amp; domain 2/3, Business acumen 3/3 | Leadership: Developing people 1/1, Decision making 1/1, Strategic acumen 1/1, Influence &amp; change 1/1</t>
          </r>
        </is>
      </c>
      <c r="Z53" s="120" t="inlineStr">
        <is>
          <t>Product &amp; tool knowledge · Broader exposure &amp; ownership</t>
        </is>
      </c>
      <c r="AA53" s="165" t="n"/>
      <c r="AB53" s="165" t="inlineStr">
        <is>
          <t>People Leadership &amp; Mentoring; Project, Program &amp; Agile Management</t>
        </is>
      </c>
      <c r="AC53" s="165" t="inlineStr">
        <is>
          <t>Product &amp; tool knowledge · Broader exposure &amp; ownership</t>
        </is>
      </c>
      <c r="AD53" s="165" t="n"/>
      <c r="AE53" s="122" t="inlineStr">
        <is>
          <t>No strong match from survey evidence</t>
        </is>
      </c>
      <c r="AF53" s="123" t="inlineStr">
        <is>
          <t>Fatima Bhaiji · Sales Development Representative — 0.55: outreach, linkedin, sales, navigator; Vijay Krishna Chintha · Team Lead – Sales Development — 0.52: hubspot, calling, outreach, linkedin; Anika Mariam · Intern – Sales Development &amp; Prospecting — 0.43: linkedin, meetings, calling, cold</t>
        </is>
      </c>
      <c r="AG53" s="123" t="inlineStr">
        <is>
          <t>Rajesh Nair · iFile, Consultant – Enterprise Sales &amp; Account Management — 0.26</t>
        </is>
      </c>
      <c r="AH53" s="123" t="n"/>
      <c r="AI53" s="123" t="n"/>
      <c r="AJ53" s="123" t="n"/>
    </row>
    <row r="54" ht="171" customHeight="1">
      <c r="A54" s="109" t="inlineStr">
        <is>
          <t>IRIS2324</t>
        </is>
      </c>
      <c r="B54" s="111" t="inlineStr">
        <is>
          <t>Priyadarshini Dey</t>
        </is>
      </c>
      <c r="C54" s="111" t="inlineStr">
        <is>
          <t>Marketing</t>
        </is>
      </c>
      <c r="D54" s="115" t="inlineStr">
        <is>
          <t>Team Lead SDR</t>
        </is>
      </c>
      <c r="E54" s="115" t="inlineStr">
        <is>
          <t>Team Lead – Sales Development</t>
        </is>
      </c>
      <c r="F54" s="115" t="inlineStr">
        <is>
          <t>L4 – Senior</t>
        </is>
      </c>
      <c r="G54" s="116" t="inlineStr">
        <is>
          <t>B1</t>
        </is>
      </c>
      <c r="H54" s="146" t="inlineStr">
        <is>
          <t>▲ Up</t>
        </is>
      </c>
      <c r="I54" s="111" t="inlineStr">
        <is>
          <t>People Manager</t>
        </is>
      </c>
      <c r="J54" s="113" t="inlineStr">
        <is>
          <t>Not rated · manager</t>
        </is>
      </c>
      <c r="K54" s="114" t="inlineStr">
        <is>
          <t>—</t>
        </is>
      </c>
      <c r="L54" s="114" t="inlineStr">
        <is>
          <t>Underperformer / Exit Risk</t>
        </is>
      </c>
      <c r="M54" s="114" t="inlineStr">
        <is>
          <t>No rating data</t>
        </is>
      </c>
      <c r="N54" s="114" t="n"/>
      <c r="O54" s="114" t="inlineStr"/>
      <c r="P54" s="114" t="inlineStr"/>
      <c r="Q54" s="119" t="n">
        <v>94</v>
      </c>
      <c r="R54" s="164" t="inlineStr">
        <is>
          <t>Meets the level</t>
        </is>
      </c>
      <c r="S54" s="164" t="n">
        <v>103</v>
      </c>
      <c r="T54" s="164" t="n">
        <v>83</v>
      </c>
      <c r="U54" s="164" t="n">
        <v>92</v>
      </c>
      <c r="V54" s="164" t="n">
        <v>92</v>
      </c>
      <c r="W54" s="164" t="inlineStr">
        <is>
          <t>Communication, Product &amp; domain, AI literacy</t>
        </is>
      </c>
      <c r="X54" s="164" t="inlineStr">
        <is>
          <r>
            <rPr>
              <rFont val="Calibri"/>
              <b val="1"/>
              <sz val="10"/>
            </rPr>
            <t>B2:</t>
          </r>
          <r>
            <rPr>
              <rFont val="Calibri"/>
              <sz val="10"/>
            </rPr>
            <t xml:space="preserve"> 80% of profile — close</t>
          </r>
        </is>
      </c>
      <c r="Y54" s="164" t="inlineStr">
        <is>
          <r>
            <rPr>
              <rFont val="Calibri"/>
              <b val="1"/>
              <sz val="10"/>
            </rPr>
            <t>Evidence:</t>
          </r>
          <r>
            <rPr>
              <rFont val="Calibri"/>
              <sz val="10"/>
            </rPr>
            <t xml:space="preserve"> Survey + KRAs | Core: Ownership 3/3, Problem solving 3/3, Communication &amp; collaboration 4/3, Client &amp; quality focus 3/3, Learning agility 3/3, Integrity &amp; compliance 3/3 | Future-ready: AI literacy 2/3, Data literacy 3/3, Digital fluency 3/3, Innovation 2/3 | Functional: Sales &amp; negotiation 4/3, Digital marketing 3/3, Stakeholder mgmt 3/3, Communication 2/3, Product &amp; domain 2/3, Business acumen 3/3 | Leadership: Developing people 2/2, Decision making 1/2, Strategic acumen 3/2, Influence &amp; change 2/2</t>
          </r>
        </is>
      </c>
      <c r="Z54" s="120" t="inlineStr">
        <is>
          <t>Leadership &amp; people management · Data, SQL &amp; analytics · Product &amp; tool knowledge · Broader exposure &amp; ownership</t>
        </is>
      </c>
      <c r="AA54" s="165" t="n"/>
      <c r="AB54" s="165" t="inlineStr">
        <is>
          <t>People Leadership &amp; Mentoring; Project, Program &amp; Agile Management</t>
        </is>
      </c>
      <c r="AC54" s="165" t="inlineStr">
        <is>
          <t>Leadership &amp; people management · Data, SQL &amp; analytics · Product &amp; tool knowledge · Broader exposure &amp; ownership</t>
        </is>
      </c>
      <c r="AD54" s="165" t="n"/>
      <c r="AE54" s="122" t="inlineStr">
        <is>
          <t>No strong match from survey evidence</t>
        </is>
      </c>
      <c r="AF54" s="123" t="inlineStr">
        <is>
          <t>Anand Chiluka · Account Executive — 0.41: sales, hubspot, qualified, calling; Vijay Krishna Chintha · Team Lead – Sales Development — 0.39: pipeline, hubspot, sales, calling; Prashant Sharad Jadhav · Senior Manager – Sales Development — 0.37: pipeline, sdr, qualified, sales</t>
        </is>
      </c>
      <c r="AG54" s="123" t="inlineStr">
        <is>
          <t>Shreya Sharma · iDEAL, Senior Alliances Executive — 0.30</t>
        </is>
      </c>
      <c r="AH54" s="123" t="n">
        <v>4</v>
      </c>
      <c r="AI54" s="123" t="inlineStr">
        <is>
          <t>Within norm</t>
        </is>
      </c>
      <c r="AJ54" s="123" t="n"/>
    </row>
    <row r="55" ht="171" customHeight="1">
      <c r="A55" s="109" t="inlineStr">
        <is>
          <t>IRIS2345</t>
        </is>
      </c>
      <c r="B55" s="111" t="inlineStr">
        <is>
          <t>Vijay Krishna Chintha</t>
        </is>
      </c>
      <c r="C55" s="111" t="inlineStr">
        <is>
          <t>Marketing</t>
        </is>
      </c>
      <c r="D55" s="115" t="inlineStr">
        <is>
          <t>Team Lead SDR</t>
        </is>
      </c>
      <c r="E55" s="115" t="inlineStr">
        <is>
          <t>Team Lead – Sales Development</t>
        </is>
      </c>
      <c r="F55" s="115" t="inlineStr">
        <is>
          <t>L4 – Senior</t>
        </is>
      </c>
      <c r="G55" s="116" t="inlineStr">
        <is>
          <t>B1</t>
        </is>
      </c>
      <c r="H55" s="146" t="inlineStr">
        <is>
          <t>▲ Up</t>
        </is>
      </c>
      <c r="I55" s="111" t="inlineStr">
        <is>
          <t>People Manager</t>
        </is>
      </c>
      <c r="J55" s="113" t="n">
        <v>2</v>
      </c>
      <c r="K55" s="114" t="inlineStr">
        <is>
          <t>Low</t>
        </is>
      </c>
      <c r="L55" s="114" t="inlineStr">
        <is>
          <t>Underperformer / Exit Risk</t>
        </is>
      </c>
      <c r="M55" s="114" t="inlineStr">
        <is>
          <t>Performance first</t>
        </is>
      </c>
      <c r="N55" s="114" t="n"/>
      <c r="O55" s="114" t="inlineStr"/>
      <c r="P55" s="114" t="inlineStr"/>
      <c r="Q55" s="119" t="n">
        <v>81</v>
      </c>
      <c r="R55" s="164" t="inlineStr">
        <is>
          <t>Developing</t>
        </is>
      </c>
      <c r="S55" s="164" t="n">
        <v>76</v>
      </c>
      <c r="T55" s="164" t="n">
        <v>67</v>
      </c>
      <c r="U55" s="164" t="n">
        <v>99</v>
      </c>
      <c r="V55" s="164" t="n">
        <v>75</v>
      </c>
      <c r="W55" s="164" t="inlineStr">
        <is>
          <t>Client &amp; quality focus, Stakeholder mgmt, Product &amp; domain</t>
        </is>
      </c>
      <c r="X55" s="164" t="inlineStr">
        <is>
          <r>
            <rPr>
              <rFont val="Calibri"/>
              <b val="1"/>
              <sz val="10"/>
            </rPr>
            <t>B2:</t>
          </r>
          <r>
            <rPr>
              <rFont val="Calibri"/>
              <sz val="10"/>
            </rPr>
            <t xml:space="preserve"> 68% of profile — not yet</t>
          </r>
        </is>
      </c>
      <c r="Y55" s="164" t="inlineStr">
        <is>
          <r>
            <rPr>
              <rFont val="Calibri"/>
              <b val="1"/>
              <sz val="10"/>
            </rPr>
            <t>Evidence:</t>
          </r>
          <r>
            <rPr>
              <rFont val="Calibri"/>
              <sz val="10"/>
            </rPr>
            <t xml:space="preserve"> Survey + KRAs | Core: Ownership 2/3, Problem solving 2/3, Communication &amp; collaboration 4/3, Client &amp; quality focus 1/3, Learning agility 2/3, Integrity &amp; compliance 3/3 | Future-ready: AI literacy 2/3, Data literacy 2/3, Digital fluency 2/3, Innovation 2/3 | Functional: Sales &amp; negotiation 4/3, Digital marketing 4/3, Stakeholder mgmt 2/3, Communication 4/3, Product &amp; domain 2/3, Business acumen 3/3 | Leadership: Developing people 2/2, Decision making 1/2, Strategic acumen 2/2, Influence &amp; change 1/2</t>
          </r>
        </is>
      </c>
      <c r="Z55" s="120" t="inlineStr">
        <is>
          <t>Certification / formal course</t>
        </is>
      </c>
      <c r="AA55" s="165" t="inlineStr">
        <is>
          <t>- Understand the definition of Culture</t>
        </is>
      </c>
      <c r="AB55" s="165" t="inlineStr">
        <is>
          <t>Database, SQL &amp; Data Engineering; People Leadership &amp; Mentoring; Project, Program &amp; Agile Management</t>
        </is>
      </c>
      <c r="AC55" s="165" t="inlineStr">
        <is>
          <t>Certification / formal course</t>
        </is>
      </c>
      <c r="AD55" s="165" t="n"/>
      <c r="AE55" s="122" t="inlineStr">
        <is>
          <t>No strong match from survey evidence</t>
        </is>
      </c>
      <c r="AF55" s="123" t="inlineStr">
        <is>
          <t>Anand Chiluka · Account Executive — 0.52: hubspot, calling, outreach, linkedin; Rahul Nishikant Pawar · Senior Sales Development Representative — 0.49: generation, cold, lead, linkedin; Fatima Bhaiji · Sales Development Representative — 0.45: emailing, outreach, hubspot, linkedin</t>
        </is>
      </c>
      <c r="AG55" s="123" t="inlineStr">
        <is>
          <t>Rajesh Nair · iFile, Consultant – Enterprise Sales &amp; Account Management — 0.26; Lakshmikantha RN · Datatech, Program Executive — 0.26</t>
        </is>
      </c>
      <c r="AH55" s="123" t="n">
        <v>4</v>
      </c>
      <c r="AI55" s="123" t="inlineStr">
        <is>
          <t>Within norm</t>
        </is>
      </c>
      <c r="AJ55" s="123" t="n"/>
    </row>
    <row r="56" ht="132" customHeight="1">
      <c r="A56" s="109" t="inlineStr">
        <is>
          <t>IRIS2387</t>
        </is>
      </c>
      <c r="B56" s="111" t="inlineStr">
        <is>
          <t>Avidi Jeevitesh</t>
        </is>
      </c>
      <c r="C56" s="111" t="inlineStr">
        <is>
          <t>Marketing</t>
        </is>
      </c>
      <c r="D56" s="111" t="inlineStr">
        <is>
          <t>Senior Designer</t>
        </is>
      </c>
      <c r="E56" s="111" t="inlineStr">
        <is>
          <t>Senior Designer</t>
        </is>
      </c>
      <c r="F56" s="111" t="inlineStr">
        <is>
          <t>L4 – Senior</t>
        </is>
      </c>
      <c r="G56" s="26" t="inlineStr">
        <is>
          <t>A3</t>
        </is>
      </c>
      <c r="H56" s="149" t="inlineStr">
        <is>
          <t>• Same level</t>
        </is>
      </c>
      <c r="I56" s="111" t="inlineStr">
        <is>
          <t>IC</t>
        </is>
      </c>
      <c r="J56" s="113" t="inlineStr">
        <is>
          <t>Not rated · manager</t>
        </is>
      </c>
      <c r="K56" s="114" t="inlineStr">
        <is>
          <t>Medium</t>
        </is>
      </c>
      <c r="L56" s="114" t="inlineStr">
        <is>
          <t>Reliable Specialist</t>
        </is>
      </c>
      <c r="M56" s="114" t="inlineStr">
        <is>
          <t>Develop in role</t>
        </is>
      </c>
      <c r="N56" s="114" t="n"/>
      <c r="O56" s="114" t="inlineStr"/>
      <c r="P56" s="114" t="inlineStr"/>
      <c r="Q56" s="119" t="n">
        <v>97</v>
      </c>
      <c r="R56" s="164" t="inlineStr">
        <is>
          <t>Meets the level</t>
        </is>
      </c>
      <c r="S56" s="164" t="n">
        <v>95</v>
      </c>
      <c r="T56" s="164" t="n">
        <v>88</v>
      </c>
      <c r="U56" s="164" t="n">
        <v>101</v>
      </c>
      <c r="V56" s="164" t="n"/>
      <c r="W56" s="164" t="inlineStr">
        <is>
          <t>Product &amp; domain, Learning agility, Innovation</t>
        </is>
      </c>
      <c r="X56" s="164" t="inlineStr">
        <is>
          <r>
            <rPr>
              <rFont val="Calibri"/>
              <b val="1"/>
              <sz val="10"/>
            </rPr>
            <t>B1:</t>
          </r>
          <r>
            <rPr>
              <rFont val="Calibri"/>
              <sz val="10"/>
            </rPr>
            <t xml:space="preserve"> 84% of profile — close</t>
          </r>
        </is>
      </c>
      <c r="Y56" s="164" t="inlineStr">
        <is>
          <r>
            <rPr>
              <rFont val="Calibri"/>
              <b val="1"/>
              <sz val="10"/>
            </rPr>
            <t>Evidence:</t>
          </r>
          <r>
            <rPr>
              <rFont val="Calibri"/>
              <sz val="10"/>
            </rPr>
            <t xml:space="preserve"> Survey + KRAs | Core: Ownership 2/2, Problem solving 2/2, Communication &amp; collaboration 3/2, Client &amp; quality focus 2/2, Learning agility 1/2, Integrity &amp; compliance 2/2 | Future-ready: AI literacy 2/2, Data literacy 2/2, Digital fluency 2/2, Innovation 1/2 | Functional: Product &amp; domain 2/3, Communication 4/3, Digital marketing 4/3, Quality &amp; process 3/3, AI / GenAI 3/3, Stakeholder mgmt 3/3</t>
          </r>
        </is>
      </c>
      <c r="Z56" s="120" t="inlineStr">
        <is>
          <t>Leadership &amp; people management · Project / programme management · Strategy &amp; business acumen</t>
        </is>
      </c>
      <c r="AA56" s="165" t="inlineStr">
        <is>
          <t>Get trained on PPT/UI/UX fundamentals</t>
        </is>
      </c>
      <c r="AB56" s="165" t="inlineStr">
        <is>
          <t>AI, GenAI &amp; Prompt Engineering; Process Improvement &amp; Quality Mindset</t>
        </is>
      </c>
      <c r="AC56" s="165" t="inlineStr">
        <is>
          <t>Leadership &amp; people management · Project / programme management · Strategy &amp; business acumen</t>
        </is>
      </c>
      <c r="AD56" s="165" t="n"/>
      <c r="AE56" s="122" t="inlineStr">
        <is>
          <t>No strong match from survey evidence</t>
        </is>
      </c>
      <c r="AF56" s="123" t="inlineStr">
        <is>
          <t>No material overlap found</t>
        </is>
      </c>
      <c r="AG56" s="123" t="inlineStr">
        <is>
          <t>Vaishnavi Dhuri · Datatech, Designer — 0.33</t>
        </is>
      </c>
      <c r="AH56" s="123" t="n"/>
      <c r="AI56" s="123" t="n"/>
      <c r="AJ56" s="123" t="n"/>
    </row>
    <row r="57" ht="132" customHeight="1">
      <c r="A57" s="109" t="inlineStr">
        <is>
          <t>IRIS2348</t>
        </is>
      </c>
      <c r="B57" s="111" t="inlineStr">
        <is>
          <t>Alisha Sheikh</t>
        </is>
      </c>
      <c r="C57" s="111" t="inlineStr">
        <is>
          <t>Marketing</t>
        </is>
      </c>
      <c r="D57" s="115" t="inlineStr">
        <is>
          <t>Content Marketer</t>
        </is>
      </c>
      <c r="E57" s="115" t="inlineStr">
        <is>
          <t>Senior Content Marketing Associate</t>
        </is>
      </c>
      <c r="F57" s="115" t="inlineStr">
        <is>
          <t>L3 – Professional / Associate</t>
        </is>
      </c>
      <c r="G57" s="116" t="inlineStr">
        <is>
          <t>A3</t>
        </is>
      </c>
      <c r="H57" s="146" t="inlineStr">
        <is>
          <t>▲ Up</t>
        </is>
      </c>
      <c r="I57" s="111" t="inlineStr">
        <is>
          <t>IC</t>
        </is>
      </c>
      <c r="J57" s="113" t="n">
        <v>4</v>
      </c>
      <c r="K57" s="114" t="inlineStr">
        <is>
          <t>Medium</t>
        </is>
      </c>
      <c r="L57" s="114" t="inlineStr">
        <is>
          <t>High Impact / Growth Talent</t>
        </is>
      </c>
      <c r="M57" s="114" t="inlineStr">
        <is>
          <t>Ready in 6–12 months</t>
        </is>
      </c>
      <c r="N57" s="114" t="inlineStr">
        <is>
          <t>Yes</t>
        </is>
      </c>
      <c r="O57" s="114" t="inlineStr">
        <is>
          <t>Yes</t>
        </is>
      </c>
      <c r="P57" s="114" t="inlineStr"/>
      <c r="Q57" s="119" t="n">
        <v>89</v>
      </c>
      <c r="R57" s="164" t="inlineStr">
        <is>
          <t>Developing</t>
        </is>
      </c>
      <c r="S57" s="164" t="n">
        <v>87</v>
      </c>
      <c r="T57" s="164" t="n">
        <v>75</v>
      </c>
      <c r="U57" s="164" t="n">
        <v>96</v>
      </c>
      <c r="V57" s="164" t="n"/>
      <c r="W57" s="164" t="inlineStr">
        <is>
          <t>Analytics &amp; BI, Product &amp; domain, Problem solving</t>
        </is>
      </c>
      <c r="X57" s="164" t="inlineStr">
        <is>
          <r>
            <rPr>
              <rFont val="Calibri"/>
              <b val="1"/>
              <sz val="10"/>
            </rPr>
            <t>B1:</t>
          </r>
          <r>
            <rPr>
              <rFont val="Calibri"/>
              <sz val="10"/>
            </rPr>
            <t xml:space="preserve"> 78% of profile — close</t>
          </r>
        </is>
      </c>
      <c r="Y57" s="164" t="inlineStr">
        <is>
          <r>
            <rPr>
              <rFont val="Calibri"/>
              <b val="1"/>
              <sz val="10"/>
            </rPr>
            <t>Evidence:</t>
          </r>
          <r>
            <rPr>
              <rFont val="Calibri"/>
              <sz val="10"/>
            </rPr>
            <t xml:space="preserve"> Survey + KRAs | Core: Ownership 3/2, Problem solving 1/2, Communication &amp; collaboration 2/2, Client &amp; quality focus 2/2, Learning agility 1/2, Integrity &amp; compliance 2/2 | Future-ready: AI literacy 2/2, Data literacy 1/2, Digital fluency 2/2, Innovation 1/2 | Functional: Digital marketing 4/3, Communication 4/3, Analytics &amp; BI 2/3, AI / GenAI 3/3, Product &amp; domain 2/3, Business acumen 3/3</t>
          </r>
        </is>
      </c>
      <c r="Z57" s="120" t="inlineStr">
        <is>
          <t>Leadership &amp; people management · Product &amp; tool knowledge · Marketing &amp; content</t>
        </is>
      </c>
      <c r="AA57" s="165" t="inlineStr">
        <is>
          <t>Alisha to learn how brand positioning is mapped into content strategy for messaging consistency.</t>
        </is>
      </c>
      <c r="AB57" s="165" t="inlineStr">
        <is>
          <t>Project, Program &amp; Agile Management</t>
        </is>
      </c>
      <c r="AC57" s="165" t="inlineStr">
        <is>
          <t>Leadership &amp; people management · Product &amp; tool knowledge · Marketing &amp; content</t>
        </is>
      </c>
      <c r="AD57" s="165" t="n"/>
      <c r="AE57" s="122" t="inlineStr">
        <is>
          <t>No strong match from survey evidence</t>
        </is>
      </c>
      <c r="AF57" s="123" t="inlineStr">
        <is>
          <t>Aakansha Gupta · Content Marketing Associate — 0.32: content, blogs, semrush, research</t>
        </is>
      </c>
      <c r="AG57" s="123" t="inlineStr">
        <is>
          <t>Muskan Jain · iDEAL, Content Marketing Associate — 0.59; Vasundhara Lella · Datatech, Senior Content Marketing Associate — 0.55; Barsha Gloria Gomes · Corporate, Senior Content Marketing Specialist — 0.52</t>
        </is>
      </c>
      <c r="AH57" s="123" t="n"/>
      <c r="AI57" s="123" t="n"/>
      <c r="AJ57" s="123" t="n"/>
    </row>
    <row r="58" ht="132" customHeight="1">
      <c r="A58" s="109" t="inlineStr">
        <is>
          <t>IRIS2005</t>
        </is>
      </c>
      <c r="B58" s="111" t="inlineStr">
        <is>
          <t>Danish Baksh</t>
        </is>
      </c>
      <c r="C58" s="111" t="inlineStr">
        <is>
          <t>Marketing</t>
        </is>
      </c>
      <c r="D58" s="115" t="inlineStr">
        <is>
          <t>Marketing Web Developer</t>
        </is>
      </c>
      <c r="E58" s="115" t="inlineStr">
        <is>
          <t>Senior Digital Marketing Associate</t>
        </is>
      </c>
      <c r="F58" s="115" t="inlineStr">
        <is>
          <t>L3 – Professional / Associate</t>
        </is>
      </c>
      <c r="G58" s="116" t="inlineStr">
        <is>
          <t>A3</t>
        </is>
      </c>
      <c r="H58" s="146" t="inlineStr">
        <is>
          <t>▲ Up</t>
        </is>
      </c>
      <c r="I58" s="111" t="inlineStr">
        <is>
          <t>IC</t>
        </is>
      </c>
      <c r="J58" s="113" t="n">
        <v>3</v>
      </c>
      <c r="K58" s="114" t="inlineStr">
        <is>
          <t>Medium</t>
        </is>
      </c>
      <c r="L58" s="114" t="inlineStr">
        <is>
          <t>Reliable Specialist</t>
        </is>
      </c>
      <c r="M58" s="114" t="inlineStr">
        <is>
          <t>Develop in role</t>
        </is>
      </c>
      <c r="N58" s="114" t="n"/>
      <c r="O58" s="114" t="inlineStr"/>
      <c r="P58" s="114" t="inlineStr"/>
      <c r="Q58" s="119" t="n">
        <v>97</v>
      </c>
      <c r="R58" s="164" t="inlineStr">
        <is>
          <t>Meets the level</t>
        </is>
      </c>
      <c r="S58" s="164" t="n">
        <v>87</v>
      </c>
      <c r="T58" s="164" t="n">
        <v>110</v>
      </c>
      <c r="U58" s="164" t="n">
        <v>99</v>
      </c>
      <c r="V58" s="164" t="n"/>
      <c r="W58" s="164" t="inlineStr">
        <is>
          <t>Analytics &amp; BI, Product &amp; domain, Problem solving</t>
        </is>
      </c>
      <c r="X58" s="164" t="inlineStr">
        <is>
          <r>
            <rPr>
              <rFont val="Calibri"/>
              <b val="1"/>
              <sz val="10"/>
            </rPr>
            <t>B1:</t>
          </r>
          <r>
            <rPr>
              <rFont val="Calibri"/>
              <sz val="10"/>
            </rPr>
            <t xml:space="preserve"> 86% of profile — close</t>
          </r>
        </is>
      </c>
      <c r="Y58" s="164" t="inlineStr">
        <is>
          <r>
            <rPr>
              <rFont val="Calibri"/>
              <b val="1"/>
              <sz val="10"/>
            </rPr>
            <t>Evidence:</t>
          </r>
          <r>
            <rPr>
              <rFont val="Calibri"/>
              <sz val="10"/>
            </rPr>
            <t xml:space="preserve"> Survey + KRAs | Core: Ownership 2/2, Problem solving 1/2, Communication &amp; collaboration 3/2, Client &amp; quality focus 2/2, Learning agility 1/2, Integrity &amp; compliance 2/2 | Future-ready: AI literacy 2/2, Data literacy 3/2, Digital fluency 2/2, Innovation 3/2 | Functional: Digital marketing 4/3, Communication 4/3, Analytics &amp; BI 2/3, AI / GenAI 3/3, Product &amp; domain 2/3, Business acumen 4/3</t>
          </r>
        </is>
      </c>
      <c r="Z58" s="120" t="inlineStr">
        <is>
          <t>Marketing &amp; content</t>
        </is>
      </c>
      <c r="AA58" s="165" t="n"/>
      <c r="AB58" s="165" t="inlineStr">
        <is>
          <t>Project, Program &amp; Agile Management</t>
        </is>
      </c>
      <c r="AC58" s="165" t="inlineStr">
        <is>
          <t>Marketing &amp; content</t>
        </is>
      </c>
      <c r="AD58" s="165" t="n"/>
      <c r="AE58" s="122" t="inlineStr">
        <is>
          <t>No strong match from survey evidence</t>
        </is>
      </c>
      <c r="AF58" s="123" t="inlineStr">
        <is>
          <t>Ritam Mukhopadhyay · Marketing Operations Associate — 0.30: marketing, email, hubspot, automation</t>
        </is>
      </c>
      <c r="AG58" s="123" t="inlineStr">
        <is>
          <t>Barsha Gloria Gomes · Corporate, Senior Content Marketing Specialist — 0.34</t>
        </is>
      </c>
      <c r="AH58" s="123" t="n"/>
      <c r="AI58" s="123" t="n"/>
      <c r="AJ58" s="123" t="n"/>
    </row>
    <row r="59" ht="132" customHeight="1">
      <c r="A59" s="109" t="inlineStr">
        <is>
          <t>IRIS2316</t>
        </is>
      </c>
      <c r="B59" s="111" t="inlineStr">
        <is>
          <t>Mounika Kattula</t>
        </is>
      </c>
      <c r="C59" s="111" t="inlineStr">
        <is>
          <t>Marketing</t>
        </is>
      </c>
      <c r="D59" s="115" t="inlineStr">
        <is>
          <t>Marketing Associate</t>
        </is>
      </c>
      <c r="E59" s="115" t="inlineStr">
        <is>
          <t>Senior Marketing Operations Associate</t>
        </is>
      </c>
      <c r="F59" s="115" t="inlineStr">
        <is>
          <t>L3 – Professional / Associate</t>
        </is>
      </c>
      <c r="G59" s="116" t="inlineStr">
        <is>
          <t>A3</t>
        </is>
      </c>
      <c r="H59" s="146" t="inlineStr">
        <is>
          <t>▲ Up</t>
        </is>
      </c>
      <c r="I59" s="111" t="inlineStr">
        <is>
          <t>IC</t>
        </is>
      </c>
      <c r="J59" s="113" t="n">
        <v>4</v>
      </c>
      <c r="K59" s="114" t="inlineStr">
        <is>
          <t>High</t>
        </is>
      </c>
      <c r="L59" s="114" t="inlineStr">
        <is>
          <t>Emerging Talent</t>
        </is>
      </c>
      <c r="M59" s="114" t="inlineStr">
        <is>
          <t>Ready now</t>
        </is>
      </c>
      <c r="N59" s="114" t="n"/>
      <c r="O59" s="114" t="inlineStr">
        <is>
          <t>Yes</t>
        </is>
      </c>
      <c r="P59" s="114" t="inlineStr">
        <is>
          <t>Ritam Mukhopadhyay</t>
        </is>
      </c>
      <c r="Q59" s="119" t="n">
        <v>92</v>
      </c>
      <c r="R59" s="164" t="inlineStr">
        <is>
          <t>Meets the level</t>
        </is>
      </c>
      <c r="S59" s="164" t="n">
        <v>90</v>
      </c>
      <c r="T59" s="164" t="n">
        <v>92</v>
      </c>
      <c r="U59" s="164" t="n">
        <v>92</v>
      </c>
      <c r="V59" s="164" t="n"/>
      <c r="W59" s="164" t="inlineStr">
        <is>
          <t>AI / GenAI, Product &amp; domain, Problem solving</t>
        </is>
      </c>
      <c r="X59" s="164" t="inlineStr">
        <is>
          <r>
            <rPr>
              <rFont val="Calibri"/>
              <b val="1"/>
              <sz val="10"/>
            </rPr>
            <t>B1:</t>
          </r>
          <r>
            <rPr>
              <rFont val="Calibri"/>
              <sz val="10"/>
            </rPr>
            <t xml:space="preserve"> 82% of profile — close</t>
          </r>
        </is>
      </c>
      <c r="Y59" s="164" t="inlineStr">
        <is>
          <r>
            <rPr>
              <rFont val="Calibri"/>
              <b val="1"/>
              <sz val="10"/>
            </rPr>
            <t>Evidence:</t>
          </r>
          <r>
            <rPr>
              <rFont val="Calibri"/>
              <sz val="10"/>
            </rPr>
            <t xml:space="preserve"> Survey + KRAs | Core: Ownership 3/2, Problem solving 1/2, Communication &amp; collaboration 2/2, Client &amp; quality focus 4/2, Learning agility 1/2, Integrity &amp; compliance 2/2 | Future-ready: AI literacy 1/2, Data literacy 3/2, Digital fluency 2/2, Innovation 2/2 | Functional: Digital marketing 4/3, Communication 3/3, Analytics &amp; BI 3/3, AI / GenAI 2/3, Product &amp; domain 2/3, Business acumen 3/3</t>
          </r>
        </is>
      </c>
      <c r="Z59" s="120" t="inlineStr">
        <is>
          <t>Strategy &amp; business acumen</t>
        </is>
      </c>
      <c r="AA59" s="165" t="n"/>
      <c r="AB59" s="165" t="inlineStr">
        <is>
          <t>AI, GenAI &amp; Prompt Engineering; Stakeholder &amp; Client Management; Sales, Negotiation &amp; Account Growth</t>
        </is>
      </c>
      <c r="AC59" s="165" t="inlineStr">
        <is>
          <t>Strategy &amp; business acumen</t>
        </is>
      </c>
      <c r="AD59" s="165" t="inlineStr">
        <is>
          <t>Yes</t>
        </is>
      </c>
      <c r="AE59" s="122" t="inlineStr">
        <is>
          <t>No strong match from survey evidence</t>
        </is>
      </c>
      <c r="AF59" s="123" t="inlineStr">
        <is>
          <t>Vishal · Marketing Operations Associate — 0.48: hubspot, data, seamless, enrichment; Kaninika Kali · Marketing Operations Associate — 0.44: hubspot, enrichment, data, crm</t>
        </is>
      </c>
      <c r="AG59" s="123" t="inlineStr">
        <is>
          <t>No close match in other businesses</t>
        </is>
      </c>
      <c r="AH59" s="123" t="n">
        <v>2</v>
      </c>
      <c r="AI59" s="123" t="inlineStr">
        <is>
          <t>Reports on record</t>
        </is>
      </c>
      <c r="AJ59" s="123" t="inlineStr">
        <is>
          <t>2 formal reports on an individual-contributor role — confirm the reporting line.</t>
        </is>
      </c>
    </row>
    <row r="60" ht="132" customHeight="1">
      <c r="A60" s="109" t="inlineStr">
        <is>
          <t>IRIS2531</t>
        </is>
      </c>
      <c r="B60" s="111" t="inlineStr">
        <is>
          <t>Fatima Bhaiji</t>
        </is>
      </c>
      <c r="C60" s="111" t="inlineStr">
        <is>
          <t>Marketing</t>
        </is>
      </c>
      <c r="D60" s="115" t="inlineStr">
        <is>
          <t>Sales Development Representative</t>
        </is>
      </c>
      <c r="E60" s="115" t="inlineStr">
        <is>
          <t>Senior Sales Development Representative</t>
        </is>
      </c>
      <c r="F60" s="115" t="inlineStr">
        <is>
          <t>L3 – Professional / Associate</t>
        </is>
      </c>
      <c r="G60" s="116" t="inlineStr">
        <is>
          <t>A3</t>
        </is>
      </c>
      <c r="H60" s="146" t="inlineStr">
        <is>
          <t>▲ Up</t>
        </is>
      </c>
      <c r="I60" s="111" t="inlineStr">
        <is>
          <t>IC</t>
        </is>
      </c>
      <c r="J60" s="113" t="n">
        <v>3</v>
      </c>
      <c r="K60" s="114" t="inlineStr">
        <is>
          <t>High</t>
        </is>
      </c>
      <c r="L60" s="114" t="inlineStr">
        <is>
          <t>Emerging Talent</t>
        </is>
      </c>
      <c r="M60" s="114" t="inlineStr">
        <is>
          <t>Ready in 6–12 months</t>
        </is>
      </c>
      <c r="N60" s="114" t="n"/>
      <c r="O60" s="114" t="inlineStr"/>
      <c r="P60" s="114" t="inlineStr"/>
      <c r="Q60" s="119" t="n">
        <v>84</v>
      </c>
      <c r="R60" s="164" t="inlineStr">
        <is>
          <t>Developing</t>
        </is>
      </c>
      <c r="S60" s="164" t="n">
        <v>87</v>
      </c>
      <c r="T60" s="164" t="n">
        <v>50</v>
      </c>
      <c r="U60" s="164" t="n">
        <v>96</v>
      </c>
      <c r="V60" s="164" t="n"/>
      <c r="W60" s="164" t="inlineStr">
        <is>
          <t>Stakeholder mgmt, Product &amp; domain, Problem solving</t>
        </is>
      </c>
      <c r="X60" s="164" t="inlineStr">
        <is>
          <r>
            <rPr>
              <rFont val="Calibri"/>
              <b val="1"/>
              <sz val="10"/>
            </rPr>
            <t>B1:</t>
          </r>
          <r>
            <rPr>
              <rFont val="Calibri"/>
              <sz val="10"/>
            </rPr>
            <t xml:space="preserve"> 75% of profile — not yet</t>
          </r>
        </is>
      </c>
      <c r="Y60" s="164" t="inlineStr">
        <is>
          <r>
            <rPr>
              <rFont val="Calibri"/>
              <b val="1"/>
              <sz val="10"/>
            </rPr>
            <t>Evidence:</t>
          </r>
          <r>
            <rPr>
              <rFont val="Calibri"/>
              <sz val="10"/>
            </rPr>
            <t xml:space="preserve"> Survey + KRAs | Core: Ownership 2/2, Problem solving 1/2, Communication &amp; collaboration 3/2, Client &amp; quality focus 2/2, Learning agility 1/2, Integrity &amp; compliance 2/2 | Future-ready: AI literacy 1/2, Data literacy 1/2, Digital fluency 1/2, Innovation 1/2 | Functional: Sales &amp; negotiation 4/3, Digital marketing 3/3, Stakeholder mgmt 2/3, Communication 4/3, Product &amp; domain 2/3, Business acumen 3/3</t>
          </r>
        </is>
      </c>
      <c r="Z60" s="120" t="inlineStr">
        <is>
          <t>Product &amp; tool knowledge</t>
        </is>
      </c>
      <c r="AA60" s="165" t="inlineStr">
        <is>
          <t>Additional training sessions focused on objection handling, call openings, and advanced sales conversations could further enhance her effectiveness and help …</t>
        </is>
      </c>
      <c r="AB60" s="165" t="inlineStr">
        <is>
          <t>Communication &amp; Presentation; Sales, Negotiation &amp; Account Growth; Marketing Tech &amp; Digital Marketing</t>
        </is>
      </c>
      <c r="AC60" s="165" t="inlineStr">
        <is>
          <t>Product &amp; tool knowledge</t>
        </is>
      </c>
      <c r="AD60" s="165" t="n"/>
      <c r="AE60" s="122" t="inlineStr">
        <is>
          <t>No strong match from survey evidence</t>
        </is>
      </c>
      <c r="AF60" s="123" t="inlineStr">
        <is>
          <t>Anand Chiluka · Account Executive — 0.55: outreach, linkedin, sales, navigator; Vijay Krishna Chintha · Team Lead – Sales Development — 0.45: emailing, outreach, hubspot, linkedin; Diksha Gunjyal · Sales Development Representative — 0.39: linkedin, hubspot, navigator, calls</t>
        </is>
      </c>
      <c r="AG60" s="123" t="inlineStr">
        <is>
          <t>No close match in other businesses</t>
        </is>
      </c>
      <c r="AH60" s="123" t="n"/>
      <c r="AI60" s="123" t="n"/>
      <c r="AJ60" s="123" t="n"/>
    </row>
    <row r="61" ht="132" customHeight="1">
      <c r="A61" s="109" t="inlineStr">
        <is>
          <t>IRIS2554</t>
        </is>
      </c>
      <c r="B61" s="111" t="inlineStr">
        <is>
          <t>Mausam Thakkar</t>
        </is>
      </c>
      <c r="C61" s="111" t="inlineStr">
        <is>
          <t>Marketing</t>
        </is>
      </c>
      <c r="D61" s="111" t="inlineStr">
        <is>
          <t>Senior Sales Development Representative</t>
        </is>
      </c>
      <c r="E61" s="111" t="inlineStr">
        <is>
          <t>Senior Sales Development Representative</t>
        </is>
      </c>
      <c r="F61" s="115" t="inlineStr">
        <is>
          <t>Not in current mapping files</t>
        </is>
      </c>
      <c r="G61" s="116" t="inlineStr">
        <is>
          <t>A3</t>
        </is>
      </c>
      <c r="H61" s="118" t="inlineStr">
        <is>
          <t>● Newly mapped</t>
        </is>
      </c>
      <c r="I61" s="111" t="inlineStr">
        <is>
          <t>IC</t>
        </is>
      </c>
      <c r="J61" s="113" t="inlineStr">
        <is>
          <t>Not rated · manager</t>
        </is>
      </c>
      <c r="K61" s="114" t="inlineStr">
        <is>
          <t>—</t>
        </is>
      </c>
      <c r="L61" s="114" t="inlineStr">
        <is>
          <t>Not placed · manager</t>
        </is>
      </c>
      <c r="M61" s="114" t="inlineStr">
        <is>
          <t>No rating data</t>
        </is>
      </c>
      <c r="N61" s="114" t="n"/>
      <c r="O61" s="114" t="inlineStr"/>
      <c r="P61" s="114" t="inlineStr"/>
      <c r="Q61" s="119" t="n">
        <v>89</v>
      </c>
      <c r="R61" s="164" t="inlineStr">
        <is>
          <t>Developing</t>
        </is>
      </c>
      <c r="S61" s="164" t="n">
        <v>92</v>
      </c>
      <c r="T61" s="164" t="n">
        <v>62</v>
      </c>
      <c r="U61" s="164" t="n">
        <v>98</v>
      </c>
      <c r="V61" s="164" t="n"/>
      <c r="W61" s="164" t="inlineStr">
        <is>
          <t>Product &amp; domain, Problem solving, AI literacy</t>
        </is>
      </c>
      <c r="X61" s="164" t="inlineStr">
        <is>
          <r>
            <rPr>
              <rFont val="Calibri"/>
              <b val="1"/>
              <sz val="10"/>
            </rPr>
            <t>B1:</t>
          </r>
          <r>
            <rPr>
              <rFont val="Calibri"/>
              <sz val="10"/>
            </rPr>
            <t xml:space="preserve"> 78% of profile — close</t>
          </r>
        </is>
      </c>
      <c r="Y61" s="164" t="inlineStr">
        <is>
          <r>
            <rPr>
              <rFont val="Calibri"/>
              <b val="1"/>
              <sz val="10"/>
            </rPr>
            <t>Evidence:</t>
          </r>
          <r>
            <rPr>
              <rFont val="Calibri"/>
              <sz val="10"/>
            </rPr>
            <t xml:space="preserve"> Survey + KRAs | Core: Ownership 2/2, Problem solving 1/2, Communication &amp; collaboration 2/2, Client &amp; quality focus 2/2, Learning agility 2/2, Integrity &amp; compliance 2/2 | Future-ready: AI literacy 1/2, Data literacy 1/2, Digital fluency 2/2, Innovation 1/2 | Functional: Sales &amp; negotiation 4/3, Digital marketing 3/3, Stakeholder mgmt 3/3, Communication 3/3, Product &amp; domain 2/3, Business acumen 3/3</t>
          </r>
        </is>
      </c>
      <c r="Z61" s="120" t="inlineStr">
        <is>
          <t>Client, sales &amp; stakeholders · Strategy &amp; business acumen · Broader exposure &amp; ownership</t>
        </is>
      </c>
      <c r="AA61" s="165" t="n"/>
      <c r="AB61" s="165" t="inlineStr">
        <is>
          <t>AI, GenAI &amp; Prompt Engineering; Process Improvement &amp; Quality Mindset</t>
        </is>
      </c>
      <c r="AC61" s="165" t="inlineStr">
        <is>
          <t>Client, sales &amp; stakeholders · Strategy &amp; business acumen · Broader exposure &amp; ownership</t>
        </is>
      </c>
      <c r="AD61" s="165" t="n"/>
      <c r="AE61" s="122" t="inlineStr">
        <is>
          <t>No strong match from survey evidence</t>
        </is>
      </c>
      <c r="AF61" s="123" t="inlineStr">
        <is>
          <t>Anand Chiluka · Account Executive — 0.38: outreach, qualified; Adithya Nair · Sales Development Representative — 0.36: outreach, hygiene, crm; Fatima Bhaiji · Sales Development Representative — 0.30: outreach</t>
        </is>
      </c>
      <c r="AG61" s="123" t="inlineStr">
        <is>
          <t>No close match in other businesses</t>
        </is>
      </c>
      <c r="AH61" s="123" t="n"/>
      <c r="AI61" s="123" t="n"/>
      <c r="AJ61" s="123" t="n"/>
    </row>
    <row r="62" ht="132" customHeight="1">
      <c r="A62" s="109" t="inlineStr">
        <is>
          <t>IRIS2543</t>
        </is>
      </c>
      <c r="B62" s="111" t="inlineStr">
        <is>
          <t>Rahul Nishikant Pawar</t>
        </is>
      </c>
      <c r="C62" s="111" t="inlineStr">
        <is>
          <t>Marketing</t>
        </is>
      </c>
      <c r="D62" s="111" t="inlineStr">
        <is>
          <t>Senior Sales Development Representative</t>
        </is>
      </c>
      <c r="E62" s="111" t="inlineStr">
        <is>
          <t>Senior Sales Development Representative</t>
        </is>
      </c>
      <c r="F62" s="115" t="inlineStr">
        <is>
          <t>Not in current mapping files</t>
        </is>
      </c>
      <c r="G62" s="116" t="inlineStr">
        <is>
          <t>A3</t>
        </is>
      </c>
      <c r="H62" s="118" t="inlineStr">
        <is>
          <t>● Newly mapped</t>
        </is>
      </c>
      <c r="I62" s="111" t="inlineStr">
        <is>
          <t>IC</t>
        </is>
      </c>
      <c r="J62" s="113" t="inlineStr">
        <is>
          <t>Not rated · manager</t>
        </is>
      </c>
      <c r="K62" s="114" t="inlineStr">
        <is>
          <t>—</t>
        </is>
      </c>
      <c r="L62" s="114" t="inlineStr">
        <is>
          <t>Not placed · manager</t>
        </is>
      </c>
      <c r="M62" s="114" t="inlineStr">
        <is>
          <t>No rating data</t>
        </is>
      </c>
      <c r="N62" s="114" t="n"/>
      <c r="O62" s="114" t="inlineStr"/>
      <c r="P62" s="114" t="inlineStr"/>
      <c r="Q62" s="119" t="n">
        <v>78</v>
      </c>
      <c r="R62" s="164" t="inlineStr">
        <is>
          <t>Developing</t>
        </is>
      </c>
      <c r="S62" s="164" t="n">
        <v>67</v>
      </c>
      <c r="T62" s="164" t="n">
        <v>50</v>
      </c>
      <c r="U62" s="164" t="n">
        <v>96</v>
      </c>
      <c r="V62" s="164" t="n"/>
      <c r="W62" s="164" t="inlineStr">
        <is>
          <t>Stakeholder mgmt, Product &amp; domain, Ownership</t>
        </is>
      </c>
      <c r="X62" s="164" t="inlineStr">
        <is>
          <r>
            <rPr>
              <rFont val="Calibri"/>
              <b val="1"/>
              <sz val="10"/>
            </rPr>
            <t>B1:</t>
          </r>
          <r>
            <rPr>
              <rFont val="Calibri"/>
              <sz val="10"/>
            </rPr>
            <t xml:space="preserve"> 71% of profile — not yet</t>
          </r>
        </is>
      </c>
      <c r="Y62" s="164" t="inlineStr">
        <is>
          <r>
            <rPr>
              <rFont val="Calibri"/>
              <b val="1"/>
              <sz val="10"/>
            </rPr>
            <t>Evidence:</t>
          </r>
          <r>
            <rPr>
              <rFont val="Calibri"/>
              <sz val="10"/>
            </rPr>
            <t xml:space="preserve"> Survey + KRAs | Core: Ownership 1/2, Problem solving 1/2, Communication &amp; collaboration 2/2, Client &amp; quality focus 1/2, Learning agility 1/2, Integrity &amp; compliance 2/2 | Future-ready: AI literacy 1/2, Data literacy 1/2, Digital fluency 1/2, Innovation 1/2 | Functional: Sales &amp; negotiation 4/3, Digital marketing 4/3, Stakeholder mgmt 2/3, Communication 3/3, Product &amp; domain 2/3, Business acumen 3/3</t>
          </r>
        </is>
      </c>
      <c r="Z62" s="120" t="inlineStr">
        <is>
          <t>Client, sales &amp; stakeholders</t>
        </is>
      </c>
      <c r="AA62" s="165" t="n"/>
      <c r="AB62" s="165" t="inlineStr">
        <is>
          <t>Sales, Negotiation &amp; Account Growth; Marketing Tech &amp; Digital Marketing; Process Improvement &amp; Quality Mindset</t>
        </is>
      </c>
      <c r="AC62" s="165" t="inlineStr">
        <is>
          <t>Client, sales &amp; stakeholders</t>
        </is>
      </c>
      <c r="AD62" s="165" t="n"/>
      <c r="AE62" s="122" t="inlineStr">
        <is>
          <t>No strong match from survey evidence</t>
        </is>
      </c>
      <c r="AF62" s="123" t="inlineStr">
        <is>
          <t>Vijay Krishna Chintha · Team Lead – Sales Development — 0.49: generation, cold, lead, linkedin; Adithya Nair · Sales Development Representative — 0.36: linkedin, outreach, hygiene, lead; Anand Chiluka · Account Executive — 0.34: linkedin, meetings, outreach, cold</t>
        </is>
      </c>
      <c r="AG62" s="123" t="inlineStr">
        <is>
          <t>Deepali Barai · iDEAL, Account Executive — 0.35; Vaibhav Dukare · Datatech, Program Executive — 0.29</t>
        </is>
      </c>
      <c r="AH62" s="123" t="n"/>
      <c r="AI62" s="123" t="n"/>
      <c r="AJ62" s="123" t="n"/>
    </row>
    <row r="63" ht="132" customHeight="1">
      <c r="A63" s="109" t="inlineStr">
        <is>
          <t>IRIS2541</t>
        </is>
      </c>
      <c r="B63" s="111" t="inlineStr">
        <is>
          <t>Aakansha Gupta</t>
        </is>
      </c>
      <c r="C63" s="111" t="inlineStr">
        <is>
          <t>Marketing</t>
        </is>
      </c>
      <c r="D63" s="115" t="inlineStr">
        <is>
          <t>Marketing Associate</t>
        </is>
      </c>
      <c r="E63" s="115" t="inlineStr">
        <is>
          <t>Content Marketing Associate</t>
        </is>
      </c>
      <c r="F63" s="115" t="inlineStr">
        <is>
          <t>Not in current mapping files</t>
        </is>
      </c>
      <c r="G63" s="116" t="inlineStr">
        <is>
          <t>A2</t>
        </is>
      </c>
      <c r="H63" s="118" t="inlineStr">
        <is>
          <t>● Newly mapped</t>
        </is>
      </c>
      <c r="I63" s="111" t="inlineStr">
        <is>
          <t>IC</t>
        </is>
      </c>
      <c r="J63" s="113" t="inlineStr">
        <is>
          <t>Not rated · manager</t>
        </is>
      </c>
      <c r="K63" s="114" t="inlineStr">
        <is>
          <t>—</t>
        </is>
      </c>
      <c r="L63" s="114" t="inlineStr">
        <is>
          <t>Not placed · manager</t>
        </is>
      </c>
      <c r="M63" s="114" t="inlineStr">
        <is>
          <t>No rating data</t>
        </is>
      </c>
      <c r="N63" s="114" t="n"/>
      <c r="O63" s="114" t="inlineStr"/>
      <c r="P63" s="114" t="inlineStr"/>
      <c r="Q63" s="119" t="n">
        <v>83</v>
      </c>
      <c r="R63" s="164" t="inlineStr">
        <is>
          <t>Developing</t>
        </is>
      </c>
      <c r="S63" s="164" t="n">
        <v>92</v>
      </c>
      <c r="T63" s="164" t="n">
        <v>62</v>
      </c>
      <c r="U63" s="164" t="n">
        <v>87</v>
      </c>
      <c r="V63" s="164" t="n"/>
      <c r="W63" s="164" t="inlineStr">
        <is>
          <t>Communication, AI / GenAI, Learning agility</t>
        </is>
      </c>
      <c r="X63" s="164" t="inlineStr">
        <is>
          <r>
            <rPr>
              <rFont val="Calibri"/>
              <b val="1"/>
              <sz val="10"/>
            </rPr>
            <t>A3:</t>
          </r>
          <r>
            <rPr>
              <rFont val="Calibri"/>
              <sz val="10"/>
            </rPr>
            <t xml:space="preserve"> 71% of profile — not yet</t>
          </r>
        </is>
      </c>
      <c r="Y63"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2/2, Digital fluency 1/2, Innovation 1/2 | Functional: Digital marketing 3/2, Communication 1/2, Analytics &amp; BI 2/2, AI / GenAI 1/2, Product &amp; domain 2/2, Business acumen 2/2</t>
          </r>
        </is>
      </c>
      <c r="Z63" s="120" t="inlineStr">
        <is>
          <t>Product &amp; tool knowledge</t>
        </is>
      </c>
      <c r="AA63" s="165" t="n"/>
      <c r="AB63" s="165" t="inlineStr">
        <is>
          <t>Marketing Tech &amp; Digital Marketing; Data Analytics, BI &amp; Visualisation; Process Improvement &amp; Quality Mindset</t>
        </is>
      </c>
      <c r="AC63" s="165" t="inlineStr">
        <is>
          <t>Product &amp; tool knowledge</t>
        </is>
      </c>
      <c r="AD63" s="165" t="n"/>
      <c r="AE63" s="122" t="inlineStr">
        <is>
          <t>No strong match from survey evidence</t>
        </is>
      </c>
      <c r="AF63" s="123" t="inlineStr">
        <is>
          <t>Rimsha Khan · Content Marketing Associate — 0.43: week, content, blogs, semrush; Alisha Sheikh · Content Marketing Associate — 0.32: content, blogs, semrush, research</t>
        </is>
      </c>
      <c r="AG63" s="123" t="inlineStr">
        <is>
          <t>Muskan Jain · iDEAL, Content Marketing Associate — 0.39; Vasundhara Lella · Datatech, Senior Content Marketing Associate — 0.37; Barsha Gloria Gomes · Corporate, Senior Content Marketing Specialist — 0.28</t>
        </is>
      </c>
      <c r="AH63" s="123" t="n"/>
      <c r="AI63" s="123" t="n"/>
      <c r="AJ63" s="123" t="n"/>
    </row>
    <row r="64" ht="132" customHeight="1">
      <c r="A64" s="109" t="inlineStr">
        <is>
          <t>IRIS2515</t>
        </is>
      </c>
      <c r="B64" s="111" t="inlineStr">
        <is>
          <t>Aashima Singh</t>
        </is>
      </c>
      <c r="C64" s="111" t="inlineStr">
        <is>
          <t>Marketing</t>
        </is>
      </c>
      <c r="D64" s="111" t="inlineStr">
        <is>
          <t>Marketing Associate</t>
        </is>
      </c>
      <c r="E64" s="111" t="inlineStr">
        <is>
          <t>Marketing Associate</t>
        </is>
      </c>
      <c r="F64" s="111" t="inlineStr">
        <is>
          <t>L3 – Professional / Associate</t>
        </is>
      </c>
      <c r="G64" s="26" t="inlineStr">
        <is>
          <t>A2</t>
        </is>
      </c>
      <c r="H64" s="149" t="inlineStr">
        <is>
          <t>• Same level</t>
        </is>
      </c>
      <c r="I64" s="111" t="inlineStr">
        <is>
          <t>IC</t>
        </is>
      </c>
      <c r="J64" s="113" t="n">
        <v>3</v>
      </c>
      <c r="K64" s="114" t="inlineStr">
        <is>
          <t>Medium</t>
        </is>
      </c>
      <c r="L64" s="114" t="inlineStr">
        <is>
          <t>Core Contributor</t>
        </is>
      </c>
      <c r="M64" s="114" t="inlineStr">
        <is>
          <t>Develop in role</t>
        </is>
      </c>
      <c r="N64" s="114" t="n"/>
      <c r="O64" s="114" t="inlineStr"/>
      <c r="P64" s="114" t="inlineStr"/>
      <c r="Q64" s="119" t="n">
        <v>86</v>
      </c>
      <c r="R64" s="164" t="inlineStr">
        <is>
          <t>Developing</t>
        </is>
      </c>
      <c r="S64" s="164" t="n">
        <v>83</v>
      </c>
      <c r="T64" s="164" t="n">
        <v>88</v>
      </c>
      <c r="U64" s="164" t="n">
        <v>87</v>
      </c>
      <c r="V64" s="164" t="n"/>
      <c r="W64" s="164" t="inlineStr">
        <is>
          <t>Communication, Analytics &amp; BI, Client &amp; quality focus</t>
        </is>
      </c>
      <c r="X64" s="164" t="inlineStr">
        <is>
          <r>
            <rPr>
              <rFont val="Calibri"/>
              <b val="1"/>
              <sz val="10"/>
            </rPr>
            <t>A3:</t>
          </r>
          <r>
            <rPr>
              <rFont val="Calibri"/>
              <sz val="10"/>
            </rPr>
            <t xml:space="preserve"> 73% of profile — not yet</t>
          </r>
        </is>
      </c>
      <c r="Y64" s="164" t="inlineStr">
        <is>
          <r>
            <rPr>
              <rFont val="Calibri"/>
              <b val="1"/>
              <sz val="10"/>
            </rPr>
            <t>Evidence:</t>
          </r>
          <r>
            <rPr>
              <rFont val="Calibri"/>
              <sz val="10"/>
            </rPr>
            <t xml:space="preserve"> Survey + KRAs | Core: Ownership 2/2, Problem solving 2/2, Communication &amp; collaboration 2/2, Client &amp; quality focus 1/2, Learning agility 1/2, Integrity &amp; compliance 2/2 | Future-ready: AI literacy 2/2, Data literacy 2/2, Digital fluency 1/2, Innovation 2/2 | Functional: Digital marketing 2/2, Communication 1/2, Analytics &amp; BI 1/2, AI / GenAI 2/2, Product &amp; domain 2/2, Business acumen 3/2</t>
          </r>
        </is>
      </c>
      <c r="Z64" s="120" t="inlineStr">
        <is>
          <t>Product &amp; tool knowledge</t>
        </is>
      </c>
      <c r="AA64" s="165" t="inlineStr">
        <is>
          <t>Digital marketing &amp; analytics; content/SEO; campaign tooling; brand &amp; creative best practices</t>
        </is>
      </c>
      <c r="AB64" s="165" t="inlineStr">
        <is>
          <t>Product, Platform &amp; Domain Knowledge; AI, GenAI &amp; Prompt Engineering; Advanced Excel &amp; Productivity Tools</t>
        </is>
      </c>
      <c r="AC64" s="165" t="inlineStr">
        <is>
          <t>Product &amp; tool knowledge</t>
        </is>
      </c>
      <c r="AD64"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64" s="122" t="inlineStr">
        <is>
          <t>No strong match from survey evidence</t>
        </is>
      </c>
      <c r="AF64" s="123" t="inlineStr">
        <is>
          <t>No material overlap found</t>
        </is>
      </c>
      <c r="AG64" s="123" t="inlineStr">
        <is>
          <t>No close match in other businesses</t>
        </is>
      </c>
      <c r="AH64" s="123" t="n"/>
      <c r="AI64" s="123" t="n"/>
      <c r="AJ64" s="123" t="n"/>
    </row>
    <row r="65" ht="132" customHeight="1">
      <c r="A65" s="109" t="inlineStr">
        <is>
          <t>IRIS2514</t>
        </is>
      </c>
      <c r="B65" s="111" t="inlineStr">
        <is>
          <t>Jatin Khare</t>
        </is>
      </c>
      <c r="C65" s="111" t="inlineStr">
        <is>
          <t>Marketing</t>
        </is>
      </c>
      <c r="D65" s="115" t="inlineStr">
        <is>
          <t>Marketing Associate</t>
        </is>
      </c>
      <c r="E65" s="115" t="inlineStr">
        <is>
          <t>Content Marketing Associate</t>
        </is>
      </c>
      <c r="F65" s="111" t="inlineStr">
        <is>
          <t>L3 – Professional / Associate</t>
        </is>
      </c>
      <c r="G65" s="26" t="inlineStr">
        <is>
          <t>A2</t>
        </is>
      </c>
      <c r="H65" s="149" t="inlineStr">
        <is>
          <t>• Same level</t>
        </is>
      </c>
      <c r="I65" s="111" t="inlineStr">
        <is>
          <t>IC</t>
        </is>
      </c>
      <c r="J65" s="113" t="inlineStr">
        <is>
          <t>Not rated · manager</t>
        </is>
      </c>
      <c r="K65" s="114" t="inlineStr">
        <is>
          <t>Medium</t>
        </is>
      </c>
      <c r="L65" s="114" t="inlineStr">
        <is>
          <t>Core Contributor</t>
        </is>
      </c>
      <c r="M65" s="114" t="inlineStr">
        <is>
          <t>Develop in role</t>
        </is>
      </c>
      <c r="N65" s="114" t="n"/>
      <c r="O65" s="114" t="inlineStr"/>
      <c r="P65" s="114" t="inlineStr"/>
      <c r="Q65" s="119" t="n">
        <v>80</v>
      </c>
      <c r="R65" s="164" t="inlineStr">
        <is>
          <t>Developing</t>
        </is>
      </c>
      <c r="S65" s="164" t="n">
        <v>90</v>
      </c>
      <c r="T65" s="164" t="n">
        <v>50</v>
      </c>
      <c r="U65" s="164" t="n">
        <v>85</v>
      </c>
      <c r="V65" s="164" t="n"/>
      <c r="W65" s="164" t="inlineStr">
        <is>
          <t>Analytics &amp; BI, AI / GenAI, Product &amp; domain</t>
        </is>
      </c>
      <c r="X65" s="164" t="inlineStr">
        <is>
          <r>
            <rPr>
              <rFont val="Calibri"/>
              <b val="1"/>
              <sz val="10"/>
            </rPr>
            <t>A3:</t>
          </r>
          <r>
            <rPr>
              <rFont val="Calibri"/>
              <sz val="10"/>
            </rPr>
            <t xml:space="preserve"> 70% of profile — not yet</t>
          </r>
        </is>
      </c>
      <c r="Y65" s="164" t="inlineStr">
        <is>
          <r>
            <rPr>
              <rFont val="Calibri"/>
              <b val="1"/>
              <sz val="10"/>
            </rPr>
            <t>Evidence:</t>
          </r>
          <r>
            <rPr>
              <rFont val="Calibri"/>
              <sz val="10"/>
            </rPr>
            <t xml:space="preserve"> Survey + KRAs | Core: Ownership 3/2, Problem solving 1/2, Communication &amp; collaboration 3/2, Client &amp; quality focus 2/2, Learning agility 1/2, Integrity &amp; compliance 2/2 | Future-ready: AI literacy 1/2, Data literacy 1/2, Digital fluency 1/2, Innovation 1/2 | Functional: Digital marketing 3/2, Communication 3/2, Analytics &amp; BI 1/2, AI / GenAI 1/2, Product &amp; domain 1/2, Business acumen 3/2</t>
          </r>
        </is>
      </c>
      <c r="Z65" s="120" t="inlineStr">
        <is>
          <t>Answered · no common topic</t>
        </is>
      </c>
      <c r="AA65" s="165" t="inlineStr">
        <is>
          <t>Jatin needs to be more proactive when dealing with conflicting priorities</t>
        </is>
      </c>
      <c r="AB65" s="165" t="inlineStr">
        <is>
          <t>Project, Program &amp; Agile Management; Communication &amp; Presentation; Marketing Tech &amp; Digital Marketing</t>
        </is>
      </c>
      <c r="AC65" s="165" t="inlineStr">
        <is>
          <t>Answered · no common topic</t>
        </is>
      </c>
      <c r="AD65" s="165" t="n"/>
      <c r="AE65" s="122" t="inlineStr">
        <is>
          <t>No strong match from survey evidence</t>
        </is>
      </c>
      <c r="AF65" s="123" t="inlineStr">
        <is>
          <t>No material overlap found</t>
        </is>
      </c>
      <c r="AG65" s="123" t="inlineStr">
        <is>
          <t>Barsha Gloria Gomes · Corporate, Senior Content Marketing Specialist — 0.32; Muskan Jain · iDEAL, Content Marketing Associate — 0.30; Abhilash Menon · iFile, Senior Manager – Product Marketing — 0.26</t>
        </is>
      </c>
      <c r="AH65" s="123" t="n"/>
      <c r="AI65" s="123" t="n"/>
      <c r="AJ65" s="123" t="n"/>
    </row>
    <row r="66" ht="132" customHeight="1">
      <c r="A66" s="109" t="inlineStr">
        <is>
          <t>IRIS2535</t>
        </is>
      </c>
      <c r="B66" s="111" t="inlineStr">
        <is>
          <t>Kaninika Kali</t>
        </is>
      </c>
      <c r="C66" s="111" t="inlineStr">
        <is>
          <t>Marketing</t>
        </is>
      </c>
      <c r="D66" s="115" t="inlineStr">
        <is>
          <t>Associate- MarkOps</t>
        </is>
      </c>
      <c r="E66" s="115" t="inlineStr">
        <is>
          <t>Marketing Operations Associate</t>
        </is>
      </c>
      <c r="F66" s="115" t="inlineStr">
        <is>
          <t>L1 – Intern</t>
        </is>
      </c>
      <c r="G66" s="116" t="inlineStr">
        <is>
          <t>A2</t>
        </is>
      </c>
      <c r="H66" s="146" t="inlineStr">
        <is>
          <t>▲ Up</t>
        </is>
      </c>
      <c r="I66" s="111" t="inlineStr">
        <is>
          <t>IC</t>
        </is>
      </c>
      <c r="J66" s="113" t="n">
        <v>3</v>
      </c>
      <c r="K66" s="114" t="inlineStr">
        <is>
          <t>Low</t>
        </is>
      </c>
      <c r="L66" s="114" t="inlineStr">
        <is>
          <t>Core Contributor</t>
        </is>
      </c>
      <c r="M66" s="114" t="inlineStr">
        <is>
          <t>Develop in role</t>
        </is>
      </c>
      <c r="N66" s="114" t="n"/>
      <c r="O66" s="114" t="inlineStr"/>
      <c r="P66" s="114" t="inlineStr"/>
      <c r="Q66" s="119" t="n">
        <v>80</v>
      </c>
      <c r="R66" s="164" t="inlineStr">
        <is>
          <t>Developing</t>
        </is>
      </c>
      <c r="S66" s="164" t="n">
        <v>90</v>
      </c>
      <c r="T66" s="164" t="n">
        <v>92</v>
      </c>
      <c r="U66" s="164" t="n">
        <v>70</v>
      </c>
      <c r="V66" s="164" t="n"/>
      <c r="W66" s="164" t="inlineStr">
        <is>
          <t>Communication, Analytics &amp; BI, Product &amp; domain</t>
        </is>
      </c>
      <c r="X66" s="164" t="inlineStr">
        <is>
          <r>
            <rPr>
              <rFont val="Calibri"/>
              <b val="1"/>
              <sz val="10"/>
            </rPr>
            <t>A3:</t>
          </r>
          <r>
            <rPr>
              <rFont val="Calibri"/>
              <sz val="10"/>
            </rPr>
            <t xml:space="preserve"> 70% of profile — not yet</t>
          </r>
        </is>
      </c>
      <c r="Y66" s="164" t="inlineStr">
        <is>
          <r>
            <rPr>
              <rFont val="Calibri"/>
              <b val="1"/>
              <sz val="10"/>
            </rPr>
            <t>Evidence:</t>
          </r>
          <r>
            <rPr>
              <rFont val="Calibri"/>
              <sz val="10"/>
            </rPr>
            <t xml:space="preserve"> Survey + KRAs | Core: Ownership 3/2, Problem solving 1/2, Communication &amp; collaboration 2/2, Client &amp; quality focus 3/2, Learning agility 1/2, Integrity &amp; compliance 2/2 | Future-ready: AI literacy 2/2, Data literacy 3/2, Digital fluency 2/2, Innovation 1/2 | Functional: Digital marketing 3/2, Communication 1/2, Analytics &amp; BI 1/2, AI / GenAI 2/2, Product &amp; domain 1/2, Business acumen 1/2</t>
          </r>
        </is>
      </c>
      <c r="Z66" s="120" t="inlineStr">
        <is>
          <t>Data, SQL &amp; analytics · Marketing &amp; content</t>
        </is>
      </c>
      <c r="AA66" s="165" t="inlineStr">
        <is>
          <t>Yes</t>
        </is>
      </c>
      <c r="AB66" s="165" t="inlineStr">
        <is>
          <t>AI, GenAI &amp; Prompt Engineering; Advanced Excel &amp; Productivity Tools; Marketing Tech &amp; Digital Marketing</t>
        </is>
      </c>
      <c r="AC66" s="165" t="inlineStr">
        <is>
          <t>Data, SQL &amp; analytics · Marketing &amp; content</t>
        </is>
      </c>
      <c r="AD66" s="165" t="n"/>
      <c r="AE66" s="122" t="inlineStr">
        <is>
          <t>No strong match from survey evidence</t>
        </is>
      </c>
      <c r="AF66" s="123" t="inlineStr">
        <is>
          <t>Mounika Kattula · Senior Marketing Operations Associate — 0.44: hubspot, enrichment, data, crm; Vishal · Marketing Operations Associate — 0.42: hubspot, enrichment, data, hygiene</t>
        </is>
      </c>
      <c r="AG66" s="123" t="inlineStr">
        <is>
          <t>No close match in other businesses</t>
        </is>
      </c>
      <c r="AH66" s="123" t="n"/>
      <c r="AI66" s="123" t="n"/>
      <c r="AJ66" s="123" t="n"/>
    </row>
    <row r="67" ht="132" customHeight="1">
      <c r="A67" s="109" t="inlineStr">
        <is>
          <t>IRIS2516</t>
        </is>
      </c>
      <c r="B67" s="111" t="inlineStr">
        <is>
          <t>Rimsha Khan</t>
        </is>
      </c>
      <c r="C67" s="111" t="inlineStr">
        <is>
          <t>Marketing</t>
        </is>
      </c>
      <c r="D67" s="115" t="inlineStr">
        <is>
          <t>Marketing Associate</t>
        </is>
      </c>
      <c r="E67" s="115" t="inlineStr">
        <is>
          <t>Content Marketing Associate</t>
        </is>
      </c>
      <c r="F67" s="111" t="inlineStr">
        <is>
          <t>L3 – Professional / Associate</t>
        </is>
      </c>
      <c r="G67" s="26" t="inlineStr">
        <is>
          <t>A2</t>
        </is>
      </c>
      <c r="H67" s="149" t="inlineStr">
        <is>
          <t>• Same level</t>
        </is>
      </c>
      <c r="I67" s="111" t="inlineStr">
        <is>
          <t>IC</t>
        </is>
      </c>
      <c r="J67" s="113" t="inlineStr">
        <is>
          <t>Not rated · manager</t>
        </is>
      </c>
      <c r="K67" s="114" t="inlineStr">
        <is>
          <t>Low</t>
        </is>
      </c>
      <c r="L67" s="114" t="inlineStr">
        <is>
          <t>Misplaced Talent / Enigma</t>
        </is>
      </c>
      <c r="M67" s="114" t="inlineStr">
        <is>
          <t>Develop in role</t>
        </is>
      </c>
      <c r="N67" s="114" t="n"/>
      <c r="O67" s="114" t="inlineStr"/>
      <c r="P67" s="114" t="inlineStr"/>
      <c r="Q67" s="119" t="n">
        <v>79</v>
      </c>
      <c r="R67" s="164" t="inlineStr">
        <is>
          <t>Developing</t>
        </is>
      </c>
      <c r="S67" s="164" t="n">
        <v>83</v>
      </c>
      <c r="T67" s="164" t="n">
        <v>62</v>
      </c>
      <c r="U67" s="164" t="n">
        <v>83</v>
      </c>
      <c r="V67" s="164" t="n"/>
      <c r="W67" s="164" t="inlineStr">
        <is>
          <t>AI / GenAI, Product &amp; domain, Client &amp; quality focus</t>
        </is>
      </c>
      <c r="X67" s="164" t="inlineStr">
        <is>
          <r>
            <rPr>
              <rFont val="Calibri"/>
              <b val="1"/>
              <sz val="10"/>
            </rPr>
            <t>A3:</t>
          </r>
          <r>
            <rPr>
              <rFont val="Calibri"/>
              <sz val="10"/>
            </rPr>
            <t xml:space="preserve"> 65% of profile — not yet</t>
          </r>
        </is>
      </c>
      <c r="Y67" s="164" t="inlineStr">
        <is>
          <r>
            <rPr>
              <rFont val="Calibri"/>
              <b val="1"/>
              <sz val="10"/>
            </rPr>
            <t>Evidence:</t>
          </r>
          <r>
            <rPr>
              <rFont val="Calibri"/>
              <sz val="10"/>
            </rPr>
            <t xml:space="preserve"> Survey + KRAs | Core: Ownership 2/2, Problem solving 2/2, Communication &amp; collaboration 2/2, Client &amp; quality focus 1/2, Learning agility 1/2, Integrity &amp; compliance 2/2 | Future-ready: AI literacy 1/2, Data literacy 2/2, Digital fluency 1/2, Innovation 1/2 | Functional: Digital marketing 2/2, Communication 2/2, Analytics &amp; BI 2/2, AI / GenAI 1/2, Product &amp; domain 1/2, Business acumen 2/2</t>
          </r>
        </is>
      </c>
      <c r="Z67" s="120" t="inlineStr"/>
      <c r="AA67" s="165" t="inlineStr">
        <is>
          <t>Needs to learn the fundamentals of content marketing</t>
        </is>
      </c>
      <c r="AB67" s="165" t="inlineStr">
        <is>
          <t>Data Analytics, BI &amp; Visualisation; Advanced Excel &amp; Productivity Tools; Product, Platform &amp; Domain Knowledge</t>
        </is>
      </c>
      <c r="AC67" s="165" t="inlineStr"/>
      <c r="AD67" s="165" t="n"/>
      <c r="AE67" s="122" t="inlineStr">
        <is>
          <t>No strong match from survey evidence</t>
        </is>
      </c>
      <c r="AF67" s="123" t="inlineStr">
        <is>
          <t>Aakansha Gupta · Content Marketing Associate — 0.43: week, content, blogs, semrush</t>
        </is>
      </c>
      <c r="AG67" s="123" t="inlineStr">
        <is>
          <t>Muskan Jain · iDEAL, Content Marketing Associate — 0.42; Vasundhara Lella · Datatech, Senior Content Marketing Associate — 0.37; Ankita Pathak · Datatech, Senior Marketing Specialist – POD Lead — 0.31</t>
        </is>
      </c>
      <c r="AH67" s="123" t="n"/>
      <c r="AI67" s="123" t="n"/>
      <c r="AJ67" s="123" t="n"/>
    </row>
    <row r="68" ht="132" customHeight="1">
      <c r="A68" s="109" t="inlineStr">
        <is>
          <t>IRIS2391</t>
        </is>
      </c>
      <c r="B68" s="111" t="inlineStr">
        <is>
          <t>Ritam Mukhopadhyay</t>
        </is>
      </c>
      <c r="C68" s="111" t="inlineStr">
        <is>
          <t>Marketing</t>
        </is>
      </c>
      <c r="D68" s="115" t="inlineStr">
        <is>
          <t>Marketing Operations Executive</t>
        </is>
      </c>
      <c r="E68" s="115" t="inlineStr">
        <is>
          <t>Marketing Operations Associate</t>
        </is>
      </c>
      <c r="F68" s="111" t="inlineStr">
        <is>
          <t>L3 – Professional / Associate</t>
        </is>
      </c>
      <c r="G68" s="26" t="inlineStr">
        <is>
          <t>A2</t>
        </is>
      </c>
      <c r="H68" s="149" t="inlineStr">
        <is>
          <t>• Same level</t>
        </is>
      </c>
      <c r="I68" s="111" t="inlineStr">
        <is>
          <t>IC</t>
        </is>
      </c>
      <c r="J68" s="113" t="n">
        <v>3</v>
      </c>
      <c r="K68" s="114" t="inlineStr">
        <is>
          <t>Medium</t>
        </is>
      </c>
      <c r="L68" s="114" t="inlineStr">
        <is>
          <t>Reliable Specialist</t>
        </is>
      </c>
      <c r="M68" s="114" t="inlineStr">
        <is>
          <t>Develop in role</t>
        </is>
      </c>
      <c r="N68" s="114" t="n"/>
      <c r="O68" s="114" t="inlineStr"/>
      <c r="P68" s="114" t="inlineStr"/>
      <c r="Q68" s="119" t="n">
        <v>94</v>
      </c>
      <c r="R68" s="164" t="inlineStr">
        <is>
          <t>Meets the level</t>
        </is>
      </c>
      <c r="S68" s="164" t="n">
        <v>95</v>
      </c>
      <c r="T68" s="164" t="n">
        <v>92</v>
      </c>
      <c r="U68" s="164" t="n">
        <v>93</v>
      </c>
      <c r="V68" s="164" t="n"/>
      <c r="W68" s="164" t="inlineStr">
        <is>
          <t>AI / GenAI, Product &amp; domain, Learning agility</t>
        </is>
      </c>
      <c r="X68" s="164" t="inlineStr">
        <is>
          <r>
            <rPr>
              <rFont val="Calibri"/>
              <b val="1"/>
              <sz val="10"/>
            </rPr>
            <t>A3:</t>
          </r>
          <r>
            <rPr>
              <rFont val="Calibri"/>
              <sz val="10"/>
            </rPr>
            <t xml:space="preserve"> 83% of profile — close</t>
          </r>
        </is>
      </c>
      <c r="Y68" s="164" t="inlineStr">
        <is>
          <r>
            <rPr>
              <rFont val="Calibri"/>
              <b val="1"/>
              <sz val="10"/>
            </rPr>
            <t>Evidence:</t>
          </r>
          <r>
            <rPr>
              <rFont val="Calibri"/>
              <sz val="10"/>
            </rPr>
            <t xml:space="preserve"> Survey + KRAs | Core: Ownership 2/2, Problem solving 2/2, Communication &amp; collaboration 3/2, Client &amp; quality focus 2/2, Learning agility 1/2, Integrity &amp; compliance 2/2 | Future-ready: AI literacy 1/2, Data literacy 3/2, Digital fluency 2/2, Innovation 2/2 | Functional: Digital marketing 3/2, Communication 2/2, Analytics &amp; BI 3/2, AI / GenAI 1/2, Product &amp; domain 1/2, Business acumen 3/2</t>
          </r>
        </is>
      </c>
      <c r="Z68" s="120" t="inlineStr">
        <is>
          <t>Product &amp; tool knowledge · Client, sales &amp; stakeholders · Marketing &amp; content</t>
        </is>
      </c>
      <c r="AA68" s="165" t="inlineStr">
        <is>
          <t>Yes</t>
        </is>
      </c>
      <c r="AB68" s="165" t="inlineStr">
        <is>
          <t>Strategic Thinking &amp; Business Acumen</t>
        </is>
      </c>
      <c r="AC68" s="165" t="inlineStr">
        <is>
          <t>Product &amp; tool knowledge · Client, sales &amp; stakeholders · Marketing &amp; content</t>
        </is>
      </c>
      <c r="AD68" s="165" t="n"/>
      <c r="AE68" s="122" t="inlineStr">
        <is>
          <t>No strong match from survey evidence</t>
        </is>
      </c>
      <c r="AF68" s="123" t="inlineStr">
        <is>
          <t>Sudipta Kundu · Senior Marketing Specialist – POD Lead — 0.32: marketing, crm, hubspot; Danish Baksh · Senior Digital Marketing Associate — 0.30: marketing, email, hubspot, automation</t>
        </is>
      </c>
      <c r="AG68" s="123" t="inlineStr">
        <is>
          <t>Esther Kanagaselvam D · Corporate, Marketing Operations Associate — 0.30</t>
        </is>
      </c>
      <c r="AH68" s="123" t="n"/>
      <c r="AI68" s="123" t="n"/>
      <c r="AJ68" s="123" t="n"/>
    </row>
    <row r="69" ht="132" customHeight="1">
      <c r="A69" s="109" t="inlineStr">
        <is>
          <t>IRIS2517</t>
        </is>
      </c>
      <c r="B69" s="111" t="inlineStr">
        <is>
          <t>Shubhangi Sharma</t>
        </is>
      </c>
      <c r="C69" s="111" t="inlineStr">
        <is>
          <t>Marketing</t>
        </is>
      </c>
      <c r="D69" s="115" t="inlineStr">
        <is>
          <t>Marketing Associate</t>
        </is>
      </c>
      <c r="E69" s="115" t="inlineStr">
        <is>
          <t>Content Marketing Associate</t>
        </is>
      </c>
      <c r="F69" s="111" t="inlineStr">
        <is>
          <t>L3 – Professional / Associate</t>
        </is>
      </c>
      <c r="G69" s="26" t="inlineStr">
        <is>
          <t>A2</t>
        </is>
      </c>
      <c r="H69" s="149" t="inlineStr">
        <is>
          <t>• Same level</t>
        </is>
      </c>
      <c r="I69" s="111" t="inlineStr">
        <is>
          <t>IC</t>
        </is>
      </c>
      <c r="J69" s="113" t="inlineStr">
        <is>
          <t>Not rated · manager</t>
        </is>
      </c>
      <c r="K69" s="114" t="inlineStr">
        <is>
          <t>Medium</t>
        </is>
      </c>
      <c r="L69" s="114" t="inlineStr">
        <is>
          <t>Core Contributor</t>
        </is>
      </c>
      <c r="M69" s="114" t="inlineStr">
        <is>
          <t>Develop in role</t>
        </is>
      </c>
      <c r="N69" s="114" t="n"/>
      <c r="O69" s="114" t="inlineStr"/>
      <c r="P69" s="114" t="inlineStr"/>
      <c r="Q69" s="119" t="n">
        <v>81</v>
      </c>
      <c r="R69" s="164" t="inlineStr">
        <is>
          <t>Developing</t>
        </is>
      </c>
      <c r="S69" s="164" t="n">
        <v>75</v>
      </c>
      <c r="T69" s="164" t="n">
        <v>75</v>
      </c>
      <c r="U69" s="164" t="n">
        <v>87</v>
      </c>
      <c r="V69" s="164" t="n"/>
      <c r="W69" s="164" t="inlineStr">
        <is>
          <t>Analytics &amp; BI, Product &amp; domain, Problem solving</t>
        </is>
      </c>
      <c r="X69" s="164" t="inlineStr">
        <is>
          <r>
            <rPr>
              <rFont val="Calibri"/>
              <b val="1"/>
              <sz val="10"/>
            </rPr>
            <t>A3:</t>
          </r>
          <r>
            <rPr>
              <rFont val="Calibri"/>
              <sz val="10"/>
            </rPr>
            <t xml:space="preserve"> 68% of profile — not yet</t>
          </r>
        </is>
      </c>
      <c r="Y69" s="164" t="inlineStr">
        <is>
          <r>
            <rPr>
              <rFont val="Calibri"/>
              <b val="1"/>
              <sz val="10"/>
            </rPr>
            <t>Evidence:</t>
          </r>
          <r>
            <rPr>
              <rFont val="Calibri"/>
              <sz val="10"/>
            </rPr>
            <t xml:space="preserve"> Survey + KRAs | Core: Ownership 2/2, Problem solving 1/2, Communication &amp; collaboration 2/2, Client &amp; quality focus 1/2, Learning agility 1/2, Integrity &amp; compliance 2/2 | Future-ready: AI literacy 2/2, Data literacy 1/2, Digital fluency 1/2, Innovation 2/2 | Functional: Digital marketing 3/2, Communication 2/2, Analytics &amp; BI 1/2, AI / GenAI 2/2, Product &amp; domain 1/2, Business acumen 2/2</t>
          </r>
        </is>
      </c>
      <c r="Z69" s="120" t="inlineStr">
        <is>
          <t>Product &amp; tool knowledge · Marketing &amp; content</t>
        </is>
      </c>
      <c r="AA69" s="165" t="inlineStr">
        <is>
          <t>Needs to learn the fundamentals of content marketing</t>
        </is>
      </c>
      <c r="AB69" s="165" t="inlineStr">
        <is>
          <t>Marketing Tech &amp; Digital Marketing; AI, GenAI &amp; Prompt Engineering; Stakeholder &amp; Client Management</t>
        </is>
      </c>
      <c r="AC69" s="165" t="inlineStr">
        <is>
          <t>Product &amp; tool knowledge · Marketing &amp; content</t>
        </is>
      </c>
      <c r="AD69" s="165" t="n"/>
      <c r="AE69" s="122" t="inlineStr">
        <is>
          <t>No strong match from survey evidence</t>
        </is>
      </c>
      <c r="AF69" s="123" t="inlineStr">
        <is>
          <t>No material overlap found</t>
        </is>
      </c>
      <c r="AG69" s="123" t="inlineStr">
        <is>
          <t>No close match in other businesses</t>
        </is>
      </c>
      <c r="AH69" s="123" t="n"/>
      <c r="AI69" s="123" t="n"/>
      <c r="AJ69" s="123" t="n"/>
    </row>
    <row r="70" ht="132" customHeight="1">
      <c r="A70" s="109" t="inlineStr">
        <is>
          <t>IRIS2534</t>
        </is>
      </c>
      <c r="B70" s="111" t="inlineStr">
        <is>
          <t>Vishal</t>
        </is>
      </c>
      <c r="C70" s="111" t="inlineStr">
        <is>
          <t>Marketing</t>
        </is>
      </c>
      <c r="D70" s="115" t="inlineStr">
        <is>
          <t>Associate- MarkOps</t>
        </is>
      </c>
      <c r="E70" s="115" t="inlineStr">
        <is>
          <t>Marketing Operations Associate</t>
        </is>
      </c>
      <c r="F70" s="115" t="inlineStr">
        <is>
          <t>L1 – Intern</t>
        </is>
      </c>
      <c r="G70" s="116" t="inlineStr">
        <is>
          <t>A2</t>
        </is>
      </c>
      <c r="H70" s="146" t="inlineStr">
        <is>
          <t>▲ Up</t>
        </is>
      </c>
      <c r="I70" s="111" t="inlineStr">
        <is>
          <t>IC</t>
        </is>
      </c>
      <c r="J70" s="113" t="n">
        <v>4</v>
      </c>
      <c r="K70" s="114" t="inlineStr">
        <is>
          <t>Medium</t>
        </is>
      </c>
      <c r="L70" s="114" t="inlineStr">
        <is>
          <t>Core Contributor</t>
        </is>
      </c>
      <c r="M70" s="114" t="inlineStr">
        <is>
          <t>Ready in 6–12 months</t>
        </is>
      </c>
      <c r="N70" s="114" t="n"/>
      <c r="O70" s="114" t="inlineStr"/>
      <c r="P70" s="114" t="inlineStr"/>
      <c r="Q70" s="119" t="n">
        <v>80</v>
      </c>
      <c r="R70" s="164" t="inlineStr">
        <is>
          <t>Developing</t>
        </is>
      </c>
      <c r="S70" s="164" t="n">
        <v>93</v>
      </c>
      <c r="T70" s="164" t="n">
        <v>88</v>
      </c>
      <c r="U70" s="164" t="n">
        <v>70</v>
      </c>
      <c r="V70" s="164" t="n"/>
      <c r="W70" s="164" t="inlineStr">
        <is>
          <t>Communication, Analytics &amp; BI, Product &amp; domain</t>
        </is>
      </c>
      <c r="X70" s="164" t="inlineStr">
        <is>
          <r>
            <rPr>
              <rFont val="Calibri"/>
              <b val="1"/>
              <sz val="10"/>
            </rPr>
            <t>A3:</t>
          </r>
          <r>
            <rPr>
              <rFont val="Calibri"/>
              <sz val="10"/>
            </rPr>
            <t xml:space="preserve"> 70% of profile — not yet</t>
          </r>
        </is>
      </c>
      <c r="Y70" s="164" t="inlineStr">
        <is>
          <r>
            <rPr>
              <rFont val="Calibri"/>
              <b val="1"/>
              <sz val="10"/>
            </rPr>
            <t>Evidence:</t>
          </r>
          <r>
            <rPr>
              <rFont val="Calibri"/>
              <sz val="10"/>
            </rPr>
            <t xml:space="preserve"> Survey + KRAs | Core: Ownership 3/2, Problem solving 1/2, Communication &amp; collaboration 3/2, Client &amp; quality focus 4/2, Learning agility 1/2, Integrity &amp; compliance 2/2 | Future-ready: AI literacy 2/2, Data literacy 1/2, Digital fluency 2/2, Innovation 2/2 | Functional: Digital marketing 3/2, Communication 1/2, Analytics &amp; BI 1/2, AI / GenAI 2/2, Product &amp; domain 1/2, Business acumen 1/2</t>
          </r>
        </is>
      </c>
      <c r="Z70" s="120" t="inlineStr">
        <is>
          <t>Marketing &amp; content</t>
        </is>
      </c>
      <c r="AA70" s="165" t="inlineStr">
        <is>
          <t>Would benefit from deeper understanding of domain + perspective of database &amp; marketing</t>
        </is>
      </c>
      <c r="AB70" s="165" t="inlineStr">
        <is>
          <t>AI, GenAI &amp; Prompt Engineering</t>
        </is>
      </c>
      <c r="AC70" s="165" t="inlineStr">
        <is>
          <t>Product &amp; tool knowledge · Marketing &amp; content</t>
        </is>
      </c>
      <c r="AD70" s="165" t="n"/>
      <c r="AE70" s="122" t="inlineStr">
        <is>
          <t>No strong match from survey evidence</t>
        </is>
      </c>
      <c r="AF70" s="123" t="inlineStr">
        <is>
          <t>Mounika Kattula · Senior Marketing Operations Associate — 0.48: hubspot, data, seamless, enrichment; Kaninika Kali · Marketing Operations Associate — 0.42: hubspot, enrichment, data, hygiene; Diksha Gunjyal · Sales Development Representative — 0.31: hubspot, icp, navigator, linkedin</t>
        </is>
      </c>
      <c r="AG70" s="123" t="inlineStr">
        <is>
          <t>No close match in other businesses</t>
        </is>
      </c>
      <c r="AH70" s="123" t="n"/>
      <c r="AI70" s="123" t="n"/>
      <c r="AJ70" s="123" t="n"/>
    </row>
    <row r="71" ht="132" customHeight="1">
      <c r="A71" s="109" t="inlineStr">
        <is>
          <t>IRIS2546</t>
        </is>
      </c>
      <c r="B71" s="111" t="inlineStr">
        <is>
          <t>Adithya Nair</t>
        </is>
      </c>
      <c r="C71" s="111" t="inlineStr">
        <is>
          <t>Marketing</t>
        </is>
      </c>
      <c r="D71" s="111" t="inlineStr">
        <is>
          <t>Sales Development Representative</t>
        </is>
      </c>
      <c r="E71" s="111" t="inlineStr">
        <is>
          <t>Sales Development Representative</t>
        </is>
      </c>
      <c r="F71" s="115" t="inlineStr">
        <is>
          <t>Not in current mapping files</t>
        </is>
      </c>
      <c r="G71" s="116" t="inlineStr">
        <is>
          <t>A2</t>
        </is>
      </c>
      <c r="H71" s="118" t="inlineStr">
        <is>
          <t>● Newly mapped</t>
        </is>
      </c>
      <c r="I71" s="111" t="inlineStr">
        <is>
          <t>IC</t>
        </is>
      </c>
      <c r="J71" s="113" t="inlineStr">
        <is>
          <t>Not rated · manager</t>
        </is>
      </c>
      <c r="K71" s="114" t="inlineStr">
        <is>
          <t>—</t>
        </is>
      </c>
      <c r="L71" s="114" t="inlineStr">
        <is>
          <t>Not placed · manager</t>
        </is>
      </c>
      <c r="M71" s="114" t="inlineStr">
        <is>
          <t>No rating data</t>
        </is>
      </c>
      <c r="N71" s="114" t="n"/>
      <c r="O71" s="114" t="inlineStr"/>
      <c r="P71" s="114" t="inlineStr"/>
      <c r="Q71" s="119" t="n">
        <v>99</v>
      </c>
      <c r="R71" s="164" t="inlineStr">
        <is>
          <t>Meets the level</t>
        </is>
      </c>
      <c r="S71" s="164" t="n">
        <v>107</v>
      </c>
      <c r="T71" s="164" t="n">
        <v>50</v>
      </c>
      <c r="U71" s="164" t="n">
        <v>113</v>
      </c>
      <c r="V71" s="164" t="n"/>
      <c r="W71" s="164" t="inlineStr">
        <is>
          <t>AI literacy, Data literacy, Digital fluency</t>
        </is>
      </c>
      <c r="X71" s="164" t="inlineStr">
        <is>
          <r>
            <rPr>
              <rFont val="Calibri"/>
              <b val="1"/>
              <sz val="10"/>
            </rPr>
            <t>A3:</t>
          </r>
          <r>
            <rPr>
              <rFont val="Calibri"/>
              <sz val="10"/>
            </rPr>
            <t xml:space="preserve"> 86% of profile — close</t>
          </r>
        </is>
      </c>
      <c r="Y71"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1/2, Digital fluency 1/2, Innovation 1/2 | Functional: Sales &amp; negotiation 3/2, Digital marketing 3/2, Stakeholder mgmt 3/2, Communication 3/2, Product &amp; domain 2/2, Business acumen 2/2</t>
          </r>
        </is>
      </c>
      <c r="Z71" s="120" t="inlineStr">
        <is>
          <t>Client, sales &amp; stakeholders</t>
        </is>
      </c>
      <c r="AA71" s="165" t="n"/>
      <c r="AB71" s="165" t="inlineStr">
        <is>
          <t>Sales, Negotiation &amp; Account Growth; ESG &amp; Sustainability; Stakeholder &amp; Client Management</t>
        </is>
      </c>
      <c r="AC71" s="165" t="inlineStr">
        <is>
          <t>Product &amp; tool knowledge · Client, sales &amp; stakeholders</t>
        </is>
      </c>
      <c r="AD71" s="165" t="n"/>
      <c r="AE71" s="122" t="inlineStr">
        <is>
          <t>No strong match from survey evidence</t>
        </is>
      </c>
      <c r="AF71" s="123" t="inlineStr">
        <is>
          <t>Anand Chiluka · Account Executive — 0.41: outreach, linkedin, hubspot; Mausam Thakkar · Senior Sales Development Representative — 0.36: outreach, hygiene, crm; Rahul Nishikant Pawar · Senior Sales Development Representative — 0.36: linkedin, outreach, hygiene, lead</t>
        </is>
      </c>
      <c r="AG71" s="123" t="inlineStr">
        <is>
          <t>No close match in other businesses</t>
        </is>
      </c>
      <c r="AH71" s="123" t="n"/>
      <c r="AI71" s="123" t="n"/>
      <c r="AJ71" s="123" t="n"/>
    </row>
    <row r="72" ht="132" customHeight="1">
      <c r="A72" s="109" t="inlineStr">
        <is>
          <t>IRIS2518</t>
        </is>
      </c>
      <c r="B72" s="111" t="inlineStr">
        <is>
          <t>Diksha Gunjyal</t>
        </is>
      </c>
      <c r="C72" s="111" t="inlineStr">
        <is>
          <t>Marketing</t>
        </is>
      </c>
      <c r="D72" s="115" t="inlineStr">
        <is>
          <t>Marketing Associate</t>
        </is>
      </c>
      <c r="E72" s="115" t="inlineStr">
        <is>
          <t>Sales Development Representative</t>
        </is>
      </c>
      <c r="F72" s="111" t="inlineStr">
        <is>
          <t>L3 – Professional / Associate</t>
        </is>
      </c>
      <c r="G72" s="26" t="inlineStr">
        <is>
          <t>A2</t>
        </is>
      </c>
      <c r="H72" s="149" t="inlineStr">
        <is>
          <t>• Same level</t>
        </is>
      </c>
      <c r="I72" s="111" t="inlineStr">
        <is>
          <t>IC</t>
        </is>
      </c>
      <c r="J72" s="113" t="n">
        <v>1</v>
      </c>
      <c r="K72" s="114" t="inlineStr">
        <is>
          <t>Low</t>
        </is>
      </c>
      <c r="L72" s="114" t="inlineStr">
        <is>
          <t>Performance Risk</t>
        </is>
      </c>
      <c r="M72" s="114" t="inlineStr">
        <is>
          <t>Performance first</t>
        </is>
      </c>
      <c r="N72" s="114" t="n"/>
      <c r="O72" s="114" t="inlineStr"/>
      <c r="P72" s="114" t="inlineStr"/>
      <c r="Q72" s="119" t="n">
        <v>72</v>
      </c>
      <c r="R72" s="164" t="inlineStr">
        <is>
          <t>Gap — development plan needed</t>
        </is>
      </c>
      <c r="S72" s="164" t="n">
        <v>67</v>
      </c>
      <c r="T72" s="164" t="n">
        <v>62</v>
      </c>
      <c r="U72" s="164" t="n">
        <v>78</v>
      </c>
      <c r="V72" s="164" t="n"/>
      <c r="W72" s="164" t="inlineStr">
        <is>
          <t>Stakeholder mgmt, Product &amp; domain, Business acumen</t>
        </is>
      </c>
      <c r="X72" s="164" t="inlineStr">
        <is>
          <r>
            <rPr>
              <rFont val="Calibri"/>
              <b val="1"/>
              <sz val="10"/>
            </rPr>
            <t>A3:</t>
          </r>
          <r>
            <rPr>
              <rFont val="Calibri"/>
              <sz val="10"/>
            </rPr>
            <t xml:space="preserve"> 60% of profile — not yet</t>
          </r>
        </is>
      </c>
      <c r="Y72" s="164" t="inlineStr">
        <is>
          <r>
            <rPr>
              <rFont val="Calibri"/>
              <b val="1"/>
              <sz val="10"/>
            </rPr>
            <t>Evidence:</t>
          </r>
          <r>
            <rPr>
              <rFont val="Calibri"/>
              <sz val="10"/>
            </rPr>
            <t xml:space="preserve"> Survey + KRAs | Core: Ownership 1/2, Problem solving 1/2, Communication &amp; collaboration 2/2, Client &amp; quality focus 1/2, Learning agility 1/2, Integrity &amp; compliance 2/2 | Future-ready: AI literacy 2/2, Data literacy 1/2, Digital fluency 1/2, Innovation 1/2 | Functional: Sales &amp; negotiation 3/2, Digital marketing 2/2, Stakeholder mgmt 1/2, Communication 2/2, Product &amp; domain 1/2, Business acumen 1/2</t>
          </r>
        </is>
      </c>
      <c r="Z72" s="120" t="inlineStr">
        <is>
          <t>Communication &amp; presentation</t>
        </is>
      </c>
      <c r="AA72" s="165" t="inlineStr">
        <is>
          <t>Would benefit from improving ownership, proactiveness · from her own end, and confidence in conversations while strengthening prospecting and pipeline …</t>
        </is>
      </c>
      <c r="AB72" s="165" t="inlineStr">
        <is>
          <t>AI, GenAI &amp; Prompt Engineering; Strategic Thinking &amp; Business Acumen; Marketing Tech &amp; Digital Marketing</t>
        </is>
      </c>
      <c r="AC72" s="165" t="inlineStr">
        <is>
          <t>Communication &amp; presentation</t>
        </is>
      </c>
      <c r="AD72" s="165" t="n"/>
      <c r="AE72" s="122" t="inlineStr">
        <is>
          <t>No strong match from survey evidence</t>
        </is>
      </c>
      <c r="AF72" s="123" t="inlineStr">
        <is>
          <t>Anika Mariam · Intern – Sales Development &amp; Prospecting — 0.43: linkedin, right, icp, meetings; Anand Chiluka · Account Executive — 0.42: linkedin, hubspot, navigator, meetings; Fatima Bhaiji · Sales Development Representative — 0.39: linkedin, hubspot, navigator, calls</t>
        </is>
      </c>
      <c r="AG72" s="123" t="inlineStr">
        <is>
          <t>Deepali Barai · iDEAL, Account Executive — 0.26</t>
        </is>
      </c>
      <c r="AH72" s="123" t="n"/>
      <c r="AI72" s="123" t="n"/>
      <c r="AJ72" s="123" t="n"/>
    </row>
    <row r="73" ht="132" customHeight="1">
      <c r="A73" s="109" t="inlineStr">
        <is>
          <t>IRIS2392</t>
        </is>
      </c>
      <c r="B73" s="111" t="inlineStr">
        <is>
          <t>Sanjana Thapa</t>
        </is>
      </c>
      <c r="C73" s="111" t="inlineStr">
        <is>
          <t>Marketing</t>
        </is>
      </c>
      <c r="D73" s="115" t="inlineStr">
        <is>
          <t>Marketing Associate - ABM</t>
        </is>
      </c>
      <c r="E73" s="115" t="inlineStr">
        <is>
          <t>Sales Development Representative</t>
        </is>
      </c>
      <c r="F73" s="111" t="inlineStr">
        <is>
          <t>L3 – Professional / Associate</t>
        </is>
      </c>
      <c r="G73" s="26" t="inlineStr">
        <is>
          <t>A2</t>
        </is>
      </c>
      <c r="H73" s="149" t="inlineStr">
        <is>
          <t>• Same level</t>
        </is>
      </c>
      <c r="I73" s="111" t="inlineStr">
        <is>
          <t>IC</t>
        </is>
      </c>
      <c r="J73" s="113" t="n">
        <v>1</v>
      </c>
      <c r="K73" s="114" t="inlineStr">
        <is>
          <t>High</t>
        </is>
      </c>
      <c r="L73" s="114" t="inlineStr">
        <is>
          <t>High Impact / Growth Talent</t>
        </is>
      </c>
      <c r="M73" s="114" t="inlineStr">
        <is>
          <t>Ready in 6–12 months</t>
        </is>
      </c>
      <c r="N73" s="114" t="n"/>
      <c r="O73" s="114" t="inlineStr">
        <is>
          <t>Yes</t>
        </is>
      </c>
      <c r="P73" s="114" t="inlineStr"/>
      <c r="Q73" s="119" t="n">
        <v>91</v>
      </c>
      <c r="R73" s="164" t="inlineStr">
        <is>
          <t>Meets the level</t>
        </is>
      </c>
      <c r="S73" s="164" t="n">
        <v>78</v>
      </c>
      <c r="T73" s="164" t="n">
        <v>62</v>
      </c>
      <c r="U73" s="164" t="n">
        <v>110</v>
      </c>
      <c r="V73" s="164" t="n"/>
      <c r="W73" s="164" t="inlineStr">
        <is>
          <t>Ownership, Problem solving, Learning agility</t>
        </is>
      </c>
      <c r="X73" s="164" t="inlineStr">
        <is>
          <r>
            <rPr>
              <rFont val="Calibri"/>
              <b val="1"/>
              <sz val="10"/>
            </rPr>
            <t>A3:</t>
          </r>
          <r>
            <rPr>
              <rFont val="Calibri"/>
              <sz val="10"/>
            </rPr>
            <t xml:space="preserve"> 78% of profile — close</t>
          </r>
        </is>
      </c>
      <c r="Y73" s="164" t="inlineStr">
        <is>
          <r>
            <rPr>
              <rFont val="Calibri"/>
              <b val="1"/>
              <sz val="10"/>
            </rPr>
            <t>Evidence:</t>
          </r>
          <r>
            <rPr>
              <rFont val="Calibri"/>
              <sz val="10"/>
            </rPr>
            <t xml:space="preserve"> Survey + KRAs | Core: Ownership 1/2, Problem solving 1/2, Communication &amp; collaboration 3/2, Client &amp; quality focus 2/2, Learning agility 1/2, Integrity &amp; compliance 2/2 | Future-ready: AI literacy 2/2, Data literacy 1/2, Digital fluency 1/2, Innovation 1/2 | Functional: Sales &amp; negotiation 3/2, Digital marketing 2/2, Stakeholder mgmt 3/2, Communication 2/2, Product &amp; domain 2/2, Business acumen 3/2</t>
          </r>
        </is>
      </c>
      <c r="Z73" s="120" t="inlineStr">
        <is>
          <t>Project / programme management · Marketing &amp; content · Broader exposure &amp; ownership</t>
        </is>
      </c>
      <c r="AA73" s="165" t="inlineStr">
        <is>
          <t>Continue building cross-functional collaboration by proactively engaging with internal teams</t>
        </is>
      </c>
      <c r="AB73" s="165" t="inlineStr">
        <is>
          <t>AI, GenAI &amp; Prompt Engineering</t>
        </is>
      </c>
      <c r="AC73" s="165" t="inlineStr">
        <is>
          <t>Project / programme management · Marketing &amp; content · Broader exposure &amp; ownership</t>
        </is>
      </c>
      <c r="AD73" s="165" t="n"/>
      <c r="AE73" s="122" t="inlineStr">
        <is>
          <t>No strong match from survey evidence</t>
        </is>
      </c>
      <c r="AF73" s="123" t="inlineStr">
        <is>
          <t>No material overlap found</t>
        </is>
      </c>
      <c r="AG73" s="123" t="inlineStr">
        <is>
          <t>No close match in other businesses</t>
        </is>
      </c>
      <c r="AH73" s="123" t="n"/>
      <c r="AI73" s="123" t="n"/>
      <c r="AJ73" s="123" t="n"/>
    </row>
    <row r="74" ht="132" customHeight="1">
      <c r="A74" s="109" t="inlineStr">
        <is>
          <t>IRIS2513</t>
        </is>
      </c>
      <c r="B74" s="111" t="inlineStr">
        <is>
          <t>Satyarth Singh</t>
        </is>
      </c>
      <c r="C74" s="111" t="inlineStr">
        <is>
          <t>Marketing</t>
        </is>
      </c>
      <c r="D74" s="115" t="inlineStr">
        <is>
          <t>Marketing Associate</t>
        </is>
      </c>
      <c r="E74" s="115" t="inlineStr">
        <is>
          <t>Sales Development Representative</t>
        </is>
      </c>
      <c r="F74" s="111" t="inlineStr">
        <is>
          <t>L3 – Professional / Associate</t>
        </is>
      </c>
      <c r="G74" s="26" t="inlineStr">
        <is>
          <t>A2</t>
        </is>
      </c>
      <c r="H74" s="149" t="inlineStr">
        <is>
          <t>• Same level</t>
        </is>
      </c>
      <c r="I74" s="111" t="inlineStr">
        <is>
          <t>IC</t>
        </is>
      </c>
      <c r="J74" s="113" t="inlineStr">
        <is>
          <t>Not rated · manager</t>
        </is>
      </c>
      <c r="K74" s="114" t="inlineStr">
        <is>
          <t>—</t>
        </is>
      </c>
      <c r="L74" s="114" t="inlineStr">
        <is>
          <t>Not placed · manager</t>
        </is>
      </c>
      <c r="M74" s="114" t="inlineStr">
        <is>
          <t>No rating data</t>
        </is>
      </c>
      <c r="N74" s="114" t="n"/>
      <c r="O74" s="114" t="inlineStr"/>
      <c r="P74" s="114" t="inlineStr"/>
      <c r="Q74" s="119" t="n">
        <v>77</v>
      </c>
      <c r="R74" s="164" t="inlineStr">
        <is>
          <t>Developing</t>
        </is>
      </c>
      <c r="S74" s="164" t="n">
        <v>83</v>
      </c>
      <c r="T74" s="164" t="n">
        <v>50</v>
      </c>
      <c r="U74" s="164" t="n">
        <v>83</v>
      </c>
      <c r="V74" s="164" t="n"/>
      <c r="W74" s="164" t="inlineStr">
        <is>
          <t>Communication, Business acumen, Problem solving</t>
        </is>
      </c>
      <c r="X74" s="164" t="inlineStr">
        <is>
          <r>
            <rPr>
              <rFont val="Calibri"/>
              <b val="1"/>
              <sz val="10"/>
            </rPr>
            <t>A3:</t>
          </r>
          <r>
            <rPr>
              <rFont val="Calibri"/>
              <sz val="10"/>
            </rPr>
            <t xml:space="preserve"> 63% of profile — not yet</t>
          </r>
        </is>
      </c>
      <c r="Y74" s="164" t="inlineStr">
        <is>
          <r>
            <rPr>
              <rFont val="Calibri"/>
              <b val="1"/>
              <sz val="10"/>
            </rPr>
            <t>Evidence:</t>
          </r>
          <r>
            <rPr>
              <rFont val="Calibri"/>
              <sz val="10"/>
            </rPr>
            <t xml:space="preserve"> Survey + KRAs | Core: Ownership 2/2, Problem solving 1/2, Communication &amp; collaboration 2/2, Client &amp; quality focus 2/2, Learning agility 1/2, Integrity &amp; compliance 2/2 | Future-ready: AI literacy 1/2, Data literacy 1/2, Digital fluency 1/2, Innovation 1/2 | Functional: Sales &amp; negotiation 2/2, Digital marketing 2/2, Stakeholder mgmt 2/2, Communication 1/2, Product &amp; domain 2/2, Business acumen 1/2</t>
          </r>
        </is>
      </c>
      <c r="Z74" s="120" t="inlineStr">
        <is>
          <t>Communication &amp; presentation</t>
        </is>
      </c>
      <c r="AA74" s="165" t="n"/>
      <c r="AB74" s="165" t="inlineStr">
        <is>
          <t>AI, GenAI &amp; Prompt Engineering; Database, SQL &amp; Data Engineering; Marketing Tech &amp; Digital Marketing</t>
        </is>
      </c>
      <c r="AC74" s="165" t="inlineStr">
        <is>
          <t>Communication &amp; presentation</t>
        </is>
      </c>
      <c r="AD74" s="165" t="n"/>
      <c r="AE74" s="122" t="inlineStr">
        <is>
          <t>No strong match from survey evidence</t>
        </is>
      </c>
      <c r="AF74" s="123" t="inlineStr">
        <is>
          <t>Diksha Gunjyal · Sales Development Representative — 0.35: linkedin, discovery, calls, hubspot</t>
        </is>
      </c>
      <c r="AG74" s="123" t="inlineStr">
        <is>
          <t>Deepali Barai · iDEAL, Account Executive — 0.37</t>
        </is>
      </c>
      <c r="AH74" s="123" t="n"/>
      <c r="AI74" s="123" t="n"/>
      <c r="AJ74" s="123" t="n"/>
    </row>
    <row r="75" ht="132" customHeight="1">
      <c r="A75" s="109" t="inlineStr">
        <is>
          <t>IRIS2512</t>
        </is>
      </c>
      <c r="B75" s="111" t="inlineStr">
        <is>
          <t>Shobhit Dhingra</t>
        </is>
      </c>
      <c r="C75" s="111" t="inlineStr">
        <is>
          <t>Marketing</t>
        </is>
      </c>
      <c r="D75" s="115" t="inlineStr">
        <is>
          <t>Marketing Associate</t>
        </is>
      </c>
      <c r="E75" s="115" t="inlineStr">
        <is>
          <t>Sales Development Representative</t>
        </is>
      </c>
      <c r="F75" s="111" t="inlineStr">
        <is>
          <t>L3 – Professional / Associate</t>
        </is>
      </c>
      <c r="G75" s="26" t="inlineStr">
        <is>
          <t>A2</t>
        </is>
      </c>
      <c r="H75" s="149" t="inlineStr">
        <is>
          <t>• Same level</t>
        </is>
      </c>
      <c r="I75" s="111" t="inlineStr">
        <is>
          <t>IC</t>
        </is>
      </c>
      <c r="J75" s="113" t="n">
        <v>1</v>
      </c>
      <c r="K75" s="114" t="inlineStr">
        <is>
          <t>Medium</t>
        </is>
      </c>
      <c r="L75" s="114" t="inlineStr">
        <is>
          <t>Core Contributor</t>
        </is>
      </c>
      <c r="M75" s="114" t="inlineStr">
        <is>
          <t>Performance first</t>
        </is>
      </c>
      <c r="N75" s="114" t="n"/>
      <c r="O75" s="114" t="inlineStr">
        <is>
          <t>Yes</t>
        </is>
      </c>
      <c r="P75" s="114" t="inlineStr"/>
      <c r="Q75" s="119" t="n">
        <v>89</v>
      </c>
      <c r="R75" s="164" t="inlineStr">
        <is>
          <t>Developing</t>
        </is>
      </c>
      <c r="S75" s="164" t="n">
        <v>87</v>
      </c>
      <c r="T75" s="164" t="n">
        <v>62</v>
      </c>
      <c r="U75" s="164" t="n">
        <v>102</v>
      </c>
      <c r="V75" s="164" t="n"/>
      <c r="W75" s="164" t="inlineStr">
        <is>
          <t>Product &amp; domain, Ownership, Problem solving</t>
        </is>
      </c>
      <c r="X75" s="164" t="inlineStr">
        <is>
          <r>
            <rPr>
              <rFont val="Calibri"/>
              <b val="1"/>
              <sz val="10"/>
            </rPr>
            <t>A3:</t>
          </r>
          <r>
            <rPr>
              <rFont val="Calibri"/>
              <sz val="10"/>
            </rPr>
            <t xml:space="preserve"> 77% of profile — close</t>
          </r>
        </is>
      </c>
      <c r="Y75" s="164" t="inlineStr">
        <is>
          <r>
            <rPr>
              <rFont val="Calibri"/>
              <b val="1"/>
              <sz val="10"/>
            </rPr>
            <t>Evidence:</t>
          </r>
          <r>
            <rPr>
              <rFont val="Calibri"/>
              <sz val="10"/>
            </rPr>
            <t xml:space="preserve"> Survey + KRAs | Core: Ownership 1/2, Problem solving 1/2, Communication &amp; collaboration 3/2, Client &amp; quality focus 2/2, Learning agility 2/2, Integrity &amp; compliance 2/2 | Future-ready: AI literacy 2/2, Data literacy 1/2, Digital fluency 1/2, Innovation 1/2 | Functional: Sales &amp; negotiation 3/2, Digital marketing 3/2, Stakeholder mgmt 3/2, Communication 2/2, Product &amp; domain 1/2, Business acumen 2/2</t>
          </r>
        </is>
      </c>
      <c r="Z75" s="120" t="inlineStr">
        <is>
          <t>Communication &amp; presentation</t>
        </is>
      </c>
      <c r="AA75" s="165" t="inlineStr">
        <is>
          <t>Would benefit from a deeper understanding of the current role and sales process, while continuing to build confidence in prospecting and customer conversations.</t>
        </is>
      </c>
      <c r="AB75" s="165" t="inlineStr">
        <is>
          <t>Communication &amp; Presentation; AI, GenAI &amp; Prompt Engineering; Sales, Negotiation &amp; Account Growth</t>
        </is>
      </c>
      <c r="AC75" s="165" t="inlineStr">
        <is>
          <t>Communication &amp; presentation</t>
        </is>
      </c>
      <c r="AD75" s="165" t="n"/>
      <c r="AE75" s="122" t="inlineStr">
        <is>
          <t>No strong match from survey evidence</t>
        </is>
      </c>
      <c r="AF75" s="123" t="inlineStr">
        <is>
          <t>Vijay Krishna Chintha · Team Lead – Sales Development — 0.34: generation, pipeline, sales, linkedin</t>
        </is>
      </c>
      <c r="AG75" s="123" t="inlineStr">
        <is>
          <t>Shreya Sharma · iDEAL, Senior Alliances Executive — 0.29</t>
        </is>
      </c>
      <c r="AH75" s="123" t="n"/>
      <c r="AI75" s="123" t="n"/>
      <c r="AJ75" s="123" t="n"/>
    </row>
    <row r="76" ht="132" customHeight="1">
      <c r="A76" s="109" t="inlineStr">
        <is>
          <t>INTN0287</t>
        </is>
      </c>
      <c r="B76" s="111" t="inlineStr">
        <is>
          <t>Anika Mariam</t>
        </is>
      </c>
      <c r="C76" s="111" t="inlineStr">
        <is>
          <t>Marketing</t>
        </is>
      </c>
      <c r="D76" s="115" t="inlineStr">
        <is>
          <t>Intern</t>
        </is>
      </c>
      <c r="E76" s="115" t="inlineStr">
        <is>
          <t>Intern – Sales Development &amp; Prospecting</t>
        </is>
      </c>
      <c r="F76" s="111" t="inlineStr">
        <is>
          <t>L1 – Intern</t>
        </is>
      </c>
      <c r="G76" s="26" t="inlineStr">
        <is>
          <t>A1</t>
        </is>
      </c>
      <c r="H76" s="149" t="inlineStr">
        <is>
          <t>• Same level</t>
        </is>
      </c>
      <c r="I76" s="111" t="inlineStr">
        <is>
          <t>IC</t>
        </is>
      </c>
      <c r="J76" s="113" t="n">
        <v>2</v>
      </c>
      <c r="K76" s="114" t="inlineStr">
        <is>
          <t>Medium</t>
        </is>
      </c>
      <c r="L76" s="114" t="inlineStr">
        <is>
          <t>Core Contributor</t>
        </is>
      </c>
      <c r="M76" s="114" t="inlineStr">
        <is>
          <t>Performance first</t>
        </is>
      </c>
      <c r="N76" s="114" t="n"/>
      <c r="O76" s="114" t="inlineStr"/>
      <c r="P76" s="114" t="inlineStr"/>
      <c r="Q76" s="119" t="n">
        <v>103</v>
      </c>
      <c r="R76" s="164" t="inlineStr">
        <is>
          <t>Meets the level</t>
        </is>
      </c>
      <c r="S76" s="164" t="n">
        <v>103</v>
      </c>
      <c r="T76" s="164" t="n">
        <v>100</v>
      </c>
      <c r="U76" s="164" t="n">
        <v>103</v>
      </c>
      <c r="V76" s="164" t="n"/>
      <c r="W76" s="164" t="inlineStr">
        <is>
          <t>None — maintain and stretch</t>
        </is>
      </c>
      <c r="X76" s="164" t="inlineStr">
        <is>
          <r>
            <rPr>
              <rFont val="Calibri"/>
              <b val="1"/>
              <sz val="10"/>
            </rPr>
            <t>A2:</t>
          </r>
          <r>
            <rPr>
              <rFont val="Calibri"/>
              <sz val="10"/>
            </rPr>
            <t xml:space="preserve"> 57% of profile — not yet</t>
          </r>
        </is>
      </c>
      <c r="Y76" s="164" t="inlineStr">
        <is>
          <r>
            <rPr>
              <rFont val="Calibri"/>
              <b val="1"/>
              <sz val="10"/>
            </rPr>
            <t>Evidence:</t>
          </r>
          <r>
            <rPr>
              <rFont val="Calibri"/>
              <sz val="10"/>
            </rPr>
            <t xml:space="preserve"> Survey + KRAs | Core: Ownership 1/1, Problem solving 1/1, Communication &amp; collaboration 2/1,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r>
        </is>
      </c>
      <c r="Z76" s="120" t="inlineStr">
        <is>
          <t>Communication &amp; presentation</t>
        </is>
      </c>
      <c r="AA76" s="165" t="inlineStr">
        <is>
          <t>1. Strengthen domain knowledge through revised training to confidently communicate the value proposition, understand product updates, and articulate our …</t>
        </is>
      </c>
      <c r="AB76" s="165" t="inlineStr">
        <is>
          <t>AI, GenAI &amp; Prompt Engineering; Stakeholder &amp; Client Management; Sales, Negotiation &amp; Account Growth</t>
        </is>
      </c>
      <c r="AC76" s="165" t="inlineStr">
        <is>
          <t>Communication &amp; presentation</t>
        </is>
      </c>
      <c r="AD76" s="165" t="n"/>
      <c r="AE76" s="122" t="inlineStr">
        <is>
          <t>No strong match from survey evidence</t>
        </is>
      </c>
      <c r="AF76" s="123" t="inlineStr">
        <is>
          <t>Diksha Gunjyal · Sales Development Representative — 0.43: linkedin, right, icp, meetings; Anand Chiluka · Account Executive — 0.43: linkedin, meetings, calling, cold</t>
        </is>
      </c>
      <c r="AG76" s="123" t="inlineStr">
        <is>
          <t>Deepali Barai · iDEAL, Account Executive — 0.29</t>
        </is>
      </c>
      <c r="AH76" s="123" t="n"/>
      <c r="AI76" s="123" t="n"/>
      <c r="AJ76" s="123" t="n"/>
    </row>
    <row r="77" ht="132" customHeight="1">
      <c r="A77" s="109" t="inlineStr">
        <is>
          <t>INTN0285</t>
        </is>
      </c>
      <c r="B77" s="111" t="inlineStr">
        <is>
          <t>Deblina Chatterjee</t>
        </is>
      </c>
      <c r="C77" s="111" t="inlineStr">
        <is>
          <t>Marketing</t>
        </is>
      </c>
      <c r="D77" s="115" t="inlineStr">
        <is>
          <t>Intern</t>
        </is>
      </c>
      <c r="E77" s="115" t="inlineStr">
        <is>
          <t>Intern – Sales Development &amp; Prospecting</t>
        </is>
      </c>
      <c r="F77" s="111" t="inlineStr">
        <is>
          <t>L1 – Intern</t>
        </is>
      </c>
      <c r="G77" s="26" t="inlineStr">
        <is>
          <t>A1</t>
        </is>
      </c>
      <c r="H77" s="149" t="inlineStr">
        <is>
          <t>• Same level</t>
        </is>
      </c>
      <c r="I77" s="111" t="inlineStr">
        <is>
          <t>IC</t>
        </is>
      </c>
      <c r="J77" s="113" t="n">
        <v>3</v>
      </c>
      <c r="K77" s="114" t="inlineStr">
        <is>
          <t>High</t>
        </is>
      </c>
      <c r="L77" s="114" t="inlineStr">
        <is>
          <t>Emerging Talent</t>
        </is>
      </c>
      <c r="M77" s="114" t="inlineStr">
        <is>
          <t>Ready in 6–12 months</t>
        </is>
      </c>
      <c r="N77" s="114" t="n"/>
      <c r="O77" s="114" t="inlineStr"/>
      <c r="P77" s="114" t="inlineStr"/>
      <c r="Q77" s="119" t="n">
        <v>105</v>
      </c>
      <c r="R77" s="164" t="inlineStr">
        <is>
          <t>Exceeds — ready for stretch</t>
        </is>
      </c>
      <c r="S77" s="164" t="n">
        <v>107</v>
      </c>
      <c r="T77" s="164" t="n">
        <v>100</v>
      </c>
      <c r="U77" s="164" t="n">
        <v>107</v>
      </c>
      <c r="V77" s="164" t="n"/>
      <c r="W77" s="164" t="inlineStr">
        <is>
          <t>None — maintain and stretch</t>
        </is>
      </c>
      <c r="X77" s="164" t="inlineStr">
        <is>
          <r>
            <rPr>
              <rFont val="Calibri"/>
              <b val="1"/>
              <sz val="10"/>
            </rPr>
            <t>A2:</t>
          </r>
          <r>
            <rPr>
              <rFont val="Calibri"/>
              <sz val="10"/>
            </rPr>
            <t xml:space="preserve"> 63% of profile — not yet</t>
          </r>
        </is>
      </c>
      <c r="Y77" s="164" t="inlineStr">
        <is>
          <r>
            <rPr>
              <rFont val="Calibri"/>
              <b val="1"/>
              <sz val="10"/>
            </rPr>
            <t>Evidence:</t>
          </r>
          <r>
            <rPr>
              <rFont val="Calibri"/>
              <sz val="10"/>
            </rPr>
            <t xml:space="preserve"> Survey + KRAs | Core: Ownership 1/1, Problem solving 1/1, Communication &amp; collaboration 2/1, Client &amp; quality focus 2/1, Learning agility 1/1, Integrity &amp; compliance 1/1 | Future-ready: AI literacy 1/1, Data literacy 1/1, Digital fluency 1/1, Innovation 1/1 | Functional: Sales &amp; negotiation 2/1, Digital marketing 1/1, Stakeholder mgmt 2/1, Communication 1/1, Product &amp; domain 1/1, Business acumen 1/1</t>
          </r>
        </is>
      </c>
      <c r="Z77" s="120" t="inlineStr">
        <is>
          <t>Leadership &amp; people management · Client, sales &amp; stakeholders</t>
        </is>
      </c>
      <c r="AA77" s="165" t="inlineStr">
        <is>
          <t>1. Strengthen domain knowledge through revised training to confidently communicate the value proposition, understand product updates, and articulate our …</t>
        </is>
      </c>
      <c r="AB77" s="165" t="inlineStr">
        <is>
          <t>Advanced Excel &amp; Productivity Tools; Strategic Thinking &amp; Business Acumen; Marketing Tech &amp; Digital Marketing</t>
        </is>
      </c>
      <c r="AC77" s="165" t="inlineStr">
        <is>
          <t>Leadership &amp; people management · Client, sales &amp; stakeholders</t>
        </is>
      </c>
      <c r="AD77" s="165" t="n"/>
      <c r="AE77" s="122" t="inlineStr">
        <is>
          <t>No strong match from survey evidence</t>
        </is>
      </c>
      <c r="AF77" s="123" t="inlineStr">
        <is>
          <t>Samriddhi Kundu · Intern – Sales Development &amp; Prospecting — 0.31: objection, prospect, meetings, outreach</t>
        </is>
      </c>
      <c r="AG77" s="123" t="inlineStr">
        <is>
          <t>No close match in other businesses</t>
        </is>
      </c>
      <c r="AH77" s="123" t="n"/>
      <c r="AI77" s="123" t="n"/>
      <c r="AJ77" s="123" t="n"/>
    </row>
    <row r="78" ht="132" customHeight="1">
      <c r="A78" s="109" t="inlineStr">
        <is>
          <t>INTN0286</t>
        </is>
      </c>
      <c r="B78" s="111" t="inlineStr">
        <is>
          <t>Samriddhi Kundu</t>
        </is>
      </c>
      <c r="C78" s="111" t="inlineStr">
        <is>
          <t>Marketing</t>
        </is>
      </c>
      <c r="D78" s="115" t="inlineStr">
        <is>
          <t>Intern</t>
        </is>
      </c>
      <c r="E78" s="115" t="inlineStr">
        <is>
          <t>Intern – Sales Development &amp; Prospecting</t>
        </is>
      </c>
      <c r="F78" s="111" t="inlineStr">
        <is>
          <t>L1 – Intern</t>
        </is>
      </c>
      <c r="G78" s="26" t="inlineStr">
        <is>
          <t>A1</t>
        </is>
      </c>
      <c r="H78" s="149" t="inlineStr">
        <is>
          <t>• Same level</t>
        </is>
      </c>
      <c r="I78" s="111" t="inlineStr">
        <is>
          <t>IC</t>
        </is>
      </c>
      <c r="J78" s="113" t="n">
        <v>3</v>
      </c>
      <c r="K78" s="114" t="inlineStr">
        <is>
          <t>High</t>
        </is>
      </c>
      <c r="L78" s="114" t="inlineStr">
        <is>
          <t>Emerging Talent</t>
        </is>
      </c>
      <c r="M78" s="114" t="inlineStr">
        <is>
          <t>Ready in 6–12 months</t>
        </is>
      </c>
      <c r="N78" s="114" t="n"/>
      <c r="O78" s="114" t="inlineStr"/>
      <c r="P78" s="114" t="inlineStr"/>
      <c r="Q78" s="119" t="n">
        <v>102</v>
      </c>
      <c r="R78" s="164" t="inlineStr">
        <is>
          <t>Meets the level</t>
        </is>
      </c>
      <c r="S78" s="164" t="n">
        <v>100</v>
      </c>
      <c r="T78" s="164" t="n">
        <v>100</v>
      </c>
      <c r="U78" s="164" t="n">
        <v>103</v>
      </c>
      <c r="V78" s="164" t="n"/>
      <c r="W78" s="164" t="inlineStr">
        <is>
          <t>None — maintain and stretch</t>
        </is>
      </c>
      <c r="X78" s="164" t="inlineStr">
        <is>
          <r>
            <rPr>
              <rFont val="Calibri"/>
              <b val="1"/>
              <sz val="10"/>
            </rPr>
            <t>A2:</t>
          </r>
          <r>
            <rPr>
              <rFont val="Calibri"/>
              <sz val="10"/>
            </rPr>
            <t xml:space="preserve"> 54% of profile — not yet</t>
          </r>
        </is>
      </c>
      <c r="Y78" s="164" t="inlineStr">
        <is>
          <r>
            <rPr>
              <rFont val="Calibri"/>
              <b val="1"/>
              <sz val="10"/>
            </rPr>
            <t>Evidence:</t>
          </r>
          <r>
            <rPr>
              <rFont val="Calibri"/>
              <sz val="10"/>
            </rPr>
            <t xml:space="preserve"> Survey + KRAs | Core: Ownership 1/1, Problem solving 1/1, Communication &amp; collaboration 1/1,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r>
        </is>
      </c>
      <c r="Z78" s="120" t="inlineStr">
        <is>
          <t>Leadership &amp; people management</t>
        </is>
      </c>
      <c r="AA78" s="165" t="inlineStr">
        <is>
          <t>Yes. While she is performing well, there is always room for continuous learning and improvement. Additional training sessions focused on objection handling, …</t>
        </is>
      </c>
      <c r="AB78" s="165" t="inlineStr">
        <is>
          <t>AI, GenAI &amp; Prompt Engineering; Advanced Excel &amp; Productivity Tools; Communication &amp; Presentation</t>
        </is>
      </c>
      <c r="AC78" s="165" t="inlineStr">
        <is>
          <t>Leadership &amp; people management</t>
        </is>
      </c>
      <c r="AD78" s="165" t="n"/>
      <c r="AE78" s="122" t="inlineStr">
        <is>
          <t>No strong match from survey evidence</t>
        </is>
      </c>
      <c r="AF78" s="123" t="inlineStr">
        <is>
          <t>Anand Chiluka · Account Executive — 0.40: outreach, linkedin, sales, meetings; Diksha Gunjyal · Sales Development Representative — 0.34: linkedin, discovery, hubspot, calls; Fatima Bhaiji · Sales Development Representative — 0.34: calls, outreach, linkedin, sales</t>
        </is>
      </c>
      <c r="AG78" s="123" t="inlineStr">
        <is>
          <t>Deepali Barai · iDEAL, Account Executive — 0.25</t>
        </is>
      </c>
      <c r="AH78" s="123" t="n"/>
      <c r="AI78" s="123" t="n"/>
      <c r="AJ78" s="123" t="n"/>
    </row>
    <row r="79" ht="171" customHeight="1">
      <c r="A79" s="109" t="inlineStr">
        <is>
          <t>IRIS0591</t>
        </is>
      </c>
      <c r="B79" s="111" t="inlineStr">
        <is>
          <t>Vinod Katekar</t>
        </is>
      </c>
      <c r="C79" s="111" t="inlineStr">
        <is>
          <t>Quality Assurance</t>
        </is>
      </c>
      <c r="D79" s="115" t="inlineStr">
        <is>
          <t>QA-Lead</t>
        </is>
      </c>
      <c r="E79" s="115" t="inlineStr">
        <is>
          <t>QA Manager</t>
        </is>
      </c>
      <c r="F79" s="115" t="inlineStr">
        <is>
          <t>L5 – Lead · IC</t>
        </is>
      </c>
      <c r="G79" s="116" t="inlineStr">
        <is>
          <t>B2</t>
        </is>
      </c>
      <c r="H79" s="143" t="inlineStr">
        <is>
          <t>▼ Down · protected</t>
        </is>
      </c>
      <c r="I79" s="111" t="inlineStr">
        <is>
          <t>People Manager</t>
        </is>
      </c>
      <c r="J79" s="113" t="inlineStr">
        <is>
          <t>Not rated · manager</t>
        </is>
      </c>
      <c r="K79" s="114" t="inlineStr">
        <is>
          <t>—</t>
        </is>
      </c>
      <c r="L79" s="114" t="inlineStr">
        <is>
          <t>Underperformer / Exit Risk</t>
        </is>
      </c>
      <c r="M79" s="114" t="inlineStr">
        <is>
          <t>No rating data</t>
        </is>
      </c>
      <c r="N79" s="114" t="n"/>
      <c r="O79" s="114" t="inlineStr"/>
      <c r="P79" s="114" t="inlineStr"/>
      <c r="Q79" s="119" t="n">
        <v>100</v>
      </c>
      <c r="R79" s="164" t="inlineStr">
        <is>
          <t>Meets the level</t>
        </is>
      </c>
      <c r="S79" s="164" t="n">
        <v>101</v>
      </c>
      <c r="T79" s="164" t="n">
        <v>97</v>
      </c>
      <c r="U79" s="164" t="n">
        <v>105</v>
      </c>
      <c r="V79" s="164" t="n">
        <v>97</v>
      </c>
      <c r="W79" s="164" t="inlineStr">
        <is>
          <t>SQL &amp; data, AI / GenAI, Learning agility</t>
        </is>
      </c>
      <c r="X79" s="164" t="inlineStr">
        <is>
          <r>
            <rPr>
              <rFont val="Calibri"/>
              <b val="1"/>
              <sz val="10"/>
            </rPr>
            <t>B3:</t>
          </r>
          <r>
            <rPr>
              <rFont val="Calibri"/>
              <sz val="10"/>
            </rPr>
            <t xml:space="preserve"> 88% of profile — close</t>
          </r>
        </is>
      </c>
      <c r="Y79" s="164"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2/3, Data literacy 3/3, Digital fluency 4/3, Innovation 3/3 | Functional: Testing &amp; automation 5/4, Product &amp; domain 5/4, SQL &amp; data 3/4, AI / GenAI 3/4, Quality &amp; process 5/4, Communication 5/4 | Leadership: Developing people 3/3, Decision making 3/3, Strategic acumen 2/3, Influence &amp; change 4/3</t>
          </r>
        </is>
      </c>
      <c r="Z79" s="120" t="inlineStr">
        <is>
          <t>AI / automation · Testing &amp; quality · Product &amp; tool knowledge · Strategy &amp; business acumen · Broader exposure &amp; ownership</t>
        </is>
      </c>
      <c r="AA79" s="165" t="n"/>
      <c r="AB79" s="165" t="inlineStr">
        <is>
          <t>AI, GenAI &amp; Prompt Engineering; Broader Ownership &amp; Cross-functional Exposure; People Leadership &amp; Mentoring</t>
        </is>
      </c>
      <c r="AC79" s="165" t="inlineStr">
        <is>
          <t>AI / automation · Testing &amp; quality · Product &amp; tool knowledge · Strategy &amp; business acumen · Broader exposure &amp; ownership</t>
        </is>
      </c>
      <c r="AD79" s="165" t="n"/>
      <c r="AE79" s="122" t="inlineStr">
        <is>
          <t>Project &amp; Program Management · 83% of competencies evidenced; must-haves met</t>
        </is>
      </c>
      <c r="AF79" s="123" t="inlineStr">
        <is>
          <t>Pratikkumar Mistry · QA Engineer — 0.46: test, defect, execution, case; Hrishikesh Thombare · Senior QA Engineer — 0.45: test, defect, case, reporting; Vishal Panchal · QA Engineer — 0.39: test, sign, ppt, quick</t>
        </is>
      </c>
      <c r="AG79" s="123" t="inlineStr">
        <is>
          <t>Reena Gotal · iDEAL, Team Lead – Quality — 0.58; Bhagyshree Khedkar · iFile, QA Engineer — 0.54; Adnan Yakub Majgaonkar · iFile, QA Automation Engineer — 0.50</t>
        </is>
      </c>
      <c r="AH79" s="123" t="n">
        <v>5</v>
      </c>
      <c r="AI79" s="123" t="inlineStr">
        <is>
          <t>Below norm</t>
        </is>
      </c>
      <c r="AJ79" s="123" t="inlineStr">
        <is>
          <t>Team smaller than the norm for this level — merge with a peer team, widen scope, or treat as a POD Lead.</t>
        </is>
      </c>
    </row>
    <row r="80" ht="132" customHeight="1">
      <c r="A80" s="109" t="inlineStr">
        <is>
          <t>IRIS1672</t>
        </is>
      </c>
      <c r="B80" s="111" t="inlineStr">
        <is>
          <t>Brehmjit Gopalkrishnan</t>
        </is>
      </c>
      <c r="C80" s="111" t="inlineStr">
        <is>
          <t>Quality Assurance</t>
        </is>
      </c>
      <c r="D80" s="115" t="inlineStr">
        <is>
          <t>Client Solutions Executive</t>
        </is>
      </c>
      <c r="E80" s="115" t="inlineStr">
        <is>
          <t>Senior QA Engineer</t>
        </is>
      </c>
      <c r="F80" s="115" t="inlineStr">
        <is>
          <t>L3 – Professional / Associate</t>
        </is>
      </c>
      <c r="G80" s="116" t="inlineStr">
        <is>
          <t>A3</t>
        </is>
      </c>
      <c r="H80" s="146" t="inlineStr">
        <is>
          <t>▲ Up</t>
        </is>
      </c>
      <c r="I80" s="111" t="inlineStr">
        <is>
          <t>IC</t>
        </is>
      </c>
      <c r="J80" s="113" t="inlineStr">
        <is>
          <t>Not rated · manager</t>
        </is>
      </c>
      <c r="K80" s="114" t="inlineStr">
        <is>
          <t>—</t>
        </is>
      </c>
      <c r="L80" s="114" t="inlineStr">
        <is>
          <t>Future Leader</t>
        </is>
      </c>
      <c r="M80" s="114" t="inlineStr">
        <is>
          <t>No rating data</t>
        </is>
      </c>
      <c r="N80" s="114" t="n"/>
      <c r="O80" s="114" t="inlineStr"/>
      <c r="P80" s="114" t="inlineStr"/>
      <c r="Q80" s="119" t="n">
        <v>95</v>
      </c>
      <c r="R80" s="164" t="inlineStr">
        <is>
          <t>Meets the level</t>
        </is>
      </c>
      <c r="S80" s="164" t="n">
        <v>95</v>
      </c>
      <c r="T80" s="164" t="n">
        <v>88</v>
      </c>
      <c r="U80" s="164" t="n">
        <v>99</v>
      </c>
      <c r="V80" s="164" t="n"/>
      <c r="W80" s="164" t="inlineStr">
        <is>
          <t>SQL &amp; data, Communication, Learning agility</t>
        </is>
      </c>
      <c r="X80" s="164" t="inlineStr">
        <is>
          <r>
            <rPr>
              <rFont val="Calibri"/>
              <b val="1"/>
              <sz val="10"/>
            </rPr>
            <t>B1:</t>
          </r>
          <r>
            <rPr>
              <rFont val="Calibri"/>
              <sz val="10"/>
            </rPr>
            <t xml:space="preserve"> 83% of profile — close</t>
          </r>
        </is>
      </c>
      <c r="Y80" s="164"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2/2, Data literacy 2/2, Digital fluency 2/2, Innovation 1/2 | Functional: Testing &amp; automation 4/3, Product &amp; domain 4/3, SQL &amp; data 2/3, AI / GenAI 3/3, Quality &amp; process 4/3, Communication 2/3</t>
          </r>
        </is>
      </c>
      <c r="Z80" s="120" t="inlineStr">
        <is>
          <t>AI / automation · Testing &amp; quality · Product &amp; tool knowledge · Broader exposure &amp; ownership</t>
        </is>
      </c>
      <c r="AA80" s="165" t="n"/>
      <c r="AB80" s="165" t="inlineStr">
        <is>
          <t>AI, GenAI &amp; Prompt Engineering; Product, Platform &amp; Domain Knowledge; Project, Program &amp; Agile Management</t>
        </is>
      </c>
      <c r="AC80" s="165" t="inlineStr">
        <is>
          <t>AI / automation · Testing &amp; quality · Product &amp; tool knowledge · Broader exposure &amp; ownership</t>
        </is>
      </c>
      <c r="AD80" s="165" t="n"/>
      <c r="AE80" s="122" t="inlineStr">
        <is>
          <t>No strong match from survey evidence</t>
        </is>
      </c>
      <c r="AF80" s="123" t="inlineStr">
        <is>
          <t>Hrishikesh Thombare · Senior QA Engineer — 0.46: test, regression, case, defect; Pratikkumar Mistry · QA Engineer — 0.40: test, execution, sprint, case; Vinod Katekar · Senior QA Manager — 0.37: test, defect, execution, case</t>
        </is>
      </c>
      <c r="AG80" s="123" t="inlineStr">
        <is>
          <t>Deepika Bartwal · iFile, QA Engineer — 0.38; Tejas Rane · iFile, QA Engineer — 0.37; Suraj Govind Walhekar · iFile, Senior QA Engineer — 0.37</t>
        </is>
      </c>
      <c r="AH80" s="123" t="n"/>
      <c r="AI80" s="123" t="n"/>
      <c r="AJ80" s="123" t="n"/>
    </row>
    <row r="81" ht="132" customHeight="1">
      <c r="A81" s="109" t="inlineStr">
        <is>
          <t>IRIS2388</t>
        </is>
      </c>
      <c r="B81" s="111" t="inlineStr">
        <is>
          <t>Hrishikesh Thombare</t>
        </is>
      </c>
      <c r="C81" s="111" t="inlineStr">
        <is>
          <t>Quality Assurance</t>
        </is>
      </c>
      <c r="D81" s="115" t="inlineStr">
        <is>
          <t>QA Engineer</t>
        </is>
      </c>
      <c r="E81" s="115" t="inlineStr">
        <is>
          <t>Senior QA Engineer</t>
        </is>
      </c>
      <c r="F81" s="115" t="inlineStr">
        <is>
          <t>L3 – Professional / Associate</t>
        </is>
      </c>
      <c r="G81" s="116" t="inlineStr">
        <is>
          <t>A3</t>
        </is>
      </c>
      <c r="H81" s="146" t="inlineStr">
        <is>
          <t>▲ Up</t>
        </is>
      </c>
      <c r="I81" s="111" t="inlineStr">
        <is>
          <t>IC</t>
        </is>
      </c>
      <c r="J81" s="113" t="inlineStr">
        <is>
          <t>Not rated · manager</t>
        </is>
      </c>
      <c r="K81" s="114" t="inlineStr">
        <is>
          <t>—</t>
        </is>
      </c>
      <c r="L81" s="114" t="inlineStr">
        <is>
          <t>Reliable Specialist</t>
        </is>
      </c>
      <c r="M81" s="114" t="inlineStr">
        <is>
          <t>No rating data</t>
        </is>
      </c>
      <c r="N81" s="114" t="n"/>
      <c r="O81" s="114" t="inlineStr"/>
      <c r="P81" s="114" t="inlineStr"/>
      <c r="Q81" s="119" t="n">
        <v>102</v>
      </c>
      <c r="R81" s="164" t="inlineStr">
        <is>
          <t>Meets the level</t>
        </is>
      </c>
      <c r="S81" s="164" t="n">
        <v>110</v>
      </c>
      <c r="T81" s="164" t="n">
        <v>92</v>
      </c>
      <c r="U81" s="164" t="n">
        <v>101</v>
      </c>
      <c r="V81" s="164" t="n"/>
      <c r="W81" s="164" t="inlineStr">
        <is>
          <t>SQL &amp; data, Innovation</t>
        </is>
      </c>
      <c r="X81" s="164" t="inlineStr">
        <is>
          <r>
            <rPr>
              <rFont val="Calibri"/>
              <b val="1"/>
              <sz val="10"/>
            </rPr>
            <t>B1:</t>
          </r>
          <r>
            <rPr>
              <rFont val="Calibri"/>
              <sz val="10"/>
            </rPr>
            <t xml:space="preserve"> 90% of profile — close</t>
          </r>
        </is>
      </c>
      <c r="Y81" s="164" t="inlineStr">
        <is>
          <r>
            <rPr>
              <rFont val="Calibri"/>
              <b val="1"/>
              <sz val="10"/>
            </rPr>
            <t>Evidence:</t>
          </r>
          <r>
            <rPr>
              <rFont val="Calibri"/>
              <sz val="10"/>
            </rPr>
            <t xml:space="preserve"> Survey | Core: Ownership 2/2, Problem solving 3/2, Communication &amp; collaboration 3/2, Client &amp; quality focus 3/2, Learning agility 2/2, Integrity &amp; compliance 2/2 | Future-ready: AI literacy 2/2, Data literacy 2/2, Digital fluency 3/2, Innovation 1/2 | Functional: Testing &amp; automation 4/3, Product &amp; domain 4/3, SQL &amp; data 2/3, AI / GenAI 3/3, Quality &amp; process 3/3, Communication 3/3</t>
          </r>
        </is>
      </c>
      <c r="Z81" s="120" t="inlineStr">
        <is>
          <t>AI / automation · Technical depth &amp; architecture · Testing &amp; quality · Data, SQL &amp; analytics · Product &amp; tool knowledge · Strategy &amp; business acumen · Broader exposure &amp; ownership</t>
        </is>
      </c>
      <c r="AA81" s="165" t="n"/>
      <c r="AB81" s="165" t="inlineStr">
        <is>
          <t>Test Automation &amp; QA Engineering; Project, Program &amp; Agile Management; Broader Ownership &amp; Cross-functional Exposure</t>
        </is>
      </c>
      <c r="AC81" s="165" t="inlineStr">
        <is>
          <t>AI / automation · Leadership &amp; people management · Technical depth &amp; architecture · Testing &amp; quality · Data, SQL &amp; analytics · Product &amp; tool knowledge · Strategy &amp; business acumen · Broader exposure &amp; ownership</t>
        </is>
      </c>
      <c r="AD81" s="165" t="n"/>
      <c r="AE81" s="122" t="inlineStr">
        <is>
          <t>Consulting &amp; Professional Services · 83% of competencies evidenced; must-haves met</t>
        </is>
      </c>
      <c r="AF81" s="123" t="inlineStr">
        <is>
          <t>Brehmjit Gopalkrishnan · Senior QA Engineer — 0.46: test, regression, case, defect; Pratikkumar Mistry · QA Engineer — 0.46: test, defect, reporting, case; Vinod Katekar · Senior QA Manager — 0.45: test, defect, case, reporting</t>
        </is>
      </c>
      <c r="AG81" s="123" t="inlineStr">
        <is>
          <t>Bhagyshree Khedkar · iFile, QA Engineer — 0.66; Adnan Yakub Majgaonkar · iFile, QA Automation Engineer — 0.55; Tejas Rane · iFile, QA Engineer — 0.53</t>
        </is>
      </c>
      <c r="AH81" s="123" t="n"/>
      <c r="AI81" s="123" t="n"/>
      <c r="AJ81" s="123" t="n"/>
    </row>
    <row r="82" ht="132" customHeight="1">
      <c r="A82" s="109" t="inlineStr">
        <is>
          <t>IRIS0625</t>
        </is>
      </c>
      <c r="B82" s="111" t="inlineStr">
        <is>
          <t>Pooja Gawas</t>
        </is>
      </c>
      <c r="C82" s="111" t="inlineStr">
        <is>
          <t>Quality Assurance</t>
        </is>
      </c>
      <c r="D82" s="115" t="inlineStr">
        <is>
          <t>QA Engineer</t>
        </is>
      </c>
      <c r="E82" s="115" t="inlineStr">
        <is>
          <t>Senior QA Engineer</t>
        </is>
      </c>
      <c r="F82" s="115" t="inlineStr">
        <is>
          <t>L3 – Professional / Associate</t>
        </is>
      </c>
      <c r="G82" s="116" t="inlineStr">
        <is>
          <t>A3</t>
        </is>
      </c>
      <c r="H82" s="146" t="inlineStr">
        <is>
          <t>▲ Up</t>
        </is>
      </c>
      <c r="I82" s="111" t="inlineStr">
        <is>
          <t>IC</t>
        </is>
      </c>
      <c r="J82" s="113" t="inlineStr">
        <is>
          <t>Not rated · manager</t>
        </is>
      </c>
      <c r="K82" s="114" t="inlineStr">
        <is>
          <t>—</t>
        </is>
      </c>
      <c r="L82" s="114" t="inlineStr">
        <is>
          <t>Not placed · manager</t>
        </is>
      </c>
      <c r="M82" s="114" t="inlineStr">
        <is>
          <t>No rating data</t>
        </is>
      </c>
      <c r="N82" s="114" t="n"/>
      <c r="O82" s="114" t="inlineStr"/>
      <c r="P82" s="114" t="inlineStr"/>
      <c r="Q82" s="119" t="n">
        <v>77</v>
      </c>
      <c r="R82" s="164" t="inlineStr">
        <is>
          <t>Developing</t>
        </is>
      </c>
      <c r="S82" s="164" t="n">
        <v>75</v>
      </c>
      <c r="T82" s="164" t="n">
        <v>80</v>
      </c>
      <c r="U82" s="164" t="n">
        <v>78</v>
      </c>
      <c r="V82" s="164" t="n"/>
      <c r="W82" s="164" t="inlineStr">
        <is>
          <t>SQL &amp; data, AI / GenAI, Quality &amp; process</t>
        </is>
      </c>
      <c r="X82" s="164" t="inlineStr">
        <is>
          <r>
            <rPr>
              <rFont val="Calibri"/>
              <b val="1"/>
              <sz val="10"/>
            </rPr>
            <t>B1:</t>
          </r>
          <r>
            <rPr>
              <rFont val="Calibri"/>
              <sz val="10"/>
            </rPr>
            <t xml:space="preserve"> 69% of profile — not yet</t>
          </r>
        </is>
      </c>
      <c r="Y82" s="164" t="inlineStr">
        <is>
          <r>
            <rPr>
              <rFont val="Calibri"/>
              <b val="1"/>
              <sz val="10"/>
            </rPr>
            <t>Evidence:</t>
          </r>
          <r>
            <rPr>
              <rFont val="Calibri"/>
              <sz val="10"/>
            </rPr>
            <t xml:space="preserve"> Survey + KRAs | Core: Ownership 2/2, Problem solving 1/2, Communication &amp; collaboration 2/2, Client &amp; quality focus 1/2, Learning agility 1/2, Integrity &amp; compliance 2/2 | Future-ready: AI literacy 1/2, Data literacy 1/2, Digital fluency 3/2, Innovation 2/2 | Functional: Testing &amp; automation 3/3, Product &amp; domain 3/3, SQL &amp; data 2/3, AI / GenAI 2/3, Quality &amp; process 2/3, Communication 2/3</t>
          </r>
        </is>
      </c>
      <c r="Z82" s="120" t="inlineStr">
        <is>
          <t>AI / automation · Testing &amp; quality · Data, SQL &amp; analytics · Certification / formal course</t>
        </is>
      </c>
      <c r="AA82" s="165" t="n"/>
      <c r="AB82" s="165" t="inlineStr">
        <is>
          <t>AI, GenAI &amp; Prompt Engineering</t>
        </is>
      </c>
      <c r="AC82" s="165" t="inlineStr">
        <is>
          <t>AI / automation · Testing &amp; quality · Data, SQL &amp; analytics · Certification / formal course</t>
        </is>
      </c>
      <c r="AD82" s="165" t="n"/>
      <c r="AE82" s="122" t="inlineStr">
        <is>
          <t>No strong match from survey evidence</t>
        </is>
      </c>
      <c r="AF82" s="123" t="inlineStr">
        <is>
          <t>Vishal Panchal · QA Engineer — 0.38: access, cases, test, mail</t>
        </is>
      </c>
      <c r="AG82" s="123" t="inlineStr">
        <is>
          <t>No close match in other businesses</t>
        </is>
      </c>
      <c r="AH82" s="123" t="n">
        <v>1</v>
      </c>
      <c r="AI82" s="123" t="inlineStr">
        <is>
          <t>Reports on record</t>
        </is>
      </c>
      <c r="AJ82" s="123" t="inlineStr">
        <is>
          <t>1 formal report on an individual-contributor role — confirm the reporting line.</t>
        </is>
      </c>
    </row>
    <row r="83" ht="132" customHeight="1">
      <c r="A83" s="109" t="inlineStr">
        <is>
          <t>IRIS2107</t>
        </is>
      </c>
      <c r="B83" s="111" t="inlineStr">
        <is>
          <t>Pratikkumar Mistry</t>
        </is>
      </c>
      <c r="C83" s="111" t="inlineStr">
        <is>
          <t>Quality Assurance</t>
        </is>
      </c>
      <c r="D83" s="115" t="inlineStr">
        <is>
          <t>QA Engineer</t>
        </is>
      </c>
      <c r="E83" s="115" t="inlineStr">
        <is>
          <t>Senior QA Engineer</t>
        </is>
      </c>
      <c r="F83" s="115" t="inlineStr">
        <is>
          <t>L3 – Professional / Associate</t>
        </is>
      </c>
      <c r="G83" s="116" t="inlineStr">
        <is>
          <t>A3</t>
        </is>
      </c>
      <c r="H83" s="146" t="inlineStr">
        <is>
          <t>▲ Up</t>
        </is>
      </c>
      <c r="I83" s="111" t="inlineStr">
        <is>
          <t>IC</t>
        </is>
      </c>
      <c r="J83" s="113" t="inlineStr">
        <is>
          <t>Not rated · manager</t>
        </is>
      </c>
      <c r="K83" s="114" t="inlineStr">
        <is>
          <t>—</t>
        </is>
      </c>
      <c r="L83" s="114" t="inlineStr">
        <is>
          <t>Reliable Specialist</t>
        </is>
      </c>
      <c r="M83" s="114" t="inlineStr">
        <is>
          <t>No rating data</t>
        </is>
      </c>
      <c r="N83" s="114" t="n"/>
      <c r="O83" s="114" t="inlineStr"/>
      <c r="P83" s="114" t="inlineStr"/>
      <c r="Q83" s="119" t="n">
        <v>85</v>
      </c>
      <c r="R83" s="164" t="inlineStr">
        <is>
          <t>Developing</t>
        </is>
      </c>
      <c r="S83" s="164" t="n">
        <v>92</v>
      </c>
      <c r="T83" s="164" t="n">
        <v>75</v>
      </c>
      <c r="U83" s="164" t="n">
        <v>84</v>
      </c>
      <c r="V83" s="164" t="n"/>
      <c r="W83" s="164" t="inlineStr">
        <is>
          <t>SQL &amp; data, AI / GenAI, Quality &amp; process</t>
        </is>
      </c>
      <c r="X83" s="164" t="inlineStr">
        <is>
          <r>
            <rPr>
              <rFont val="Calibri"/>
              <b val="1"/>
              <sz val="10"/>
            </rPr>
            <t>B1:</t>
          </r>
          <r>
            <rPr>
              <rFont val="Calibri"/>
              <sz val="10"/>
            </rPr>
            <t xml:space="preserve"> 73% of profile — not yet</t>
          </r>
        </is>
      </c>
      <c r="Y83" s="164" t="inlineStr">
        <is>
          <r>
            <rPr>
              <rFont val="Calibri"/>
              <b val="1"/>
              <sz val="10"/>
            </rPr>
            <t>Evidence:</t>
          </r>
          <r>
            <rPr>
              <rFont val="Calibri"/>
              <sz val="10"/>
            </rPr>
            <t xml:space="preserve"> Survey + KRAs | Core: Ownership 2/2, Problem solving 1/2, Communication &amp; collaboration 2/2, Client &amp; quality focus 2/2, Learning agility 2/2, Integrity &amp; compliance 2/2 | Future-ready: AI literacy 1/2, Data literacy 1/2, Digital fluency 2/2, Innovation 2/2 | Functional: Testing &amp; automation 4/3, Product &amp; domain 4/3, SQL &amp; data 2/3, AI / GenAI 2/3, Quality &amp; process 2/3, Communication 2/3</t>
          </r>
        </is>
      </c>
      <c r="Z83" s="120" t="inlineStr">
        <is>
          <t>AI / automation · Testing &amp; quality · Communication &amp; presentation</t>
        </is>
      </c>
      <c r="AA83" s="165" t="n"/>
      <c r="AB83" s="165" t="inlineStr">
        <is>
          <t>AI, GenAI &amp; Prompt Engineering; Stakeholder &amp; Client Management; Process Improvement &amp; Quality Mindset</t>
        </is>
      </c>
      <c r="AC83" s="165" t="inlineStr">
        <is>
          <t>AI / automation · Testing &amp; quality · Communication &amp; presentation</t>
        </is>
      </c>
      <c r="AD83" s="165" t="n"/>
      <c r="AE83" s="122" t="inlineStr">
        <is>
          <t>No strong match from survey evidence</t>
        </is>
      </c>
      <c r="AF83" s="123" t="inlineStr">
        <is>
          <t>Vinod Katekar · Senior QA Manager — 0.46: test, defect, execution, case; Hrishikesh Thombare · Senior QA Engineer — 0.46: test, defect, reporting, case; Tasmiyah Patni · QA Engineer — 0.40: execution, case, defect, test</t>
        </is>
      </c>
      <c r="AG83" s="123" t="inlineStr">
        <is>
          <t>Bhagyshree Khedkar · iFile, QA Engineer — 0.63; Tejas Rane · iFile, QA Engineer — 0.48; Deepika Bartwal · iFile, QA Engineer — 0.46</t>
        </is>
      </c>
      <c r="AH83" s="123" t="n"/>
      <c r="AI83" s="123" t="n"/>
      <c r="AJ83" s="123" t="n"/>
    </row>
    <row r="84" ht="132" customHeight="1">
      <c r="A84" s="109" t="inlineStr">
        <is>
          <t>IRIS2405</t>
        </is>
      </c>
      <c r="B84" s="111" t="inlineStr">
        <is>
          <t>Tasmiyah Patni</t>
        </is>
      </c>
      <c r="C84" s="111" t="inlineStr">
        <is>
          <t>Quality Assurance</t>
        </is>
      </c>
      <c r="D84" s="115" t="inlineStr">
        <is>
          <t>QA Engineer</t>
        </is>
      </c>
      <c r="E84" s="115" t="inlineStr">
        <is>
          <t>Senior QA Engineer</t>
        </is>
      </c>
      <c r="F84" s="115" t="inlineStr">
        <is>
          <t>L3 – Professional / Associate</t>
        </is>
      </c>
      <c r="G84" s="116" t="inlineStr">
        <is>
          <t>A3</t>
        </is>
      </c>
      <c r="H84" s="146" t="inlineStr">
        <is>
          <t>▲ Up</t>
        </is>
      </c>
      <c r="I84" s="111" t="inlineStr">
        <is>
          <t>IC</t>
        </is>
      </c>
      <c r="J84" s="113" t="inlineStr">
        <is>
          <t>Not rated · manager</t>
        </is>
      </c>
      <c r="K84" s="114" t="inlineStr">
        <is>
          <t>—</t>
        </is>
      </c>
      <c r="L84" s="114" t="inlineStr">
        <is>
          <t>Trusted Professional</t>
        </is>
      </c>
      <c r="M84" s="114" t="inlineStr">
        <is>
          <t>No rating data</t>
        </is>
      </c>
      <c r="N84" s="114" t="n"/>
      <c r="O84" s="114" t="inlineStr"/>
      <c r="P84" s="114" t="inlineStr"/>
      <c r="Q84" s="119" t="n">
        <v>94</v>
      </c>
      <c r="R84" s="164" t="inlineStr">
        <is>
          <t>Meets the level</t>
        </is>
      </c>
      <c r="S84" s="164" t="n">
        <v>98</v>
      </c>
      <c r="T84" s="164" t="n">
        <v>98</v>
      </c>
      <c r="U84" s="164" t="n">
        <v>90</v>
      </c>
      <c r="V84" s="164" t="n"/>
      <c r="W84" s="164" t="inlineStr">
        <is>
          <t>SQL &amp; data, AI / GenAI, Communication</t>
        </is>
      </c>
      <c r="X84" s="164" t="inlineStr">
        <is>
          <r>
            <rPr>
              <rFont val="Calibri"/>
              <b val="1"/>
              <sz val="10"/>
            </rPr>
            <t>B1:</t>
          </r>
          <r>
            <rPr>
              <rFont val="Calibri"/>
              <sz val="10"/>
            </rPr>
            <t xml:space="preserve"> 84% of profile — close</t>
          </r>
        </is>
      </c>
      <c r="Y84" s="164"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2/2 | Future-ready: AI literacy 1/2, Data literacy 2/2, Digital fluency 3/2, Innovation 3/2 | Functional: Testing &amp; automation 4/3, Product &amp; domain 3/3, SQL &amp; data 2/3, AI / GenAI 2/3, Quality &amp; process 4/3, Communication 2/3</t>
          </r>
        </is>
      </c>
      <c r="Z84" s="120" t="inlineStr">
        <is>
          <t>AI / automation · Testing &amp; quality · Domain, regulatory &amp; XBRL</t>
        </is>
      </c>
      <c r="AA84" s="165" t="n"/>
      <c r="AB84" s="165" t="inlineStr">
        <is>
          <t>AI, GenAI &amp; Prompt Engineering</t>
        </is>
      </c>
      <c r="AC84" s="165" t="inlineStr">
        <is>
          <t>AI / automation · Testing &amp; quality · Domain, regulatory &amp; XBRL</t>
        </is>
      </c>
      <c r="AD84" s="165" t="n"/>
      <c r="AE84" s="122" t="inlineStr">
        <is>
          <t>No strong match from survey evidence</t>
        </is>
      </c>
      <c r="AF84" s="123" t="inlineStr">
        <is>
          <t>Hrishikesh Thombare · Senior QA Engineer — 0.45: testing, defect, test, case; Pratikkumar Mistry · QA Engineer — 0.40: execution, case, defect, test; Vinod Katekar · Senior QA Manager — 0.31: defect, test, execution, case</t>
        </is>
      </c>
      <c r="AG84" s="123" t="inlineStr">
        <is>
          <t>Reena Gotal · iDEAL, Team Lead – Quality — 0.49; Adnan Yakub Majgaonkar · iFile, QA Automation Engineer — 0.48; Smita Londhe · Datatech, QA Automation Engineer — 0.47</t>
        </is>
      </c>
      <c r="AH84" s="123" t="n"/>
      <c r="AI84" s="123" t="n"/>
      <c r="AJ84" s="123" t="n"/>
    </row>
    <row r="85" ht="132" customHeight="1">
      <c r="A85" s="109" t="inlineStr">
        <is>
          <t>IRIS2014</t>
        </is>
      </c>
      <c r="B85" s="111" t="inlineStr">
        <is>
          <t>Vishal Panchal</t>
        </is>
      </c>
      <c r="C85" s="111" t="inlineStr">
        <is>
          <t>Quality Assurance</t>
        </is>
      </c>
      <c r="D85" s="115" t="inlineStr">
        <is>
          <t>QA Engineer</t>
        </is>
      </c>
      <c r="E85" s="115" t="inlineStr">
        <is>
          <t>Senior QA Engineer</t>
        </is>
      </c>
      <c r="F85" s="115" t="inlineStr">
        <is>
          <t>L3 – Professional / Associate</t>
        </is>
      </c>
      <c r="G85" s="116" t="inlineStr">
        <is>
          <t>A3</t>
        </is>
      </c>
      <c r="H85" s="146" t="inlineStr">
        <is>
          <t>▲ Up</t>
        </is>
      </c>
      <c r="I85" s="111" t="inlineStr">
        <is>
          <t>IC</t>
        </is>
      </c>
      <c r="J85" s="113" t="inlineStr">
        <is>
          <t>Not rated · manager</t>
        </is>
      </c>
      <c r="K85" s="114" t="inlineStr">
        <is>
          <t>—</t>
        </is>
      </c>
      <c r="L85" s="114" t="inlineStr">
        <is>
          <t>Not placed · manager</t>
        </is>
      </c>
      <c r="M85" s="114" t="inlineStr">
        <is>
          <t>No rating data</t>
        </is>
      </c>
      <c r="N85" s="114" t="n"/>
      <c r="O85" s="114" t="inlineStr"/>
      <c r="P85" s="114" t="inlineStr"/>
      <c r="Q85" s="119" t="n">
        <v>90</v>
      </c>
      <c r="R85" s="164" t="inlineStr">
        <is>
          <t>Meets the level</t>
        </is>
      </c>
      <c r="S85" s="164" t="n">
        <v>107</v>
      </c>
      <c r="T85" s="164" t="n">
        <v>88</v>
      </c>
      <c r="U85" s="164" t="n">
        <v>81</v>
      </c>
      <c r="V85" s="164" t="n"/>
      <c r="W85" s="164" t="inlineStr">
        <is>
          <t>SQL &amp; data, AI / GenAI, Quality &amp; process</t>
        </is>
      </c>
      <c r="X85" s="164" t="inlineStr">
        <is>
          <r>
            <rPr>
              <rFont val="Calibri"/>
              <b val="1"/>
              <sz val="10"/>
            </rPr>
            <t>B1:</t>
          </r>
          <r>
            <rPr>
              <rFont val="Calibri"/>
              <sz val="10"/>
            </rPr>
            <t xml:space="preserve"> 78% of profile — close</t>
          </r>
        </is>
      </c>
      <c r="Y85"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2/2, Digital fluency 2/2, Innovation 2/2 | Functional: Testing &amp; automation 4/3, Product &amp; domain 3/3, SQL &amp; data 2/3, AI / GenAI 2/3, Quality &amp; process 2/3, Communication 2/3</t>
          </r>
        </is>
      </c>
      <c r="Z85" s="120" t="inlineStr">
        <is>
          <t>AI / automation · Testing &amp; quality</t>
        </is>
      </c>
      <c r="AA85" s="165" t="n"/>
      <c r="AB85" s="165" t="inlineStr">
        <is>
          <t>AI, GenAI &amp; Prompt Engineering; Project, Program &amp; Agile Management; Stakeholder &amp; Client Management</t>
        </is>
      </c>
      <c r="AC85" s="165" t="inlineStr">
        <is>
          <t>AI / automation · Testing &amp; quality</t>
        </is>
      </c>
      <c r="AD85" s="165" t="n"/>
      <c r="AE85" s="122" t="inlineStr">
        <is>
          <t>No strong match from survey evidence</t>
        </is>
      </c>
      <c r="AF85" s="123" t="inlineStr">
        <is>
          <t>Vinod Katekar · Senior QA Manager — 0.39: test, sign, ppt, quick; Pooja Gawas · Senior QA Engineer — 0.38: access, cases, test, mail; Hrishikesh Thombare · Senior QA Engineer — 0.37: test, testing, regression, scenarios</t>
        </is>
      </c>
      <c r="AG85" s="123" t="inlineStr">
        <is>
          <t>Vishal Khare · iFile, QA Engineer — 0.40; Bhagyshree Khedkar · iFile, QA Engineer — 0.38; Supriya Patil · Datatech, QA Engineer — 0.35</t>
        </is>
      </c>
      <c r="AH85" s="123" t="n">
        <v>2</v>
      </c>
      <c r="AI85" s="123" t="inlineStr">
        <is>
          <t>Reports on record</t>
        </is>
      </c>
      <c r="AJ85" s="123" t="inlineStr">
        <is>
          <t>2 formal reports on an individual-contributor role — confirm the reporting line.</t>
        </is>
      </c>
    </row>
    <row r="86" ht="132" customHeight="1">
      <c r="A86" s="109" t="inlineStr">
        <is>
          <t>IRIS2112</t>
        </is>
      </c>
      <c r="B86" s="111" t="inlineStr">
        <is>
          <t>Vitiksha Gamit</t>
        </is>
      </c>
      <c r="C86" s="111" t="inlineStr">
        <is>
          <t>Quality Assurance</t>
        </is>
      </c>
      <c r="D86" s="115" t="inlineStr">
        <is>
          <t>QA Automation Engineer</t>
        </is>
      </c>
      <c r="E86" s="115" t="inlineStr">
        <is>
          <t>Senior QA Automation Engineer</t>
        </is>
      </c>
      <c r="F86" s="115" t="inlineStr">
        <is>
          <t>L3 – Professional / Associate</t>
        </is>
      </c>
      <c r="G86" s="116" t="inlineStr">
        <is>
          <t>A3</t>
        </is>
      </c>
      <c r="H86" s="146" t="inlineStr">
        <is>
          <t>▲ Up</t>
        </is>
      </c>
      <c r="I86" s="111" t="inlineStr">
        <is>
          <t>IC</t>
        </is>
      </c>
      <c r="J86" s="113" t="inlineStr">
        <is>
          <t>Not rated · manager</t>
        </is>
      </c>
      <c r="K86" s="114" t="inlineStr">
        <is>
          <t>—</t>
        </is>
      </c>
      <c r="L86" s="114" t="inlineStr">
        <is>
          <t>Trusted Professional</t>
        </is>
      </c>
      <c r="M86" s="114" t="inlineStr">
        <is>
          <t>No rating data</t>
        </is>
      </c>
      <c r="N86" s="114" t="n"/>
      <c r="O86" s="114" t="inlineStr"/>
      <c r="P86" s="114" t="inlineStr"/>
      <c r="Q86" s="119" t="n">
        <v>96</v>
      </c>
      <c r="R86" s="164" t="inlineStr">
        <is>
          <t>Meets the level</t>
        </is>
      </c>
      <c r="S86" s="164" t="n">
        <v>100</v>
      </c>
      <c r="T86" s="164" t="n">
        <v>98</v>
      </c>
      <c r="U86" s="164" t="n">
        <v>92</v>
      </c>
      <c r="V86" s="164" t="n"/>
      <c r="W86" s="164" t="inlineStr">
        <is>
          <t>SQL &amp; data, AI / GenAI</t>
        </is>
      </c>
      <c r="X86" s="164" t="inlineStr">
        <is>
          <r>
            <rPr>
              <rFont val="Calibri"/>
              <b val="1"/>
              <sz val="10"/>
            </rPr>
            <t>B1:</t>
          </r>
          <r>
            <rPr>
              <rFont val="Calibri"/>
              <sz val="10"/>
            </rPr>
            <t xml:space="preserve"> 83% of profile — close</t>
          </r>
        </is>
      </c>
      <c r="Y86" s="164"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1/2, Data literacy 2/2, Digital fluency 3/2, Innovation 3/2 | Functional: Testing &amp; automation 4/3, Product &amp; domain 3/3, SQL &amp; data 2/3, AI / GenAI 2/3, Quality &amp; process 3/3, Communication 3/3</t>
          </r>
        </is>
      </c>
      <c r="Z86" s="120" t="inlineStr">
        <is>
          <t>AI / automation · Leadership &amp; people management</t>
        </is>
      </c>
      <c r="AA86" s="165" t="n"/>
      <c r="AB86" s="165" t="inlineStr">
        <is>
          <t>AI, GenAI &amp; Prompt Engineering; Stakeholder &amp; Client Management</t>
        </is>
      </c>
      <c r="AC86" s="165" t="inlineStr">
        <is>
          <t>AI / automation · Leadership &amp; people management</t>
        </is>
      </c>
      <c r="AD86" s="165" t="n"/>
      <c r="AE86" s="122" t="inlineStr">
        <is>
          <t>No strong match from survey evidence</t>
        </is>
      </c>
      <c r="AF86" s="123" t="inlineStr">
        <is>
          <t>No material overlap found</t>
        </is>
      </c>
      <c r="AG86" s="123" t="inlineStr">
        <is>
          <t>Smita Londhe · Datatech, QA Automation Engineer — 0.38; Shubham Kamble · iDEAL, QA Automation Engineer — 0.29; Sameer Joshi · iFile, Lead QA Engineer – POD Lead — 0.27</t>
        </is>
      </c>
      <c r="AH86" s="123" t="n"/>
      <c r="AI86" s="123" t="n"/>
      <c r="AJ86" s="123" t="n"/>
    </row>
    <row r="87" ht="80" customHeight="1">
      <c r="A87" s="109" t="inlineStr">
        <is>
          <t>IRIS2489</t>
        </is>
      </c>
      <c r="B87" s="111" t="inlineStr">
        <is>
          <t>Sreyash Duragkar</t>
        </is>
      </c>
      <c r="C87" s="111" t="inlineStr">
        <is>
          <t>Sales</t>
        </is>
      </c>
      <c r="D87" s="115" t="inlineStr">
        <is>
          <t>Director- Enterprise Sales</t>
        </is>
      </c>
      <c r="E87" s="115" t="inlineStr">
        <is>
          <t>Principal – Enterprise Sales</t>
        </is>
      </c>
      <c r="F87" s="115" t="inlineStr">
        <is>
          <t>Not in current mapping files</t>
        </is>
      </c>
      <c r="G87" s="116" t="inlineStr">
        <is>
          <t>C1</t>
        </is>
      </c>
      <c r="H87" s="118" t="inlineStr">
        <is>
          <t>● Newly mapped</t>
        </is>
      </c>
      <c r="I87" s="111" t="inlineStr">
        <is>
          <t>IC</t>
        </is>
      </c>
      <c r="J87" s="113" t="inlineStr">
        <is>
          <t>Not rated · manager</t>
        </is>
      </c>
      <c r="K87" s="114" t="inlineStr">
        <is>
          <t>—</t>
        </is>
      </c>
      <c r="L87" s="114" t="inlineStr">
        <is>
          <t>Not placed · manager</t>
        </is>
      </c>
      <c r="M87" s="114" t="inlineStr">
        <is>
          <t>No rating data</t>
        </is>
      </c>
      <c r="N87" s="114" t="n"/>
      <c r="O87" s="114" t="inlineStr">
        <is>
          <t>CARBON</t>
        </is>
      </c>
      <c r="P87" s="114" t="inlineStr">
        <is>
          <t>Sales</t>
        </is>
      </c>
      <c r="Q87" s="119" t="n"/>
      <c r="R87" s="164" t="inlineStr">
        <is>
          <t>Not assessed — no survey or KRA evidence</t>
        </is>
      </c>
      <c r="S87" s="164" t="n"/>
      <c r="T87" s="164" t="n"/>
      <c r="U87" s="164" t="n"/>
      <c r="V87" s="164" t="n"/>
      <c r="W87" s="164" t="n"/>
      <c r="X87" s="164" t="n"/>
      <c r="Y87" s="164" t="inlineStr">
        <is>
          <r>
            <rPr>
              <rFont val="Calibri"/>
              <b val="1"/>
              <sz val="10"/>
            </rPr>
            <t>Required at C1:</t>
          </r>
          <r>
            <rPr>
              <rFont val="Calibri"/>
              <sz val="10"/>
            </rPr>
            <t xml:space="preserve"> Core 4 · Future-ready 4 · Functional Sales &amp; negotiation 4 · Digital marketing 4 · Stakeholder mgmt 4 · Communication 4 · Product &amp; domain 4 · Business acumen 4 · Leadership 4 — rate in manager validation using sheet 4.</t>
          </r>
        </is>
      </c>
      <c r="Z87" s="120" t="inlineStr"/>
      <c r="AA87" s="165" t="inlineStr">
        <is>
          <t>Sales</t>
        </is>
      </c>
      <c r="AB87" s="165" t="inlineStr">
        <is>
          <t>Strategic Thinking &amp; Business Acumen</t>
        </is>
      </c>
      <c r="AC87" s="165" t="inlineStr"/>
      <c r="AD87" s="165" t="inlineStr">
        <is>
          <t>No</t>
        </is>
      </c>
      <c r="AE87" s="122" t="n"/>
      <c r="AF87" s="123" t="inlineStr">
        <is>
          <t>No survey text</t>
        </is>
      </c>
      <c r="AG87" s="123" t="inlineStr">
        <is>
          <t>No survey text</t>
        </is>
      </c>
      <c r="AH87" s="123" t="n"/>
      <c r="AI87" s="123" t="n"/>
      <c r="AJ87" s="123" t="n"/>
    </row>
    <row r="88" ht="171" customHeight="1">
      <c r="A88" s="109" t="inlineStr">
        <is>
          <t>IRIS1783</t>
        </is>
      </c>
      <c r="B88" s="111" t="inlineStr">
        <is>
          <t>Swapnil Trikane</t>
        </is>
      </c>
      <c r="C88" s="111" t="inlineStr">
        <is>
          <t>Sales</t>
        </is>
      </c>
      <c r="D88" s="115" t="inlineStr">
        <is>
          <t>Senior Manager Sales</t>
        </is>
      </c>
      <c r="E88" s="115" t="inlineStr">
        <is>
          <t>Lead Account Executive</t>
        </is>
      </c>
      <c r="F88" s="115" t="inlineStr">
        <is>
          <t>Not in current mapping files</t>
        </is>
      </c>
      <c r="G88" s="116" t="inlineStr">
        <is>
          <t>B3</t>
        </is>
      </c>
      <c r="H88" s="118" t="inlineStr">
        <is>
          <t>● Newly mapped</t>
        </is>
      </c>
      <c r="I88" s="111" t="inlineStr">
        <is>
          <t>IC</t>
        </is>
      </c>
      <c r="J88" s="113" t="inlineStr">
        <is>
          <t>Not rated · manager</t>
        </is>
      </c>
      <c r="K88" s="114" t="inlineStr">
        <is>
          <t>—</t>
        </is>
      </c>
      <c r="L88" s="114" t="inlineStr">
        <is>
          <t>Not placed · manager</t>
        </is>
      </c>
      <c r="M88" s="114" t="inlineStr">
        <is>
          <t>No rating data</t>
        </is>
      </c>
      <c r="N88" s="114" t="n"/>
      <c r="O88" s="114" t="inlineStr">
        <is>
          <t>CARBON</t>
        </is>
      </c>
      <c r="P88" s="114" t="inlineStr">
        <is>
          <t>Sales</t>
        </is>
      </c>
      <c r="Q88" s="119" t="n">
        <v>91</v>
      </c>
      <c r="R88" s="164" t="inlineStr">
        <is>
          <t>Meets the level</t>
        </is>
      </c>
      <c r="S88" s="164" t="n">
        <v>92</v>
      </c>
      <c r="T88" s="164" t="n">
        <v>67</v>
      </c>
      <c r="U88" s="164" t="n">
        <v>103</v>
      </c>
      <c r="V88" s="164" t="n">
        <v>83</v>
      </c>
      <c r="W88" s="164" t="inlineStr">
        <is>
          <t>Digital marketing, Ownership, Learning agility</t>
        </is>
      </c>
      <c r="X88" s="164" t="inlineStr">
        <is>
          <r>
            <rPr>
              <rFont val="Calibri"/>
              <b val="1"/>
              <sz val="10"/>
            </rPr>
            <t>C1:</t>
          </r>
          <r>
            <rPr>
              <rFont val="Calibri"/>
              <sz val="10"/>
            </rPr>
            <t xml:space="preserve"> 78% of profile — close</t>
          </r>
        </is>
      </c>
      <c r="Y88" s="164" t="inlineStr">
        <is>
          <r>
            <rPr>
              <rFont val="Calibri"/>
              <b val="1"/>
              <sz val="10"/>
            </rPr>
            <t>Evidence:</t>
          </r>
          <r>
            <rPr>
              <rFont val="Calibri"/>
              <sz val="10"/>
            </rPr>
            <t xml:space="preserve"> Survey + KRAs | Core: Ownership 3/4, Problem solving 4/4, Communication &amp; collaboration 4/4, Client &amp; quality focus 4/4, Learning agility 3/4, Integrity &amp; compliance 4/4 | Future-ready: AI literacy 2/3, Data literacy 2/3, Digital fluency 2/3, Innovation 2/3 | Functional: Sales &amp; negotiation 5/4, Digital marketing 3/4, Stakeholder mgmt 4/4, Communication 4/4, Product &amp; domain 4/4, Business acumen 5/4 | Leadership: Developing people 2/3, Decision making 2/3, Strategic acumen 3/3, Influence &amp; change 3/3</t>
          </r>
        </is>
      </c>
      <c r="Z88" s="120" t="inlineStr">
        <is>
          <t>Client, sales &amp; stakeholders · Strategy &amp; business acumen · Broader exposure &amp; ownership</t>
        </is>
      </c>
      <c r="AA88" s="165" t="inlineStr">
        <is>
          <t>Sales</t>
        </is>
      </c>
      <c r="AB88" s="165" t="inlineStr">
        <is>
          <t>Strategic Thinking &amp; Business Acumen; AI, GenAI &amp; Prompt Engineering; Regulatory &amp; BFSI Domain</t>
        </is>
      </c>
      <c r="AC88" s="165" t="inlineStr">
        <is>
          <t>Client, sales &amp; stakeholders · Strategy &amp; business acumen · Broader exposure &amp; ownership</t>
        </is>
      </c>
      <c r="AD88" s="165" t="inlineStr">
        <is>
          <t>No</t>
        </is>
      </c>
      <c r="AE88" s="122" t="inlineStr">
        <is>
          <t>No strong match from survey evidence</t>
        </is>
      </c>
      <c r="AF88" s="123" t="inlineStr">
        <is>
          <t>No material overlap found</t>
        </is>
      </c>
      <c r="AG88" s="123" t="inlineStr">
        <is>
          <t>Rohit Patil · iDEAL, Senior Account Executive — 0.27</t>
        </is>
      </c>
      <c r="AH88" s="123" t="n"/>
      <c r="AI88" s="123" t="n"/>
      <c r="AJ88" s="123" t="n"/>
    </row>
    <row r="89" ht="171" customHeight="1">
      <c r="A89" s="109" t="inlineStr">
        <is>
          <t>IRIS1734</t>
        </is>
      </c>
      <c r="B89" s="111" t="inlineStr">
        <is>
          <t>Rohit Bansal</t>
        </is>
      </c>
      <c r="C89" s="111" t="inlineStr">
        <is>
          <t>Sales</t>
        </is>
      </c>
      <c r="D89" s="115" t="inlineStr">
        <is>
          <t>Senior Manager Sales</t>
        </is>
      </c>
      <c r="E89" s="115" t="inlineStr">
        <is>
          <t>Lead Account Executive</t>
        </is>
      </c>
      <c r="F89" s="115" t="inlineStr">
        <is>
          <t>Not in current mapping files</t>
        </is>
      </c>
      <c r="G89" s="116" t="inlineStr">
        <is>
          <t>B2</t>
        </is>
      </c>
      <c r="H89" s="118" t="inlineStr">
        <is>
          <t>● Newly mapped</t>
        </is>
      </c>
      <c r="I89" s="111" t="inlineStr">
        <is>
          <t>IC</t>
        </is>
      </c>
      <c r="J89" s="113" t="inlineStr">
        <is>
          <t>Not rated · manager</t>
        </is>
      </c>
      <c r="K89" s="114" t="inlineStr">
        <is>
          <t>—</t>
        </is>
      </c>
      <c r="L89" s="114" t="inlineStr">
        <is>
          <t>Not placed · manager</t>
        </is>
      </c>
      <c r="M89" s="114" t="inlineStr">
        <is>
          <t>No rating data</t>
        </is>
      </c>
      <c r="N89" s="114" t="n"/>
      <c r="O89" s="114" t="inlineStr">
        <is>
          <t>CARBON</t>
        </is>
      </c>
      <c r="P89" s="114" t="inlineStr">
        <is>
          <t>Sales</t>
        </is>
      </c>
      <c r="Q89" s="119" t="n">
        <v>99</v>
      </c>
      <c r="R89" s="164" t="inlineStr">
        <is>
          <t>Meets the level</t>
        </is>
      </c>
      <c r="S89" s="164" t="n">
        <v>107</v>
      </c>
      <c r="T89" s="164" t="n">
        <v>75</v>
      </c>
      <c r="U89" s="164" t="n">
        <v>106</v>
      </c>
      <c r="V89" s="164" t="n">
        <v>102</v>
      </c>
      <c r="W89" s="164" t="inlineStr">
        <is>
          <t>Communication, AI literacy, Data literacy</t>
        </is>
      </c>
      <c r="X89" s="164" t="inlineStr">
        <is>
          <r>
            <rPr>
              <rFont val="Calibri"/>
              <b val="1"/>
              <sz val="10"/>
            </rPr>
            <t>C1:</t>
          </r>
          <r>
            <rPr>
              <rFont val="Calibri"/>
              <sz val="10"/>
            </rPr>
            <t xml:space="preserve"> 90% of profile — close</t>
          </r>
        </is>
      </c>
      <c r="Y89" s="164" t="inlineStr">
        <is>
          <r>
            <rPr>
              <rFont val="Calibri"/>
              <b val="1"/>
              <sz val="10"/>
            </rPr>
            <t>Evidence:</t>
          </r>
          <r>
            <rPr>
              <rFont val="Calibri"/>
              <sz val="10"/>
            </rPr>
            <t xml:space="preserve"> Survey + KRAs | Core: Ownership 4/4, Problem solving 4/4, Communication &amp; collaboration 5/4, Client &amp; quality focus 5/4, Learning agility 4/4, Integrity &amp; compliance 4/4 | Future-ready: AI literacy 2/3, Data literacy 2/3, Digital fluency 3/3, Innovation 2/3 | Functional: Sales &amp; negotiation 5/4, Digital marketing 4/4, Stakeholder mgmt 5/4, Communication 3/4, Product &amp; domain 4/4, Business acumen 5/4 | Leadership: Developing people 3/3, Decision making 2/3, Strategic acumen 4/3, Influence &amp; change 4/3</t>
          </r>
        </is>
      </c>
      <c r="Z89" s="120" t="inlineStr">
        <is>
          <t>Client, sales &amp; stakeholders · Broader exposure &amp; ownership</t>
        </is>
      </c>
      <c r="AA89" s="165" t="inlineStr">
        <is>
          <t>Sales</t>
        </is>
      </c>
      <c r="AB89" s="165" t="inlineStr">
        <is>
          <t>Sales, Negotiation &amp; Account Growth; AI, GenAI &amp; Prompt Engineering; People Leadership &amp; Mentoring</t>
        </is>
      </c>
      <c r="AC89" s="165" t="inlineStr">
        <is>
          <t>Client, sales &amp; stakeholders · Broader exposure &amp; ownership</t>
        </is>
      </c>
      <c r="AD89" s="165" t="inlineStr">
        <is>
          <t>No</t>
        </is>
      </c>
      <c r="AE89" s="122" t="inlineStr">
        <is>
          <t>No strong match from survey evidence</t>
        </is>
      </c>
      <c r="AF89" s="123" t="inlineStr">
        <is>
          <t>Aniket Das · Senior Sales Operations Analyst — 0.32: revenue, pipeline, crm, hubspot</t>
        </is>
      </c>
      <c r="AG89" s="123" t="inlineStr">
        <is>
          <t>No close match in other businesses</t>
        </is>
      </c>
      <c r="AH89" s="123" t="n"/>
      <c r="AI89" s="123" t="n"/>
      <c r="AJ89" s="123" t="n"/>
    </row>
    <row r="90" ht="171" customHeight="1">
      <c r="A90" s="109" t="inlineStr">
        <is>
          <t>IRIS2351</t>
        </is>
      </c>
      <c r="B90" s="111" t="inlineStr">
        <is>
          <t>Aniket Das</t>
        </is>
      </c>
      <c r="C90" s="111" t="inlineStr">
        <is>
          <t>Sales</t>
        </is>
      </c>
      <c r="D90" s="115" t="inlineStr">
        <is>
          <t>Senior Analyst, Strategy and Operations</t>
        </is>
      </c>
      <c r="E90" s="115" t="inlineStr">
        <is>
          <t>Sales Operations Specialist – POD Lead</t>
        </is>
      </c>
      <c r="F90" s="115" t="inlineStr">
        <is>
          <t>Not in current mapping files</t>
        </is>
      </c>
      <c r="G90" s="116" t="inlineStr">
        <is>
          <t>B1</t>
        </is>
      </c>
      <c r="H90" s="118" t="inlineStr">
        <is>
          <t>● Newly mapped</t>
        </is>
      </c>
      <c r="I90" s="111" t="inlineStr">
        <is>
          <t>POD Lead</t>
        </is>
      </c>
      <c r="J90" s="113" t="inlineStr">
        <is>
          <t>Not rated · manager</t>
        </is>
      </c>
      <c r="K90" s="114" t="inlineStr">
        <is>
          <t>—</t>
        </is>
      </c>
      <c r="L90" s="114" t="inlineStr">
        <is>
          <t>Not placed · manager</t>
        </is>
      </c>
      <c r="M90" s="114" t="inlineStr">
        <is>
          <t>No rating data</t>
        </is>
      </c>
      <c r="N90" s="114" t="n"/>
      <c r="O90" s="114" t="inlineStr">
        <is>
          <t>CARBON</t>
        </is>
      </c>
      <c r="P90" s="114" t="inlineStr">
        <is>
          <t>Sales</t>
        </is>
      </c>
      <c r="Q90" s="119" t="n">
        <v>88</v>
      </c>
      <c r="R90" s="164" t="inlineStr">
        <is>
          <t>Developing</t>
        </is>
      </c>
      <c r="S90" s="164" t="n">
        <v>83</v>
      </c>
      <c r="T90" s="164" t="n">
        <v>75</v>
      </c>
      <c r="U90" s="164" t="n">
        <v>99</v>
      </c>
      <c r="V90" s="164" t="n">
        <v>80</v>
      </c>
      <c r="W90" s="164" t="inlineStr">
        <is>
          <t>Stakeholder mgmt, Product &amp; domain, Ownership</t>
        </is>
      </c>
      <c r="X90" s="164" t="inlineStr">
        <is>
          <r>
            <rPr>
              <rFont val="Calibri"/>
              <b val="1"/>
              <sz val="10"/>
            </rPr>
            <t>B2:</t>
          </r>
          <r>
            <rPr>
              <rFont val="Calibri"/>
              <sz val="10"/>
            </rPr>
            <t xml:space="preserve"> 75% of profile — close</t>
          </r>
        </is>
      </c>
      <c r="Y90" s="164" t="inlineStr">
        <is>
          <r>
            <rPr>
              <rFont val="Calibri"/>
              <b val="1"/>
              <sz val="10"/>
            </rPr>
            <t>Evidence:</t>
          </r>
          <r>
            <rPr>
              <rFont val="Calibri"/>
              <sz val="10"/>
            </rPr>
            <t xml:space="preserve"> Survey + KRAs | Core: Ownership 2/3, Problem solving 3/3, Communication &amp; collaboration 3/3, Client &amp; quality focus 2/3, Learning agility 2/3, Integrity &amp; compliance 3/3 | Future-ready: AI literacy 2/3, Data literacy 3/3, Digital fluency 2/3, Innovation 2/3 | Functional: Sales &amp; negotiation 4/3, Digital marketing 4/3, Stakeholder mgmt 2/3, Communication 3/3, Product &amp; domain 2/3, Business acumen 4/3 | Leadership: Developing people 2/2, Decision making 1/2, Strategic acumen 3/2, Influence &amp; change 1/2</t>
          </r>
        </is>
      </c>
      <c r="Z90" s="120" t="inlineStr">
        <is>
          <t>Client, sales &amp; stakeholders · Strategy &amp; business acumen</t>
        </is>
      </c>
      <c r="AA90" s="165" t="inlineStr">
        <is>
          <t>Sales</t>
        </is>
      </c>
      <c r="AB90" s="165" t="inlineStr">
        <is>
          <t>Project, Program &amp; Agile Management</t>
        </is>
      </c>
      <c r="AC90" s="165" t="inlineStr">
        <is>
          <t>Client, sales &amp; stakeholders · Strategy &amp; business acumen</t>
        </is>
      </c>
      <c r="AD90" s="165" t="inlineStr">
        <is>
          <t>No</t>
        </is>
      </c>
      <c r="AE90" s="122" t="inlineStr">
        <is>
          <t>No strong match from survey evidence</t>
        </is>
      </c>
      <c r="AF90" s="123" t="inlineStr">
        <is>
          <t>Rohit Bansal · Lead Account Executive — 0.32: revenue, pipeline, crm, hubspot</t>
        </is>
      </c>
      <c r="AG90" s="123" t="inlineStr">
        <is>
          <t>Raghin Nair · Datatech, Senior Program Manager — 0.29; Shreya Sharma · iDEAL, Senior Alliances Executive — 0.28</t>
        </is>
      </c>
      <c r="AH90" s="123" t="n">
        <v>1</v>
      </c>
      <c r="AI90" s="123" t="inlineStr">
        <is>
          <t>POD Lead</t>
        </is>
      </c>
      <c r="AJ90" s="123" t="n"/>
    </row>
    <row r="91" ht="132" customHeight="1">
      <c r="A91" s="109" t="inlineStr">
        <is>
          <t>IRIS2308</t>
        </is>
      </c>
      <c r="B91" s="111" t="inlineStr">
        <is>
          <t>Smriti Priya</t>
        </is>
      </c>
      <c r="C91" s="111" t="inlineStr">
        <is>
          <t>Sales</t>
        </is>
      </c>
      <c r="D91" s="115" t="inlineStr">
        <is>
          <t>Senior Analyst, Strategy and Operations</t>
        </is>
      </c>
      <c r="E91" s="115" t="inlineStr">
        <is>
          <t>Senior Sales Operations Analyst</t>
        </is>
      </c>
      <c r="F91" s="111" t="inlineStr">
        <is>
          <t>L4 – Senior</t>
        </is>
      </c>
      <c r="G91" s="26" t="inlineStr">
        <is>
          <t>A3</t>
        </is>
      </c>
      <c r="H91" s="149" t="inlineStr">
        <is>
          <t>• Same level</t>
        </is>
      </c>
      <c r="I91" s="111" t="inlineStr">
        <is>
          <t>IC</t>
        </is>
      </c>
      <c r="J91" s="113" t="n">
        <v>3</v>
      </c>
      <c r="K91" s="114" t="inlineStr">
        <is>
          <t>Low</t>
        </is>
      </c>
      <c r="L91" s="114" t="inlineStr">
        <is>
          <t>Reliable Specialist</t>
        </is>
      </c>
      <c r="M91" s="114" t="inlineStr">
        <is>
          <t>Develop in role</t>
        </is>
      </c>
      <c r="N91" s="114" t="n"/>
      <c r="O91" s="114" t="inlineStr"/>
      <c r="P91" s="114" t="inlineStr"/>
      <c r="Q91" s="119" t="n">
        <v>94</v>
      </c>
      <c r="R91" s="164" t="inlineStr">
        <is>
          <t>Meets the level</t>
        </is>
      </c>
      <c r="S91" s="164" t="n">
        <v>102</v>
      </c>
      <c r="T91" s="164" t="n">
        <v>75</v>
      </c>
      <c r="U91" s="164" t="n">
        <v>98</v>
      </c>
      <c r="V91" s="164" t="n"/>
      <c r="W91" s="164" t="inlineStr">
        <is>
          <t>Business acumen, Problem solving, Data literacy</t>
        </is>
      </c>
      <c r="X91" s="164" t="inlineStr">
        <is>
          <r>
            <rPr>
              <rFont val="Calibri"/>
              <b val="1"/>
              <sz val="10"/>
            </rPr>
            <t>B1:</t>
          </r>
          <r>
            <rPr>
              <rFont val="Calibri"/>
              <sz val="10"/>
            </rPr>
            <t xml:space="preserve"> 83% of profile — close</t>
          </r>
        </is>
      </c>
      <c r="Y91" s="164" t="inlineStr">
        <is>
          <r>
            <rPr>
              <rFont val="Calibri"/>
              <b val="1"/>
              <sz val="10"/>
            </rPr>
            <t>Evidence:</t>
          </r>
          <r>
            <rPr>
              <rFont val="Calibri"/>
              <sz val="10"/>
            </rPr>
            <t xml:space="preserve"> Survey + KRAs | Core: Ownership 2/2, Problem solving 1/2, Communication &amp; collaboration 3/2, Client &amp; quality focus 3/2, Learning agility 2/2, Integrity &amp; compliance 3/2 | Future-ready: AI literacy 2/2, Data literacy 1/2, Digital fluency 1/2, Innovation 2/2 | Functional: Sales &amp; negotiation 3/3, Digital marketing 3/3, Stakeholder mgmt 4/3, Communication 3/3, Product &amp; domain 3/3, Business acumen 2/3</t>
          </r>
        </is>
      </c>
      <c r="Z91" s="120" t="inlineStr">
        <is>
          <t>Leadership &amp; people management · Strategy &amp; business acumen · Broader exposure &amp; ownership</t>
        </is>
      </c>
      <c r="AA91" s="165" t="inlineStr">
        <is>
          <t>Consultative &amp; solution selling; negotiation; CRM discipline; SaaS/RegTech product &amp; domain knowledge</t>
        </is>
      </c>
      <c r="AB91" s="165" t="inlineStr">
        <is>
          <t>Stakeholder &amp; Client Management; Strategic Thinking &amp; Business Acumen; Broader Ownership &amp; Cross-functional Exposure</t>
        </is>
      </c>
      <c r="AC91" s="165" t="inlineStr">
        <is>
          <t>Leadership &amp; people management · Client, sales &amp; stakeholders · Strategy &amp; business acumen · Broader exposure &amp; ownership</t>
        </is>
      </c>
      <c r="AD91"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91" s="122" t="inlineStr">
        <is>
          <t>Business Analysis · 83% of competencies evidenced; must-haves met</t>
        </is>
      </c>
      <c r="AF91" s="123" t="inlineStr">
        <is>
          <t>No material overlap found</t>
        </is>
      </c>
      <c r="AG91" s="123" t="inlineStr">
        <is>
          <t>No close match in other businesses</t>
        </is>
      </c>
      <c r="AH91" s="123" t="n"/>
      <c r="AI91" s="123" t="n"/>
      <c r="AJ91" s="123" t="n"/>
    </row>
    <row r="92" ht="67" customHeight="1">
      <c r="A92" s="109" t="inlineStr">
        <is>
          <t>IRISC345</t>
        </is>
      </c>
      <c r="B92" s="111" t="inlineStr">
        <is>
          <t>Andrea Messiga</t>
        </is>
      </c>
      <c r="C92" s="111" t="inlineStr">
        <is>
          <t>Sales</t>
        </is>
      </c>
      <c r="D92" s="115" t="inlineStr">
        <is>
          <t>Regional Manager- Business Development</t>
        </is>
      </c>
      <c r="E92" s="115" t="inlineStr">
        <is>
          <t>Senior Consultant – Enterprise Sales &amp; Account Management</t>
        </is>
      </c>
      <c r="F92" s="111" t="inlineStr">
        <is>
          <t>—</t>
        </is>
      </c>
      <c r="G92" s="45" t="inlineStr">
        <is>
          <t>X3</t>
        </is>
      </c>
      <c r="H92" s="149" t="inlineStr">
        <is>
          <t>• Same level</t>
        </is>
      </c>
      <c r="I92" s="111" t="inlineStr">
        <is>
          <t>Consultant</t>
        </is>
      </c>
      <c r="J92" s="113" t="inlineStr">
        <is>
          <t>Not rated · manager</t>
        </is>
      </c>
      <c r="K92" s="114" t="n"/>
      <c r="L92" s="114" t="n"/>
      <c r="M92" s="114" t="inlineStr">
        <is>
          <t>n/a · consultant</t>
        </is>
      </c>
      <c r="N92" s="114" t="n"/>
      <c r="O92" s="114" t="inlineStr">
        <is>
          <t>CARBON</t>
        </is>
      </c>
      <c r="P92" s="114" t="inlineStr">
        <is>
          <t>Sales</t>
        </is>
      </c>
      <c r="Q92" s="119" t="n"/>
      <c r="R92" s="164" t="inlineStr">
        <is>
          <t>Consultant — assessed against statement-of-work deliverables</t>
        </is>
      </c>
      <c r="S92" s="164" t="n"/>
      <c r="T92" s="164" t="n"/>
      <c r="U92" s="164" t="n"/>
      <c r="V92" s="164" t="n"/>
      <c r="W92" s="164" t="n"/>
      <c r="X92" s="164" t="n"/>
      <c r="Y92" s="164" t="inlineStr">
        <is>
          <t>Not assessed on the employee competency profile.</t>
        </is>
      </c>
      <c r="Z92" s="120" t="inlineStr"/>
      <c r="AA92" s="165" t="inlineStr">
        <is>
          <t>Sales</t>
        </is>
      </c>
      <c r="AB92" s="165" t="inlineStr">
        <is>
          <t>People Leadership &amp; Mentoring; Stakeholder &amp; Client Management; Strategic Thinking &amp; Business Acumen</t>
        </is>
      </c>
      <c r="AC92" s="165" t="inlineStr"/>
      <c r="AD92" s="165" t="inlineStr">
        <is>
          <t>No</t>
        </is>
      </c>
      <c r="AE92" s="122" t="n"/>
      <c r="AF92" s="123" t="inlineStr">
        <is>
          <t>No survey text</t>
        </is>
      </c>
      <c r="AG92" s="123" t="inlineStr">
        <is>
          <t>No survey text</t>
        </is>
      </c>
      <c r="AH92" s="123" t="n"/>
      <c r="AI92" s="123" t="n"/>
      <c r="AJ92" s="123" t="n"/>
    </row>
    <row r="93" ht="158" customHeight="1">
      <c r="A93" s="109" t="inlineStr">
        <is>
          <t>IRIS0018</t>
        </is>
      </c>
      <c r="B93" s="111" t="inlineStr">
        <is>
          <t>K Ashok Kumar</t>
        </is>
      </c>
      <c r="C93" s="111" t="inlineStr">
        <is>
          <t>Services</t>
        </is>
      </c>
      <c r="D93" s="115" t="inlineStr">
        <is>
          <t>Manager Financial Analyst</t>
        </is>
      </c>
      <c r="E93" s="115" t="inlineStr">
        <is>
          <t>Associate Head – Assisted Services</t>
        </is>
      </c>
      <c r="F93" s="115" t="inlineStr">
        <is>
          <t>L5 – Manager</t>
        </is>
      </c>
      <c r="G93" s="116" t="inlineStr">
        <is>
          <t>C1</t>
        </is>
      </c>
      <c r="H93" s="146" t="inlineStr">
        <is>
          <t>▲ Up</t>
        </is>
      </c>
      <c r="I93" s="111" t="inlineStr">
        <is>
          <t>People Manager</t>
        </is>
      </c>
      <c r="J93" s="113" t="n">
        <v>3</v>
      </c>
      <c r="K93" s="114" t="inlineStr">
        <is>
          <t>Medium</t>
        </is>
      </c>
      <c r="L93" s="114" t="inlineStr">
        <is>
          <t>Core Contributor</t>
        </is>
      </c>
      <c r="M93" s="114" t="inlineStr">
        <is>
          <t>Develop in role</t>
        </is>
      </c>
      <c r="N93" s="114" t="n"/>
      <c r="O93" s="114" t="inlineStr">
        <is>
          <t>Yes</t>
        </is>
      </c>
      <c r="P93" s="114" t="inlineStr">
        <is>
          <t>Shashidhar M</t>
        </is>
      </c>
      <c r="Q93" s="119" t="n">
        <v>90</v>
      </c>
      <c r="R93" s="164" t="inlineStr">
        <is>
          <t>Meets the level</t>
        </is>
      </c>
      <c r="S93" s="164" t="n">
        <v>99</v>
      </c>
      <c r="T93" s="164" t="n">
        <v>86</v>
      </c>
      <c r="U93" s="164" t="n">
        <v>90</v>
      </c>
      <c r="V93" s="164" t="n">
        <v>88</v>
      </c>
      <c r="W93" s="164" t="inlineStr">
        <is>
          <t>XBRL &amp; taxonomy, Accounting standards, Regulatory domain</t>
        </is>
      </c>
      <c r="X93" s="164" t="inlineStr">
        <is>
          <r>
            <rPr>
              <rFont val="Calibri"/>
              <b val="1"/>
              <sz val="10"/>
            </rPr>
            <t>C2:</t>
          </r>
          <r>
            <rPr>
              <rFont val="Calibri"/>
              <sz val="10"/>
            </rPr>
            <t xml:space="preserve"> 85% of profile — close</t>
          </r>
        </is>
      </c>
      <c r="Y93" s="164" t="inlineStr">
        <is>
          <r>
            <rPr>
              <rFont val="Calibri"/>
              <b val="1"/>
              <sz val="10"/>
            </rPr>
            <t>Evidence:</t>
          </r>
          <r>
            <rPr>
              <rFont val="Calibri"/>
              <sz val="10"/>
            </rPr>
            <t xml:space="preserve"> Survey | Core: Ownership 4/4, Problem solving 4/4, Communication &amp; collaboration 4/4, Client &amp; quality focus 5/4, Learning agility 3/4, Integrity &amp; compliance 4/4 | Future-ready: AI literacy 5/4, Data literacy 3/4, Digital fluency 3/4, Innovation 3/4 | Functional: XBRL &amp; taxonomy 3/4, Accounting standards 3/4, Regulatory domain 3/4, Quality &amp; process 5/4, Excel &amp; tools 3/4, AI / GenAI 5/4 | Leadership: Developing people 4/4, Decision making 3/4, Strategic acumen 3/4, Influence &amp; change 4/4</t>
          </r>
        </is>
      </c>
      <c r="Z93" s="120" t="inlineStr">
        <is>
          <t>AI / automation · Data, SQL &amp; analytics</t>
        </is>
      </c>
      <c r="AA93" s="165" t="inlineStr">
        <is>
          <t>XBRL taxonomy &amp; regulatory updates; domain/accounting refreshers; quality &amp; accuracy practices; tooling proficiency | People management: goal-setting &amp; …</t>
        </is>
      </c>
      <c r="AB93" s="165" t="inlineStr">
        <is>
          <t>AI, GenAI &amp; Prompt Engineering; People Leadership &amp; Mentoring; Stakeholder &amp; Client Management</t>
        </is>
      </c>
      <c r="AC93" s="165" t="inlineStr">
        <is>
          <t>AI / automation · Data, SQL &amp; analytics</t>
        </is>
      </c>
      <c r="AD93"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93" s="122" t="inlineStr">
        <is>
          <t>No strong match from survey evidence</t>
        </is>
      </c>
      <c r="AF93" s="123" t="inlineStr">
        <is>
          <t>No material overlap found</t>
        </is>
      </c>
      <c r="AG93" s="123" t="inlineStr">
        <is>
          <t>No close match in other businesses</t>
        </is>
      </c>
      <c r="AH93" s="123" t="n">
        <v>4</v>
      </c>
      <c r="AI93" s="123" t="inlineStr">
        <is>
          <t>Below norm</t>
        </is>
      </c>
      <c r="AJ93" s="123" t="inlineStr">
        <is>
          <t>Team smaller than the norm for this level — merge with a peer team, widen scope, or treat as a POD Lead.</t>
        </is>
      </c>
    </row>
    <row r="94" ht="171" customHeight="1">
      <c r="A94" s="109" t="inlineStr">
        <is>
          <t>IRIS0786</t>
        </is>
      </c>
      <c r="B94" s="111" t="inlineStr">
        <is>
          <t>Shashikant Mudaliar</t>
        </is>
      </c>
      <c r="C94" s="111" t="inlineStr">
        <is>
          <t>Services</t>
        </is>
      </c>
      <c r="D94" s="115" t="inlineStr">
        <is>
          <t>Head - XBRL Assisted Services</t>
        </is>
      </c>
      <c r="E94" s="115" t="inlineStr">
        <is>
          <t>Associate Head – XBRL Assisted Services</t>
        </is>
      </c>
      <c r="F94" s="115" t="inlineStr">
        <is>
          <t>L7 – Head / Sr Director</t>
        </is>
      </c>
      <c r="G94" s="116" t="inlineStr">
        <is>
          <t>C1</t>
        </is>
      </c>
      <c r="H94" s="143" t="inlineStr">
        <is>
          <t>▼ Down · protected</t>
        </is>
      </c>
      <c r="I94" s="111" t="inlineStr">
        <is>
          <t>People Manager</t>
        </is>
      </c>
      <c r="J94" s="113" t="n">
        <v>5</v>
      </c>
      <c r="K94" s="114" t="inlineStr">
        <is>
          <t>High</t>
        </is>
      </c>
      <c r="L94" s="114" t="inlineStr">
        <is>
          <t>Future Leader</t>
        </is>
      </c>
      <c r="M94" s="114" t="inlineStr">
        <is>
          <t>Ready now</t>
        </is>
      </c>
      <c r="N94" s="114" t="inlineStr">
        <is>
          <t>Yes</t>
        </is>
      </c>
      <c r="O94" s="114" t="inlineStr">
        <is>
          <t>Yes</t>
        </is>
      </c>
      <c r="P94" s="114" t="inlineStr"/>
      <c r="Q94" s="119" t="n">
        <v>110</v>
      </c>
      <c r="R94" s="164" t="inlineStr">
        <is>
          <t>Exceeds — ready for stretch</t>
        </is>
      </c>
      <c r="S94" s="164" t="n">
        <v>110</v>
      </c>
      <c r="T94" s="164" t="n">
        <v>99</v>
      </c>
      <c r="U94" s="164" t="n">
        <v>110</v>
      </c>
      <c r="V94" s="164" t="n">
        <v>115</v>
      </c>
      <c r="W94" s="164" t="inlineStr">
        <is>
          <t>Innovation</t>
        </is>
      </c>
      <c r="X94" s="164" t="inlineStr">
        <is>
          <r>
            <rPr>
              <rFont val="Calibri"/>
              <b val="1"/>
              <sz val="10"/>
            </rPr>
            <t>C2:</t>
          </r>
          <r>
            <rPr>
              <rFont val="Calibri"/>
              <sz val="10"/>
            </rPr>
            <t xml:space="preserve"> 104% of profile — ready on competencies</t>
          </r>
        </is>
      </c>
      <c r="Y94" s="164"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4/4, Data literacy 5/4, Digital fluency 4/4, Innovation 3/4 | Functional: XBRL &amp; taxonomy 5/4, Accounting standards 4/4, Regulatory domain 5/4, Quality &amp; process 5/4, Excel &amp; tools 4/4, AI / GenAI 4/4 | Leadership: Developing people 5/4, Decision making 4/4, Strategic acumen 5/4, Influence &amp; change 5/4</t>
          </r>
        </is>
      </c>
      <c r="Z94" s="120" t="inlineStr">
        <is>
          <t>Project / programme management · Broader exposure &amp; ownership</t>
        </is>
      </c>
      <c r="AA94" s="165" t="n"/>
      <c r="AB94" s="165" t="inlineStr">
        <is>
          <t>People Leadership &amp; Mentoring; Stakeholder &amp; Client Management; Strategic Thinking &amp; Business Acumen</t>
        </is>
      </c>
      <c r="AC94" s="165" t="inlineStr">
        <is>
          <t>Project / programme management · Broader exposure &amp; ownership</t>
        </is>
      </c>
      <c r="AD94" s="165" t="n"/>
      <c r="AE94" s="122" t="inlineStr">
        <is>
          <t>Data Operations &amp; Digitization · 100% of competencies evidenced; must-haves met; Finance &amp; Accounts · 83% of competencies evidenced; must-haves met</t>
        </is>
      </c>
      <c r="AF94" s="123" t="inlineStr">
        <is>
          <t>No material overlap found</t>
        </is>
      </c>
      <c r="AG94" s="123" t="inlineStr">
        <is>
          <t>No close match in other businesses</t>
        </is>
      </c>
      <c r="AH94" s="123" t="n">
        <v>8</v>
      </c>
      <c r="AI94" s="123" t="inlineStr">
        <is>
          <t>Within norm</t>
        </is>
      </c>
      <c r="AJ94" s="123" t="n"/>
    </row>
    <row r="95" ht="171" customHeight="1">
      <c r="A95" s="109" t="inlineStr">
        <is>
          <t>IRIS0511</t>
        </is>
      </c>
      <c r="B95" s="111" t="inlineStr">
        <is>
          <t>Jinesh Kumar S</t>
        </is>
      </c>
      <c r="C95" s="111" t="inlineStr">
        <is>
          <t>Services</t>
        </is>
      </c>
      <c r="D95" s="115" t="inlineStr">
        <is>
          <t>Lead - Assisted Services</t>
        </is>
      </c>
      <c r="E95" s="115" t="inlineStr">
        <is>
          <t>Manager – Assisted Services</t>
        </is>
      </c>
      <c r="F95" s="115" t="inlineStr">
        <is>
          <t>L5 – Lead · IC</t>
        </is>
      </c>
      <c r="G95" s="116" t="inlineStr">
        <is>
          <t>B2</t>
        </is>
      </c>
      <c r="H95" s="143" t="inlineStr">
        <is>
          <t>▼ Down · protected</t>
        </is>
      </c>
      <c r="I95" s="111" t="inlineStr">
        <is>
          <t>People Manager</t>
        </is>
      </c>
      <c r="J95" s="113" t="n">
        <v>4</v>
      </c>
      <c r="K95" s="114" t="inlineStr">
        <is>
          <t>High</t>
        </is>
      </c>
      <c r="L95" s="114" t="inlineStr">
        <is>
          <t>Emerging Talent</t>
        </is>
      </c>
      <c r="M95" s="114" t="inlineStr">
        <is>
          <t>Ready now</t>
        </is>
      </c>
      <c r="N95" s="114" t="n"/>
      <c r="O95" s="114" t="inlineStr">
        <is>
          <t>Yes</t>
        </is>
      </c>
      <c r="P95" s="114" t="inlineStr"/>
      <c r="Q95" s="119" t="n">
        <v>105</v>
      </c>
      <c r="R95" s="164" t="inlineStr">
        <is>
          <t>Exceeds — ready for stretch</t>
        </is>
      </c>
      <c r="S95" s="164" t="n">
        <v>108</v>
      </c>
      <c r="T95" s="164" t="n">
        <v>92</v>
      </c>
      <c r="U95" s="164" t="n">
        <v>109</v>
      </c>
      <c r="V95" s="164" t="n">
        <v>107</v>
      </c>
      <c r="W95" s="164" t="inlineStr">
        <is>
          <t>AI / GenAI, Learning agility, Strategic acumen</t>
        </is>
      </c>
      <c r="X95" s="164" t="inlineStr">
        <is>
          <r>
            <rPr>
              <rFont val="Calibri"/>
              <b val="1"/>
              <sz val="10"/>
            </rPr>
            <t>B3:</t>
          </r>
          <r>
            <rPr>
              <rFont val="Calibri"/>
              <sz val="10"/>
            </rPr>
            <t xml:space="preserve"> 96% of profile — ready on competencies</t>
          </r>
        </is>
      </c>
      <c r="Y95" s="164" t="inlineStr">
        <is>
          <r>
            <rPr>
              <rFont val="Calibri"/>
              <b val="1"/>
              <sz val="10"/>
            </rPr>
            <t>Evidence:</t>
          </r>
          <r>
            <rPr>
              <rFont val="Calibri"/>
              <sz val="10"/>
            </rPr>
            <t xml:space="preserve"> Survey + KRAs | Core: Ownership 5/3, Problem solving 4/3, Communication &amp; collaboration 4/3, Client &amp; quality focus 5/3, Learning agility 2/3, Integrity &amp; compliance 3/3 | Future-ready: AI literacy 2/3, Data literacy 3/3, Digital fluency 3/3, Innovation 3/3 | Functional: XBRL &amp; taxonomy 5/4, Accounting standards 4/4, Regulatory domain 5/4, Quality &amp; process 5/4, Excel &amp; tools 5/4, AI / GenAI 3/4 | Leadership: Developing people 4/3, Decision making 4/3, Strategic acumen 2/3, Influence &amp; change 4/3</t>
          </r>
        </is>
      </c>
      <c r="Z95" s="120" t="inlineStr">
        <is>
          <t>AI / automation · Leadership &amp; people management · Data, SQL &amp; analytics · Domain, regulatory &amp; XBRL · Strategy &amp; business acumen · Broader exposure &amp; ownership</t>
        </is>
      </c>
      <c r="AA95" s="165" t="n"/>
      <c r="AB95" s="165" t="inlineStr">
        <is>
          <t>People Leadership &amp; Mentoring; AI, GenAI &amp; Prompt Engineering; Programming &amp; Tech-Stack Depth</t>
        </is>
      </c>
      <c r="AC95" s="165" t="inlineStr">
        <is>
          <t>AI / automation · Leadership &amp; people management · Data, SQL &amp; analytics · Domain, regulatory &amp; XBRL · Strategy &amp; business acumen · Broader exposure &amp; ownership</t>
        </is>
      </c>
      <c r="AD95" s="165" t="n"/>
      <c r="AE95" s="122" t="inlineStr">
        <is>
          <t>Data Operations &amp; Digitization · 83% of competencies evidenced; must-haves met; Customer Success &amp; Support · 83% of competencies evidenced; must-haves met</t>
        </is>
      </c>
      <c r="AF95" s="123" t="inlineStr">
        <is>
          <t>Mohammed Dholkawala · Manager – Assisted Services — 0.61: management, process, team, improvement.; Priyanka Jadhav · Manager – Assisted Services — 0.39: management, word, xbrl, outputs; Manish Lipcha · Senior Financial Analyst — 0.35: sec, xbrl, quality, mandate</t>
        </is>
      </c>
      <c r="AG95" s="123" t="inlineStr">
        <is>
          <t>No close match in other businesses</t>
        </is>
      </c>
      <c r="AH95" s="123" t="n">
        <v>7</v>
      </c>
      <c r="AI95" s="123" t="inlineStr">
        <is>
          <t>Below norm</t>
        </is>
      </c>
      <c r="AJ95" s="123" t="inlineStr">
        <is>
          <t>Team smaller than the norm for this level — merge with a peer team, widen scope, or treat as a POD Lead.</t>
        </is>
      </c>
    </row>
    <row r="96" ht="171" customHeight="1">
      <c r="A96" s="109" t="inlineStr">
        <is>
          <t>IRIS0393</t>
        </is>
      </c>
      <c r="B96" s="111" t="inlineStr">
        <is>
          <t>Mayur Zope</t>
        </is>
      </c>
      <c r="C96" s="111" t="inlineStr">
        <is>
          <t>Services</t>
        </is>
      </c>
      <c r="D96" s="115" t="inlineStr">
        <is>
          <t>Lead Financial Analyst</t>
        </is>
      </c>
      <c r="E96" s="115" t="inlineStr">
        <is>
          <t>Senior Manager – Assisted Services</t>
        </is>
      </c>
      <c r="F96" s="111" t="inlineStr">
        <is>
          <t>L5 – Lead · IC</t>
        </is>
      </c>
      <c r="G96" s="23" t="inlineStr">
        <is>
          <t>B2</t>
        </is>
      </c>
      <c r="H96" s="149" t="inlineStr">
        <is>
          <t>• Same level</t>
        </is>
      </c>
      <c r="I96" s="111" t="inlineStr">
        <is>
          <t>People Manager</t>
        </is>
      </c>
      <c r="J96" s="113" t="n">
        <v>4</v>
      </c>
      <c r="K96" s="114" t="inlineStr">
        <is>
          <t>High</t>
        </is>
      </c>
      <c r="L96" s="114" t="inlineStr">
        <is>
          <t>Core Contributor</t>
        </is>
      </c>
      <c r="M96" s="114" t="inlineStr">
        <is>
          <t>Ready now</t>
        </is>
      </c>
      <c r="N96" s="114" t="n"/>
      <c r="O96" s="114" t="inlineStr">
        <is>
          <t>Yes</t>
        </is>
      </c>
      <c r="P96" s="114" t="inlineStr"/>
      <c r="Q96" s="119" t="n">
        <v>106</v>
      </c>
      <c r="R96" s="164" t="inlineStr">
        <is>
          <t>Exceeds — ready for stretch</t>
        </is>
      </c>
      <c r="S96" s="164" t="n">
        <v>110</v>
      </c>
      <c r="T96" s="164" t="n">
        <v>105</v>
      </c>
      <c r="U96" s="164" t="n">
        <v>103</v>
      </c>
      <c r="V96" s="164" t="n">
        <v>105</v>
      </c>
      <c r="W96" s="164" t="inlineStr">
        <is>
          <t>Excel &amp; tools</t>
        </is>
      </c>
      <c r="X96" s="164" t="inlineStr">
        <is>
          <r>
            <rPr>
              <rFont val="Calibri"/>
              <b val="1"/>
              <sz val="10"/>
            </rPr>
            <t>C1:</t>
          </r>
          <r>
            <rPr>
              <rFont val="Calibri"/>
              <sz val="10"/>
            </rPr>
            <t xml:space="preserve"> 102% of profile — ready on competencies</t>
          </r>
        </is>
      </c>
      <c r="Y96" s="164"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4/3, Data literacy 3/3, Digital fluency 3/3, Innovation 3/3 | Functional: XBRL &amp; taxonomy 5/4, Accounting standards 4/4, Regulatory domain 4/4, Quality &amp; process 4/4, Excel &amp; tools 3/4, AI / GenAI 5/4 | Leadership: Developing people 5/4, Decision making 4/4, Strategic acumen 4/4, Influence &amp; change 4/4</t>
          </r>
        </is>
      </c>
      <c r="Z96" s="120" t="inlineStr">
        <is>
          <t>AI / automation · Product &amp; tool knowledge · Communication &amp; presentation</t>
        </is>
      </c>
      <c r="AA96" s="165" t="n"/>
      <c r="AB96" s="165" t="inlineStr">
        <is>
          <t>Product, Platform &amp; Domain Knowledge; People Leadership &amp; Mentoring; Project, Program &amp; Agile Management</t>
        </is>
      </c>
      <c r="AC96" s="165" t="inlineStr">
        <is>
          <t>AI / automation · Product &amp; tool knowledge · Communication &amp; presentation</t>
        </is>
      </c>
      <c r="AD96" s="165" t="n"/>
      <c r="AE96" s="122" t="inlineStr">
        <is>
          <t>Quality Assurance · 83% of competencies evidenced; must-haves met</t>
        </is>
      </c>
      <c r="AF96" s="123" t="inlineStr">
        <is>
          <t>No material overlap found</t>
        </is>
      </c>
      <c r="AG96" s="123" t="inlineStr">
        <is>
          <t>No close match in other businesses</t>
        </is>
      </c>
      <c r="AH96" s="123" t="n">
        <v>4</v>
      </c>
      <c r="AI96" s="123" t="inlineStr">
        <is>
          <t>Below norm</t>
        </is>
      </c>
      <c r="AJ96" s="123" t="inlineStr">
        <is>
          <t>Team smaller than the norm for this level — merge with a peer team, widen scope, or treat as a POD Lead.</t>
        </is>
      </c>
    </row>
    <row r="97" ht="171" customHeight="1">
      <c r="A97" s="109" t="inlineStr">
        <is>
          <t>IRIS0977</t>
        </is>
      </c>
      <c r="B97" s="111" t="inlineStr">
        <is>
          <t>Mohammed Dholkawala</t>
        </is>
      </c>
      <c r="C97" s="111" t="inlineStr">
        <is>
          <t>Services</t>
        </is>
      </c>
      <c r="D97" s="115" t="inlineStr">
        <is>
          <t>Lead - Assisted Services</t>
        </is>
      </c>
      <c r="E97" s="115" t="inlineStr">
        <is>
          <t>Manager – Assisted Services</t>
        </is>
      </c>
      <c r="F97" s="115" t="inlineStr">
        <is>
          <t>L5 – Lead · IC</t>
        </is>
      </c>
      <c r="G97" s="116" t="inlineStr">
        <is>
          <t>B2</t>
        </is>
      </c>
      <c r="H97" s="143" t="inlineStr">
        <is>
          <t>▼ Down · protected</t>
        </is>
      </c>
      <c r="I97" s="111" t="inlineStr">
        <is>
          <t>People Manager</t>
        </is>
      </c>
      <c r="J97" s="113" t="n">
        <v>4</v>
      </c>
      <c r="K97" s="114" t="inlineStr">
        <is>
          <t>High</t>
        </is>
      </c>
      <c r="L97" s="114" t="inlineStr">
        <is>
          <t>Emerging Talent</t>
        </is>
      </c>
      <c r="M97" s="114" t="inlineStr">
        <is>
          <t>Ready now</t>
        </is>
      </c>
      <c r="N97" s="114" t="n"/>
      <c r="O97" s="114" t="inlineStr">
        <is>
          <t>Yes</t>
        </is>
      </c>
      <c r="P97" s="114" t="inlineStr"/>
      <c r="Q97" s="119" t="n">
        <v>106</v>
      </c>
      <c r="R97" s="164" t="inlineStr">
        <is>
          <t>Exceeds — ready for stretch</t>
        </is>
      </c>
      <c r="S97" s="164" t="n">
        <v>113</v>
      </c>
      <c r="T97" s="164" t="n">
        <v>92</v>
      </c>
      <c r="U97" s="164" t="n">
        <v>98</v>
      </c>
      <c r="V97" s="164" t="n">
        <v>115</v>
      </c>
      <c r="W97" s="164" t="inlineStr">
        <is>
          <t>Regulatory domain, AI / GenAI</t>
        </is>
      </c>
      <c r="X97" s="164" t="inlineStr">
        <is>
          <r>
            <rPr>
              <rFont val="Calibri"/>
              <b val="1"/>
              <sz val="10"/>
            </rPr>
            <t>B3:</t>
          </r>
          <r>
            <rPr>
              <rFont val="Calibri"/>
              <sz val="10"/>
            </rPr>
            <t xml:space="preserve"> 96% of profile — ready on competencies</t>
          </r>
        </is>
      </c>
      <c r="Y97"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3/3, Digital fluency 3/3, Innovation 3/3 | Functional: XBRL &amp; taxonomy 4/4, Accounting standards 5/4, Regulatory domain 3/4, Quality &amp; process 5/4, Excel &amp; tools 4/4, AI / GenAI 3/4 | Leadership: Developing people 4/3, Decision making 4/3, Strategic acumen 3/3, Influence &amp; change 4/3</t>
          </r>
        </is>
      </c>
      <c r="Z97" s="120" t="inlineStr">
        <is>
          <t>Leadership &amp; people management · Data, SQL &amp; analytics · Domain, regulatory &amp; XBRL · Client, sales &amp; stakeholders · Broader exposure &amp; ownership</t>
        </is>
      </c>
      <c r="AA97" s="165" t="n"/>
      <c r="AB97" s="165" t="inlineStr">
        <is>
          <t>People Leadership &amp; Mentoring; Stakeholder &amp; Client Management; Process Improvement &amp; Quality Mindset</t>
        </is>
      </c>
      <c r="AC97" s="165" t="inlineStr">
        <is>
          <t>Leadership &amp; people management · Data, SQL &amp; analytics · Domain, regulatory &amp; XBRL · Client, sales &amp; stakeholders · Strategy &amp; business acumen · Broader exposure &amp; ownership</t>
        </is>
      </c>
      <c r="AD97" s="165" t="n"/>
      <c r="AE97" s="122" t="inlineStr">
        <is>
          <t>No strong match from survey evidence</t>
        </is>
      </c>
      <c r="AF97" s="123" t="inlineStr">
        <is>
          <t>Jinesh Kumar S · Manager – Assisted Services — 0.61: management, process, team, improvement.; Namrata Juvekar · Financial Analyst — 0.44: team, management, microsoft, workload; Sagar Barbade · Senior Financial Analyst — 0.44: team, management, microsoft, workload</t>
        </is>
      </c>
      <c r="AG97" s="123" t="inlineStr">
        <is>
          <t>No close match in other businesses</t>
        </is>
      </c>
      <c r="AH97" s="123" t="n">
        <v>5</v>
      </c>
      <c r="AI97" s="123" t="inlineStr">
        <is>
          <t>Below norm</t>
        </is>
      </c>
      <c r="AJ97" s="123" t="inlineStr">
        <is>
          <t>Team smaller than the norm for this level — merge with a peer team, widen scope, or treat as a POD Lead.</t>
        </is>
      </c>
    </row>
    <row r="98" ht="171" customHeight="1">
      <c r="A98" s="109" t="inlineStr">
        <is>
          <t>IRIS0616</t>
        </is>
      </c>
      <c r="B98" s="111" t="inlineStr">
        <is>
          <t>Priyanka Jadhav</t>
        </is>
      </c>
      <c r="C98" s="111" t="inlineStr">
        <is>
          <t>Services</t>
        </is>
      </c>
      <c r="D98" s="115" t="inlineStr">
        <is>
          <t>Lead - Assisted Services</t>
        </is>
      </c>
      <c r="E98" s="115" t="inlineStr">
        <is>
          <t>Manager – Assisted Services</t>
        </is>
      </c>
      <c r="F98" s="115" t="inlineStr">
        <is>
          <t>L5 – Lead · IC</t>
        </is>
      </c>
      <c r="G98" s="116" t="inlineStr">
        <is>
          <t>B2</t>
        </is>
      </c>
      <c r="H98" s="143" t="inlineStr">
        <is>
          <t>▼ Down · protected</t>
        </is>
      </c>
      <c r="I98" s="111" t="inlineStr">
        <is>
          <t>People Manager</t>
        </is>
      </c>
      <c r="J98" s="113" t="n">
        <v>4</v>
      </c>
      <c r="K98" s="114" t="inlineStr">
        <is>
          <t>High</t>
        </is>
      </c>
      <c r="L98" s="114" t="inlineStr">
        <is>
          <t>Emerging Talent</t>
        </is>
      </c>
      <c r="M98" s="114" t="inlineStr">
        <is>
          <t>Ready now</t>
        </is>
      </c>
      <c r="N98" s="114" t="n"/>
      <c r="O98" s="114" t="inlineStr">
        <is>
          <t>Yes</t>
        </is>
      </c>
      <c r="P98" s="114" t="inlineStr"/>
      <c r="Q98" s="119" t="n">
        <v>106</v>
      </c>
      <c r="R98" s="164" t="inlineStr">
        <is>
          <t>Exceeds — ready for stretch</t>
        </is>
      </c>
      <c r="S98" s="164" t="n">
        <v>108</v>
      </c>
      <c r="T98" s="164" t="n">
        <v>97</v>
      </c>
      <c r="U98" s="164" t="n">
        <v>106</v>
      </c>
      <c r="V98" s="164" t="n">
        <v>110</v>
      </c>
      <c r="W98" s="164" t="inlineStr">
        <is>
          <t>AI / GenAI, Learning agility</t>
        </is>
      </c>
      <c r="X98" s="164" t="inlineStr">
        <is>
          <r>
            <rPr>
              <rFont val="Calibri"/>
              <b val="1"/>
              <sz val="10"/>
            </rPr>
            <t>B3:</t>
          </r>
          <r>
            <rPr>
              <rFont val="Calibri"/>
              <sz val="10"/>
            </rPr>
            <t xml:space="preserve"> 96% of profile — ready on competencies</t>
          </r>
        </is>
      </c>
      <c r="Y98" s="164" t="inlineStr">
        <is>
          <r>
            <rPr>
              <rFont val="Calibri"/>
              <b val="1"/>
              <sz val="10"/>
            </rPr>
            <t>Evidence:</t>
          </r>
          <r>
            <rPr>
              <rFont val="Calibri"/>
              <sz val="10"/>
            </rPr>
            <t xml:space="preserve"> Survey + KRAs | Core: Ownership 5/3, Problem solving 4/3, Communication &amp; collaboration 4/3, Client &amp; quality focus 5/3, Learning agility 2/3, Integrity &amp; compliance 3/3 | Future-ready: AI literacy 2/3, Data literacy 4/3, Digital fluency 3/3, Innovation 3/3 | Functional: XBRL &amp; taxonomy 5/4, Accounting standards 4/4, Regulatory domain 5/4, Quality &amp; process 5/4, Excel &amp; tools 4/4, AI / GenAI 3/4 | Leadership: Developing people 4/3, Decision making 3/3, Strategic acumen 3/3, Influence &amp; change 4/3</t>
          </r>
        </is>
      </c>
      <c r="Z98" s="120" t="inlineStr">
        <is>
          <t>Answered · no common topic</t>
        </is>
      </c>
      <c r="AA98" s="165" t="n"/>
      <c r="AB98" s="165" t="inlineStr">
        <is>
          <t>AI, GenAI &amp; Prompt Engineering; Regulatory &amp; BFSI Domain; People Leadership &amp; Mentoring</t>
        </is>
      </c>
      <c r="AC98" s="165" t="inlineStr">
        <is>
          <t>Answered · no common topic</t>
        </is>
      </c>
      <c r="AD98" s="165" t="n"/>
      <c r="AE98" s="122" t="inlineStr">
        <is>
          <t>Customer Success &amp; Support · 100% of competencies evidenced; must-haves met; Data Operations &amp; Digitization · 83% of competencies evidenced; must-haves met</t>
        </is>
      </c>
      <c r="AF98" s="123" t="inlineStr">
        <is>
          <t>Jinesh Kumar S · Manager – Assisted Services — 0.39: management, word, xbrl, outputs</t>
        </is>
      </c>
      <c r="AG98" s="123" t="inlineStr">
        <is>
          <t>No close match in other businesses</t>
        </is>
      </c>
      <c r="AH98" s="123" t="n">
        <v>7</v>
      </c>
      <c r="AI98" s="123" t="inlineStr">
        <is>
          <t>Below norm</t>
        </is>
      </c>
      <c r="AJ98" s="123" t="inlineStr">
        <is>
          <t>Team smaller than the norm for this level — merge with a peer team, widen scope, or treat as a POD Lead.</t>
        </is>
      </c>
    </row>
    <row r="99" ht="171" customHeight="1">
      <c r="A99" s="109" t="inlineStr">
        <is>
          <t>IRIS0506</t>
        </is>
      </c>
      <c r="B99" s="111" t="inlineStr">
        <is>
          <t>Shailesh Kumar Sharma</t>
        </is>
      </c>
      <c r="C99" s="111" t="inlineStr">
        <is>
          <t>Services</t>
        </is>
      </c>
      <c r="D99" s="115" t="inlineStr">
        <is>
          <t>Process Manager</t>
        </is>
      </c>
      <c r="E99" s="115" t="inlineStr">
        <is>
          <t>Senior Manager – Service Delivery</t>
        </is>
      </c>
      <c r="F99" s="115" t="inlineStr">
        <is>
          <t>L5 – Manager</t>
        </is>
      </c>
      <c r="G99" s="116" t="inlineStr">
        <is>
          <t>B2</t>
        </is>
      </c>
      <c r="H99" s="146" t="inlineStr">
        <is>
          <t>▲ Up</t>
        </is>
      </c>
      <c r="I99" s="111" t="inlineStr">
        <is>
          <t>People Manager</t>
        </is>
      </c>
      <c r="J99" s="113" t="n">
        <v>3</v>
      </c>
      <c r="K99" s="114" t="inlineStr">
        <is>
          <t>Medium</t>
        </is>
      </c>
      <c r="L99" s="114" t="inlineStr">
        <is>
          <t>Core Contributor</t>
        </is>
      </c>
      <c r="M99" s="114" t="inlineStr">
        <is>
          <t>Develop in role</t>
        </is>
      </c>
      <c r="N99" s="114" t="n"/>
      <c r="O99" s="114" t="inlineStr">
        <is>
          <t>Yes</t>
        </is>
      </c>
      <c r="P99" s="114" t="inlineStr"/>
      <c r="Q99" s="119" t="n">
        <v>97</v>
      </c>
      <c r="R99" s="164" t="inlineStr">
        <is>
          <t>Meets the level</t>
        </is>
      </c>
      <c r="S99" s="164" t="n">
        <v>106</v>
      </c>
      <c r="T99" s="164" t="n">
        <v>92</v>
      </c>
      <c r="U99" s="164" t="n">
        <v>91</v>
      </c>
      <c r="V99" s="164" t="n">
        <v>99</v>
      </c>
      <c r="W99" s="164" t="inlineStr">
        <is>
          <t>Accounting standards, Regulatory domain, AI / GenAI</t>
        </is>
      </c>
      <c r="X99" s="164" t="inlineStr">
        <is>
          <r>
            <rPr>
              <rFont val="Calibri"/>
              <b val="1"/>
              <sz val="10"/>
            </rPr>
            <t>C1:</t>
          </r>
          <r>
            <rPr>
              <rFont val="Calibri"/>
              <sz val="10"/>
            </rPr>
            <t xml:space="preserve"> 93% of profile — ready on competencies</t>
          </r>
        </is>
      </c>
      <c r="Y99" s="164" t="inlineStr">
        <is>
          <r>
            <rPr>
              <rFont val="Calibri"/>
              <b val="1"/>
              <sz val="10"/>
            </rPr>
            <t>Evidence:</t>
          </r>
          <r>
            <rPr>
              <rFont val="Calibri"/>
              <sz val="10"/>
            </rPr>
            <t xml:space="preserve"> Survey + KRAs | Core: Ownership 5/4, Problem solving 4/4, Communication &amp; collaboration 5/4, Client &amp; quality focus 5/4, Learning agility 3/4, Integrity &amp; compliance 4/4 | Future-ready: AI literacy 2/3, Data literacy 3/3, Digital fluency 3/3, Innovation 3/3 | Functional: XBRL &amp; taxonomy 4/4, Accounting standards 3/4, Regulatory domain 3/4, Quality &amp; process 5/4, Excel &amp; tools 4/4, AI / GenAI 3/4 | Leadership: Developing people 4/4, Decision making 4/4, Strategic acumen 3/4, Influence &amp; change 5/4</t>
          </r>
        </is>
      </c>
      <c r="Z99" s="120" t="inlineStr">
        <is>
          <t>Leadership &amp; people management · Project / programme management · Client, sales &amp; stakeholders · Broader exposure &amp; ownership</t>
        </is>
      </c>
      <c r="AA99" s="165" t="n"/>
      <c r="AB99" s="165" t="inlineStr">
        <is>
          <t>People Leadership &amp; Mentoring; Project, Program &amp; Agile Management; Stakeholder &amp; Client Management</t>
        </is>
      </c>
      <c r="AC99" s="165" t="inlineStr">
        <is>
          <t>Leadership &amp; people management · Project / programme management · Client, sales &amp; stakeholders · Broader exposure &amp; ownership</t>
        </is>
      </c>
      <c r="AD99" s="165" t="n"/>
      <c r="AE99" s="122" t="inlineStr">
        <is>
          <t>No strong match from survey evidence</t>
        </is>
      </c>
      <c r="AF99" s="123" t="inlineStr">
        <is>
          <t>No material overlap found</t>
        </is>
      </c>
      <c r="AG99" s="123" t="inlineStr">
        <is>
          <t>Sujeet Rathod · iFile, Manager – Taxonomy Consulting — 0.26</t>
        </is>
      </c>
      <c r="AH99" s="123" t="n">
        <v>5</v>
      </c>
      <c r="AI99" s="123" t="inlineStr">
        <is>
          <t>Within norm</t>
        </is>
      </c>
      <c r="AJ99" s="123" t="n"/>
    </row>
    <row r="100" ht="171" customHeight="1">
      <c r="A100" s="109" t="inlineStr">
        <is>
          <t>IRIS2071</t>
        </is>
      </c>
      <c r="B100" s="111" t="inlineStr">
        <is>
          <t>Priyanka Mehra</t>
        </is>
      </c>
      <c r="C100" s="111" t="inlineStr">
        <is>
          <t>Services</t>
        </is>
      </c>
      <c r="D100" s="115" t="inlineStr">
        <is>
          <t>Project Manager Officer</t>
        </is>
      </c>
      <c r="E100" s="115" t="inlineStr">
        <is>
          <t>PMO Manager</t>
        </is>
      </c>
      <c r="F100" s="111" t="inlineStr">
        <is>
          <t>L5 – Manager</t>
        </is>
      </c>
      <c r="G100" s="23" t="inlineStr">
        <is>
          <t>B2</t>
        </is>
      </c>
      <c r="H100" s="149" t="inlineStr">
        <is>
          <t>• Same level</t>
        </is>
      </c>
      <c r="I100" s="111" t="inlineStr">
        <is>
          <t>People Manager</t>
        </is>
      </c>
      <c r="J100" s="113" t="n">
        <v>4</v>
      </c>
      <c r="K100" s="114" t="inlineStr">
        <is>
          <t>High</t>
        </is>
      </c>
      <c r="L100" s="114" t="inlineStr">
        <is>
          <t>Core Contributor</t>
        </is>
      </c>
      <c r="M100" s="114" t="inlineStr">
        <is>
          <t>Ready now</t>
        </is>
      </c>
      <c r="N100" s="114" t="n"/>
      <c r="O100" s="114" t="inlineStr">
        <is>
          <t>Yes</t>
        </is>
      </c>
      <c r="P100" s="114" t="inlineStr"/>
      <c r="Q100" s="119" t="n">
        <v>94</v>
      </c>
      <c r="R100" s="164" t="inlineStr">
        <is>
          <t>Meets the level</t>
        </is>
      </c>
      <c r="S100" s="164" t="n">
        <v>99</v>
      </c>
      <c r="T100" s="164" t="n">
        <v>83</v>
      </c>
      <c r="U100" s="164" t="n">
        <v>94</v>
      </c>
      <c r="V100" s="164" t="n">
        <v>97</v>
      </c>
      <c r="W100" s="164" t="inlineStr">
        <is>
          <t>Project &amp; agile, Business acumen, Product &amp; domain</t>
        </is>
      </c>
      <c r="X100" s="164" t="inlineStr">
        <is>
          <r>
            <rPr>
              <rFont val="Calibri"/>
              <b val="1"/>
              <sz val="10"/>
            </rPr>
            <t>B3:</t>
          </r>
          <r>
            <rPr>
              <rFont val="Calibri"/>
              <sz val="10"/>
            </rPr>
            <t xml:space="preserve"> 84% of profile — close</t>
          </r>
        </is>
      </c>
      <c r="Y100" s="164"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2/3, Data literacy 3/3, Digital fluency 2/3, Innovation 3/3 | Functional: Project &amp; agile 3/4, Stakeholder mgmt 5/4, Communication 5/4, Quality &amp; process 4/4, Business acumen 3/4, Product &amp; domain 3/4 | Leadership: Developing people 3/3, Decision making 3/3, Strategic acumen 2/3, Influence &amp; change 4/3</t>
          </r>
        </is>
      </c>
      <c r="Z100" s="120" t="inlineStr">
        <is>
          <t>AI / automation · Project / programme management · Data, SQL &amp; analytics · Product &amp; tool knowledge · Strategy &amp; business acumen · Broader exposure &amp; ownership</t>
        </is>
      </c>
      <c r="AA100" s="165" t="n"/>
      <c r="AB100" s="165" t="inlineStr">
        <is>
          <t>Data Analytics, BI &amp; Visualisation; AI, GenAI &amp; Prompt Engineering</t>
        </is>
      </c>
      <c r="AC100" s="165" t="inlineStr">
        <is>
          <t>AI / automation · Project / programme management · Data, SQL &amp; analytics · Product &amp; tool knowledge · Strategy &amp; business acumen · Broader exposure &amp; ownership</t>
        </is>
      </c>
      <c r="AD100" s="165" t="n"/>
      <c r="AE100" s="122" t="inlineStr">
        <is>
          <t>No strong match from survey evidence</t>
        </is>
      </c>
      <c r="AF100" s="123" t="inlineStr">
        <is>
          <t>No material overlap found</t>
        </is>
      </c>
      <c r="AG100" s="123" t="inlineStr">
        <is>
          <t>No close match in other businesses</t>
        </is>
      </c>
      <c r="AH100" s="123" t="n">
        <v>7</v>
      </c>
      <c r="AI100" s="123" t="inlineStr">
        <is>
          <t>Below norm</t>
        </is>
      </c>
      <c r="AJ100" s="123" t="inlineStr">
        <is>
          <t>Team smaller than the norm for this level — merge with a peer team, widen scope, or treat as a POD Lead.</t>
        </is>
      </c>
    </row>
    <row r="101" ht="171" customHeight="1">
      <c r="A101" s="109" t="inlineStr">
        <is>
          <t>IRIS0589</t>
        </is>
      </c>
      <c r="B101" s="111" t="inlineStr">
        <is>
          <t>Mohammed Sameer Shamsudin</t>
        </is>
      </c>
      <c r="C101" s="111" t="inlineStr">
        <is>
          <t>Services</t>
        </is>
      </c>
      <c r="D101" s="115" t="inlineStr">
        <is>
          <t>Lead - Assisted Services</t>
        </is>
      </c>
      <c r="E101" s="115" t="inlineStr">
        <is>
          <t>Senior QA Specialist – POD Lead</t>
        </is>
      </c>
      <c r="F101" s="115" t="inlineStr">
        <is>
          <t>L5 – Lead · IC</t>
        </is>
      </c>
      <c r="G101" s="116" t="inlineStr">
        <is>
          <t>B2</t>
        </is>
      </c>
      <c r="H101" s="143" t="inlineStr">
        <is>
          <t>▼ Down · protected</t>
        </is>
      </c>
      <c r="I101" s="111" t="inlineStr">
        <is>
          <t>POD Lead</t>
        </is>
      </c>
      <c r="J101" s="113" t="n">
        <v>3</v>
      </c>
      <c r="K101" s="114" t="inlineStr">
        <is>
          <t>Medium</t>
        </is>
      </c>
      <c r="L101" s="114" t="inlineStr">
        <is>
          <t>Core Contributor</t>
        </is>
      </c>
      <c r="M101" s="114" t="inlineStr">
        <is>
          <t>Develop in role</t>
        </is>
      </c>
      <c r="N101" s="114" t="n"/>
      <c r="O101" s="114" t="inlineStr">
        <is>
          <t>Yes</t>
        </is>
      </c>
      <c r="P101" s="114" t="inlineStr"/>
      <c r="Q101" s="119" t="n">
        <v>98</v>
      </c>
      <c r="R101" s="164" t="inlineStr">
        <is>
          <t>Meets the level</t>
        </is>
      </c>
      <c r="S101" s="164" t="n">
        <v>101</v>
      </c>
      <c r="T101" s="164" t="n">
        <v>105</v>
      </c>
      <c r="U101" s="164" t="n">
        <v>106</v>
      </c>
      <c r="V101" s="164" t="n">
        <v>75</v>
      </c>
      <c r="W101" s="164" t="inlineStr">
        <is>
          <t>SQL &amp; data, Learning agility, Decision making</t>
        </is>
      </c>
      <c r="X101" s="164" t="inlineStr">
        <is>
          <r>
            <rPr>
              <rFont val="Calibri"/>
              <b val="1"/>
              <sz val="10"/>
            </rPr>
            <t>B3:</t>
          </r>
          <r>
            <rPr>
              <rFont val="Calibri"/>
              <sz val="10"/>
            </rPr>
            <t xml:space="preserve"> 89% of profile — close</t>
          </r>
        </is>
      </c>
      <c r="Y101" s="164" t="inlineStr">
        <is>
          <r>
            <rPr>
              <rFont val="Calibri"/>
              <b val="1"/>
              <sz val="10"/>
            </rPr>
            <t>Evidence:</t>
          </r>
          <r>
            <rPr>
              <rFont val="Calibri"/>
              <sz val="10"/>
            </rPr>
            <t xml:space="preserve"> Survey + KRAs | Core: Ownership 3/3, Problem solving 4/3, Communication &amp; collaboration 3/3, Client &amp; quality focus 4/3, Learning agility 2/3, Integrity &amp; compliance 3/3 | Future-ready: AI literacy 4/3, Data literacy 3/3, Digital fluency 3/3, Innovation 3/3 | Functional: Testing &amp; automation 5/4, Product &amp; domain 4/4, SQL &amp; data 3/4, AI / GenAI 5/4, Quality &amp; process 5/4, Communication 4/4 | Leadership: Developing people 3/3, Decision making 2/3, Strategic acumen 2/3, Influence &amp; change 2/3</t>
          </r>
        </is>
      </c>
      <c r="Z101" s="120" t="inlineStr">
        <is>
          <t>AI / automation · Testing &amp; quality · Data, SQL &amp; analytics · Strategy &amp; business acumen · Broader exposure &amp; ownership</t>
        </is>
      </c>
      <c r="AA101" s="165" t="n"/>
      <c r="AB101" s="165" t="inlineStr">
        <is>
          <t>AI, GenAI &amp; Prompt Engineering; People Leadership &amp; Mentoring; Project, Program &amp; Agile Management</t>
        </is>
      </c>
      <c r="AC101" s="165" t="inlineStr">
        <is>
          <t>AI / automation · Project / programme management · Testing &amp; quality · Data, SQL &amp; analytics · Strategy &amp; business acumen · Broader exposure &amp; ownership</t>
        </is>
      </c>
      <c r="AD101" s="165" t="n"/>
      <c r="AE101" s="122" t="inlineStr">
        <is>
          <t>No strong match from survey evidence</t>
        </is>
      </c>
      <c r="AF101" s="123" t="inlineStr">
        <is>
          <t>No material overlap found</t>
        </is>
      </c>
      <c r="AG101" s="123" t="inlineStr">
        <is>
          <t>No close match in other businesses</t>
        </is>
      </c>
      <c r="AH101" s="123" t="n">
        <v>2</v>
      </c>
      <c r="AI101" s="123" t="inlineStr">
        <is>
          <t>POD Lead</t>
        </is>
      </c>
      <c r="AJ101" s="123" t="n"/>
    </row>
    <row r="102" ht="171" customHeight="1">
      <c r="A102" s="109" t="inlineStr">
        <is>
          <t>IRIS0567</t>
        </is>
      </c>
      <c r="B102" s="111" t="inlineStr">
        <is>
          <t>Amruta Mirashi</t>
        </is>
      </c>
      <c r="C102" s="111" t="inlineStr">
        <is>
          <t>Services</t>
        </is>
      </c>
      <c r="D102" s="115" t="inlineStr">
        <is>
          <t>Financial Analyst</t>
        </is>
      </c>
      <c r="E102" s="115" t="inlineStr">
        <is>
          <t>XBRL Specialist</t>
        </is>
      </c>
      <c r="F102" s="115" t="inlineStr">
        <is>
          <t>L3 – Professional / Associate</t>
        </is>
      </c>
      <c r="G102" s="116" t="inlineStr">
        <is>
          <t>B1</t>
        </is>
      </c>
      <c r="H102" s="146" t="inlineStr">
        <is>
          <t>▲ Up</t>
        </is>
      </c>
      <c r="I102" s="111" t="inlineStr">
        <is>
          <t>IC</t>
        </is>
      </c>
      <c r="J102" s="113" t="n">
        <v>4</v>
      </c>
      <c r="K102" s="114" t="inlineStr">
        <is>
          <t>High</t>
        </is>
      </c>
      <c r="L102" s="114" t="inlineStr">
        <is>
          <t>Core Contributor</t>
        </is>
      </c>
      <c r="M102" s="114" t="inlineStr">
        <is>
          <t>Ready now</t>
        </is>
      </c>
      <c r="N102" s="114" t="n"/>
      <c r="O102" s="114" t="inlineStr">
        <is>
          <t>Yes</t>
        </is>
      </c>
      <c r="P102" s="114" t="inlineStr"/>
      <c r="Q102" s="119" t="n">
        <v>102</v>
      </c>
      <c r="R102" s="164" t="inlineStr">
        <is>
          <t>Meets the level</t>
        </is>
      </c>
      <c r="S102" s="164" t="n">
        <v>113</v>
      </c>
      <c r="T102" s="164" t="n">
        <v>92</v>
      </c>
      <c r="U102" s="164" t="n">
        <v>99</v>
      </c>
      <c r="V102" s="164" t="n">
        <v>110</v>
      </c>
      <c r="W102" s="164" t="inlineStr">
        <is>
          <t>Accounting standards, AI / GenAI</t>
        </is>
      </c>
      <c r="X102" s="164" t="inlineStr">
        <is>
          <r>
            <rPr>
              <rFont val="Calibri"/>
              <b val="1"/>
              <sz val="10"/>
            </rPr>
            <t>B2:</t>
          </r>
          <r>
            <rPr>
              <rFont val="Calibri"/>
              <sz val="10"/>
            </rPr>
            <t xml:space="preserve"> 90% of profile — close</t>
          </r>
        </is>
      </c>
      <c r="Y102"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3/3, Digital fluency 3/3, Innovation 3/3 | Functional: XBRL &amp; taxonomy 4/3, Accounting standards 2/3, Regulatory domain 4/3, Quality &amp; process 4/3, Excel &amp; tools 3/3, AI / GenAI 2/3 | Leadership: Developing people 2/1, Decision making 2/1, Strategic acumen 1/1, Influence &amp; change 1/1</t>
          </r>
        </is>
      </c>
      <c r="Z102" s="120" t="inlineStr">
        <is>
          <t>AI / automation · Project / programme management · Product &amp; tool knowledge · Certification / formal course</t>
        </is>
      </c>
      <c r="AA102" s="165" t="n"/>
      <c r="AB102" s="165" t="inlineStr">
        <is>
          <t>AI, GenAI &amp; Prompt Engineering; Product, Platform &amp; Domain Knowledge</t>
        </is>
      </c>
      <c r="AC102" s="165" t="inlineStr">
        <is>
          <t>AI / automation · Project / programme management · Product &amp; tool knowledge · Certification / formal course</t>
        </is>
      </c>
      <c r="AD102" s="165" t="n"/>
      <c r="AE102" s="122" t="inlineStr">
        <is>
          <t>No strong match from survey evidence</t>
        </is>
      </c>
      <c r="AF102" s="123" t="inlineStr">
        <is>
          <t>No material overlap found</t>
        </is>
      </c>
      <c r="AG102" s="123" t="inlineStr">
        <is>
          <t>No close match in other businesses</t>
        </is>
      </c>
      <c r="AH102" s="123" t="n"/>
      <c r="AI102" s="123" t="n"/>
      <c r="AJ102" s="123" t="n"/>
    </row>
    <row r="103" ht="171" customHeight="1">
      <c r="A103" s="109" t="inlineStr">
        <is>
          <t>IRIS2169</t>
        </is>
      </c>
      <c r="B103" s="111" t="inlineStr">
        <is>
          <t>Chetan Newase</t>
        </is>
      </c>
      <c r="C103" s="111" t="inlineStr">
        <is>
          <t>Services</t>
        </is>
      </c>
      <c r="D103" s="115" t="inlineStr">
        <is>
          <t>Senior Financial Analyst</t>
        </is>
      </c>
      <c r="E103" s="115" t="inlineStr">
        <is>
          <t>XBRL Specialist</t>
        </is>
      </c>
      <c r="F103" s="115" t="inlineStr">
        <is>
          <t>L4 – Senior</t>
        </is>
      </c>
      <c r="G103" s="116" t="inlineStr">
        <is>
          <t>B1</t>
        </is>
      </c>
      <c r="H103" s="146" t="inlineStr">
        <is>
          <t>▲ Up</t>
        </is>
      </c>
      <c r="I103" s="111" t="inlineStr">
        <is>
          <t>IC</t>
        </is>
      </c>
      <c r="J103" s="113" t="n">
        <v>3</v>
      </c>
      <c r="K103" s="114" t="inlineStr">
        <is>
          <t>Medium</t>
        </is>
      </c>
      <c r="L103" s="114" t="inlineStr">
        <is>
          <t>Core Contributor</t>
        </is>
      </c>
      <c r="M103" s="114" t="inlineStr">
        <is>
          <t>Develop in role</t>
        </is>
      </c>
      <c r="N103" s="114" t="n"/>
      <c r="O103" s="114" t="inlineStr">
        <is>
          <t>Yes</t>
        </is>
      </c>
      <c r="P103" s="114" t="inlineStr"/>
      <c r="Q103" s="119" t="n">
        <v>103</v>
      </c>
      <c r="R103" s="164" t="inlineStr">
        <is>
          <t>Meets the level</t>
        </is>
      </c>
      <c r="S103" s="164" t="n">
        <v>108</v>
      </c>
      <c r="T103" s="164" t="n">
        <v>88</v>
      </c>
      <c r="U103" s="164" t="n">
        <v>104</v>
      </c>
      <c r="V103" s="164" t="n">
        <v>110</v>
      </c>
      <c r="W103" s="164" t="inlineStr">
        <is>
          <t>AI / GenAI, Learning agility, Innovation</t>
        </is>
      </c>
      <c r="X103" s="164" t="inlineStr">
        <is>
          <r>
            <rPr>
              <rFont val="Calibri"/>
              <b val="1"/>
              <sz val="10"/>
            </rPr>
            <t>B2:</t>
          </r>
          <r>
            <rPr>
              <rFont val="Calibri"/>
              <sz val="10"/>
            </rPr>
            <t xml:space="preserve"> 90% of profile — close</t>
          </r>
        </is>
      </c>
      <c r="Y103" s="164" t="inlineStr">
        <is>
          <r>
            <rPr>
              <rFont val="Calibri"/>
              <b val="1"/>
              <sz val="10"/>
            </rPr>
            <t>Evidence:</t>
          </r>
          <r>
            <rPr>
              <rFont val="Calibri"/>
              <sz val="10"/>
            </rPr>
            <t xml:space="preserve"> Survey + KRAs | Core: Ownership 4/3, Problem solving 4/3, Communication &amp; collaboration 4/3, Client &amp; quality focus 4/3, Learning agility 2/3, Integrity &amp; compliance 3/3 | Future-ready: AI literacy 2/3, Data literacy 4/3, Digital fluency 3/3, Innovation 2/3 | Functional: XBRL &amp; taxonomy 4/3, Accounting standards 3/3, Regulatory domain 4/3, Quality &amp; process 4/3, Excel &amp; tools 3/3, AI / GenAI 2/3 | Leadership: Developing people 1/1, Decision making 2/1, Strategic acumen 1/1, Influence &amp; change 2/1</t>
          </r>
        </is>
      </c>
      <c r="Z103" s="120" t="inlineStr">
        <is>
          <t>AI / automation · Broader exposure &amp; ownership</t>
        </is>
      </c>
      <c r="AA103" s="165" t="n"/>
      <c r="AB103" s="165" t="inlineStr">
        <is>
          <t>AI, GenAI &amp; Prompt Engineering; Broader Ownership &amp; Cross-functional Exposure; Programming &amp; Tech-Stack Depth</t>
        </is>
      </c>
      <c r="AC103" s="165" t="inlineStr">
        <is>
          <t>AI / automation · Broader exposure &amp; ownership</t>
        </is>
      </c>
      <c r="AD103" s="165" t="n"/>
      <c r="AE103" s="122" t="inlineStr">
        <is>
          <t>Data Operations &amp; Digitization · 83% of competencies evidenced; must-haves met</t>
        </is>
      </c>
      <c r="AF103" s="123" t="inlineStr">
        <is>
          <t>Jayaprakash Arumugam · Senior Financial Analyst — 0.90: xbrl, analysis, mandate, mapping; Namrata Juvekar · Financial Analyst — 0.43: validation, microsoft, support, team; Sagar Barbade · Senior Financial Analyst — 0.43: validation, microsoft, support, team</t>
        </is>
      </c>
      <c r="AG103" s="123" t="inlineStr">
        <is>
          <t>Prajakta Athalye · iFile, Financial Analyst — 0.28</t>
        </is>
      </c>
      <c r="AH103" s="123" t="n"/>
      <c r="AI103" s="123" t="n"/>
      <c r="AJ103" s="123" t="n"/>
    </row>
    <row r="104" ht="171" customHeight="1">
      <c r="A104" s="109" t="inlineStr">
        <is>
          <t>IRIS0558</t>
        </is>
      </c>
      <c r="B104" s="111" t="inlineStr">
        <is>
          <t>Jayaprakash Arumugam</t>
        </is>
      </c>
      <c r="C104" s="111" t="inlineStr">
        <is>
          <t>Services</t>
        </is>
      </c>
      <c r="D104" s="115" t="inlineStr">
        <is>
          <t>Senior Financial Analyst</t>
        </is>
      </c>
      <c r="E104" s="115" t="inlineStr">
        <is>
          <t>XBRL Specialist</t>
        </is>
      </c>
      <c r="F104" s="115" t="inlineStr">
        <is>
          <t>L4 – Senior</t>
        </is>
      </c>
      <c r="G104" s="116" t="inlineStr">
        <is>
          <t>B1</t>
        </is>
      </c>
      <c r="H104" s="146" t="inlineStr">
        <is>
          <t>▲ Up</t>
        </is>
      </c>
      <c r="I104" s="111" t="inlineStr">
        <is>
          <t>IC</t>
        </is>
      </c>
      <c r="J104" s="113" t="n">
        <v>4</v>
      </c>
      <c r="K104" s="114" t="inlineStr">
        <is>
          <t>High</t>
        </is>
      </c>
      <c r="L104" s="114" t="inlineStr">
        <is>
          <t>Core Contributor</t>
        </is>
      </c>
      <c r="M104" s="114" t="inlineStr">
        <is>
          <t>Ready now</t>
        </is>
      </c>
      <c r="N104" s="114" t="n"/>
      <c r="O104" s="114" t="inlineStr">
        <is>
          <t>Yes</t>
        </is>
      </c>
      <c r="P104" s="114" t="inlineStr"/>
      <c r="Q104" s="119" t="n">
        <v>106</v>
      </c>
      <c r="R104" s="164" t="inlineStr">
        <is>
          <t>Exceeds — ready for stretch</t>
        </is>
      </c>
      <c r="S104" s="164" t="n">
        <v>113</v>
      </c>
      <c r="T104" s="164" t="n">
        <v>88</v>
      </c>
      <c r="U104" s="164" t="n">
        <v>108</v>
      </c>
      <c r="V104" s="164" t="n">
        <v>110</v>
      </c>
      <c r="W104" s="164" t="inlineStr">
        <is>
          <t>AI / GenAI, Innovation</t>
        </is>
      </c>
      <c r="X104" s="164" t="inlineStr">
        <is>
          <r>
            <rPr>
              <rFont val="Calibri"/>
              <b val="1"/>
              <sz val="10"/>
            </rPr>
            <t>B2:</t>
          </r>
          <r>
            <rPr>
              <rFont val="Calibri"/>
              <sz val="10"/>
            </rPr>
            <t xml:space="preserve"> 93% of profile — ready on competencies</t>
          </r>
        </is>
      </c>
      <c r="Y104"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3/3, Regulatory domain 4/3, Quality &amp; process 4/3, Excel &amp; tools 4/3, AI / GenAI 2/3 | Leadership: Developing people 1/1, Decision making 2/1, Strategic acumen 1/1, Influence &amp; change 2/1</t>
          </r>
        </is>
      </c>
      <c r="Z104" s="120" t="inlineStr">
        <is>
          <t>Answered · no common topic</t>
        </is>
      </c>
      <c r="AA104" s="165" t="n"/>
      <c r="AB104" s="165" t="inlineStr">
        <is>
          <t>AI, GenAI &amp; Prompt Engineering; Programming &amp; Tech-Stack Depth; Process Improvement &amp; Quality Mindset</t>
        </is>
      </c>
      <c r="AC104" s="165" t="inlineStr"/>
      <c r="AD104" s="165" t="n"/>
      <c r="AE104" s="122" t="inlineStr">
        <is>
          <t>Data Operations &amp; Digitization · 83% of competencies evidenced; must-haves met</t>
        </is>
      </c>
      <c r="AF104" s="123" t="inlineStr">
        <is>
          <t>Chetan Newase · Senior Financial Analyst — 0.90: xbrl, analysis, mandate, mapping; Namrata Juvekar · Financial Analyst — 0.40: team, validation, microsoft, support; Sagar Barbade · Senior Financial Analyst — 0.40: team, validation, microsoft, support</t>
        </is>
      </c>
      <c r="AG104" s="123" t="inlineStr">
        <is>
          <t>Prajakta Athalye · iFile, Financial Analyst — 0.25</t>
        </is>
      </c>
      <c r="AH104" s="123" t="n"/>
      <c r="AI104" s="123" t="n"/>
      <c r="AJ104" s="123" t="n"/>
    </row>
    <row r="105" ht="171" customHeight="1">
      <c r="A105" s="109" t="inlineStr">
        <is>
          <t>IRIS0704</t>
        </is>
      </c>
      <c r="B105" s="111" t="inlineStr">
        <is>
          <t>Jivika Wadhwani</t>
        </is>
      </c>
      <c r="C105" s="111" t="inlineStr">
        <is>
          <t>Services</t>
        </is>
      </c>
      <c r="D105" s="115" t="inlineStr">
        <is>
          <t>Senior Financial Analyst</t>
        </is>
      </c>
      <c r="E105" s="115" t="inlineStr">
        <is>
          <t>XBRL Specialist – POD Lead</t>
        </is>
      </c>
      <c r="F105" s="115" t="inlineStr">
        <is>
          <t>L4 – Senior</t>
        </is>
      </c>
      <c r="G105" s="116" t="inlineStr">
        <is>
          <t>B1</t>
        </is>
      </c>
      <c r="H105" s="146" t="inlineStr">
        <is>
          <t>▲ Up</t>
        </is>
      </c>
      <c r="I105" s="111" t="inlineStr">
        <is>
          <t>POD Lead</t>
        </is>
      </c>
      <c r="J105" s="113" t="n">
        <v>4</v>
      </c>
      <c r="K105" s="114" t="inlineStr">
        <is>
          <t>High</t>
        </is>
      </c>
      <c r="L105" s="114" t="inlineStr">
        <is>
          <t>Core Contributor</t>
        </is>
      </c>
      <c r="M105" s="114" t="inlineStr">
        <is>
          <t>Ready now</t>
        </is>
      </c>
      <c r="N105" s="114" t="n"/>
      <c r="O105" s="114" t="inlineStr">
        <is>
          <t>Yes</t>
        </is>
      </c>
      <c r="P105" s="114" t="inlineStr"/>
      <c r="Q105" s="119" t="n">
        <v>100</v>
      </c>
      <c r="R105" s="164" t="inlineStr">
        <is>
          <t>Meets the level</t>
        </is>
      </c>
      <c r="S105" s="164" t="n">
        <v>111</v>
      </c>
      <c r="T105" s="164" t="n">
        <v>83</v>
      </c>
      <c r="U105" s="164" t="n">
        <v>104</v>
      </c>
      <c r="V105" s="164" t="n">
        <v>88</v>
      </c>
      <c r="W105" s="164" t="inlineStr">
        <is>
          <t>AI / GenAI, Learning agility, Innovation</t>
        </is>
      </c>
      <c r="X105" s="164" t="inlineStr">
        <is>
          <r>
            <rPr>
              <rFont val="Calibri"/>
              <b val="1"/>
              <sz val="10"/>
            </rPr>
            <t>B2:</t>
          </r>
          <r>
            <rPr>
              <rFont val="Calibri"/>
              <sz val="10"/>
            </rPr>
            <t xml:space="preserve"> 85% of profile — close</t>
          </r>
        </is>
      </c>
      <c r="Y105" s="164" t="inlineStr">
        <is>
          <r>
            <rPr>
              <rFont val="Calibri"/>
              <b val="1"/>
              <sz val="10"/>
            </rPr>
            <t>Evidence:</t>
          </r>
          <r>
            <rPr>
              <rFont val="Calibri"/>
              <sz val="10"/>
            </rPr>
            <t xml:space="preserve"> Survey + KRAs | Core: Ownership 4/3, Problem solving 4/3, Communication &amp; collaboration 4/3, Client &amp; quality focus 5/3, Learning agility 2/3, Integrity &amp; compliance 4/3 | Future-ready: AI literacy 2/3, Data literacy 3/3, Digital fluency 3/3, Innovation 2/3 | Functional: XBRL &amp; taxonomy 4/3, Accounting standards 3/3, Regulatory domain 4/3, Quality &amp; process 4/3, Excel &amp; tools 3/3, AI / GenAI 2/3 | Leadership: Developing people 2/2, Decision making 2/2, Strategic acumen 1/2, Influence &amp; change 2/2</t>
          </r>
        </is>
      </c>
      <c r="Z105" s="120" t="inlineStr">
        <is>
          <t>Testing &amp; quality · Domain, regulatory &amp; XBRL · Broader exposure &amp; ownership</t>
        </is>
      </c>
      <c r="AA105" s="165" t="n"/>
      <c r="AB105" s="165" t="inlineStr">
        <is>
          <t>XBRL, iXBRL &amp; Taxonomy; Accounting &amp; Reporting Standards · IFRS/US GAAP; AI, GenAI &amp; Prompt Engineering</t>
        </is>
      </c>
      <c r="AC105" s="165" t="inlineStr">
        <is>
          <t>Leadership &amp; people management · Testing &amp; quality · Domain, regulatory &amp; XBRL · Broader exposure &amp; ownership</t>
        </is>
      </c>
      <c r="AD105" s="165" t="n"/>
      <c r="AE105" s="122" t="inlineStr">
        <is>
          <t>Data Operations &amp; Digitization · 83% of competencies evidenced; must-haves met</t>
        </is>
      </c>
      <c r="AF105" s="123" t="inlineStr">
        <is>
          <t>Sunny Kirtane · Senior Financial Analyst — 0.49: financial, reports, analysis, taxonomy; Roshni Surve · Senior Financial Analyst — 0.48: xbrl, mapping, financial, taxonomy; Kiran Mane · Senior Financial Analyst — 0.48: xbrl, financial, validation, analysis</t>
        </is>
      </c>
      <c r="AG105" s="123" t="inlineStr">
        <is>
          <t>Bhanu Vardhan Nelly · iFile, Financial Analyst — 0.55; Prajakta Athalye · iFile, Financial Analyst — 0.51; Tuku Deb · iFile, Senior Financial Analyst — 0.38</t>
        </is>
      </c>
      <c r="AH105" s="123" t="n">
        <v>2</v>
      </c>
      <c r="AI105" s="123" t="inlineStr">
        <is>
          <t>POD Lead</t>
        </is>
      </c>
      <c r="AJ105" s="123" t="n"/>
    </row>
    <row r="106" ht="171" customHeight="1">
      <c r="A106" s="109" t="inlineStr">
        <is>
          <t>IRIS1705</t>
        </is>
      </c>
      <c r="B106" s="111" t="inlineStr">
        <is>
          <t>Lalita Waghmare</t>
        </is>
      </c>
      <c r="C106" s="111" t="inlineStr">
        <is>
          <t>Services</t>
        </is>
      </c>
      <c r="D106" s="115" t="inlineStr">
        <is>
          <t>Financial Analyst</t>
        </is>
      </c>
      <c r="E106" s="115" t="inlineStr">
        <is>
          <t>Team Lead – Assisted Services</t>
        </is>
      </c>
      <c r="F106" s="115" t="inlineStr">
        <is>
          <t>L3 – Professional / Associate</t>
        </is>
      </c>
      <c r="G106" s="116" t="inlineStr">
        <is>
          <t>B1</t>
        </is>
      </c>
      <c r="H106" s="146" t="inlineStr">
        <is>
          <t>▲ Up</t>
        </is>
      </c>
      <c r="I106" s="111" t="inlineStr">
        <is>
          <t>People Manager</t>
        </is>
      </c>
      <c r="J106" s="113" t="n">
        <v>3</v>
      </c>
      <c r="K106" s="114" t="inlineStr">
        <is>
          <t>Medium</t>
        </is>
      </c>
      <c r="L106" s="114" t="inlineStr">
        <is>
          <t>Core Contributor</t>
        </is>
      </c>
      <c r="M106" s="114" t="inlineStr">
        <is>
          <t>Develop in role</t>
        </is>
      </c>
      <c r="N106" s="114" t="n"/>
      <c r="O106" s="114" t="inlineStr">
        <is>
          <t>Yes</t>
        </is>
      </c>
      <c r="P106" s="114" t="inlineStr"/>
      <c r="Q106" s="119" t="n">
        <v>92</v>
      </c>
      <c r="R106" s="164" t="inlineStr">
        <is>
          <t>Meets the level</t>
        </is>
      </c>
      <c r="S106" s="164" t="n">
        <v>113</v>
      </c>
      <c r="T106" s="164" t="n">
        <v>88</v>
      </c>
      <c r="U106" s="164" t="n">
        <v>89</v>
      </c>
      <c r="V106" s="164" t="n">
        <v>80</v>
      </c>
      <c r="W106" s="164" t="inlineStr">
        <is>
          <t>Accounting standards, AI / GenAI, Innovation</t>
        </is>
      </c>
      <c r="X106" s="164" t="inlineStr">
        <is>
          <r>
            <rPr>
              <rFont val="Calibri"/>
              <b val="1"/>
              <sz val="10"/>
            </rPr>
            <t>B2:</t>
          </r>
          <r>
            <rPr>
              <rFont val="Calibri"/>
              <sz val="10"/>
            </rPr>
            <t xml:space="preserve"> 79% of profile — close</t>
          </r>
        </is>
      </c>
      <c r="Y106" s="164" t="inlineStr">
        <is>
          <r>
            <rPr>
              <rFont val="Calibri"/>
              <b val="1"/>
              <sz val="10"/>
            </rPr>
            <t>Evidence:</t>
          </r>
          <r>
            <rPr>
              <rFont val="Calibri"/>
              <sz val="10"/>
            </rPr>
            <t xml:space="preserve"> Survey + KRAs | Core: Ownership 4/3, Problem solving 4/3, Communication &amp; collaboration 4/3, Client &amp; quality focus 4/3, Learning agility 3/3, Integrity &amp; compliance 3/3 | Future-ready: AI literacy 2/3, Data literacy 4/3, Digital fluency 3/3, Innovation 2/3 | Functional: XBRL &amp; taxonomy 3/3, Accounting standards 2/3, Regulatory domain 3/3, Quality &amp; process 3/3, Excel &amp; tools 3/3, AI / GenAI 2/3 | Leadership: Developing people 2/2, Decision making 1/2, Strategic acumen 1/2, Influence &amp; change 3/2</t>
          </r>
        </is>
      </c>
      <c r="Z106" s="120" t="inlineStr">
        <is>
          <t>Project / programme management</t>
        </is>
      </c>
      <c r="AA106" s="165" t="n"/>
      <c r="AB106" s="165" t="inlineStr">
        <is>
          <t>RC.XBRL-P: reporting standards; tagging; validation; filing controls</t>
        </is>
      </c>
      <c r="AC106" s="165" t="inlineStr">
        <is>
          <t>Project / programme management</t>
        </is>
      </c>
      <c r="AD106" s="165" t="n"/>
      <c r="AE106" s="122" t="inlineStr">
        <is>
          <t>Data Operations &amp; Digitization · 83% of competencies evidenced; must-haves met</t>
        </is>
      </c>
      <c r="AF106" s="123" t="inlineStr">
        <is>
          <t>Atul Paradkar · Senior Financial Analyst — 0.38: tagging, mca, file, filing; Sushma Shinde · Senior Financial Analyst — 0.36: tagging, file, xml, mca; Vishakha Vitmal · Senior Financial Analyst — 0.36: queries, xml, knowledge, ifile</t>
        </is>
      </c>
      <c r="AG106" s="123" t="inlineStr">
        <is>
          <t>No close match in other businesses</t>
        </is>
      </c>
      <c r="AH106" s="123" t="n">
        <v>4</v>
      </c>
      <c r="AI106" s="123" t="inlineStr">
        <is>
          <t>Within norm</t>
        </is>
      </c>
      <c r="AJ106" s="123" t="n"/>
    </row>
    <row r="107" ht="171" customHeight="1">
      <c r="A107" s="109" t="inlineStr">
        <is>
          <t>IRIS1704</t>
        </is>
      </c>
      <c r="B107" s="111" t="inlineStr">
        <is>
          <t>Lucy Fernandes</t>
        </is>
      </c>
      <c r="C107" s="111" t="inlineStr">
        <is>
          <t>Services</t>
        </is>
      </c>
      <c r="D107" s="115" t="inlineStr">
        <is>
          <t>Senior Financial Analyst</t>
        </is>
      </c>
      <c r="E107" s="115" t="inlineStr">
        <is>
          <t>XBRL Specialist – POD Lead</t>
        </is>
      </c>
      <c r="F107" s="115" t="inlineStr">
        <is>
          <t>L4 – Senior</t>
        </is>
      </c>
      <c r="G107" s="116" t="inlineStr">
        <is>
          <t>B1</t>
        </is>
      </c>
      <c r="H107" s="146" t="inlineStr">
        <is>
          <t>▲ Up</t>
        </is>
      </c>
      <c r="I107" s="111" t="inlineStr">
        <is>
          <t>POD Lead</t>
        </is>
      </c>
      <c r="J107" s="113" t="n">
        <v>4</v>
      </c>
      <c r="K107" s="114" t="inlineStr">
        <is>
          <t>High</t>
        </is>
      </c>
      <c r="L107" s="114" t="inlineStr">
        <is>
          <t>Core Contributor</t>
        </is>
      </c>
      <c r="M107" s="114" t="inlineStr">
        <is>
          <t>Ready now</t>
        </is>
      </c>
      <c r="N107" s="114" t="n"/>
      <c r="O107" s="114" t="inlineStr">
        <is>
          <t>Yes</t>
        </is>
      </c>
      <c r="P107" s="114" t="inlineStr"/>
      <c r="Q107" s="119" t="n">
        <v>103</v>
      </c>
      <c r="R107" s="164" t="inlineStr">
        <is>
          <t>Meets the level</t>
        </is>
      </c>
      <c r="S107" s="164" t="n">
        <v>113</v>
      </c>
      <c r="T107" s="164" t="n">
        <v>88</v>
      </c>
      <c r="U107" s="164" t="n">
        <v>108</v>
      </c>
      <c r="V107" s="164" t="n">
        <v>92</v>
      </c>
      <c r="W107" s="164" t="inlineStr">
        <is>
          <t>AI / GenAI, Innovation, Strategic acumen</t>
        </is>
      </c>
      <c r="X107" s="164" t="inlineStr">
        <is>
          <r>
            <rPr>
              <rFont val="Calibri"/>
              <b val="1"/>
              <sz val="10"/>
            </rPr>
            <t>B2:</t>
          </r>
          <r>
            <rPr>
              <rFont val="Calibri"/>
              <sz val="10"/>
            </rPr>
            <t xml:space="preserve"> 90% of profile — close</t>
          </r>
        </is>
      </c>
      <c r="Y107"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4/3, Regulatory domain 4/3, Quality &amp; process 4/3, Excel &amp; tools 3/3, AI / GenAI 2/3 | Leadership: Developing people 2/2, Decision making 2/2, Strategic acumen 1/2, Influence &amp; change 3/2</t>
          </r>
        </is>
      </c>
      <c r="Z107" s="120" t="inlineStr">
        <is>
          <t>Project / programme management · Domain, regulatory &amp; XBRL · Client, sales &amp; stakeholders · Broader exposure &amp; ownership</t>
        </is>
      </c>
      <c r="AA107" s="165" t="n"/>
      <c r="AB107" s="165" t="inlineStr">
        <is>
          <t>AI, GenAI &amp; Prompt Engineering; XBRL, iXBRL &amp; Taxonomy; Regulatory &amp; BFSI Domain</t>
        </is>
      </c>
      <c r="AC107" s="165" t="inlineStr">
        <is>
          <t>Project / programme management · Domain, regulatory &amp; XBRL · Client, sales &amp; stakeholders · Communication &amp; presentation · Broader exposure &amp; ownership</t>
        </is>
      </c>
      <c r="AD107" s="165" t="n"/>
      <c r="AE107" s="122" t="inlineStr">
        <is>
          <t>Business Analysis · 83% of competencies evidenced; must-haves met</t>
        </is>
      </c>
      <c r="AF107" s="123" t="inlineStr">
        <is>
          <t>Roshni Surve · Senior Financial Analyst — 0.66: xbrl, mca, esma, financial; Rajendra Gupta · Senior Financial Analyst — 0.50: validation, xbrl, financial, errors; Mandar Vatare · Senior Financial Analyst — 0.48: tagging, validation, financial, esma</t>
        </is>
      </c>
      <c r="AG107" s="123" t="inlineStr">
        <is>
          <t>Prajakta Athalye · iFile, Financial Analyst — 0.39; Tuku Deb · iFile, Senior Financial Analyst — 0.32; Omkar Parab · iFile, Senior Taxonomy Analyst — 0.27</t>
        </is>
      </c>
      <c r="AH107" s="123" t="n">
        <v>1</v>
      </c>
      <c r="AI107" s="123" t="inlineStr">
        <is>
          <t>POD Lead</t>
        </is>
      </c>
      <c r="AJ107" s="123" t="n"/>
    </row>
    <row r="108" ht="171" customHeight="1">
      <c r="A108" s="109" t="inlineStr">
        <is>
          <t>IRIS1950</t>
        </is>
      </c>
      <c r="B108" s="111" t="inlineStr">
        <is>
          <t>Manish Lipcha</t>
        </is>
      </c>
      <c r="C108" s="111" t="inlineStr">
        <is>
          <t>Services</t>
        </is>
      </c>
      <c r="D108" s="115" t="inlineStr">
        <is>
          <t>Senior Financial Analyst</t>
        </is>
      </c>
      <c r="E108" s="115" t="inlineStr">
        <is>
          <t>XBRL Specialist</t>
        </is>
      </c>
      <c r="F108" s="115" t="inlineStr">
        <is>
          <t>L4 – Senior</t>
        </is>
      </c>
      <c r="G108" s="116" t="inlineStr">
        <is>
          <t>B1</t>
        </is>
      </c>
      <c r="H108" s="146" t="inlineStr">
        <is>
          <t>▲ Up</t>
        </is>
      </c>
      <c r="I108" s="111" t="inlineStr">
        <is>
          <t>IC</t>
        </is>
      </c>
      <c r="J108" s="113" t="n">
        <v>4</v>
      </c>
      <c r="K108" s="114" t="inlineStr">
        <is>
          <t>High</t>
        </is>
      </c>
      <c r="L108" s="114" t="inlineStr">
        <is>
          <t>Core Contributor</t>
        </is>
      </c>
      <c r="M108" s="114" t="inlineStr">
        <is>
          <t>Ready now</t>
        </is>
      </c>
      <c r="N108" s="114" t="n"/>
      <c r="O108" s="114" t="inlineStr">
        <is>
          <t>Yes</t>
        </is>
      </c>
      <c r="P108" s="114" t="inlineStr"/>
      <c r="Q108" s="119" t="n">
        <v>103</v>
      </c>
      <c r="R108" s="164" t="inlineStr">
        <is>
          <t>Meets the level</t>
        </is>
      </c>
      <c r="S108" s="164" t="n">
        <v>113</v>
      </c>
      <c r="T108" s="164" t="n">
        <v>83</v>
      </c>
      <c r="U108" s="164" t="n">
        <v>104</v>
      </c>
      <c r="V108" s="164" t="n">
        <v>110</v>
      </c>
      <c r="W108" s="164" t="inlineStr">
        <is>
          <t>AI / GenAI, Innovation</t>
        </is>
      </c>
      <c r="X108" s="164" t="inlineStr">
        <is>
          <r>
            <rPr>
              <rFont val="Calibri"/>
              <b val="1"/>
              <sz val="10"/>
            </rPr>
            <t>B2:</t>
          </r>
          <r>
            <rPr>
              <rFont val="Calibri"/>
              <sz val="10"/>
            </rPr>
            <t xml:space="preserve"> 90% of profile — ready on competencies</t>
          </r>
        </is>
      </c>
      <c r="Y108" s="164" t="inlineStr">
        <is>
          <r>
            <rPr>
              <rFont val="Calibri"/>
              <b val="1"/>
              <sz val="10"/>
            </rPr>
            <t>Evidence:</t>
          </r>
          <r>
            <rPr>
              <rFont val="Calibri"/>
              <sz val="10"/>
            </rPr>
            <t xml:space="preserve"> Survey + KRAs | Core: Ownership 5/3, Problem solving 4/3,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1/1, Decision making 2/1, Strategic acumen 1/1, Influence &amp; change 2/1</t>
          </r>
        </is>
      </c>
      <c r="Z108" s="120" t="inlineStr">
        <is>
          <t>Leadership &amp; people management · Domain, regulatory &amp; XBRL · Client, sales &amp; stakeholders · Communication &amp; presentation · Broader exposure &amp; ownership</t>
        </is>
      </c>
      <c r="AA108" s="165" t="n"/>
      <c r="AB108" s="165" t="inlineStr">
        <is>
          <t>Project, Program &amp; Agile Management; Stakeholder &amp; Client Management; Process Improvement &amp; Quality Mindset</t>
        </is>
      </c>
      <c r="AC108" s="165" t="inlineStr">
        <is>
          <t>AI / automation · Leadership &amp; people management · Project / programme management · Data, SQL &amp; analytics · Domain, regulatory &amp; XBRL · Client, sales &amp; stakeholders · Communication &amp; presentation · Strategy &amp; business acumen · Broader exposure &amp; ownership</t>
        </is>
      </c>
      <c r="AD108" s="165" t="n"/>
      <c r="AE108" s="122" t="inlineStr">
        <is>
          <t>Data Operations &amp; Digitization · 83% of competencies evidenced; must-haves met</t>
        </is>
      </c>
      <c r="AF108" s="123" t="inlineStr">
        <is>
          <t>Namrata Juvekar · Financial Analyst — 0.54: tagging, filing, validation, microsoft; Sagar Barbade · Senior Financial Analyst — 0.54: tagging, filing, validation, microsoft; Kamlesh Bomble · Senior Financial Analyst — 0.50: tagging, filings, filing, microsoft</t>
        </is>
      </c>
      <c r="AG108" s="123" t="inlineStr">
        <is>
          <t>No close match in other businesses</t>
        </is>
      </c>
      <c r="AH108" s="123" t="n"/>
      <c r="AI108" s="123" t="n"/>
      <c r="AJ108" s="123" t="n"/>
    </row>
    <row r="109" ht="171" customHeight="1">
      <c r="A109" s="109" t="inlineStr">
        <is>
          <t>IRIS0547</t>
        </is>
      </c>
      <c r="B109" s="111" t="inlineStr">
        <is>
          <t>Pradul Meshram</t>
        </is>
      </c>
      <c r="C109" s="111" t="inlineStr">
        <is>
          <t>Services</t>
        </is>
      </c>
      <c r="D109" s="115" t="inlineStr">
        <is>
          <t>Senior Financial Analyst</t>
        </is>
      </c>
      <c r="E109" s="115" t="inlineStr">
        <is>
          <t>XBRL Specialist</t>
        </is>
      </c>
      <c r="F109" s="115" t="inlineStr">
        <is>
          <t>L4 – Senior</t>
        </is>
      </c>
      <c r="G109" s="116" t="inlineStr">
        <is>
          <t>B1</t>
        </is>
      </c>
      <c r="H109" s="146" t="inlineStr">
        <is>
          <t>▲ Up</t>
        </is>
      </c>
      <c r="I109" s="111" t="inlineStr">
        <is>
          <t>IC</t>
        </is>
      </c>
      <c r="J109" s="113" t="n">
        <v>4</v>
      </c>
      <c r="K109" s="114" t="inlineStr">
        <is>
          <t>High</t>
        </is>
      </c>
      <c r="L109" s="114" t="inlineStr">
        <is>
          <t>Core Contributor</t>
        </is>
      </c>
      <c r="M109" s="114" t="inlineStr">
        <is>
          <t>Ready now</t>
        </is>
      </c>
      <c r="N109" s="114" t="n"/>
      <c r="O109" s="114" t="inlineStr">
        <is>
          <t>Yes</t>
        </is>
      </c>
      <c r="P109" s="114" t="inlineStr"/>
      <c r="Q109" s="119" t="n">
        <v>103</v>
      </c>
      <c r="R109" s="164" t="inlineStr">
        <is>
          <t>Meets the level</t>
        </is>
      </c>
      <c r="S109" s="164" t="n">
        <v>113</v>
      </c>
      <c r="T109" s="164" t="n">
        <v>97</v>
      </c>
      <c r="U109" s="164" t="n">
        <v>101</v>
      </c>
      <c r="V109" s="164" t="n">
        <v>100</v>
      </c>
      <c r="W109" s="164" t="inlineStr">
        <is>
          <t>AI / GenAI</t>
        </is>
      </c>
      <c r="X109" s="164" t="inlineStr">
        <is>
          <r>
            <rPr>
              <rFont val="Calibri"/>
              <b val="1"/>
              <sz val="10"/>
            </rPr>
            <t>B2:</t>
          </r>
          <r>
            <rPr>
              <rFont val="Calibri"/>
              <sz val="10"/>
            </rPr>
            <t xml:space="preserve"> 88% of profile — close</t>
          </r>
        </is>
      </c>
      <c r="Y109" s="164" t="inlineStr">
        <is>
          <r>
            <rPr>
              <rFont val="Calibri"/>
              <b val="1"/>
              <sz val="10"/>
            </rPr>
            <t>Evidence:</t>
          </r>
          <r>
            <rPr>
              <rFont val="Calibri"/>
              <sz val="10"/>
            </rPr>
            <t xml:space="preserve"> Survey + KRAs | Core: Ownership 4/3, Problem solving 4/3, Communication &amp; collaboration 4/3, Client &amp; quality focus 5/3, Learning agility 3/3, Integrity &amp; compliance 3/3 | Future-ready: AI literacy 2/3, Data literacy 3/3, Digital fluency 4/3, Innovation 3/3 | Functional: XBRL &amp; taxonomy 3/3, Accounting standards 3/3, Regulatory domain 4/3, Quality &amp; process 4/3, Excel &amp; tools 3/3, AI / GenAI 2/3 | Leadership: Developing people 1/1, Decision making 1/1, Strategic acumen 1/1, Influence &amp; change 1/1</t>
          </r>
        </is>
      </c>
      <c r="Z109" s="120" t="inlineStr">
        <is>
          <t>Product &amp; tool knowledge · Broader exposure &amp; ownership</t>
        </is>
      </c>
      <c r="AA109" s="165" t="n"/>
      <c r="AB109" s="165" t="inlineStr">
        <is>
          <t>Product, Platform &amp; Domain Knowledge; Stakeholder &amp; Client Management; Process Improvement &amp; Quality Mindset</t>
        </is>
      </c>
      <c r="AC109" s="165" t="inlineStr">
        <is>
          <t>Product &amp; tool knowledge · Broader exposure &amp; ownership</t>
        </is>
      </c>
      <c r="AD109" s="165" t="n"/>
      <c r="AE109" s="122" t="inlineStr">
        <is>
          <t>No strong match from survey evidence</t>
        </is>
      </c>
      <c r="AF109" s="123" t="inlineStr">
        <is>
          <t>Sunita Ram Singh · Senior Financial Analyst — 0.31: file, esma, meet, stage</t>
        </is>
      </c>
      <c r="AG109" s="123" t="inlineStr">
        <is>
          <t>No close match in other businesses</t>
        </is>
      </c>
      <c r="AH109" s="123" t="n"/>
      <c r="AI109" s="123" t="n"/>
      <c r="AJ109" s="123" t="n"/>
    </row>
    <row r="110" ht="171" customHeight="1">
      <c r="A110" s="109" t="inlineStr">
        <is>
          <t>IRIS0812</t>
        </is>
      </c>
      <c r="B110" s="111" t="inlineStr">
        <is>
          <t>Purva Shrivastava</t>
        </is>
      </c>
      <c r="C110" s="111" t="inlineStr">
        <is>
          <t>Services</t>
        </is>
      </c>
      <c r="D110" s="115" t="inlineStr">
        <is>
          <t>Senior Financial Analyst</t>
        </is>
      </c>
      <c r="E110" s="115" t="inlineStr">
        <is>
          <t>XBRL Specialist</t>
        </is>
      </c>
      <c r="F110" s="115" t="inlineStr">
        <is>
          <t>L4 – Senior</t>
        </is>
      </c>
      <c r="G110" s="116" t="inlineStr">
        <is>
          <t>B1</t>
        </is>
      </c>
      <c r="H110" s="146" t="inlineStr">
        <is>
          <t>▲ Up</t>
        </is>
      </c>
      <c r="I110" s="111" t="inlineStr">
        <is>
          <t>IC</t>
        </is>
      </c>
      <c r="J110" s="113" t="n">
        <v>3</v>
      </c>
      <c r="K110" s="114" t="inlineStr">
        <is>
          <t>Medium</t>
        </is>
      </c>
      <c r="L110" s="114" t="inlineStr">
        <is>
          <t>Core Contributor</t>
        </is>
      </c>
      <c r="M110" s="114" t="inlineStr">
        <is>
          <t>Develop in role</t>
        </is>
      </c>
      <c r="N110" s="114" t="n"/>
      <c r="O110" s="114" t="inlineStr">
        <is>
          <t>Yes</t>
        </is>
      </c>
      <c r="P110" s="114" t="inlineStr"/>
      <c r="Q110" s="119" t="n">
        <v>106</v>
      </c>
      <c r="R110" s="164" t="inlineStr">
        <is>
          <t>Exceeds — ready for stretch</t>
        </is>
      </c>
      <c r="S110" s="164" t="n">
        <v>107</v>
      </c>
      <c r="T110" s="164" t="n">
        <v>93</v>
      </c>
      <c r="U110" s="164" t="n">
        <v>111</v>
      </c>
      <c r="V110" s="164" t="n">
        <v>110</v>
      </c>
      <c r="W110" s="164" t="inlineStr">
        <is>
          <t>AI / GenAI, Innovation</t>
        </is>
      </c>
      <c r="X110" s="164" t="inlineStr">
        <is>
          <r>
            <rPr>
              <rFont val="Calibri"/>
              <b val="1"/>
              <sz val="10"/>
            </rPr>
            <t>B2:</t>
          </r>
          <r>
            <rPr>
              <rFont val="Calibri"/>
              <sz val="10"/>
            </rPr>
            <t xml:space="preserve"> 94% of profile — ready on competencies</t>
          </r>
        </is>
      </c>
      <c r="Y110" s="164"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3/3 | Future-ready: AI literacy 2/3, Data literacy 4/3, Digital fluency 4/3, Innovation 2/3 | Functional: XBRL &amp; taxonomy 4/3, Accounting standards 4/3, Regulatory domain 4/3, Quality &amp; process 4/3, Excel &amp; tools 4/3, AI / GenAI 2/3 | Leadership: Developing people 1/1, Decision making 1/1, Strategic acumen 2/1, Influence &amp; change 2/1</t>
          </r>
        </is>
      </c>
      <c r="Z110" s="120" t="inlineStr">
        <is>
          <t>AI / automation · Testing &amp; quality · Communication &amp; presentation · Certification / formal course · Broader exposure &amp; ownership</t>
        </is>
      </c>
      <c r="AA110" s="165" t="n"/>
      <c r="AB110" s="165" t="inlineStr">
        <is>
          <t>RC.XBRL-F: reporting standards; tagging; validation; filing controls</t>
        </is>
      </c>
      <c r="AC110" s="165" t="inlineStr">
        <is>
          <t>AI / automation · Testing &amp; quality · Communication &amp; presentation · Certification / formal course · Broader exposure &amp; ownership</t>
        </is>
      </c>
      <c r="AD110" s="165" t="n"/>
      <c r="AE110" s="122" t="inlineStr">
        <is>
          <t>Data Operations &amp; Digitization · 83% of competencies evidenced; must-haves met; Customer Success &amp; Support · 83% of competencies evidenced; must-haves met</t>
        </is>
      </c>
      <c r="AF110" s="123" t="inlineStr">
        <is>
          <t>No material overlap found</t>
        </is>
      </c>
      <c r="AG110" s="123" t="inlineStr">
        <is>
          <t>No close match in other businesses</t>
        </is>
      </c>
      <c r="AH110" s="123" t="n"/>
      <c r="AI110" s="123" t="n"/>
      <c r="AJ110" s="123" t="n"/>
    </row>
    <row r="111" ht="171" customHeight="1">
      <c r="A111" s="109" t="inlineStr">
        <is>
          <t>IRIS0882</t>
        </is>
      </c>
      <c r="B111" s="111" t="inlineStr">
        <is>
          <t>Rupesh Gaikwad</t>
        </is>
      </c>
      <c r="C111" s="111" t="inlineStr">
        <is>
          <t>Services</t>
        </is>
      </c>
      <c r="D111" s="115" t="inlineStr">
        <is>
          <t>Senior Financial Analyst</t>
        </is>
      </c>
      <c r="E111" s="115" t="inlineStr">
        <is>
          <t>Service Delivery Specialist</t>
        </is>
      </c>
      <c r="F111" s="115" t="inlineStr">
        <is>
          <t>L4 – Senior</t>
        </is>
      </c>
      <c r="G111" s="116" t="inlineStr">
        <is>
          <t>B1</t>
        </is>
      </c>
      <c r="H111" s="146" t="inlineStr">
        <is>
          <t>▲ Up</t>
        </is>
      </c>
      <c r="I111" s="111" t="inlineStr">
        <is>
          <t>IC</t>
        </is>
      </c>
      <c r="J111" s="113" t="n">
        <v>4</v>
      </c>
      <c r="K111" s="114" t="inlineStr">
        <is>
          <t>High</t>
        </is>
      </c>
      <c r="L111" s="114" t="inlineStr">
        <is>
          <t>Core Contributor</t>
        </is>
      </c>
      <c r="M111" s="114" t="inlineStr">
        <is>
          <t>Ready now</t>
        </is>
      </c>
      <c r="N111" s="114" t="n"/>
      <c r="O111" s="114" t="inlineStr">
        <is>
          <t>Yes</t>
        </is>
      </c>
      <c r="P111" s="114" t="inlineStr"/>
      <c r="Q111" s="119" t="n">
        <v>100</v>
      </c>
      <c r="R111" s="164" t="inlineStr">
        <is>
          <t>Meets the level</t>
        </is>
      </c>
      <c r="S111" s="164" t="n">
        <v>104</v>
      </c>
      <c r="T111" s="164" t="n">
        <v>100</v>
      </c>
      <c r="U111" s="164" t="n">
        <v>96</v>
      </c>
      <c r="V111" s="164" t="n">
        <v>105</v>
      </c>
      <c r="W111" s="164" t="inlineStr">
        <is>
          <t>Accounting standards, Excel &amp; tools, Learning agility</t>
        </is>
      </c>
      <c r="X111" s="164" t="inlineStr">
        <is>
          <r>
            <rPr>
              <rFont val="Calibri"/>
              <b val="1"/>
              <sz val="10"/>
            </rPr>
            <t>B2:</t>
          </r>
          <r>
            <rPr>
              <rFont val="Calibri"/>
              <sz val="10"/>
            </rPr>
            <t xml:space="preserve"> 86% of profile — close</t>
          </r>
        </is>
      </c>
      <c r="Y111" s="164" t="inlineStr">
        <is>
          <r>
            <rPr>
              <rFont val="Calibri"/>
              <b val="1"/>
              <sz val="10"/>
            </rPr>
            <t>Evidence:</t>
          </r>
          <r>
            <rPr>
              <rFont val="Calibri"/>
              <sz val="10"/>
            </rPr>
            <t xml:space="preserve"> Survey + KRAs | Core: Ownership 5/3, Problem solving 3/3, Communication &amp; collaboration 4/3, Client &amp; quality focus 5/3, Learning agility 2/3, Integrity &amp; compliance 3/3 | Future-ready: AI literacy 3/3, Data literacy 3/3, Digital fluency 3/3, Innovation 3/3 | Functional: XBRL &amp; taxonomy 4/3, Accounting standards 2/3, Regulatory domain 3/3, Quality &amp; process 4/3, Excel &amp; tools 2/3, AI / GenAI 3/3 | Leadership: Developing people 1/1, Decision making 2/1, Strategic acumen 1/1, Influence &amp; change 1/1</t>
          </r>
        </is>
      </c>
      <c r="Z111" s="120" t="inlineStr">
        <is>
          <t>Leadership &amp; people management · Project / programme management · Strategy &amp; business acumen · Broader exposure &amp; ownership</t>
        </is>
      </c>
      <c r="AA111" s="165" t="n"/>
      <c r="AB111" s="165" t="inlineStr">
        <is>
          <t>Project, Program &amp; Agile Management; AI, GenAI &amp; Prompt Engineering; XBRL, iXBRL &amp; Taxonomy</t>
        </is>
      </c>
      <c r="AC111" s="165" t="inlineStr">
        <is>
          <t>Leadership &amp; people management · Project / programme management · Strategy &amp; business acumen · Broader exposure &amp; ownership</t>
        </is>
      </c>
      <c r="AD111" s="165" t="n"/>
      <c r="AE111" s="122" t="inlineStr">
        <is>
          <t>No strong match from survey evidence</t>
        </is>
      </c>
      <c r="AF111" s="123" t="inlineStr">
        <is>
          <t>Namrata Juvekar · Financial Analyst — 0.38: allocation, team, shift, resolution; Sagar Barbade · Senior Financial Analyst — 0.38: allocation, team, shift, resolution</t>
        </is>
      </c>
      <c r="AG111" s="123" t="inlineStr">
        <is>
          <t>No close match in other businesses</t>
        </is>
      </c>
      <c r="AH111" s="123" t="n"/>
      <c r="AI111" s="123" t="n"/>
      <c r="AJ111" s="123" t="n"/>
    </row>
    <row r="112" ht="171" customHeight="1">
      <c r="A112" s="109" t="inlineStr">
        <is>
          <t>IRIS0574</t>
        </is>
      </c>
      <c r="B112" s="111" t="inlineStr">
        <is>
          <t>Sandeep Dhere</t>
        </is>
      </c>
      <c r="C112" s="111" t="inlineStr">
        <is>
          <t>Services</t>
        </is>
      </c>
      <c r="D112" s="115" t="inlineStr">
        <is>
          <t>Senior Financial Analyst</t>
        </is>
      </c>
      <c r="E112" s="115" t="inlineStr">
        <is>
          <t>XBRL Specialist</t>
        </is>
      </c>
      <c r="F112" s="115" t="inlineStr">
        <is>
          <t>L4 – Senior</t>
        </is>
      </c>
      <c r="G112" s="116" t="inlineStr">
        <is>
          <t>B1</t>
        </is>
      </c>
      <c r="H112" s="146" t="inlineStr">
        <is>
          <t>▲ Up</t>
        </is>
      </c>
      <c r="I112" s="111" t="inlineStr">
        <is>
          <t>IC</t>
        </is>
      </c>
      <c r="J112" s="113" t="n">
        <v>3</v>
      </c>
      <c r="K112" s="114" t="inlineStr">
        <is>
          <t>Medium</t>
        </is>
      </c>
      <c r="L112" s="114" t="inlineStr">
        <is>
          <t>Core Contributor</t>
        </is>
      </c>
      <c r="M112" s="114" t="inlineStr">
        <is>
          <t>Develop in role</t>
        </is>
      </c>
      <c r="N112" s="114" t="n"/>
      <c r="O112" s="114" t="inlineStr">
        <is>
          <t>Yes</t>
        </is>
      </c>
      <c r="P112" s="114" t="inlineStr"/>
      <c r="Q112" s="119" t="n">
        <v>105</v>
      </c>
      <c r="R112" s="164" t="inlineStr">
        <is>
          <t>Exceeds — ready for stretch</t>
        </is>
      </c>
      <c r="S112" s="164" t="n">
        <v>108</v>
      </c>
      <c r="T112" s="164" t="n">
        <v>110</v>
      </c>
      <c r="U112" s="164" t="n">
        <v>102</v>
      </c>
      <c r="V112" s="164" t="n">
        <v>105</v>
      </c>
      <c r="W112" s="164" t="inlineStr">
        <is>
          <t>Accounting standards, AI / GenAI, Learning agility</t>
        </is>
      </c>
      <c r="X112" s="164" t="inlineStr">
        <is>
          <r>
            <rPr>
              <rFont val="Calibri"/>
              <b val="1"/>
              <sz val="10"/>
            </rPr>
            <t>B2:</t>
          </r>
          <r>
            <rPr>
              <rFont val="Calibri"/>
              <sz val="10"/>
            </rPr>
            <t xml:space="preserve"> 93% of profile — ready on competencies</t>
          </r>
        </is>
      </c>
      <c r="Y112" s="164" t="inlineStr">
        <is>
          <r>
            <rPr>
              <rFont val="Calibri"/>
              <b val="1"/>
              <sz val="10"/>
            </rPr>
            <t>Evidence:</t>
          </r>
          <r>
            <rPr>
              <rFont val="Calibri"/>
              <sz val="10"/>
            </rPr>
            <t xml:space="preserve"> Survey + KRAs | Core: Ownership 4/3, Problem solving 4/3, Communication &amp; collaboration 4/3, Client &amp; quality focus 4/3, Learning agility 2/3, Integrity &amp; compliance 3/3 | Future-ready: AI literacy 3/3, Data literacy 4/3, Digital fluency 4/3, Innovation 3/3 | Functional: XBRL &amp; taxonomy 4/3, Accounting standards 2/3, Regulatory domain 4/3, Quality &amp; process 4/3, Excel &amp; tools 4/3, AI / GenAI 2/3 | Leadership: Developing people 1/1, Decision making 1/1, Strategic acumen 1/1, Influence &amp; change 2/1</t>
          </r>
        </is>
      </c>
      <c r="Z112" s="120" t="inlineStr">
        <is>
          <t>Testing &amp; quality · Domain, regulatory &amp; XBRL · Product &amp; tool knowledge</t>
        </is>
      </c>
      <c r="AA112" s="165" t="n"/>
      <c r="AB112" s="165" t="inlineStr">
        <is>
          <t>XBRL, iXBRL &amp; Taxonomy</t>
        </is>
      </c>
      <c r="AC112" s="165" t="inlineStr">
        <is>
          <t>Testing &amp; quality · Domain, regulatory &amp; XBRL · Product &amp; tool knowledge</t>
        </is>
      </c>
      <c r="AD112" s="165" t="n"/>
      <c r="AE112" s="122" t="inlineStr">
        <is>
          <t>Data Operations &amp; Digitization · 83% of competencies evidenced; must-haves met</t>
        </is>
      </c>
      <c r="AF112" s="123" t="inlineStr">
        <is>
          <t>Lucy Fernandes · Senior Financial Analyst — 0.41: mca, esma, xbrl, use; Atul Paradkar · Senior Financial Analyst — 0.40: mca, esma, file, tagging; Mandar Vatare · Senior Financial Analyst — 0.40: ixbrl, esma, xbrl, financial</t>
        </is>
      </c>
      <c r="AG112" s="123" t="inlineStr">
        <is>
          <t>Prajakta Athalye · iFile, Financial Analyst — 0.26</t>
        </is>
      </c>
      <c r="AH112" s="123" t="n"/>
      <c r="AI112" s="123" t="n"/>
      <c r="AJ112" s="123" t="n"/>
    </row>
    <row r="113" ht="171" customHeight="1">
      <c r="A113" s="109" t="inlineStr">
        <is>
          <t>IRIS0530</t>
        </is>
      </c>
      <c r="B113" s="111" t="inlineStr">
        <is>
          <t>Vipul Kurhade</t>
        </is>
      </c>
      <c r="C113" s="111" t="inlineStr">
        <is>
          <t>Services</t>
        </is>
      </c>
      <c r="D113" s="115" t="inlineStr">
        <is>
          <t>Senior Financial Analyst</t>
        </is>
      </c>
      <c r="E113" s="115" t="inlineStr">
        <is>
          <t>Team Lead – Assisted Services</t>
        </is>
      </c>
      <c r="F113" s="115" t="inlineStr">
        <is>
          <t>L4 – Senior</t>
        </is>
      </c>
      <c r="G113" s="116" t="inlineStr">
        <is>
          <t>B1</t>
        </is>
      </c>
      <c r="H113" s="146" t="inlineStr">
        <is>
          <t>▲ Up</t>
        </is>
      </c>
      <c r="I113" s="111" t="inlineStr">
        <is>
          <t>People Manager</t>
        </is>
      </c>
      <c r="J113" s="113" t="n">
        <v>4</v>
      </c>
      <c r="K113" s="114" t="inlineStr">
        <is>
          <t>High</t>
        </is>
      </c>
      <c r="L113" s="114" t="inlineStr">
        <is>
          <t>Core Contributor</t>
        </is>
      </c>
      <c r="M113" s="114" t="inlineStr">
        <is>
          <t>Ready now</t>
        </is>
      </c>
      <c r="N113" s="114" t="n"/>
      <c r="O113" s="114" t="inlineStr">
        <is>
          <t>Yes</t>
        </is>
      </c>
      <c r="P113" s="114" t="inlineStr"/>
      <c r="Q113" s="119" t="n">
        <v>93</v>
      </c>
      <c r="R113" s="164" t="inlineStr">
        <is>
          <t>Meets the level</t>
        </is>
      </c>
      <c r="S113" s="164" t="n">
        <v>104</v>
      </c>
      <c r="T113" s="164" t="n">
        <v>88</v>
      </c>
      <c r="U113" s="164" t="n">
        <v>90</v>
      </c>
      <c r="V113" s="164" t="n">
        <v>88</v>
      </c>
      <c r="W113" s="164" t="inlineStr">
        <is>
          <t>Accounting standards, Excel &amp; tools, AI / GenAI</t>
        </is>
      </c>
      <c r="X113" s="164" t="inlineStr">
        <is>
          <r>
            <rPr>
              <rFont val="Calibri"/>
              <b val="1"/>
              <sz val="10"/>
            </rPr>
            <t>B2:</t>
          </r>
          <r>
            <rPr>
              <rFont val="Calibri"/>
              <sz val="10"/>
            </rPr>
            <t xml:space="preserve"> 78% of profile — close</t>
          </r>
        </is>
      </c>
      <c r="Y113" s="164" t="inlineStr">
        <is>
          <r>
            <rPr>
              <rFont val="Calibri"/>
              <b val="1"/>
              <sz val="10"/>
            </rPr>
            <t>Evidence:</t>
          </r>
          <r>
            <rPr>
              <rFont val="Calibri"/>
              <sz val="10"/>
            </rPr>
            <t xml:space="preserve"> Survey + KRAs | Core: Ownership 5/3, Problem solving 3/3, Communication &amp; collaboration 4/3, Client &amp; quality focus 5/3, Learning agility 2/3, Integrity &amp; compliance 3/3 | Future-ready: AI literacy 2/3, Data literacy 3/3, Digital fluency 4/3, Innovation 2/3 | Functional: XBRL &amp; taxonomy 4/3, Accounting standards 2/3, Regulatory domain 3/3, Quality &amp; process 4/3, Excel &amp; tools 2/3, AI / GenAI 2/3 | Leadership: Developing people 2/2, Decision making 2/2, Strategic acumen 1/2, Influence &amp; change 2/2</t>
          </r>
        </is>
      </c>
      <c r="Z113" s="120" t="inlineStr">
        <is>
          <t>Leadership &amp; people management · Project / programme management · Client, sales &amp; stakeholders · Communication &amp; presentation · Broader exposure &amp; ownership</t>
        </is>
      </c>
      <c r="AA113" s="165" t="n"/>
      <c r="AB113" s="165" t="inlineStr">
        <is>
          <t>AI, GenAI &amp; Prompt Engineering; XBRL, iXBRL &amp; Taxonomy; Accounting &amp; Reporting Standards · IFRS/US GAAP</t>
        </is>
      </c>
      <c r="AC113" s="165" t="inlineStr">
        <is>
          <t>Leadership &amp; people management · Project / programme management · Client, sales &amp; stakeholders · Communication &amp; presentation · Broader exposure &amp; ownership</t>
        </is>
      </c>
      <c r="AD113" s="165" t="n"/>
      <c r="AE113" s="122" t="inlineStr">
        <is>
          <t>No strong match from survey evidence</t>
        </is>
      </c>
      <c r="AF113" s="123" t="inlineStr">
        <is>
          <t>Kiran Mane · Senior Financial Analyst — 0.42: ixbrl, xbrl, quality-checked, error; Sunil Bist · Senior Financial Analyst — 0.42: ixbrl, bushchat, tagging, files; Mandar Vatare · Senior Financial Analyst — 0.37: ixbrl, xbrl, taxonomy, tagging</t>
        </is>
      </c>
      <c r="AG113" s="123" t="inlineStr">
        <is>
          <t>No close match in other businesses</t>
        </is>
      </c>
      <c r="AH113" s="123" t="n">
        <v>4</v>
      </c>
      <c r="AI113" s="123" t="inlineStr">
        <is>
          <t>Within norm</t>
        </is>
      </c>
      <c r="AJ113" s="123" t="n"/>
    </row>
    <row r="114" ht="171" customHeight="1">
      <c r="A114" s="109" t="inlineStr">
        <is>
          <t>IRIS0305</t>
        </is>
      </c>
      <c r="B114" s="111" t="inlineStr">
        <is>
          <t>Vivek Patil</t>
        </is>
      </c>
      <c r="C114" s="111" t="inlineStr">
        <is>
          <t>Services</t>
        </is>
      </c>
      <c r="D114" s="115" t="inlineStr">
        <is>
          <t>Senior Financial Analyst</t>
        </is>
      </c>
      <c r="E114" s="115" t="inlineStr">
        <is>
          <t>XBRL Specialist</t>
        </is>
      </c>
      <c r="F114" s="115" t="inlineStr">
        <is>
          <t>L4 – Senior</t>
        </is>
      </c>
      <c r="G114" s="116" t="inlineStr">
        <is>
          <t>B1</t>
        </is>
      </c>
      <c r="H114" s="146" t="inlineStr">
        <is>
          <t>▲ Up</t>
        </is>
      </c>
      <c r="I114" s="111" t="inlineStr">
        <is>
          <t>IC</t>
        </is>
      </c>
      <c r="J114" s="113" t="n">
        <v>3</v>
      </c>
      <c r="K114" s="114" t="inlineStr">
        <is>
          <t>High</t>
        </is>
      </c>
      <c r="L114" s="114" t="inlineStr">
        <is>
          <t>Core Contributor</t>
        </is>
      </c>
      <c r="M114" s="114" t="inlineStr">
        <is>
          <t>Ready in 6–12 months</t>
        </is>
      </c>
      <c r="N114" s="114" t="n"/>
      <c r="O114" s="114" t="inlineStr">
        <is>
          <t>Yes</t>
        </is>
      </c>
      <c r="P114" s="114" t="inlineStr"/>
      <c r="Q114" s="119" t="n">
        <v>110</v>
      </c>
      <c r="R114" s="164" t="inlineStr">
        <is>
          <t>Exceeds — ready for stretch</t>
        </is>
      </c>
      <c r="S114" s="164" t="n">
        <v>117</v>
      </c>
      <c r="T114" s="164" t="n">
        <v>100</v>
      </c>
      <c r="U114" s="164" t="n">
        <v>110</v>
      </c>
      <c r="V114" s="164" t="n">
        <v>115</v>
      </c>
      <c r="W114" s="164" t="inlineStr">
        <is>
          <t>None — maintain and stretch</t>
        </is>
      </c>
      <c r="X114" s="164" t="inlineStr">
        <is>
          <r>
            <rPr>
              <rFont val="Calibri"/>
              <b val="1"/>
              <sz val="10"/>
            </rPr>
            <t>B2:</t>
          </r>
          <r>
            <rPr>
              <rFont val="Calibri"/>
              <sz val="10"/>
            </rPr>
            <t xml:space="preserve"> 97% of profile — ready on competencies</t>
          </r>
        </is>
      </c>
      <c r="Y114" s="164" t="inlineStr">
        <is>
          <r>
            <rPr>
              <rFont val="Calibri"/>
              <b val="1"/>
              <sz val="10"/>
            </rPr>
            <t>Evidence:</t>
          </r>
          <r>
            <rPr>
              <rFont val="Calibri"/>
              <sz val="10"/>
            </rPr>
            <t xml:space="preserve"> Survey + KRAs | Core: Ownership 4/3, Problem solving 4/3, Communication &amp; collaboration 4/3, Client &amp; quality focus 4/3, Learning agility 3/3, Integrity &amp; compliance 4/3 | Future-ready: AI literacy 3/3, Data literacy 3/3, Digital fluency 3/3, Innovation 3/3 | Functional: XBRL &amp; taxonomy 4/3, Accounting standards 3/3, Regulatory domain 4/3, Quality &amp; process 4/3, Excel &amp; tools 3/3, AI / GenAI 3/3 | Leadership: Developing people 2/1, Decision making 2/1, Strategic acumen 1/1, Influence &amp; change 2/1</t>
          </r>
        </is>
      </c>
      <c r="Z114" s="120" t="inlineStr">
        <is>
          <t>Project / programme management · Data, SQL &amp; analytics · Domain, regulatory &amp; XBRL · Client, sales &amp; stakeholders · Broader exposure &amp; ownership</t>
        </is>
      </c>
      <c r="AA114" s="165" t="n"/>
      <c r="AB114" s="165" t="inlineStr">
        <is>
          <t>Project, Program &amp; Agile Management; Stakeholder &amp; Client Management; Process Improvement &amp; Quality Mindset</t>
        </is>
      </c>
      <c r="AC114" s="165" t="inlineStr">
        <is>
          <t>AI / automation · Project / programme management · Data, SQL &amp; analytics · Domain, regulatory &amp; XBRL · Client, sales &amp; stakeholders · Broader exposure &amp; ownership</t>
        </is>
      </c>
      <c r="AD114" s="165" t="n"/>
      <c r="AE114" s="122" t="inlineStr">
        <is>
          <t>Data Operations &amp; Digitization · 100% of competencies evidenced; must-haves met; Finance &amp; Accounts · 83% of competencies evidenced; must-haves met</t>
        </is>
      </c>
      <c r="AF114" s="123" t="inlineStr">
        <is>
          <t>Monica Patel · Senior Financial Analyst — 0.68: validation, filing, role, team; Namrata Juvekar · Financial Analyst — 0.60: filing, validation, allocation, team; Sagar Barbade · Senior Financial Analyst — 0.60: filing, validation, allocation, team</t>
        </is>
      </c>
      <c r="AG114" s="123" t="inlineStr">
        <is>
          <t>No close match in other businesses</t>
        </is>
      </c>
      <c r="AH114" s="123" t="n"/>
      <c r="AI114" s="123" t="n"/>
      <c r="AJ114" s="123" t="n"/>
    </row>
    <row r="115" ht="132" customHeight="1">
      <c r="A115" s="109" t="inlineStr">
        <is>
          <t>IRIS2163</t>
        </is>
      </c>
      <c r="B115" s="111" t="inlineStr">
        <is>
          <t>Abhijit Bhagwan Patil</t>
        </is>
      </c>
      <c r="C115" s="111" t="inlineStr">
        <is>
          <t>Services</t>
        </is>
      </c>
      <c r="D115" s="115" t="inlineStr">
        <is>
          <t>Financial Analyst</t>
        </is>
      </c>
      <c r="E115" s="115" t="inlineStr">
        <is>
          <t>Senior Financial Analyst</t>
        </is>
      </c>
      <c r="F115" s="115" t="inlineStr">
        <is>
          <t>L3 – Professional / Associate</t>
        </is>
      </c>
      <c r="G115" s="116" t="inlineStr">
        <is>
          <t>A3</t>
        </is>
      </c>
      <c r="H115" s="146" t="inlineStr">
        <is>
          <t>▲ Up</t>
        </is>
      </c>
      <c r="I115" s="111" t="inlineStr">
        <is>
          <t>IC</t>
        </is>
      </c>
      <c r="J115" s="113" t="n">
        <v>4</v>
      </c>
      <c r="K115" s="114" t="inlineStr">
        <is>
          <t>High</t>
        </is>
      </c>
      <c r="L115" s="114" t="inlineStr">
        <is>
          <t>Core Contributor</t>
        </is>
      </c>
      <c r="M115" s="114" t="inlineStr">
        <is>
          <t>Ready now</t>
        </is>
      </c>
      <c r="N115" s="114" t="n"/>
      <c r="O115" s="114" t="inlineStr">
        <is>
          <t>Yes</t>
        </is>
      </c>
      <c r="P115" s="114" t="inlineStr"/>
      <c r="Q115" s="119" t="n">
        <v>103</v>
      </c>
      <c r="R115" s="164" t="inlineStr">
        <is>
          <t>Meets the level</t>
        </is>
      </c>
      <c r="S115" s="164" t="n">
        <v>110</v>
      </c>
      <c r="T115" s="164" t="n">
        <v>88</v>
      </c>
      <c r="U115" s="164" t="n">
        <v>104</v>
      </c>
      <c r="V115" s="164" t="n"/>
      <c r="W115" s="164" t="inlineStr">
        <is>
          <t>AI / GenAI</t>
        </is>
      </c>
      <c r="X115" s="164" t="inlineStr">
        <is>
          <r>
            <rPr>
              <rFont val="Calibri"/>
              <b val="1"/>
              <sz val="10"/>
            </rPr>
            <t>B1:</t>
          </r>
          <r>
            <rPr>
              <rFont val="Calibri"/>
              <sz val="10"/>
            </rPr>
            <t xml:space="preserve"> 91% of profile — ready on competencies</t>
          </r>
        </is>
      </c>
      <c r="Y115" s="164" t="inlineStr">
        <is>
          <r>
            <rPr>
              <rFont val="Calibri"/>
              <b val="1"/>
              <sz val="10"/>
            </rPr>
            <t>Evidence:</t>
          </r>
          <r>
            <rPr>
              <rFont val="Calibri"/>
              <sz val="10"/>
            </rPr>
            <t xml:space="preserve"> Survey + KRAs | Core: Ownership 4/2, Problem solving 2/2, Communication &amp; collaboration 3/2, Client &amp; quality focus 4/2, Learning agility 2/2, Integrity &amp; compliance 2/2 | Future-ready: AI literacy 1/2, Data literacy 2/2, Digital fluency 2/2, Innovation 2/2 | Functional: XBRL &amp; taxonomy 4/3, Accounting standards 3/3, Regulatory domain 4/3, Quality &amp; process 4/3, Excel &amp; tools 3/3, AI / GenAI 2/3</t>
          </r>
        </is>
      </c>
      <c r="Z115" s="120" t="inlineStr">
        <is>
          <t>AI / automation · Leadership &amp; people management · Client, sales &amp; stakeholders</t>
        </is>
      </c>
      <c r="AA115" s="165" t="n"/>
      <c r="AB115" s="165" t="inlineStr">
        <is>
          <t>Project, Program &amp; Agile Management; Stakeholder &amp; Client Management; Process Improvement &amp; Quality Mindset</t>
        </is>
      </c>
      <c r="AC115" s="165" t="inlineStr">
        <is>
          <t>AI / automation · Leadership &amp; people management · Client, sales &amp; stakeholders · Broader exposure &amp; ownership</t>
        </is>
      </c>
      <c r="AD115" s="165" t="n"/>
      <c r="AE115" s="122" t="inlineStr">
        <is>
          <t>Data Operations &amp; Digitization · 83% of competencies evidenced; must-haves met</t>
        </is>
      </c>
      <c r="AF115" s="123" t="inlineStr">
        <is>
          <t>Namrata Juvekar · Financial Analyst — 0.72: validation, filing, tagging, team; Sagar Barbade · Senior Financial Analyst — 0.72: validation, filing, tagging, team; Vivek Patil · Senior Financial Analyst — 0.58: filing, validation, team, tagging</t>
        </is>
      </c>
      <c r="AG115" s="123" t="inlineStr">
        <is>
          <t>No close match in other businesses</t>
        </is>
      </c>
      <c r="AH115" s="123" t="n"/>
      <c r="AI115" s="123" t="n"/>
      <c r="AJ115" s="123" t="n"/>
    </row>
    <row r="116" ht="132" customHeight="1">
      <c r="A116" s="109" t="inlineStr">
        <is>
          <t>IRIS0143</t>
        </is>
      </c>
      <c r="B116" s="111" t="inlineStr">
        <is>
          <t>Ajinkya Dhumal</t>
        </is>
      </c>
      <c r="C116" s="111" t="inlineStr">
        <is>
          <t>Services</t>
        </is>
      </c>
      <c r="D116" s="111" t="inlineStr">
        <is>
          <t>Senior Financial Analyst</t>
        </is>
      </c>
      <c r="E116" s="111" t="inlineStr">
        <is>
          <t>Senior Financial Analyst</t>
        </is>
      </c>
      <c r="F116" s="111" t="inlineStr">
        <is>
          <t>L4 – Senior</t>
        </is>
      </c>
      <c r="G116" s="26" t="inlineStr">
        <is>
          <t>A3</t>
        </is>
      </c>
      <c r="H116" s="149" t="inlineStr">
        <is>
          <t>• Same level</t>
        </is>
      </c>
      <c r="I116" s="111" t="inlineStr">
        <is>
          <t>IC</t>
        </is>
      </c>
      <c r="J116" s="113" t="n">
        <v>4</v>
      </c>
      <c r="K116" s="114" t="inlineStr">
        <is>
          <t>High</t>
        </is>
      </c>
      <c r="L116" s="114" t="inlineStr">
        <is>
          <t>Core Contributor</t>
        </is>
      </c>
      <c r="M116" s="114" t="inlineStr">
        <is>
          <t>Ready now</t>
        </is>
      </c>
      <c r="N116" s="114" t="n"/>
      <c r="O116" s="114" t="inlineStr">
        <is>
          <t>Yes</t>
        </is>
      </c>
      <c r="P116" s="114" t="inlineStr"/>
      <c r="Q116" s="119" t="n">
        <v>100</v>
      </c>
      <c r="R116" s="164" t="inlineStr">
        <is>
          <t>Meets the level</t>
        </is>
      </c>
      <c r="S116" s="164" t="n">
        <v>113</v>
      </c>
      <c r="T116" s="164" t="n">
        <v>75</v>
      </c>
      <c r="U116" s="164" t="n">
        <v>101</v>
      </c>
      <c r="V116" s="164" t="n"/>
      <c r="W116" s="164" t="inlineStr">
        <is>
          <t>AI / GenAI, Innovation</t>
        </is>
      </c>
      <c r="X116" s="164" t="inlineStr">
        <is>
          <r>
            <rPr>
              <rFont val="Calibri"/>
              <b val="1"/>
              <sz val="10"/>
            </rPr>
            <t>B1:</t>
          </r>
          <r>
            <rPr>
              <rFont val="Calibri"/>
              <sz val="10"/>
            </rPr>
            <t xml:space="preserve"> 89% of profile — close</t>
          </r>
        </is>
      </c>
      <c r="Y116" s="164" t="inlineStr">
        <is>
          <r>
            <rPr>
              <rFont val="Calibri"/>
              <b val="1"/>
              <sz val="10"/>
            </rPr>
            <t>Evidence:</t>
          </r>
          <r>
            <rPr>
              <rFont val="Calibri"/>
              <sz val="10"/>
            </rPr>
            <t xml:space="preserve"> Survey + KRAs | Core: Ownership 3/2, Problem solving 3/2, Communication &amp; collaboration 3/2, Client &amp; quality focus 4/2, Learning agility 2/2, Integrity &amp; compliance 2/2 | Future-ready: AI literacy 1/2, Data literacy 2/2, Digital fluency 2/2, Innovation 1/2 | Functional: XBRL &amp; taxonomy 4/3, Accounting standards 3/3, Regulatory domain 3/3, Quality &amp; process 4/3, Excel &amp; tools 3/3, AI / GenAI 2/3</t>
          </r>
        </is>
      </c>
      <c r="Z116" s="120" t="inlineStr">
        <is>
          <t>Domain, regulatory &amp; XBRL</t>
        </is>
      </c>
      <c r="AA116" s="165" t="n"/>
      <c r="AB116" s="165" t="inlineStr">
        <is>
          <t>Process Improvement &amp; Quality Mindset; Programming &amp; Tech-Stack Depth; Project, Program &amp; Agile Management</t>
        </is>
      </c>
      <c r="AC116" s="165" t="inlineStr">
        <is>
          <t>AI / automation · Leadership &amp; people management · Testing &amp; quality · Data, SQL &amp; analytics · Domain, regulatory &amp; XBRL · Product &amp; tool knowledge · Broader exposure &amp; ownership</t>
        </is>
      </c>
      <c r="AD116" s="165" t="n"/>
      <c r="AE116" s="122" t="inlineStr">
        <is>
          <t>No strong match from survey evidence</t>
        </is>
      </c>
      <c r="AF116" s="123" t="inlineStr">
        <is>
          <t>Sunil Bist · Senior Financial Analyst — 0.92: ixbrl, checking, validation, financial; Mandar Vatare · Senior Financial Analyst — 0.52: ixbrl, financial, tagging, validation; Kiran Mane · Senior Financial Analyst — 0.47: ixbrl, tagging, validation, financial</t>
        </is>
      </c>
      <c r="AG116" s="123" t="inlineStr">
        <is>
          <t>Prajakta Athalye · iFile, Financial Analyst — 0.42</t>
        </is>
      </c>
      <c r="AH116" s="123" t="n"/>
      <c r="AI116" s="123" t="n"/>
      <c r="AJ116" s="123" t="n"/>
    </row>
    <row r="117" ht="132" customHeight="1">
      <c r="A117" s="109" t="inlineStr">
        <is>
          <t>IRIS0415</t>
        </is>
      </c>
      <c r="B117" s="111" t="inlineStr">
        <is>
          <t>Amol Keskar</t>
        </is>
      </c>
      <c r="C117" s="111" t="inlineStr">
        <is>
          <t>Services</t>
        </is>
      </c>
      <c r="D117" s="115" t="inlineStr">
        <is>
          <t>Financial Analyst</t>
        </is>
      </c>
      <c r="E117" s="115" t="inlineStr">
        <is>
          <t>Senior Financial Analyst</t>
        </is>
      </c>
      <c r="F117" s="115" t="inlineStr">
        <is>
          <t>L3 – Professional / Associate</t>
        </is>
      </c>
      <c r="G117" s="116" t="inlineStr">
        <is>
          <t>A3</t>
        </is>
      </c>
      <c r="H117" s="146" t="inlineStr">
        <is>
          <t>▲ Up</t>
        </is>
      </c>
      <c r="I117" s="111" t="inlineStr">
        <is>
          <t>IC</t>
        </is>
      </c>
      <c r="J117" s="113" t="n">
        <v>3</v>
      </c>
      <c r="K117" s="114" t="inlineStr">
        <is>
          <t>Medium</t>
        </is>
      </c>
      <c r="L117" s="114" t="inlineStr">
        <is>
          <t>Core Contributor</t>
        </is>
      </c>
      <c r="M117" s="114" t="inlineStr">
        <is>
          <t>Develop in role</t>
        </is>
      </c>
      <c r="N117" s="114" t="n"/>
      <c r="O117" s="114" t="inlineStr">
        <is>
          <t>Yes</t>
        </is>
      </c>
      <c r="P117" s="114" t="inlineStr"/>
      <c r="Q117" s="119" t="n">
        <v>91</v>
      </c>
      <c r="R117" s="164" t="inlineStr">
        <is>
          <t>Meets the level</t>
        </is>
      </c>
      <c r="S117" s="164" t="n">
        <v>92</v>
      </c>
      <c r="T117" s="164" t="n">
        <v>80</v>
      </c>
      <c r="U117" s="164" t="n">
        <v>96</v>
      </c>
      <c r="V117" s="164" t="n"/>
      <c r="W117" s="164" t="inlineStr">
        <is>
          <t>Regulatory domain, AI / GenAI, Learning agility</t>
        </is>
      </c>
      <c r="X117" s="164" t="inlineStr">
        <is>
          <r>
            <rPr>
              <rFont val="Calibri"/>
              <b val="1"/>
              <sz val="10"/>
            </rPr>
            <t>B1:</t>
          </r>
          <r>
            <rPr>
              <rFont val="Calibri"/>
              <sz val="10"/>
            </rPr>
            <t xml:space="preserve"> 80% of profile — close</t>
          </r>
        </is>
      </c>
      <c r="Y117"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3/2, Digital fluency 2/2, Innovation 1/2 | Functional: XBRL &amp; taxonomy 4/3, Accounting standards 3/3, Regulatory domain 2/3, Quality &amp; process 3/3, Excel &amp; tools 4/3, AI / GenAI 2/3</t>
          </r>
        </is>
      </c>
      <c r="Z117" s="120" t="inlineStr">
        <is>
          <t>Domain, regulatory &amp; XBRL</t>
        </is>
      </c>
      <c r="AA117" s="165" t="n"/>
      <c r="AB117" s="165" t="inlineStr">
        <is>
          <t>RC.XBRL-F: reporting standards; tagging; validation; filing controls</t>
        </is>
      </c>
      <c r="AC117" s="165" t="inlineStr">
        <is>
          <t>Domain, regulatory &amp; XBRL</t>
        </is>
      </c>
      <c r="AD117" s="165" t="n"/>
      <c r="AE117" s="122" t="inlineStr">
        <is>
          <t>No strong match from survey evidence</t>
        </is>
      </c>
      <c r="AF117" s="123" t="inlineStr">
        <is>
          <t>Prerna Savaratkar · Senior Financial Analyst — 0.39: files, carbon, tool, financial</t>
        </is>
      </c>
      <c r="AG117" s="123" t="inlineStr">
        <is>
          <t>No close match in other businesses</t>
        </is>
      </c>
      <c r="AH117" s="123" t="n"/>
      <c r="AI117" s="123" t="n"/>
      <c r="AJ117" s="123" t="n"/>
    </row>
    <row r="118" ht="132" customHeight="1">
      <c r="A118" s="109" t="inlineStr">
        <is>
          <t>IRIS0621</t>
        </is>
      </c>
      <c r="B118" s="111" t="inlineStr">
        <is>
          <t>Anjum Shaikh</t>
        </is>
      </c>
      <c r="C118" s="111" t="inlineStr">
        <is>
          <t>Services</t>
        </is>
      </c>
      <c r="D118" s="111" t="inlineStr">
        <is>
          <t>Senior Financial Analyst</t>
        </is>
      </c>
      <c r="E118" s="111" t="inlineStr">
        <is>
          <t>Senior Financial Analyst</t>
        </is>
      </c>
      <c r="F118" s="111" t="inlineStr">
        <is>
          <t>L4 – Senior</t>
        </is>
      </c>
      <c r="G118" s="26" t="inlineStr">
        <is>
          <t>A3</t>
        </is>
      </c>
      <c r="H118" s="149" t="inlineStr">
        <is>
          <t>• Same level</t>
        </is>
      </c>
      <c r="I118" s="111" t="inlineStr">
        <is>
          <t>IC</t>
        </is>
      </c>
      <c r="J118" s="113" t="n">
        <v>3</v>
      </c>
      <c r="K118" s="114" t="inlineStr">
        <is>
          <t>Medium</t>
        </is>
      </c>
      <c r="L118" s="114" t="inlineStr">
        <is>
          <t>Core Contributor</t>
        </is>
      </c>
      <c r="M118" s="114" t="inlineStr">
        <is>
          <t>Develop in role</t>
        </is>
      </c>
      <c r="N118" s="114" t="n"/>
      <c r="O118" s="114" t="inlineStr">
        <is>
          <t>Yes</t>
        </is>
      </c>
      <c r="P118" s="114" t="inlineStr"/>
      <c r="Q118" s="119" t="n">
        <v>95</v>
      </c>
      <c r="R118" s="164" t="inlineStr">
        <is>
          <t>Meets the level</t>
        </is>
      </c>
      <c r="S118" s="164" t="n">
        <v>102</v>
      </c>
      <c r="T118" s="164" t="n">
        <v>75</v>
      </c>
      <c r="U118" s="164" t="n">
        <v>99</v>
      </c>
      <c r="V118" s="164" t="n"/>
      <c r="W118" s="164" t="inlineStr">
        <is>
          <t>Excel &amp; tools, AI / GenAI, Learning agility</t>
        </is>
      </c>
      <c r="X118" s="164" t="inlineStr">
        <is>
          <r>
            <rPr>
              <rFont val="Calibri"/>
              <b val="1"/>
              <sz val="10"/>
            </rPr>
            <t>B1:</t>
          </r>
          <r>
            <rPr>
              <rFont val="Calibri"/>
              <sz val="10"/>
            </rPr>
            <t xml:space="preserve"> 84% of profile — close</t>
          </r>
        </is>
      </c>
      <c r="Y118" s="164" t="inlineStr">
        <is>
          <r>
            <rPr>
              <rFont val="Calibri"/>
              <b val="1"/>
              <sz val="10"/>
            </rPr>
            <t>Evidence:</t>
          </r>
          <r>
            <rPr>
              <rFont val="Calibri"/>
              <sz val="10"/>
            </rPr>
            <t xml:space="preserve"> Survey + KRAs | Core: Ownership 3/2, Problem solving 2/2, Communication &amp; collaboration 2/2, Client &amp; quality focus 3/2, Learning agility 1/2, Integrity &amp; compliance 3/2 | Future-ready: AI literacy 1/2, Data literacy 2/2, Digital fluency 2/2, Innovation 1/2 | Functional: XBRL &amp; taxonomy 4/3, Accounting standards 3/3, Regulatory domain 4/3, Quality &amp; process 4/3, Excel &amp; tools 2/3, AI / GenAI 2/3</t>
          </r>
        </is>
      </c>
      <c r="Z118" s="120" t="inlineStr">
        <is>
          <t>Answered · no common topic</t>
        </is>
      </c>
      <c r="AA118" s="165" t="n"/>
      <c r="AB118" s="165" t="inlineStr">
        <is>
          <t>People Leadership &amp; Mentoring</t>
        </is>
      </c>
      <c r="AC118" s="165" t="inlineStr">
        <is>
          <t>Answered · no common topic</t>
        </is>
      </c>
      <c r="AD118" s="165" t="n"/>
      <c r="AE118" s="122" t="inlineStr">
        <is>
          <t>No strong match from survey evidence</t>
        </is>
      </c>
      <c r="AF118" s="123" t="inlineStr">
        <is>
          <t>Atul Paradkar · Senior Financial Analyst — 0.43: tagging, including, checks, file; Prerna Savaratkar · Senior Financial Analyst — 0.38: tagging, taxonomy, statements, files; Lucy Fernandes · Senior Financial Analyst — 0.35: tagging, validation, financial, taxonomy</t>
        </is>
      </c>
      <c r="AG118" s="123" t="inlineStr">
        <is>
          <t>Kulanand Rupani · iFile, Senior Taxonomy Specialist — 0.29</t>
        </is>
      </c>
      <c r="AH118" s="123" t="n"/>
      <c r="AI118" s="123" t="n"/>
      <c r="AJ118" s="123" t="n"/>
    </row>
    <row r="119" ht="132" customHeight="1">
      <c r="A119" s="109" t="inlineStr">
        <is>
          <t>IRIS0135</t>
        </is>
      </c>
      <c r="B119" s="111" t="inlineStr">
        <is>
          <t>Ashok Yadav</t>
        </is>
      </c>
      <c r="C119" s="111" t="inlineStr">
        <is>
          <t>Services</t>
        </is>
      </c>
      <c r="D119" s="111" t="inlineStr">
        <is>
          <t>Senior Financial Analyst</t>
        </is>
      </c>
      <c r="E119" s="111" t="inlineStr">
        <is>
          <t>Senior Financial Analyst</t>
        </is>
      </c>
      <c r="F119" s="111" t="inlineStr">
        <is>
          <t>L4 – Senior</t>
        </is>
      </c>
      <c r="G119" s="26" t="inlineStr">
        <is>
          <t>A3</t>
        </is>
      </c>
      <c r="H119" s="149" t="inlineStr">
        <is>
          <t>• Same level</t>
        </is>
      </c>
      <c r="I119" s="111" t="inlineStr">
        <is>
          <t>IC</t>
        </is>
      </c>
      <c r="J119" s="113" t="n">
        <v>3</v>
      </c>
      <c r="K119" s="114" t="inlineStr">
        <is>
          <t>Medium</t>
        </is>
      </c>
      <c r="L119" s="114" t="inlineStr">
        <is>
          <t>Core Contributor</t>
        </is>
      </c>
      <c r="M119" s="114" t="inlineStr">
        <is>
          <t>Develop in role</t>
        </is>
      </c>
      <c r="N119" s="114" t="n"/>
      <c r="O119" s="114" t="inlineStr">
        <is>
          <t>Yes</t>
        </is>
      </c>
      <c r="P119" s="114" t="inlineStr"/>
      <c r="Q119" s="119" t="n">
        <v>96</v>
      </c>
      <c r="R119" s="164" t="inlineStr">
        <is>
          <t>Meets the level</t>
        </is>
      </c>
      <c r="S119" s="164" t="n">
        <v>95</v>
      </c>
      <c r="T119" s="164" t="n">
        <v>75</v>
      </c>
      <c r="U119" s="164" t="n">
        <v>104</v>
      </c>
      <c r="V119" s="164" t="n"/>
      <c r="W119" s="164" t="inlineStr">
        <is>
          <t>AI / GenAI, Problem solving, Innovation</t>
        </is>
      </c>
      <c r="X119" s="164" t="inlineStr">
        <is>
          <r>
            <rPr>
              <rFont val="Calibri"/>
              <b val="1"/>
              <sz val="10"/>
            </rPr>
            <t>B1:</t>
          </r>
          <r>
            <rPr>
              <rFont val="Calibri"/>
              <sz val="10"/>
            </rPr>
            <t xml:space="preserve"> 84% of profile — close</t>
          </r>
        </is>
      </c>
      <c r="Y119" s="164" t="inlineStr">
        <is>
          <r>
            <rPr>
              <rFont val="Calibri"/>
              <b val="1"/>
              <sz val="10"/>
            </rPr>
            <t>Evidence:</t>
          </r>
          <r>
            <rPr>
              <rFont val="Calibri"/>
              <sz val="10"/>
            </rPr>
            <t xml:space="preserve"> Survey + KRAs | Core: Ownership 2/2, Problem solving 1/2,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r>
        </is>
      </c>
      <c r="Z119" s="120" t="inlineStr">
        <is>
          <t>Testing &amp; quality · Domain, regulatory &amp; XBRL · Broader exposure &amp; ownership</t>
        </is>
      </c>
      <c r="AA119" s="165" t="n"/>
      <c r="AB119" s="165" t="inlineStr">
        <is>
          <t>XBRL, iXBRL &amp; Taxonomy; Product, Platform &amp; Domain Knowledge; Process Improvement &amp; Quality Mindset</t>
        </is>
      </c>
      <c r="AC119" s="165" t="inlineStr">
        <is>
          <t>Testing &amp; quality · Domain, regulatory &amp; XBRL · Broader exposure &amp; ownership</t>
        </is>
      </c>
      <c r="AD119" s="165" t="n"/>
      <c r="AE119" s="122" t="inlineStr">
        <is>
          <t>No strong match from survey evidence</t>
        </is>
      </c>
      <c r="AF119" s="123" t="inlineStr">
        <is>
          <t>Kamlesh Bomble · Senior Financial Analyst — 0.62: tagging, knowledge, microsoft, filings; Sakina Dholkawala · Senior Financial Analyst — 0.47: tagging, process, microsoft, communication.; Namrata Juvekar · Financial Analyst — 0.46: tagging, microsoft, filing, resolution</t>
        </is>
      </c>
      <c r="AG119" s="123" t="inlineStr">
        <is>
          <t>No close match in other businesses</t>
        </is>
      </c>
      <c r="AH119" s="123" t="n"/>
      <c r="AI119" s="123" t="n"/>
      <c r="AJ119" s="123" t="n"/>
    </row>
    <row r="120" ht="132" customHeight="1">
      <c r="A120" s="109" t="inlineStr">
        <is>
          <t>IRIS1703</t>
        </is>
      </c>
      <c r="B120" s="111" t="inlineStr">
        <is>
          <t>Atul Paradkar</t>
        </is>
      </c>
      <c r="C120" s="111" t="inlineStr">
        <is>
          <t>Services</t>
        </is>
      </c>
      <c r="D120" s="115" t="inlineStr">
        <is>
          <t>Financial Analyst</t>
        </is>
      </c>
      <c r="E120" s="115" t="inlineStr">
        <is>
          <t>Senior Financial Analyst</t>
        </is>
      </c>
      <c r="F120" s="115" t="inlineStr">
        <is>
          <t>L3 – Professional / Associate</t>
        </is>
      </c>
      <c r="G120" s="116" t="inlineStr">
        <is>
          <t>A3</t>
        </is>
      </c>
      <c r="H120" s="146" t="inlineStr">
        <is>
          <t>▲ Up</t>
        </is>
      </c>
      <c r="I120" s="111" t="inlineStr">
        <is>
          <t>IC</t>
        </is>
      </c>
      <c r="J120" s="113" t="n">
        <v>3</v>
      </c>
      <c r="K120" s="114" t="inlineStr">
        <is>
          <t>Medium</t>
        </is>
      </c>
      <c r="L120" s="114" t="inlineStr">
        <is>
          <t>Core Contributor</t>
        </is>
      </c>
      <c r="M120" s="114" t="inlineStr">
        <is>
          <t>Develop in role</t>
        </is>
      </c>
      <c r="N120" s="114" t="n"/>
      <c r="O120" s="114" t="inlineStr">
        <is>
          <t>Yes</t>
        </is>
      </c>
      <c r="P120" s="114" t="inlineStr"/>
      <c r="Q120" s="119" t="n">
        <v>104</v>
      </c>
      <c r="R120" s="164" t="inlineStr">
        <is>
          <t>Meets the level</t>
        </is>
      </c>
      <c r="S120" s="164" t="n">
        <v>102</v>
      </c>
      <c r="T120" s="164" t="n">
        <v>98</v>
      </c>
      <c r="U120" s="164" t="n">
        <v>108</v>
      </c>
      <c r="V120" s="164" t="n"/>
      <c r="W120" s="164" t="inlineStr">
        <is>
          <t>AI / GenAI, Learning agility</t>
        </is>
      </c>
      <c r="X120" s="164" t="inlineStr">
        <is>
          <r>
            <rPr>
              <rFont val="Calibri"/>
              <b val="1"/>
              <sz val="10"/>
            </rPr>
            <t>B1:</t>
          </r>
          <r>
            <rPr>
              <rFont val="Calibri"/>
              <sz val="10"/>
            </rPr>
            <t xml:space="preserve"> 93% of profile — ready on competencies</t>
          </r>
        </is>
      </c>
      <c r="Y120" s="164"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1/2, Data literacy 3/2, Digital fluency 3/2, Innovation 2/2 | Functional: XBRL &amp; taxonomy 4/3, Accounting standards 3/3, Regulatory domain 4/3, Quality &amp; process 4/3, Excel &amp; tools 4/3, AI / GenAI 2/3</t>
          </r>
        </is>
      </c>
      <c r="Z120" s="120" t="inlineStr">
        <is>
          <t>Product &amp; tool knowledge</t>
        </is>
      </c>
      <c r="AA120" s="165" t="n"/>
      <c r="AB120" s="165" t="inlineStr">
        <is>
          <t>XBRL, iXBRL &amp; Taxonomy</t>
        </is>
      </c>
      <c r="AC120" s="165" t="inlineStr">
        <is>
          <t>Product &amp; tool knowledge</t>
        </is>
      </c>
      <c r="AD120" s="165" t="n"/>
      <c r="AE120" s="122" t="inlineStr">
        <is>
          <t>Data Operations &amp; Digitization · 83% of competencies evidenced; must-haves met</t>
        </is>
      </c>
      <c r="AF120" s="123" t="inlineStr">
        <is>
          <t>Supriya Thakur · Senior Financial Analyst — 0.57: tagging, filing, accurate, process; Anjum Ali · Senior Financial Analyst — 0.43: tagging, including, checks, file; Sushma Shinde · Senior Financial Analyst — 0.42: process, tagging, file, mca</t>
        </is>
      </c>
      <c r="AG120" s="123" t="inlineStr">
        <is>
          <t>No close match in other businesses</t>
        </is>
      </c>
      <c r="AH120" s="123" t="n"/>
      <c r="AI120" s="123" t="n"/>
      <c r="AJ120" s="123" t="n"/>
    </row>
    <row r="121" ht="132" customHeight="1">
      <c r="A121" s="109" t="inlineStr">
        <is>
          <t>IRIS0830</t>
        </is>
      </c>
      <c r="B121" s="111" t="inlineStr">
        <is>
          <t>Bhavik Raparka</t>
        </is>
      </c>
      <c r="C121" s="111" t="inlineStr">
        <is>
          <t>Services</t>
        </is>
      </c>
      <c r="D121" s="111" t="inlineStr">
        <is>
          <t>Senior Financial Analyst</t>
        </is>
      </c>
      <c r="E121" s="111" t="inlineStr">
        <is>
          <t>Senior Financial Analyst</t>
        </is>
      </c>
      <c r="F121" s="111" t="inlineStr">
        <is>
          <t>L4 – Senior</t>
        </is>
      </c>
      <c r="G121" s="26" t="inlineStr">
        <is>
          <t>A3</t>
        </is>
      </c>
      <c r="H121" s="149" t="inlineStr">
        <is>
          <t>• Same level</t>
        </is>
      </c>
      <c r="I121" s="111" t="inlineStr">
        <is>
          <t>IC</t>
        </is>
      </c>
      <c r="J121" s="113" t="n">
        <v>3</v>
      </c>
      <c r="K121" s="114" t="inlineStr">
        <is>
          <t>Medium</t>
        </is>
      </c>
      <c r="L121" s="114" t="inlineStr">
        <is>
          <t>Core Contributor</t>
        </is>
      </c>
      <c r="M121" s="114" t="inlineStr">
        <is>
          <t>Develop in role</t>
        </is>
      </c>
      <c r="N121" s="114" t="n"/>
      <c r="O121" s="114" t="inlineStr">
        <is>
          <t>Yes</t>
        </is>
      </c>
      <c r="P121" s="114" t="inlineStr"/>
      <c r="Q121" s="119" t="n">
        <v>106</v>
      </c>
      <c r="R121" s="164" t="inlineStr">
        <is>
          <t>Exceeds — ready for stretch</t>
        </is>
      </c>
      <c r="S121" s="164" t="n">
        <v>110</v>
      </c>
      <c r="T121" s="164" t="n">
        <v>88</v>
      </c>
      <c r="U121" s="164" t="n">
        <v>110</v>
      </c>
      <c r="V121" s="164" t="n"/>
      <c r="W121" s="164" t="inlineStr">
        <is>
          <t>Innovation</t>
        </is>
      </c>
      <c r="X121" s="164" t="inlineStr">
        <is>
          <r>
            <rPr>
              <rFont val="Calibri"/>
              <b val="1"/>
              <sz val="10"/>
            </rPr>
            <t>B1:</t>
          </r>
          <r>
            <rPr>
              <rFont val="Calibri"/>
              <sz val="10"/>
            </rPr>
            <t xml:space="preserve"> 92% of profile — ready on competencies</t>
          </r>
        </is>
      </c>
      <c r="Y121"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2/2, Digital fluency 2/2, Innovation 1/2 | Functional: XBRL &amp; taxonomy 4/3, Accounting standards 3/3, Regulatory domain 4/3, Quality &amp; process 4/3, Excel &amp; tools 3/3, AI / GenAI 3/3</t>
          </r>
        </is>
      </c>
      <c r="Z121" s="120" t="inlineStr">
        <is>
          <t>Testing &amp; quality · Domain, regulatory &amp; XBRL · Broader exposure &amp; ownership</t>
        </is>
      </c>
      <c r="AA121" s="165" t="n"/>
      <c r="AB121" s="165" t="inlineStr">
        <is>
          <t>XBRL, iXBRL &amp; Taxonomy; Broader Ownership &amp; Cross-functional Exposure; Product, Platform &amp; Domain Knowledge</t>
        </is>
      </c>
      <c r="AC121" s="165" t="inlineStr">
        <is>
          <t>Testing &amp; quality · Domain, regulatory &amp; XBRL · Client, sales &amp; stakeholders · Communication &amp; presentation · Broader exposure &amp; ownership</t>
        </is>
      </c>
      <c r="AD121" s="165" t="n"/>
      <c r="AE121" s="122" t="inlineStr">
        <is>
          <t>No strong match from survey evidence</t>
        </is>
      </c>
      <c r="AF121" s="123" t="inlineStr">
        <is>
          <t>Kamlesh Bomble · Senior Financial Analyst — 0.63: assigned, tagging, filings, filing; Namrata Juvekar · Financial Analyst — 0.46: tagging, filing, microsoft, completed; Sagar Barbade · Senior Financial Analyst — 0.46: tagging, filing, microsoft, completed</t>
        </is>
      </c>
      <c r="AG121" s="123" t="inlineStr">
        <is>
          <t>No close match in other businesses</t>
        </is>
      </c>
      <c r="AH121" s="123" t="n"/>
      <c r="AI121" s="123" t="n"/>
      <c r="AJ121" s="123" t="n"/>
    </row>
    <row r="122" ht="80" customHeight="1">
      <c r="A122" s="109" t="inlineStr">
        <is>
          <t>IRISC267</t>
        </is>
      </c>
      <c r="B122" s="111" t="inlineStr">
        <is>
          <t>Chaitali Chatterjee</t>
        </is>
      </c>
      <c r="C122" s="111" t="inlineStr">
        <is>
          <t>Services</t>
        </is>
      </c>
      <c r="D122" s="115" t="inlineStr">
        <is>
          <t>Consultant</t>
        </is>
      </c>
      <c r="E122" s="115" t="inlineStr">
        <is>
          <t>Senior Financial Analyst</t>
        </is>
      </c>
      <c r="F122" s="115" t="inlineStr">
        <is>
          <t>L3 – Professional / Associate</t>
        </is>
      </c>
      <c r="G122" s="116" t="inlineStr">
        <is>
          <t>A3</t>
        </is>
      </c>
      <c r="H122" s="146" t="inlineStr">
        <is>
          <t>▲ Up</t>
        </is>
      </c>
      <c r="I122" s="111" t="inlineStr">
        <is>
          <t>IC</t>
        </is>
      </c>
      <c r="J122" s="113" t="inlineStr">
        <is>
          <t>Not rated · manager</t>
        </is>
      </c>
      <c r="K122" s="114" t="inlineStr">
        <is>
          <t>—</t>
        </is>
      </c>
      <c r="L122" s="114" t="inlineStr">
        <is>
          <t>Not placed · manager</t>
        </is>
      </c>
      <c r="M122" s="114" t="inlineStr">
        <is>
          <t>No rating data</t>
        </is>
      </c>
      <c r="N122" s="114" t="n"/>
      <c r="O122" s="114" t="inlineStr">
        <is>
          <t>Yes</t>
        </is>
      </c>
      <c r="P122" s="114" t="inlineStr"/>
      <c r="Q122" s="119" t="n"/>
      <c r="R122" s="164" t="inlineStr">
        <is>
          <t>Not assessed — no survey or KRA evidence</t>
        </is>
      </c>
      <c r="S122" s="164" t="n"/>
      <c r="T122" s="164" t="n"/>
      <c r="U122" s="164" t="n"/>
      <c r="V122" s="164" t="n"/>
      <c r="W122" s="164" t="n"/>
      <c r="X122" s="164" t="n"/>
      <c r="Y122" s="164" t="inlineStr">
        <is>
          <r>
            <rPr>
              <rFont val="Calibri"/>
              <b val="1"/>
              <sz val="10"/>
            </rPr>
            <t>Required at A3:</t>
          </r>
          <r>
            <rPr>
              <rFont val="Calibri"/>
              <sz val="10"/>
            </rPr>
            <t xml:space="preserve"> Core 2 · Future-ready 2 · Functional XBRL &amp; taxonomy 3 · Accounting standards 3 · Regulatory domain 3 · Quality &amp; process 3 · Excel &amp; tools 3 · AI / GenAI 3 — rate in manager validation using sheet 4.</t>
          </r>
        </is>
      </c>
      <c r="Z122" s="120" t="inlineStr"/>
      <c r="AA122" s="165" t="n"/>
      <c r="AB122" s="165" t="inlineStr">
        <is>
          <t>RC.XBRL-F: reporting standards; tagging; validation; filing controls</t>
        </is>
      </c>
      <c r="AC122" s="165" t="inlineStr"/>
      <c r="AD122" s="165" t="n"/>
      <c r="AE122" s="122" t="n"/>
      <c r="AF122" s="123" t="inlineStr">
        <is>
          <t>No survey text</t>
        </is>
      </c>
      <c r="AG122" s="123" t="inlineStr">
        <is>
          <t>No survey text</t>
        </is>
      </c>
      <c r="AH122" s="123" t="n"/>
      <c r="AI122" s="123" t="n"/>
      <c r="AJ122" s="123" t="n"/>
    </row>
    <row r="123" ht="132" customHeight="1">
      <c r="A123" s="109" t="inlineStr">
        <is>
          <t>IRIS0508</t>
        </is>
      </c>
      <c r="B123" s="111" t="inlineStr">
        <is>
          <t>Dhananjay Bavkar</t>
        </is>
      </c>
      <c r="C123" s="111" t="inlineStr">
        <is>
          <t>Services</t>
        </is>
      </c>
      <c r="D123" s="111" t="inlineStr">
        <is>
          <t>Senior Financial Analyst</t>
        </is>
      </c>
      <c r="E123" s="111" t="inlineStr">
        <is>
          <t>Senior Financial Analyst</t>
        </is>
      </c>
      <c r="F123" s="111" t="inlineStr">
        <is>
          <t>L4 – Senior</t>
        </is>
      </c>
      <c r="G123" s="26" t="inlineStr">
        <is>
          <t>A3</t>
        </is>
      </c>
      <c r="H123" s="149" t="inlineStr">
        <is>
          <t>• Same level</t>
        </is>
      </c>
      <c r="I123" s="111" t="inlineStr">
        <is>
          <t>IC</t>
        </is>
      </c>
      <c r="J123" s="113" t="n">
        <v>3</v>
      </c>
      <c r="K123" s="114" t="inlineStr">
        <is>
          <t>Medium</t>
        </is>
      </c>
      <c r="L123" s="114" t="inlineStr">
        <is>
          <t>Core Contributor</t>
        </is>
      </c>
      <c r="M123" s="114" t="inlineStr">
        <is>
          <t>Develop in role</t>
        </is>
      </c>
      <c r="N123" s="114" t="n"/>
      <c r="O123" s="114" t="inlineStr">
        <is>
          <t>Yes</t>
        </is>
      </c>
      <c r="P123" s="114" t="inlineStr"/>
      <c r="Q123" s="119" t="n">
        <v>101</v>
      </c>
      <c r="R123" s="164" t="inlineStr">
        <is>
          <t>Meets the level</t>
        </is>
      </c>
      <c r="S123" s="164" t="n">
        <v>98</v>
      </c>
      <c r="T123" s="164" t="n">
        <v>88</v>
      </c>
      <c r="U123" s="164" t="n">
        <v>108</v>
      </c>
      <c r="V123" s="164" t="n"/>
      <c r="W123" s="164" t="inlineStr">
        <is>
          <t>AI / GenAI, Learning agility</t>
        </is>
      </c>
      <c r="X123" s="164" t="inlineStr">
        <is>
          <r>
            <rPr>
              <rFont val="Calibri"/>
              <b val="1"/>
              <sz val="10"/>
            </rPr>
            <t>B1:</t>
          </r>
          <r>
            <rPr>
              <rFont val="Calibri"/>
              <sz val="10"/>
            </rPr>
            <t xml:space="preserve"> 88% of profile — close</t>
          </r>
        </is>
      </c>
      <c r="Y123" s="164" t="inlineStr">
        <is>
          <r>
            <rPr>
              <rFont val="Calibri"/>
              <b val="1"/>
              <sz val="10"/>
            </rPr>
            <t>Evidence:</t>
          </r>
          <r>
            <rPr>
              <rFont val="Calibri"/>
              <sz val="10"/>
            </rPr>
            <t xml:space="preserve"> Survey + KRAs | Core: Ownership 2/2,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4/3, Quality &amp; process 4/3, Excel &amp; tools 3/3, AI / GenAI 2/3</t>
          </r>
        </is>
      </c>
      <c r="Z123" s="120" t="inlineStr">
        <is>
          <t>Project / programme management · Domain, regulatory &amp; XBRL · Broader exposure &amp; ownership</t>
        </is>
      </c>
      <c r="AA123" s="165" t="n"/>
      <c r="AB123" s="165" t="inlineStr">
        <is>
          <t>Process Improvement &amp; Quality Mindset; AI, GenAI &amp; Prompt Engineering; Programming &amp; Tech-Stack Depth</t>
        </is>
      </c>
      <c r="AC123" s="165" t="inlineStr">
        <is>
          <t>Project / programme management · Domain, regulatory &amp; XBRL · Broader exposure &amp; ownership</t>
        </is>
      </c>
      <c r="AD123" s="165" t="n"/>
      <c r="AE123" s="122" t="inlineStr">
        <is>
          <t>No strong match from survey evidence</t>
        </is>
      </c>
      <c r="AF123" s="123" t="inlineStr">
        <is>
          <t>Vikram Bangera · Senior Financial Analyst — 0.83: disclosure, issue, management, validation; Jivika Wadhwani · Senior Financial Analyst — 0.40: mapping, taxonomy, validation, financial; Mandar Vatare · Senior Financial Analyst — 0.39: validation, requirements, financial, xbrl</t>
        </is>
      </c>
      <c r="AG123" s="123" t="inlineStr">
        <is>
          <t>Prajakta Athalye · iFile, Financial Analyst — 0.33; Bhagyashree Kamble · iFile, Taxonomy Analyst — 0.28; Bhanu Vardhan Nelly · iFile, Financial Analyst — 0.25</t>
        </is>
      </c>
      <c r="AH123" s="123" t="n"/>
      <c r="AI123" s="123" t="n"/>
      <c r="AJ123" s="123" t="n"/>
    </row>
    <row r="124" ht="132" customHeight="1">
      <c r="A124" s="109" t="inlineStr">
        <is>
          <t>IRIS0566</t>
        </is>
      </c>
      <c r="B124" s="111" t="inlineStr">
        <is>
          <t>Dipak Warkhade</t>
        </is>
      </c>
      <c r="C124" s="111" t="inlineStr">
        <is>
          <t>Services</t>
        </is>
      </c>
      <c r="D124" s="115" t="inlineStr">
        <is>
          <t>Financial Analyst</t>
        </is>
      </c>
      <c r="E124" s="115" t="inlineStr">
        <is>
          <t>Senior Financial Analyst</t>
        </is>
      </c>
      <c r="F124" s="115" t="inlineStr">
        <is>
          <t>L3 – Professional / Associate</t>
        </is>
      </c>
      <c r="G124" s="116" t="inlineStr">
        <is>
          <t>A3</t>
        </is>
      </c>
      <c r="H124" s="146" t="inlineStr">
        <is>
          <t>▲ Up</t>
        </is>
      </c>
      <c r="I124" s="111" t="inlineStr">
        <is>
          <t>IC</t>
        </is>
      </c>
      <c r="J124" s="113" t="n">
        <v>3</v>
      </c>
      <c r="K124" s="114" t="inlineStr">
        <is>
          <t>Medium</t>
        </is>
      </c>
      <c r="L124" s="114" t="inlineStr">
        <is>
          <t>Core Contributor</t>
        </is>
      </c>
      <c r="M124" s="114" t="inlineStr">
        <is>
          <t>Develop in role</t>
        </is>
      </c>
      <c r="N124" s="114" t="n"/>
      <c r="O124" s="114" t="inlineStr">
        <is>
          <t>Yes</t>
        </is>
      </c>
      <c r="P124" s="114" t="inlineStr"/>
      <c r="Q124" s="119" t="n">
        <v>99</v>
      </c>
      <c r="R124" s="164" t="inlineStr">
        <is>
          <t>Meets the level</t>
        </is>
      </c>
      <c r="S124" s="164" t="n">
        <v>107</v>
      </c>
      <c r="T124" s="164" t="n">
        <v>68</v>
      </c>
      <c r="U124" s="164" t="n">
        <v>108</v>
      </c>
      <c r="V124" s="164" t="n"/>
      <c r="W124" s="164" t="inlineStr">
        <is>
          <t>AI / GenAI, Digital fluency, Innovation</t>
        </is>
      </c>
      <c r="X124" s="164" t="inlineStr">
        <is>
          <r>
            <rPr>
              <rFont val="Calibri"/>
              <b val="1"/>
              <sz val="10"/>
            </rPr>
            <t>B1:</t>
          </r>
          <r>
            <rPr>
              <rFont val="Calibri"/>
              <sz val="10"/>
            </rPr>
            <t xml:space="preserve"> 88% of profile — close</t>
          </r>
        </is>
      </c>
      <c r="Y124"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1/2, Data literacy 3/2, Digital fluency 1/2, Innovation 1/2 | Functional: XBRL &amp; taxonomy 4/3, Accounting standards 3/3, Regulatory domain 4/3, Quality &amp; process 4/3, Excel &amp; tools 4/3, AI / GenAI 2/3</t>
          </r>
        </is>
      </c>
      <c r="Z124" s="120" t="inlineStr">
        <is>
          <t>Domain, regulatory &amp; XBRL</t>
        </is>
      </c>
      <c r="AA124" s="165" t="n"/>
      <c r="AB124" s="165" t="inlineStr">
        <is>
          <t>XBRL, iXBRL &amp; Taxonomy; Accounting &amp; Reporting Standards · IFRS/US GAAP; Process Improvement &amp; Quality Mindset</t>
        </is>
      </c>
      <c r="AC124" s="165" t="inlineStr">
        <is>
          <t>Domain, regulatory &amp; XBRL</t>
        </is>
      </c>
      <c r="AD124" s="165" t="n"/>
      <c r="AE124" s="122" t="inlineStr">
        <is>
          <t>Finance &amp; Accounts · 83% of competencies evidenced; must-haves met; Data Operations &amp; Digitization · 83% of competencies evidenced; must-haves met</t>
        </is>
      </c>
      <c r="AF124" s="123" t="inlineStr">
        <is>
          <t>Sunny Kirtane · Senior Financial Analyst — 0.36: output., xhtml, final, review; Sunil Bist · Senior Financial Analyst — 0.35: validation, final, bushchat, statements; Kiran Mane · Senior Financial Analyst — 0.35: validation, submission., ready, knowledge</t>
        </is>
      </c>
      <c r="AG124" s="123" t="inlineStr">
        <is>
          <t>Prajakta Athalye · iFile, Financial Analyst — 0.35</t>
        </is>
      </c>
      <c r="AH124" s="123" t="n"/>
      <c r="AI124" s="123" t="n"/>
      <c r="AJ124" s="123" t="n"/>
    </row>
    <row r="125" ht="132" customHeight="1">
      <c r="A125" s="109" t="inlineStr">
        <is>
          <t>IRIS0027</t>
        </is>
      </c>
      <c r="B125" s="111" t="inlineStr">
        <is>
          <t>Haresh Misal</t>
        </is>
      </c>
      <c r="C125" s="111" t="inlineStr">
        <is>
          <t>Services</t>
        </is>
      </c>
      <c r="D125" s="111" t="inlineStr">
        <is>
          <t>Senior Financial Analyst</t>
        </is>
      </c>
      <c r="E125" s="111" t="inlineStr">
        <is>
          <t>Senior Financial Analyst</t>
        </is>
      </c>
      <c r="F125" s="111" t="inlineStr">
        <is>
          <t>L4 – Senior</t>
        </is>
      </c>
      <c r="G125" s="26" t="inlineStr">
        <is>
          <t>A3</t>
        </is>
      </c>
      <c r="H125" s="149" t="inlineStr">
        <is>
          <t>• Same level</t>
        </is>
      </c>
      <c r="I125" s="111" t="inlineStr">
        <is>
          <t>IC</t>
        </is>
      </c>
      <c r="J125" s="113" t="n">
        <v>2</v>
      </c>
      <c r="K125" s="114" t="inlineStr">
        <is>
          <t>Low</t>
        </is>
      </c>
      <c r="L125" s="114" t="inlineStr">
        <is>
          <t>Reliable Specialist</t>
        </is>
      </c>
      <c r="M125" s="114" t="inlineStr">
        <is>
          <t>Performance first</t>
        </is>
      </c>
      <c r="N125" s="114" t="n"/>
      <c r="O125" s="114" t="inlineStr">
        <is>
          <t>Yes</t>
        </is>
      </c>
      <c r="P125" s="114" t="inlineStr"/>
      <c r="Q125" s="119" t="n">
        <v>82</v>
      </c>
      <c r="R125" s="164" t="inlineStr">
        <is>
          <t>Developing</t>
        </is>
      </c>
      <c r="S125" s="164" t="n">
        <v>83</v>
      </c>
      <c r="T125" s="164" t="n">
        <v>62</v>
      </c>
      <c r="U125" s="164" t="n">
        <v>90</v>
      </c>
      <c r="V125" s="164" t="n"/>
      <c r="W125" s="164" t="inlineStr">
        <is>
          <t>Accounting standards, Excel &amp; tools, AI / GenAI</t>
        </is>
      </c>
      <c r="X125" s="164" t="inlineStr">
        <is>
          <r>
            <rPr>
              <rFont val="Calibri"/>
              <b val="1"/>
              <sz val="10"/>
            </rPr>
            <t>B1:</t>
          </r>
          <r>
            <rPr>
              <rFont val="Calibri"/>
              <sz val="10"/>
            </rPr>
            <t xml:space="preserve"> 73% of profile — not yet</t>
          </r>
        </is>
      </c>
      <c r="Y125" s="164" t="inlineStr">
        <is>
          <r>
            <rPr>
              <rFont val="Calibri"/>
              <b val="1"/>
              <sz val="10"/>
            </rPr>
            <t>Evidence:</t>
          </r>
          <r>
            <rPr>
              <rFont val="Calibri"/>
              <sz val="10"/>
            </rPr>
            <t xml:space="preserve"> Survey + KRAs | Core: Ownership 1/2, Problem solving 2/2, Communication &amp; collaboration 2/2, Client &amp; quality focus 2/2, Learning agility 1/2, Integrity &amp; compliance 2/2 | Future-ready: AI literacy 1/2, Data literacy 1/2, Digital fluency 2/2, Innovation 1/2 | Functional: XBRL &amp; taxonomy 4/3, Accounting standards 2/3, Regulatory domain 3/3, Quality &amp; process 4/3, Excel &amp; tools 2/3, AI / GenAI 2/3</t>
          </r>
        </is>
      </c>
      <c r="Z125" s="120" t="inlineStr">
        <is>
          <t>Testing &amp; quality · Domain, regulatory &amp; XBRL · Client, sales &amp; stakeholders · Broader exposure &amp; ownership</t>
        </is>
      </c>
      <c r="AA125" s="165" t="n"/>
      <c r="AB125" s="165" t="inlineStr">
        <is>
          <t>XBRL, iXBRL &amp; Taxonomy; Broader Ownership &amp; Cross-functional Exposure</t>
        </is>
      </c>
      <c r="AC125" s="165" t="inlineStr">
        <is>
          <t>Testing &amp; quality · Domain, regulatory &amp; XBRL · Client, sales &amp; stakeholders · Communication &amp; presentation · Broader exposure &amp; ownership</t>
        </is>
      </c>
      <c r="AD125" s="165" t="n"/>
      <c r="AE125" s="122" t="inlineStr">
        <is>
          <t>No strong match from survey evidence</t>
        </is>
      </c>
      <c r="AF125" s="123" t="inlineStr">
        <is>
          <t>Abhijit Bhagwan Patil · Financial Analyst — 0.35: tagging, filing, validation, carbon; Lalita Waghmare · Team Lead – Assisted Services — 0.34: tagging, filing, tool, carbon; Atul Paradkar · Senior Financial Analyst — 0.31: tagging, filing, validation, carbon</t>
        </is>
      </c>
      <c r="AG125" s="123" t="inlineStr">
        <is>
          <t>No close match in other businesses</t>
        </is>
      </c>
      <c r="AH125" s="123" t="n"/>
      <c r="AI125" s="123" t="n"/>
      <c r="AJ125" s="123" t="n"/>
    </row>
    <row r="126" ht="132" customHeight="1">
      <c r="A126" s="109" t="inlineStr">
        <is>
          <t>IRIS0014</t>
        </is>
      </c>
      <c r="B126" s="111" t="inlineStr">
        <is>
          <t>Jayavant Bhabal</t>
        </is>
      </c>
      <c r="C126" s="111" t="inlineStr">
        <is>
          <t>Services</t>
        </is>
      </c>
      <c r="D126" s="115" t="inlineStr">
        <is>
          <t>Financial Analyst</t>
        </is>
      </c>
      <c r="E126" s="115" t="inlineStr">
        <is>
          <t>Senior Service Delivery Analyst</t>
        </is>
      </c>
      <c r="F126" s="115" t="inlineStr">
        <is>
          <t>L3 – Professional / Associate</t>
        </is>
      </c>
      <c r="G126" s="116" t="inlineStr">
        <is>
          <t>A3</t>
        </is>
      </c>
      <c r="H126" s="146" t="inlineStr">
        <is>
          <t>▲ Up</t>
        </is>
      </c>
      <c r="I126" s="111" t="inlineStr">
        <is>
          <t>IC</t>
        </is>
      </c>
      <c r="J126" s="113" t="n">
        <v>4</v>
      </c>
      <c r="K126" s="114" t="inlineStr">
        <is>
          <t>High</t>
        </is>
      </c>
      <c r="L126" s="114" t="inlineStr">
        <is>
          <t>Core Contributor</t>
        </is>
      </c>
      <c r="M126" s="114" t="inlineStr">
        <is>
          <t>Ready now</t>
        </is>
      </c>
      <c r="N126" s="114" t="n"/>
      <c r="O126" s="114" t="inlineStr">
        <is>
          <t>Yes</t>
        </is>
      </c>
      <c r="P126" s="114" t="inlineStr"/>
      <c r="Q126" s="119" t="n">
        <v>90</v>
      </c>
      <c r="R126" s="164" t="inlineStr">
        <is>
          <t>Developing</t>
        </is>
      </c>
      <c r="S126" s="164" t="n">
        <v>98</v>
      </c>
      <c r="T126" s="164" t="n">
        <v>92</v>
      </c>
      <c r="U126" s="164" t="n">
        <v>83</v>
      </c>
      <c r="V126" s="164" t="n"/>
      <c r="W126" s="164" t="inlineStr">
        <is>
          <t>Accounting standards, Regulatory domain, AI / GenAI</t>
        </is>
      </c>
      <c r="X126" s="164" t="inlineStr">
        <is>
          <r>
            <rPr>
              <rFont val="Calibri"/>
              <b val="1"/>
              <sz val="10"/>
            </rPr>
            <t>B1:</t>
          </r>
          <r>
            <rPr>
              <rFont val="Calibri"/>
              <sz val="10"/>
            </rPr>
            <t xml:space="preserve"> 80% of profile — close</t>
          </r>
        </is>
      </c>
      <c r="Y126" s="164" t="inlineStr">
        <is>
          <r>
            <rPr>
              <rFont val="Calibri"/>
              <b val="1"/>
              <sz val="10"/>
            </rPr>
            <t>Evidence:</t>
          </r>
          <r>
            <rPr>
              <rFont val="Calibri"/>
              <sz val="10"/>
            </rPr>
            <t xml:space="preserve"> Survey + KRAs | Core: Ownership 3/2, Problem solving 2/2, Communication &amp; collaboration 2/2, Client &amp; quality focus 4/2, Learning agility 1/2, Integrity &amp; compliance 2/2 | Future-ready: AI literacy 1/2, Data literacy 3/2, Digital fluency 2/2, Innovation 2/2 | Functional: XBRL &amp; taxonomy 3/3, Accounting standards 2/3, Regulatory domain 2/3, Quality &amp; process 3/3, Excel &amp; tools 3/3, AI / GenAI 2/3</t>
          </r>
        </is>
      </c>
      <c r="Z126" s="120" t="inlineStr">
        <is>
          <t>Answered · no common topic</t>
        </is>
      </c>
      <c r="AA126" s="165" t="n"/>
      <c r="AB126" s="165" t="inlineStr">
        <is>
          <t>DM.PROC-F: process mapping; root-cause analysis; controls; change adoption</t>
        </is>
      </c>
      <c r="AC126" s="165" t="inlineStr">
        <is>
          <t>Answered · no common topic</t>
        </is>
      </c>
      <c r="AD126" s="165" t="n"/>
      <c r="AE126" s="122" t="inlineStr">
        <is>
          <t>No strong match from survey evidence</t>
        </is>
      </c>
      <c r="AF126" s="123" t="inlineStr">
        <is>
          <t>No material overlap found</t>
        </is>
      </c>
      <c r="AG126" s="123" t="inlineStr">
        <is>
          <t>No close match in other businesses</t>
        </is>
      </c>
      <c r="AH126" s="123" t="n"/>
      <c r="AI126" s="123" t="n"/>
      <c r="AJ126" s="123" t="n"/>
    </row>
    <row r="127" ht="132" customHeight="1">
      <c r="A127" s="109" t="inlineStr">
        <is>
          <t>IRIS1124</t>
        </is>
      </c>
      <c r="B127" s="111" t="inlineStr">
        <is>
          <t>Kamlesh Bomble</t>
        </is>
      </c>
      <c r="C127" s="111" t="inlineStr">
        <is>
          <t>Services</t>
        </is>
      </c>
      <c r="D127" s="111" t="inlineStr">
        <is>
          <t>Senior Financial Analyst</t>
        </is>
      </c>
      <c r="E127" s="111" t="inlineStr">
        <is>
          <t>Senior Financial Analyst</t>
        </is>
      </c>
      <c r="F127" s="111" t="inlineStr">
        <is>
          <t>L4 – Senior</t>
        </is>
      </c>
      <c r="G127" s="26" t="inlineStr">
        <is>
          <t>A3</t>
        </is>
      </c>
      <c r="H127" s="149" t="inlineStr">
        <is>
          <t>• Same level</t>
        </is>
      </c>
      <c r="I127" s="111" t="inlineStr">
        <is>
          <t>IC</t>
        </is>
      </c>
      <c r="J127" s="113" t="n">
        <v>3</v>
      </c>
      <c r="K127" s="114" t="inlineStr">
        <is>
          <t>Medium</t>
        </is>
      </c>
      <c r="L127" s="114" t="inlineStr">
        <is>
          <t>Core Contributor</t>
        </is>
      </c>
      <c r="M127" s="114" t="inlineStr">
        <is>
          <t>Develop in role</t>
        </is>
      </c>
      <c r="N127" s="114" t="n"/>
      <c r="O127" s="114" t="inlineStr">
        <is>
          <t>Yes</t>
        </is>
      </c>
      <c r="P127" s="114" t="inlineStr"/>
      <c r="Q127" s="119" t="n">
        <v>103</v>
      </c>
      <c r="R127" s="164" t="inlineStr">
        <is>
          <t>Meets the level</t>
        </is>
      </c>
      <c r="S127" s="164" t="n">
        <v>110</v>
      </c>
      <c r="T127" s="164" t="n">
        <v>88</v>
      </c>
      <c r="U127" s="164" t="n">
        <v>104</v>
      </c>
      <c r="V127" s="164" t="n"/>
      <c r="W127" s="164" t="inlineStr">
        <is>
          <t>AI / GenAI</t>
        </is>
      </c>
      <c r="X127" s="164" t="inlineStr">
        <is>
          <r>
            <rPr>
              <rFont val="Calibri"/>
              <b val="1"/>
              <sz val="10"/>
            </rPr>
            <t>B1:</t>
          </r>
          <r>
            <rPr>
              <rFont val="Calibri"/>
              <sz val="10"/>
            </rPr>
            <t xml:space="preserve"> 90% of profile — close</t>
          </r>
        </is>
      </c>
      <c r="Y127" s="164" t="inlineStr">
        <is>
          <r>
            <rPr>
              <rFont val="Calibri"/>
              <b val="1"/>
              <sz val="10"/>
            </rPr>
            <t>Evidence:</t>
          </r>
          <r>
            <rPr>
              <rFont val="Calibri"/>
              <sz val="10"/>
            </rPr>
            <t xml:space="preserve"> Survey + KRAs | Core: Ownership 2/2, Problem solving 2/2,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r>
        </is>
      </c>
      <c r="Z127" s="120" t="inlineStr">
        <is>
          <t>Testing &amp; quality · Domain, regulatory &amp; XBRL · Broader exposure &amp; ownership</t>
        </is>
      </c>
      <c r="AA127" s="165" t="n"/>
      <c r="AB127" s="165" t="inlineStr">
        <is>
          <t>XBRL, iXBRL &amp; Taxonomy; Product, Platform &amp; Domain Knowledge; Project, Program &amp; Agile Management</t>
        </is>
      </c>
      <c r="AC127" s="165" t="inlineStr">
        <is>
          <t>Testing &amp; quality · Domain, regulatory &amp; XBRL · Broader exposure &amp; ownership</t>
        </is>
      </c>
      <c r="AD127" s="165" t="n"/>
      <c r="AE127" s="122" t="inlineStr">
        <is>
          <t>No strong match from survey evidence</t>
        </is>
      </c>
      <c r="AF127" s="123" t="inlineStr">
        <is>
          <t>Bhavik Raparka · Senior Financial Analyst — 0.63: assigned, tagging, filings, filing; Ashok Yadav · Senior Financial Analyst — 0.62: tagging, knowledge, microsoft, filings; Namrata Juvekar · Financial Analyst — 0.53: tagging, filing, microsoft, procedures</t>
        </is>
      </c>
      <c r="AG127" s="123" t="inlineStr">
        <is>
          <t>No close match in other businesses</t>
        </is>
      </c>
      <c r="AH127" s="123" t="n"/>
      <c r="AI127" s="123" t="n"/>
      <c r="AJ127" s="123" t="n"/>
    </row>
    <row r="128" ht="132" customHeight="1">
      <c r="A128" s="109" t="inlineStr">
        <is>
          <t>IRIS0474</t>
        </is>
      </c>
      <c r="B128" s="111" t="inlineStr">
        <is>
          <t>Kiran Mane</t>
        </is>
      </c>
      <c r="C128" s="111" t="inlineStr">
        <is>
          <t>Services</t>
        </is>
      </c>
      <c r="D128" s="115" t="inlineStr">
        <is>
          <t>Financial Analyst</t>
        </is>
      </c>
      <c r="E128" s="115" t="inlineStr">
        <is>
          <t>Senior Financial Analyst</t>
        </is>
      </c>
      <c r="F128" s="115" t="inlineStr">
        <is>
          <t>L3 – Professional / Associate</t>
        </is>
      </c>
      <c r="G128" s="116" t="inlineStr">
        <is>
          <t>A3</t>
        </is>
      </c>
      <c r="H128" s="146" t="inlineStr">
        <is>
          <t>▲ Up</t>
        </is>
      </c>
      <c r="I128" s="111" t="inlineStr">
        <is>
          <t>IC</t>
        </is>
      </c>
      <c r="J128" s="113" t="n">
        <v>3</v>
      </c>
      <c r="K128" s="114" t="inlineStr">
        <is>
          <t>Medium</t>
        </is>
      </c>
      <c r="L128" s="114" t="inlineStr">
        <is>
          <t>Core Contributor</t>
        </is>
      </c>
      <c r="M128" s="114" t="inlineStr">
        <is>
          <t>Develop in role</t>
        </is>
      </c>
      <c r="N128" s="114" t="n"/>
      <c r="O128" s="114" t="inlineStr">
        <is>
          <t>Yes</t>
        </is>
      </c>
      <c r="P128" s="114" t="inlineStr"/>
      <c r="Q128" s="119" t="n">
        <v>98</v>
      </c>
      <c r="R128" s="164" t="inlineStr">
        <is>
          <t>Meets the level</t>
        </is>
      </c>
      <c r="S128" s="164" t="n">
        <v>103</v>
      </c>
      <c r="T128" s="164" t="n">
        <v>75</v>
      </c>
      <c r="U128" s="164" t="n">
        <v>104</v>
      </c>
      <c r="V128" s="164" t="n"/>
      <c r="W128" s="164" t="inlineStr">
        <is>
          <t>AI / GenAI, Innovation</t>
        </is>
      </c>
      <c r="X128" s="164" t="inlineStr">
        <is>
          <r>
            <rPr>
              <rFont val="Calibri"/>
              <b val="1"/>
              <sz val="10"/>
            </rPr>
            <t>B1:</t>
          </r>
          <r>
            <rPr>
              <rFont val="Calibri"/>
              <sz val="10"/>
            </rPr>
            <t xml:space="preserve"> 85% of profile — close</t>
          </r>
        </is>
      </c>
      <c r="Y128" s="164" t="inlineStr">
        <is>
          <r>
            <rPr>
              <rFont val="Calibri"/>
              <b val="1"/>
              <sz val="10"/>
            </rPr>
            <t>Evidence:</t>
          </r>
          <r>
            <rPr>
              <rFont val="Calibri"/>
              <sz val="10"/>
            </rPr>
            <t xml:space="preserve"> Survey + KRAs | Core: Ownership 2/2, Problem solving 2/2,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r>
        </is>
      </c>
      <c r="Z128" s="120" t="inlineStr">
        <is>
          <t>AI / automation · Domain, regulatory &amp; XBRL · Broader exposure &amp; ownership</t>
        </is>
      </c>
      <c r="AA128" s="165" t="n"/>
      <c r="AB128" s="165" t="inlineStr">
        <is>
          <t>XBRL, iXBRL &amp; Taxonomy; Accounting &amp; Reporting Standards · IFRS/US GAAP; Regulatory &amp; BFSI Domain</t>
        </is>
      </c>
      <c r="AC128" s="165" t="inlineStr">
        <is>
          <t>AI / automation · Domain, regulatory &amp; XBRL · Client, sales &amp; stakeholders · Broader exposure &amp; ownership</t>
        </is>
      </c>
      <c r="AD128" s="165" t="n"/>
      <c r="AE128" s="122" t="inlineStr">
        <is>
          <t>No strong match from survey evidence</t>
        </is>
      </c>
      <c r="AF128" s="123" t="inlineStr">
        <is>
          <t>Mandar Vatare · Senior Financial Analyst — 0.64: ixbrl, tagging, validation, financial; Sunil Bist · Senior Financial Analyst — 0.53: ixbrl, validation, financial, tagging; Ruhee Chita · Senior Financial Analyst — 0.52: esef, financial, ixbrl, ready</t>
        </is>
      </c>
      <c r="AG128" s="123" t="inlineStr">
        <is>
          <t>Prajakta Athalye · iFile, Financial Analyst — 0.39; Bhanu Vardhan Nelly · iFile, Financial Analyst — 0.34; Tuku Deb · iFile, Senior Financial Analyst — 0.29</t>
        </is>
      </c>
      <c r="AH128" s="123" t="n"/>
      <c r="AI128" s="123" t="n"/>
      <c r="AJ128" s="123" t="n"/>
    </row>
    <row r="129" ht="132" customHeight="1">
      <c r="A129" s="109" t="inlineStr">
        <is>
          <t>IRIS0520</t>
        </is>
      </c>
      <c r="B129" s="111" t="inlineStr">
        <is>
          <t>Mandar Vatare</t>
        </is>
      </c>
      <c r="C129" s="111" t="inlineStr">
        <is>
          <t>Services</t>
        </is>
      </c>
      <c r="D129" s="115" t="inlineStr">
        <is>
          <t>Financial Analyst</t>
        </is>
      </c>
      <c r="E129" s="115" t="inlineStr">
        <is>
          <t>Senior Financial Analyst</t>
        </is>
      </c>
      <c r="F129" s="115" t="inlineStr">
        <is>
          <t>L3 – Professional / Associate</t>
        </is>
      </c>
      <c r="G129" s="116" t="inlineStr">
        <is>
          <t>A3</t>
        </is>
      </c>
      <c r="H129" s="146" t="inlineStr">
        <is>
          <t>▲ Up</t>
        </is>
      </c>
      <c r="I129" s="111" t="inlineStr">
        <is>
          <t>IC</t>
        </is>
      </c>
      <c r="J129" s="113" t="n">
        <v>3</v>
      </c>
      <c r="K129" s="114" t="inlineStr">
        <is>
          <t>Medium</t>
        </is>
      </c>
      <c r="L129" s="114" t="inlineStr">
        <is>
          <t>Core Contributor</t>
        </is>
      </c>
      <c r="M129" s="114" t="inlineStr">
        <is>
          <t>Develop in role</t>
        </is>
      </c>
      <c r="N129" s="114" t="n"/>
      <c r="O129" s="114" t="inlineStr">
        <is>
          <t>Yes</t>
        </is>
      </c>
      <c r="P129" s="114" t="inlineStr"/>
      <c r="Q129" s="119" t="n">
        <v>98</v>
      </c>
      <c r="R129" s="164" t="inlineStr">
        <is>
          <t>Meets the level</t>
        </is>
      </c>
      <c r="S129" s="164" t="n">
        <v>102</v>
      </c>
      <c r="T129" s="164" t="n">
        <v>75</v>
      </c>
      <c r="U129" s="164" t="n">
        <v>104</v>
      </c>
      <c r="V129" s="164" t="n"/>
      <c r="W129" s="164" t="inlineStr">
        <is>
          <t>AI / GenAI, Learning agility, Innovation</t>
        </is>
      </c>
      <c r="X129" s="164" t="inlineStr">
        <is>
          <r>
            <rPr>
              <rFont val="Calibri"/>
              <b val="1"/>
              <sz val="10"/>
            </rPr>
            <t>B1:</t>
          </r>
          <r>
            <rPr>
              <rFont val="Calibri"/>
              <sz val="10"/>
            </rPr>
            <t xml:space="preserve"> 86% of profile — close</t>
          </r>
        </is>
      </c>
      <c r="Y129" s="164" t="inlineStr">
        <is>
          <r>
            <rPr>
              <rFont val="Calibri"/>
              <b val="1"/>
              <sz val="10"/>
            </rPr>
            <t>Evidence:</t>
          </r>
          <r>
            <rPr>
              <rFont val="Calibri"/>
              <sz val="10"/>
            </rPr>
            <t xml:space="preserve"> Survey + KRAs | Core: Ownership 3/2, Problem solving 3/2, Communication &amp; collaboration 2/2, Client &amp; quality focus 3/2, Learning agility 1/2, Integrity &amp; compliance 2/2 | Future-ready: AI literacy 1/2, Data literacy 2/2, Digital fluency 2/2, Innovation 1/2 | Functional: XBRL &amp; taxonomy 4/3, Accounting standards 3/3, Regulatory domain 4/3, Quality &amp; process 4/3, Excel &amp; tools 3/3, AI / GenAI 2/3</t>
          </r>
        </is>
      </c>
      <c r="Z129" s="120" t="inlineStr">
        <is>
          <t>AI / automation · Domain, regulatory &amp; XBRL · Broader exposure &amp; ownership</t>
        </is>
      </c>
      <c r="AA129" s="165" t="n"/>
      <c r="AB129" s="165" t="inlineStr">
        <is>
          <t>XBRL, iXBRL &amp; Taxonomy; Process Improvement &amp; Quality Mindset; AI, GenAI &amp; Prompt Engineering</t>
        </is>
      </c>
      <c r="AC129" s="165" t="inlineStr">
        <is>
          <t>AI / automation · Leadership &amp; people management · Domain, regulatory &amp; XBRL · Broader exposure &amp; ownership</t>
        </is>
      </c>
      <c r="AD129" s="165" t="n"/>
      <c r="AE129" s="122" t="inlineStr">
        <is>
          <t>Finance &amp; Accounts · 83% of competencies evidenced; must-haves met</t>
        </is>
      </c>
      <c r="AF129" s="123" t="inlineStr">
        <is>
          <t>Kiran Mane · Senior Financial Analyst — 0.64: ixbrl, tagging, validation, financial; Sunil Bist · Senior Financial Analyst — 0.58: ixbrl, validation, financial, tagging; Ajinkya Dhumal · Senior Financial Analyst — 0.52: ixbrl, financial, tagging, validation</t>
        </is>
      </c>
      <c r="AG129" s="123" t="inlineStr">
        <is>
          <t>Prajakta Athalye · iFile, Financial Analyst — 0.39; Bhanu Vardhan Nelly · iFile, Financial Analyst — 0.33; Tuku Deb · iFile, Senior Financial Analyst — 0.30</t>
        </is>
      </c>
      <c r="AH129" s="123" t="n"/>
      <c r="AI129" s="123" t="n"/>
      <c r="AJ129" s="123" t="n"/>
    </row>
    <row r="130" ht="132" customHeight="1">
      <c r="A130" s="109" t="inlineStr">
        <is>
          <t>IRIS2056</t>
        </is>
      </c>
      <c r="B130" s="111" t="inlineStr">
        <is>
          <t>Monica Patel</t>
        </is>
      </c>
      <c r="C130" s="111" t="inlineStr">
        <is>
          <t>Services</t>
        </is>
      </c>
      <c r="D130" s="111" t="inlineStr">
        <is>
          <t>Senior Financial Analyst</t>
        </is>
      </c>
      <c r="E130" s="111" t="inlineStr">
        <is>
          <t>Senior Financial Analyst</t>
        </is>
      </c>
      <c r="F130" s="111" t="inlineStr">
        <is>
          <t>L4 – Senior</t>
        </is>
      </c>
      <c r="G130" s="26" t="inlineStr">
        <is>
          <t>A3</t>
        </is>
      </c>
      <c r="H130" s="149" t="inlineStr">
        <is>
          <t>• Same level</t>
        </is>
      </c>
      <c r="I130" s="111" t="inlineStr">
        <is>
          <t>IC</t>
        </is>
      </c>
      <c r="J130" s="113" t="n">
        <v>3</v>
      </c>
      <c r="K130" s="114" t="inlineStr">
        <is>
          <t>High</t>
        </is>
      </c>
      <c r="L130" s="114" t="inlineStr">
        <is>
          <t>Core Contributor</t>
        </is>
      </c>
      <c r="M130" s="114" t="inlineStr">
        <is>
          <t>Ready in 6–12 months</t>
        </is>
      </c>
      <c r="N130" s="114" t="n"/>
      <c r="O130" s="114" t="inlineStr">
        <is>
          <t>Yes</t>
        </is>
      </c>
      <c r="P130" s="114" t="inlineStr"/>
      <c r="Q130" s="119" t="n">
        <v>106</v>
      </c>
      <c r="R130" s="164" t="inlineStr">
        <is>
          <t>Exceeds — ready for stretch</t>
        </is>
      </c>
      <c r="S130" s="164" t="n">
        <v>117</v>
      </c>
      <c r="T130" s="164" t="n">
        <v>92</v>
      </c>
      <c r="U130" s="164" t="n">
        <v>104</v>
      </c>
      <c r="V130" s="164" t="n"/>
      <c r="W130" s="164" t="inlineStr">
        <is>
          <t>AI / GenAI</t>
        </is>
      </c>
      <c r="X130" s="164" t="inlineStr">
        <is>
          <r>
            <rPr>
              <rFont val="Calibri"/>
              <b val="1"/>
              <sz val="10"/>
            </rPr>
            <t>B1:</t>
          </r>
          <r>
            <rPr>
              <rFont val="Calibri"/>
              <sz val="10"/>
            </rPr>
            <t xml:space="preserve"> 94% of profile — ready on competencies</t>
          </r>
        </is>
      </c>
      <c r="Y130" s="164"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3/2 | Future-ready: AI literacy 1/2, Data literacy 2/2, Digital fluency 2/2, Innovation 3/2 | Functional: XBRL &amp; taxonomy 4/3, Accounting standards 3/3, Regulatory domain 4/3, Quality &amp; process 4/3, Excel &amp; tools 3/3, AI / GenAI 2/3</t>
          </r>
        </is>
      </c>
      <c r="Z130" s="120" t="inlineStr">
        <is>
          <t>Leadership &amp; people management · Data, SQL &amp; analytics · Domain, regulatory &amp; XBRL · Client, sales &amp; stakeholders</t>
        </is>
      </c>
      <c r="AA130" s="165" t="n"/>
      <c r="AB130" s="165" t="inlineStr">
        <is>
          <t>People Leadership &amp; Mentoring; Project, Program &amp; Agile Management; Stakeholder &amp; Client Management</t>
        </is>
      </c>
      <c r="AC130" s="165" t="inlineStr">
        <is>
          <t>AI / automation · Leadership &amp; people management · Project / programme management · Data, SQL &amp; analytics · Domain, regulatory &amp; XBRL · Client, sales &amp; stakeholders · Strategy &amp; business acumen · Broader exposure &amp; ownership</t>
        </is>
      </c>
      <c r="AD130" s="165" t="n"/>
      <c r="AE130" s="122" t="inlineStr">
        <is>
          <t>Project &amp; Program Management · 83% of competencies evidenced; must-haves met; Data Operations &amp; Digitization · 83% of competencies evidenced; must-haves met</t>
        </is>
      </c>
      <c r="AF130" s="123" t="inlineStr">
        <is>
          <t>Vivek Patil · Senior Financial Analyst — 0.68: validation, filing, role, team; Namrata Juvekar · Financial Analyst — 0.62: team, validation, filing, tagging; Sagar Barbade · Senior Financial Analyst — 0.62: team, validation, filing, tagging</t>
        </is>
      </c>
      <c r="AG130" s="123" t="inlineStr">
        <is>
          <t>No close match in other businesses</t>
        </is>
      </c>
      <c r="AH130" s="123" t="n"/>
      <c r="AI130" s="123" t="n"/>
      <c r="AJ130" s="123" t="n"/>
    </row>
    <row r="131" ht="132" customHeight="1">
      <c r="A131" s="109" t="inlineStr">
        <is>
          <t>IRIS2328</t>
        </is>
      </c>
      <c r="B131" s="111" t="inlineStr">
        <is>
          <t>Namrata Juvekar</t>
        </is>
      </c>
      <c r="C131" s="111" t="inlineStr">
        <is>
          <t>Services</t>
        </is>
      </c>
      <c r="D131" s="115" t="inlineStr">
        <is>
          <t>Financial Analyst</t>
        </is>
      </c>
      <c r="E131" s="115" t="inlineStr">
        <is>
          <t>Senior Financial Analyst</t>
        </is>
      </c>
      <c r="F131" s="115" t="inlineStr">
        <is>
          <t>L3 – Professional / Associate</t>
        </is>
      </c>
      <c r="G131" s="116" t="inlineStr">
        <is>
          <t>A3</t>
        </is>
      </c>
      <c r="H131" s="146" t="inlineStr">
        <is>
          <t>▲ Up</t>
        </is>
      </c>
      <c r="I131" s="111" t="inlineStr">
        <is>
          <t>IC</t>
        </is>
      </c>
      <c r="J131" s="113" t="n">
        <v>4</v>
      </c>
      <c r="K131" s="114" t="inlineStr">
        <is>
          <t>High</t>
        </is>
      </c>
      <c r="L131" s="114" t="inlineStr">
        <is>
          <t>Core Contributor</t>
        </is>
      </c>
      <c r="M131" s="114" t="inlineStr">
        <is>
          <t>Ready now</t>
        </is>
      </c>
      <c r="N131" s="114" t="n"/>
      <c r="O131" s="114" t="inlineStr">
        <is>
          <t>Yes</t>
        </is>
      </c>
      <c r="P131" s="114" t="inlineStr"/>
      <c r="Q131" s="119" t="n">
        <v>99</v>
      </c>
      <c r="R131" s="164" t="inlineStr">
        <is>
          <t>Meets the level</t>
        </is>
      </c>
      <c r="S131" s="164" t="n">
        <v>105</v>
      </c>
      <c r="T131" s="164" t="n">
        <v>75</v>
      </c>
      <c r="U131" s="164" t="n">
        <v>104</v>
      </c>
      <c r="V131" s="164" t="n"/>
      <c r="W131" s="164" t="inlineStr">
        <is>
          <t>AI / GenAI, Learning agility, Innovation</t>
        </is>
      </c>
      <c r="X131" s="164" t="inlineStr">
        <is>
          <r>
            <rPr>
              <rFont val="Calibri"/>
              <b val="1"/>
              <sz val="10"/>
            </rPr>
            <t>B1:</t>
          </r>
          <r>
            <rPr>
              <rFont val="Calibri"/>
              <sz val="10"/>
            </rPr>
            <t xml:space="preserve"> 90% of profile — close</t>
          </r>
        </is>
      </c>
      <c r="Y131" s="164" t="inlineStr">
        <is>
          <r>
            <rPr>
              <rFont val="Calibri"/>
              <b val="1"/>
              <sz val="10"/>
            </rPr>
            <t>Evidence:</t>
          </r>
          <r>
            <rPr>
              <rFont val="Calibri"/>
              <sz val="10"/>
            </rPr>
            <t xml:space="preserve"> Survey + KRAs | Core: Ownership 4/2, Problem solving 3/2, Communication &amp; collaboration 3/2, Client &amp; quality focus 4/2, Learning agility 1/2, Integrity &amp; compliance 2/2 | Future-ready: AI literacy 1/2, Data literacy 2/2, Digital fluency 2/2, Innovation 1/2 | Functional: XBRL &amp; taxonomy 4/3, Accounting standards 3/3, Regulatory domain 4/3, Quality &amp; process 4/3, Excel &amp; tools 3/3, AI / GenAI 2/3</t>
          </r>
        </is>
      </c>
      <c r="Z131" s="120" t="inlineStr">
        <is>
          <t>Leadership &amp; people management · Client, sales &amp; stakeholders · Broader exposure &amp; ownership</t>
        </is>
      </c>
      <c r="AA131" s="165" t="n"/>
      <c r="AB131" s="165" t="inlineStr">
        <is>
          <t>Project, Program &amp; Agile Management; Stakeholder &amp; Client Management; Process Improvement &amp; Quality Mindset</t>
        </is>
      </c>
      <c r="AC131" s="165" t="inlineStr">
        <is>
          <t>AI / automation · Leadership &amp; people management · Project / programme management · Data, SQL &amp; analytics · Domain, regulatory &amp; XBRL · Client, sales &amp; stakeholders · Strategy &amp; business acumen · Broader exposure &amp; ownership</t>
        </is>
      </c>
      <c r="AD131" s="165" t="n"/>
      <c r="AE131" s="122" t="inlineStr">
        <is>
          <t>Data Operations &amp; Digitization · 83% of competencies evidenced; must-haves met</t>
        </is>
      </c>
      <c r="AF131" s="123" t="inlineStr">
        <is>
          <t>Sagar Barbade · Senior Financial Analyst — 1.00: validation, filing, team, shift; Abhijit Bhagwan Patil · Financial Analyst — 0.72: validation, filing, tagging, team; Monica Patel · Senior Financial Analyst — 0.62: team, validation, filing, tagging</t>
        </is>
      </c>
      <c r="AG131" s="123" t="inlineStr">
        <is>
          <t>No close match in other businesses</t>
        </is>
      </c>
      <c r="AH131" s="123" t="n"/>
      <c r="AI131" s="123" t="n"/>
      <c r="AJ131" s="123" t="n"/>
    </row>
    <row r="132" ht="132" customHeight="1">
      <c r="A132" s="109" t="inlineStr">
        <is>
          <t>IRIS0466</t>
        </is>
      </c>
      <c r="B132" s="111" t="inlineStr">
        <is>
          <t>Nirmala Kalyadappu</t>
        </is>
      </c>
      <c r="C132" s="111" t="inlineStr">
        <is>
          <t>Services</t>
        </is>
      </c>
      <c r="D132" s="115" t="inlineStr">
        <is>
          <t>Financial Analyst</t>
        </is>
      </c>
      <c r="E132" s="115" t="inlineStr">
        <is>
          <t>Senior Financial Analyst</t>
        </is>
      </c>
      <c r="F132" s="115" t="inlineStr">
        <is>
          <t>L3 – Professional / Associate</t>
        </is>
      </c>
      <c r="G132" s="116" t="inlineStr">
        <is>
          <t>A3</t>
        </is>
      </c>
      <c r="H132" s="146" t="inlineStr">
        <is>
          <t>▲ Up</t>
        </is>
      </c>
      <c r="I132" s="111" t="inlineStr">
        <is>
          <t>IC</t>
        </is>
      </c>
      <c r="J132" s="113" t="n">
        <v>4</v>
      </c>
      <c r="K132" s="114" t="inlineStr">
        <is>
          <t>High</t>
        </is>
      </c>
      <c r="L132" s="114" t="inlineStr">
        <is>
          <t>Core Contributor</t>
        </is>
      </c>
      <c r="M132" s="114" t="inlineStr">
        <is>
          <t>Ready now</t>
        </is>
      </c>
      <c r="N132" s="114" t="n"/>
      <c r="O132" s="114" t="inlineStr">
        <is>
          <t>Yes</t>
        </is>
      </c>
      <c r="P132" s="114" t="inlineStr"/>
      <c r="Q132" s="119" t="n">
        <v>91</v>
      </c>
      <c r="R132" s="164" t="inlineStr">
        <is>
          <t>Meets the level</t>
        </is>
      </c>
      <c r="S132" s="164" t="n">
        <v>107</v>
      </c>
      <c r="T132" s="164" t="n">
        <v>62</v>
      </c>
      <c r="U132" s="164" t="n">
        <v>93</v>
      </c>
      <c r="V132" s="164" t="n"/>
      <c r="W132" s="164" t="inlineStr">
        <is>
          <t>Accounting standards, Excel &amp; tools, AI / GenAI</t>
        </is>
      </c>
      <c r="X132" s="164" t="inlineStr">
        <is>
          <r>
            <rPr>
              <rFont val="Calibri"/>
              <b val="1"/>
              <sz val="10"/>
            </rPr>
            <t>B1:</t>
          </r>
          <r>
            <rPr>
              <rFont val="Calibri"/>
              <sz val="10"/>
            </rPr>
            <t xml:space="preserve"> 81% of profile — close</t>
          </r>
        </is>
      </c>
      <c r="Y132" s="164" t="inlineStr">
        <is>
          <r>
            <rPr>
              <rFont val="Calibri"/>
              <b val="1"/>
              <sz val="10"/>
            </rPr>
            <t>Evidence:</t>
          </r>
          <r>
            <rPr>
              <rFont val="Calibri"/>
              <sz val="10"/>
            </rPr>
            <t xml:space="preserve"> Survey + KRAs | Core: Ownership 4/2, Problem solving 2/2, Communication &amp; collaboration 2/2, Client &amp; quality focus 4/2, Learning agility 2/2, Integrity &amp; compliance 2/2 | Future-ready: AI literacy 1/2, Data literacy 1/2, Digital fluency 2/2, Innovation 1/2 | Functional: XBRL &amp; taxonomy 4/3, Accounting standards 2/3, Regulatory domain 4/3, Quality &amp; process 4/3, Excel &amp; tools 2/3, AI / GenAI 2/3</t>
          </r>
        </is>
      </c>
      <c r="Z132" s="120" t="inlineStr">
        <is>
          <t>AI / automation · Domain, regulatory &amp; XBRL · Broader exposure &amp; ownership</t>
        </is>
      </c>
      <c r="AA132" s="165" t="n"/>
      <c r="AB132" s="165" t="inlineStr">
        <is>
          <t>XBRL, iXBRL &amp; Taxonomy; Accounting &amp; Reporting Standards · IFRS/US GAAP; Regulatory &amp; BFSI Domain</t>
        </is>
      </c>
      <c r="AC132" s="165" t="inlineStr">
        <is>
          <t>AI / automation · Domain, regulatory &amp; XBRL · Client, sales &amp; stakeholders · Broader exposure &amp; ownership</t>
        </is>
      </c>
      <c r="AD132" s="165" t="n"/>
      <c r="AE132" s="122" t="inlineStr">
        <is>
          <t>No strong match from survey evidence</t>
        </is>
      </c>
      <c r="AF132" s="123" t="inlineStr">
        <is>
          <t>Mandar Vatare · Senior Financial Analyst — 0.32: financial, tagging, ixbrl, tag; Sunny Kirtane · Senior Financial Analyst — 0.30: financial, tagging, validations., data</t>
        </is>
      </c>
      <c r="AG132" s="123" t="inlineStr">
        <is>
          <t>No close match in other businesses</t>
        </is>
      </c>
      <c r="AH132" s="123" t="n"/>
      <c r="AI132" s="123" t="n"/>
      <c r="AJ132" s="123" t="n"/>
    </row>
    <row r="133" ht="132" customHeight="1">
      <c r="A133" s="109" t="inlineStr">
        <is>
          <t>IRIS2230</t>
        </is>
      </c>
      <c r="B133" s="111" t="inlineStr">
        <is>
          <t>Palak Verma</t>
        </is>
      </c>
      <c r="C133" s="111" t="inlineStr">
        <is>
          <t>Services</t>
        </is>
      </c>
      <c r="D133" s="115" t="inlineStr">
        <is>
          <t>Financial Analyst</t>
        </is>
      </c>
      <c r="E133" s="115" t="inlineStr">
        <is>
          <t>Senior Financial Analyst</t>
        </is>
      </c>
      <c r="F133" s="115" t="inlineStr">
        <is>
          <t>L3 – Professional / Associate</t>
        </is>
      </c>
      <c r="G133" s="116" t="inlineStr">
        <is>
          <t>A3</t>
        </is>
      </c>
      <c r="H133" s="146" t="inlineStr">
        <is>
          <t>▲ Up</t>
        </is>
      </c>
      <c r="I133" s="111" t="inlineStr">
        <is>
          <t>IC</t>
        </is>
      </c>
      <c r="J133" s="113" t="n">
        <v>3</v>
      </c>
      <c r="K133" s="114" t="inlineStr">
        <is>
          <t>Medium</t>
        </is>
      </c>
      <c r="L133" s="114" t="inlineStr">
        <is>
          <t>Core Contributor</t>
        </is>
      </c>
      <c r="M133" s="114" t="inlineStr">
        <is>
          <t>Develop in role</t>
        </is>
      </c>
      <c r="N133" s="114" t="n"/>
      <c r="O133" s="114" t="inlineStr">
        <is>
          <t>Yes</t>
        </is>
      </c>
      <c r="P133" s="114" t="inlineStr"/>
      <c r="Q133" s="119" t="n">
        <v>79</v>
      </c>
      <c r="R133" s="164" t="inlineStr">
        <is>
          <t>Developing</t>
        </is>
      </c>
      <c r="S133" s="164" t="n">
        <v>83</v>
      </c>
      <c r="T133" s="164" t="n">
        <v>62</v>
      </c>
      <c r="U133" s="164" t="n">
        <v>83</v>
      </c>
      <c r="V133" s="164" t="n"/>
      <c r="W133" s="164" t="inlineStr">
        <is>
          <t>Accounting standards, Excel &amp; tools, AI / GenAI</t>
        </is>
      </c>
      <c r="X133" s="164" t="inlineStr">
        <is>
          <r>
            <rPr>
              <rFont val="Calibri"/>
              <b val="1"/>
              <sz val="10"/>
            </rPr>
            <t>B1:</t>
          </r>
          <r>
            <rPr>
              <rFont val="Calibri"/>
              <sz val="10"/>
            </rPr>
            <t xml:space="preserve"> 70% of profile — not yet</t>
          </r>
        </is>
      </c>
      <c r="Y133" s="164" t="inlineStr">
        <is>
          <r>
            <rPr>
              <rFont val="Calibri"/>
              <b val="1"/>
              <sz val="10"/>
            </rPr>
            <t>Evidence:</t>
          </r>
          <r>
            <rPr>
              <rFont val="Calibri"/>
              <sz val="10"/>
            </rPr>
            <t xml:space="preserve"> KRAs only | Core: Ownership 2/2, Problem solving 1/2, Communication &amp; collaboration 2/2, Client &amp; quality focus 2/2, Learning agility 1/2, Integrity &amp; compliance 2/2 | Future-ready: AI literacy 1/2, Data literacy 1/2, Digital fluency 2/2, Innovation 1/2 | Functional: XBRL &amp; taxonomy 3/3, Accounting standards 2/3, Regulatory domain 3/3, Quality &amp; process 3/3, Excel &amp; tools 2/3, AI / GenAI 2/3</t>
          </r>
        </is>
      </c>
      <c r="Z133" s="120" t="inlineStr">
        <is>
          <t>Answered · no common topic</t>
        </is>
      </c>
      <c r="AA133" s="165" t="n"/>
      <c r="AB133" s="165" t="inlineStr">
        <is>
          <t>RC.XBRL-F: reporting standards; tagging; validation; filing controls</t>
        </is>
      </c>
      <c r="AC133" s="165" t="inlineStr"/>
      <c r="AD133" s="165" t="n"/>
      <c r="AE133" s="122" t="inlineStr">
        <is>
          <t>No strong match from survey evidence</t>
        </is>
      </c>
      <c r="AF133" s="123" t="inlineStr">
        <is>
          <t>No survey text</t>
        </is>
      </c>
      <c r="AG133" s="123" t="inlineStr">
        <is>
          <t>No survey text</t>
        </is>
      </c>
      <c r="AH133" s="123" t="n"/>
      <c r="AI133" s="123" t="n"/>
      <c r="AJ133" s="123" t="n"/>
    </row>
    <row r="134" ht="132" customHeight="1">
      <c r="A134" s="109" t="inlineStr">
        <is>
          <t>IRIS1607</t>
        </is>
      </c>
      <c r="B134" s="111" t="inlineStr">
        <is>
          <t>Payal Gala</t>
        </is>
      </c>
      <c r="C134" s="111" t="inlineStr">
        <is>
          <t>Services</t>
        </is>
      </c>
      <c r="D134" s="111" t="inlineStr">
        <is>
          <t>Senior Financial Analyst</t>
        </is>
      </c>
      <c r="E134" s="111" t="inlineStr">
        <is>
          <t>Senior Financial Analyst</t>
        </is>
      </c>
      <c r="F134" s="111" t="inlineStr">
        <is>
          <t>L4 – Senior</t>
        </is>
      </c>
      <c r="G134" s="26" t="inlineStr">
        <is>
          <t>A3</t>
        </is>
      </c>
      <c r="H134" s="149" t="inlineStr">
        <is>
          <t>• Same level</t>
        </is>
      </c>
      <c r="I134" s="111" t="inlineStr">
        <is>
          <t>IC</t>
        </is>
      </c>
      <c r="J134" s="113" t="n">
        <v>3</v>
      </c>
      <c r="K134" s="114" t="inlineStr">
        <is>
          <t>Medium</t>
        </is>
      </c>
      <c r="L134" s="114" t="inlineStr">
        <is>
          <t>Core Contributor</t>
        </is>
      </c>
      <c r="M134" s="114" t="inlineStr">
        <is>
          <t>Develop in role</t>
        </is>
      </c>
      <c r="N134" s="114" t="n"/>
      <c r="O134" s="114" t="inlineStr">
        <is>
          <t>Yes</t>
        </is>
      </c>
      <c r="P134" s="114" t="inlineStr"/>
      <c r="Q134" s="119" t="n">
        <v>82</v>
      </c>
      <c r="R134" s="164" t="inlineStr">
        <is>
          <t>Developing</t>
        </is>
      </c>
      <c r="S134" s="164" t="n">
        <v>87</v>
      </c>
      <c r="T134" s="164" t="n">
        <v>62</v>
      </c>
      <c r="U134" s="164" t="n">
        <v>87</v>
      </c>
      <c r="V134" s="164" t="n"/>
      <c r="W134" s="164" t="inlineStr">
        <is>
          <t>Accounting standards, Excel &amp; tools, AI / GenAI</t>
        </is>
      </c>
      <c r="X134" s="164" t="inlineStr">
        <is>
          <r>
            <rPr>
              <rFont val="Calibri"/>
              <b val="1"/>
              <sz val="10"/>
            </rPr>
            <t>B1:</t>
          </r>
          <r>
            <rPr>
              <rFont val="Calibri"/>
              <sz val="10"/>
            </rPr>
            <t xml:space="preserve"> 73% of profile — not yet</t>
          </r>
        </is>
      </c>
      <c r="Y134" s="164" t="inlineStr">
        <is>
          <r>
            <rPr>
              <rFont val="Calibri"/>
              <b val="1"/>
              <sz val="10"/>
            </rPr>
            <t>Evidence:</t>
          </r>
          <r>
            <rPr>
              <rFont val="Calibri"/>
              <sz val="10"/>
            </rPr>
            <t xml:space="preserve"> Survey + KRAs | Core: Ownership 2/2, Problem solving 1/2, Communication &amp; collaboration 2/2, Client &amp; quality focus 3/2, Learning agility 1/2, Integrity &amp; compliance 2/2 | Future-ready: AI literacy 1/2, Data literacy 1/2, Digital fluency 2/2, Innovation 1/2 | Functional: XBRL &amp; taxonomy 4/3, Accounting standards 2/3, Regulatory domain 3/3, Quality &amp; process 3/3, Excel &amp; tools 2/3, AI / GenAI 2/3</t>
          </r>
        </is>
      </c>
      <c r="Z134" s="120" t="inlineStr">
        <is>
          <t>Answered · no common topic</t>
        </is>
      </c>
      <c r="AA134" s="165" t="n"/>
      <c r="AB134" s="165" t="inlineStr">
        <is>
          <t>AI, GenAI &amp; Prompt Engineering; XBRL, iXBRL &amp; Taxonomy; Accounting &amp; Reporting Standards · IFRS/US GAAP</t>
        </is>
      </c>
      <c r="AC134" s="165" t="inlineStr">
        <is>
          <t>Answered · no common topic</t>
        </is>
      </c>
      <c r="AD134" s="165" t="n"/>
      <c r="AE134" s="122" t="inlineStr">
        <is>
          <t>No strong match from survey evidence</t>
        </is>
      </c>
      <c r="AF134" s="123" t="inlineStr">
        <is>
          <t>No material overlap found</t>
        </is>
      </c>
      <c r="AG134" s="123" t="inlineStr">
        <is>
          <t>No close match in other businesses</t>
        </is>
      </c>
      <c r="AH134" s="123" t="n"/>
      <c r="AI134" s="123" t="n"/>
      <c r="AJ134" s="123" t="n"/>
    </row>
    <row r="135" ht="132" customHeight="1">
      <c r="A135" s="109" t="inlineStr">
        <is>
          <t>IRIS0222</t>
        </is>
      </c>
      <c r="B135" s="111" t="inlineStr">
        <is>
          <t>Prerna Savaratkar</t>
        </is>
      </c>
      <c r="C135" s="111" t="inlineStr">
        <is>
          <t>Services</t>
        </is>
      </c>
      <c r="D135" s="115" t="inlineStr">
        <is>
          <t>Financial Analyst</t>
        </is>
      </c>
      <c r="E135" s="115" t="inlineStr">
        <is>
          <t>Senior Financial Analyst</t>
        </is>
      </c>
      <c r="F135" s="115" t="inlineStr">
        <is>
          <t>L3 – Professional / Associate</t>
        </is>
      </c>
      <c r="G135" s="116" t="inlineStr">
        <is>
          <t>A3</t>
        </is>
      </c>
      <c r="H135" s="146" t="inlineStr">
        <is>
          <t>▲ Up</t>
        </is>
      </c>
      <c r="I135" s="111" t="inlineStr">
        <is>
          <t>IC</t>
        </is>
      </c>
      <c r="J135" s="113" t="n">
        <v>3</v>
      </c>
      <c r="K135" s="114" t="inlineStr">
        <is>
          <t>Medium</t>
        </is>
      </c>
      <c r="L135" s="114" t="inlineStr">
        <is>
          <t>Core Contributor</t>
        </is>
      </c>
      <c r="M135" s="114" t="inlineStr">
        <is>
          <t>Develop in role</t>
        </is>
      </c>
      <c r="N135" s="114" t="n"/>
      <c r="O135" s="114" t="inlineStr">
        <is>
          <t>Yes</t>
        </is>
      </c>
      <c r="P135" s="114" t="inlineStr"/>
      <c r="Q135" s="119" t="n">
        <v>101</v>
      </c>
      <c r="R135" s="164" t="inlineStr">
        <is>
          <t>Meets the level</t>
        </is>
      </c>
      <c r="S135" s="164" t="n">
        <v>105</v>
      </c>
      <c r="T135" s="164" t="n">
        <v>85</v>
      </c>
      <c r="U135" s="164" t="n">
        <v>104</v>
      </c>
      <c r="V135" s="164" t="n"/>
      <c r="W135" s="164" t="inlineStr">
        <is>
          <t>AI / GenAI, Learning agility, Innovation</t>
        </is>
      </c>
      <c r="X135" s="164" t="inlineStr">
        <is>
          <r>
            <rPr>
              <rFont val="Calibri"/>
              <b val="1"/>
              <sz val="10"/>
            </rPr>
            <t>B1:</t>
          </r>
          <r>
            <rPr>
              <rFont val="Calibri"/>
              <sz val="10"/>
            </rPr>
            <t xml:space="preserve"> 91% of profile — ready on competencies</t>
          </r>
        </is>
      </c>
      <c r="Y135" s="164" t="inlineStr">
        <is>
          <r>
            <rPr>
              <rFont val="Calibri"/>
              <b val="1"/>
              <sz val="10"/>
            </rPr>
            <t>Evidence:</t>
          </r>
          <r>
            <rPr>
              <rFont val="Calibri"/>
              <sz val="10"/>
            </rPr>
            <t xml:space="preserve"> Survey + KRAs | Core: Ownership 3/2,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3/3, Quality &amp; process 4/3, Excel &amp; tools 4/3, AI / GenAI 2/3</t>
          </r>
        </is>
      </c>
      <c r="Z135" s="120" t="inlineStr">
        <is>
          <t>Testing &amp; quality · Communication &amp; presentation</t>
        </is>
      </c>
      <c r="AA135" s="165" t="n"/>
      <c r="AB135" s="165" t="inlineStr">
        <is>
          <t>Product, Platform &amp; Domain Knowledge</t>
        </is>
      </c>
      <c r="AC135" s="165" t="inlineStr">
        <is>
          <t>Testing &amp; quality · Communication &amp; presentation</t>
        </is>
      </c>
      <c r="AD135" s="165" t="n"/>
      <c r="AE135" s="122" t="inlineStr">
        <is>
          <t>Data Operations &amp; Digitization · 83% of competencies evidenced; must-haves met</t>
        </is>
      </c>
      <c r="AF135" s="123" t="inlineStr">
        <is>
          <t>Ajinkya Dhumal · Senior Financial Analyst — 0.40: tagging, financial, statements, validated; Sunil Bist · Senior Financial Analyst — 0.40: financial, tagging, statements, validated; Amol Keskar · Senior Financial Analyst — 0.39: files, carbon, tool, financial</t>
        </is>
      </c>
      <c r="AG135" s="123" t="inlineStr">
        <is>
          <t>Pawan Khot · iFile, Taxonomy Analyst — 0.31; Bhanu Vardhan Nelly · iFile, Financial Analyst — 0.28; Prajakta Athalye · iFile, Financial Analyst — 0.25</t>
        </is>
      </c>
      <c r="AH135" s="123" t="n"/>
      <c r="AI135" s="123" t="n"/>
      <c r="AJ135" s="123" t="n"/>
    </row>
    <row r="136" ht="132" customHeight="1">
      <c r="A136" s="109" t="inlineStr">
        <is>
          <t>IRISC330</t>
        </is>
      </c>
      <c r="B136" s="111" t="inlineStr">
        <is>
          <t>Raj Ratnakar Kumbhar</t>
        </is>
      </c>
      <c r="C136" s="111" t="inlineStr">
        <is>
          <t>Services</t>
        </is>
      </c>
      <c r="D136" s="115" t="inlineStr">
        <is>
          <t>Consultant</t>
        </is>
      </c>
      <c r="E136" s="115" t="inlineStr">
        <is>
          <t>Senior Financial Analyst</t>
        </is>
      </c>
      <c r="F136" s="115" t="inlineStr">
        <is>
          <t>L3 – Professional / Associate</t>
        </is>
      </c>
      <c r="G136" s="116" t="inlineStr">
        <is>
          <t>A3</t>
        </is>
      </c>
      <c r="H136" s="146" t="inlineStr">
        <is>
          <t>▲ Up</t>
        </is>
      </c>
      <c r="I136" s="111" t="inlineStr">
        <is>
          <t>IC</t>
        </is>
      </c>
      <c r="J136" s="113" t="n">
        <v>3</v>
      </c>
      <c r="K136" s="114" t="inlineStr">
        <is>
          <t>Medium</t>
        </is>
      </c>
      <c r="L136" s="114" t="inlineStr">
        <is>
          <t>Core Contributor</t>
        </is>
      </c>
      <c r="M136" s="114" t="inlineStr">
        <is>
          <t>Develop in role</t>
        </is>
      </c>
      <c r="N136" s="114" t="n"/>
      <c r="O136" s="114" t="inlineStr">
        <is>
          <t>Yes</t>
        </is>
      </c>
      <c r="P136" s="114" t="inlineStr"/>
      <c r="Q136" s="119" t="n">
        <v>93</v>
      </c>
      <c r="R136" s="164" t="inlineStr">
        <is>
          <t>Meets the level</t>
        </is>
      </c>
      <c r="S136" s="164" t="n">
        <v>102</v>
      </c>
      <c r="T136" s="164" t="n">
        <v>75</v>
      </c>
      <c r="U136" s="164" t="n">
        <v>96</v>
      </c>
      <c r="V136" s="164" t="n"/>
      <c r="W136" s="164" t="inlineStr">
        <is>
          <t>Regulatory domain, AI / GenAI, Problem solving</t>
        </is>
      </c>
      <c r="X136" s="164" t="inlineStr">
        <is>
          <r>
            <rPr>
              <rFont val="Calibri"/>
              <b val="1"/>
              <sz val="10"/>
            </rPr>
            <t>B1:</t>
          </r>
          <r>
            <rPr>
              <rFont val="Calibri"/>
              <sz val="10"/>
            </rPr>
            <t xml:space="preserve"> 82% of profile — close</t>
          </r>
        </is>
      </c>
      <c r="Y136" s="164" t="inlineStr">
        <is>
          <r>
            <rPr>
              <rFont val="Calibri"/>
              <b val="1"/>
              <sz val="10"/>
            </rPr>
            <t>Evidence:</t>
          </r>
          <r>
            <rPr>
              <rFont val="Calibri"/>
              <sz val="10"/>
            </rPr>
            <t xml:space="preserve"> Survey + KRAs | Core: Ownership 3/2, Problem solving 1/2, Communication &amp; collaboration 3/2, Client &amp; quality focus 3/2, Learning agility 2/2, Integrity &amp; compliance 2/2 | Future-ready: AI literacy 1/2, Data literacy 2/2, Digital fluency 2/2, Innovation 1/2 | Functional: XBRL &amp; taxonomy 4/3, Accounting standards 3/3, Regulatory domain 2/3, Quality &amp; process 4/3, Excel &amp; tools 3/3, AI / GenAI 2/3</t>
          </r>
        </is>
      </c>
      <c r="Z136" s="120" t="inlineStr">
        <is>
          <t>Domain, regulatory &amp; XBRL · Broader exposure &amp; ownership</t>
        </is>
      </c>
      <c r="AA136" s="165" t="n"/>
      <c r="AB136" s="165" t="inlineStr">
        <is>
          <t>XBRL, iXBRL &amp; Taxonomy; Advanced Excel &amp; Productivity Tools; Product, Platform &amp; Domain Knowledge</t>
        </is>
      </c>
      <c r="AC136" s="165" t="inlineStr">
        <is>
          <t>Domain, regulatory &amp; XBRL · Product &amp; tool knowledge · Broader exposure &amp; ownership</t>
        </is>
      </c>
      <c r="AD136" s="165" t="n"/>
      <c r="AE136" s="122" t="inlineStr">
        <is>
          <t>No strong match from survey evidence</t>
        </is>
      </c>
      <c r="AF136" s="123" t="inlineStr">
        <is>
          <t>Sakina Dholkawala · Senior Financial Analyst — 0.79: tagging, basic, understanding, learn.; Kamlesh Bomble · Senior Financial Analyst — 0.45: tagging, microsoft, communication., assigned; Ashok Yadav · Senior Financial Analyst — 0.43: tagging, microsoft, communication., assigned</t>
        </is>
      </c>
      <c r="AG136" s="123" t="inlineStr">
        <is>
          <t>Bhanu Vardhan Nelly · iFile, Financial Analyst — 0.26</t>
        </is>
      </c>
      <c r="AH136" s="123" t="n"/>
      <c r="AI136" s="123" t="n"/>
      <c r="AJ136" s="123" t="n"/>
    </row>
    <row r="137" ht="132" customHeight="1">
      <c r="A137" s="109" t="inlineStr">
        <is>
          <t>IRIS1340</t>
        </is>
      </c>
      <c r="B137" s="111" t="inlineStr">
        <is>
          <t>Rajendra Gupta</t>
        </is>
      </c>
      <c r="C137" s="111" t="inlineStr">
        <is>
          <t>Services</t>
        </is>
      </c>
      <c r="D137" s="115" t="inlineStr">
        <is>
          <t>Financial Analyst</t>
        </is>
      </c>
      <c r="E137" s="115" t="inlineStr">
        <is>
          <t>Senior Financial Analyst</t>
        </is>
      </c>
      <c r="F137" s="115" t="inlineStr">
        <is>
          <t>L3 – Professional / Associate</t>
        </is>
      </c>
      <c r="G137" s="116" t="inlineStr">
        <is>
          <t>A3</t>
        </is>
      </c>
      <c r="H137" s="146" t="inlineStr">
        <is>
          <t>▲ Up</t>
        </is>
      </c>
      <c r="I137" s="111" t="inlineStr">
        <is>
          <t>IC</t>
        </is>
      </c>
      <c r="J137" s="113" t="n">
        <v>3</v>
      </c>
      <c r="K137" s="114" t="inlineStr">
        <is>
          <t>Medium</t>
        </is>
      </c>
      <c r="L137" s="114" t="inlineStr">
        <is>
          <t>Core Contributor</t>
        </is>
      </c>
      <c r="M137" s="114" t="inlineStr">
        <is>
          <t>Develop in role</t>
        </is>
      </c>
      <c r="N137" s="114" t="n"/>
      <c r="O137" s="114" t="inlineStr">
        <is>
          <t>Yes</t>
        </is>
      </c>
      <c r="P137" s="114" t="inlineStr"/>
      <c r="Q137" s="119" t="n">
        <v>100</v>
      </c>
      <c r="R137" s="164" t="inlineStr">
        <is>
          <t>Meets the level</t>
        </is>
      </c>
      <c r="S137" s="164" t="n">
        <v>102</v>
      </c>
      <c r="T137" s="164" t="n">
        <v>80</v>
      </c>
      <c r="U137" s="164" t="n">
        <v>108</v>
      </c>
      <c r="V137" s="164" t="n"/>
      <c r="W137" s="164" t="inlineStr">
        <is>
          <t>AI / GenAI, Learning agility, Innovation</t>
        </is>
      </c>
      <c r="X137" s="164" t="inlineStr">
        <is>
          <r>
            <rPr>
              <rFont val="Calibri"/>
              <b val="1"/>
              <sz val="10"/>
            </rPr>
            <t>B1:</t>
          </r>
          <r>
            <rPr>
              <rFont val="Calibri"/>
              <sz val="10"/>
            </rPr>
            <t xml:space="preserve"> 90% of profile — close</t>
          </r>
        </is>
      </c>
      <c r="Y137" s="164"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3/2, Digital fluency 2/2, Innovation 1/2 | Functional: XBRL &amp; taxonomy 4/3, Accounting standards 3/3, Regulatory domain 4/3, Quality &amp; process 4/3, Excel &amp; tools 4/3, AI / GenAI 2/3</t>
          </r>
        </is>
      </c>
      <c r="Z137" s="120" t="inlineStr">
        <is>
          <t>Project / programme management · Domain, regulatory &amp; XBRL · Client, sales &amp; stakeholders · Broader exposure &amp; ownership</t>
        </is>
      </c>
      <c r="AA137" s="165" t="n"/>
      <c r="AB137" s="165" t="inlineStr">
        <is>
          <t>XBRL, iXBRL &amp; Taxonomy; AI, GenAI &amp; Prompt Engineering; Regulatory &amp; BFSI Domain</t>
        </is>
      </c>
      <c r="AC137" s="165" t="inlineStr">
        <is>
          <t>Leadership &amp; people management · Project / programme management · Domain, regulatory &amp; XBRL · Client, sales &amp; stakeholders · Broader exposure &amp; ownership</t>
        </is>
      </c>
      <c r="AD137" s="165" t="n"/>
      <c r="AE137" s="122" t="inlineStr">
        <is>
          <t>No strong match from survey evidence</t>
        </is>
      </c>
      <c r="AF137" s="123" t="inlineStr">
        <is>
          <t>Lucy Fernandes · Senior Financial Analyst — 0.50: validation, xbrl, financial, errors; Roshni Surve · Senior Financial Analyst — 0.46: mapping, xbrl, financial, validation; Sushma Shinde · Senior Financial Analyst — 0.45: file, validation, xml, mca</t>
        </is>
      </c>
      <c r="AG137" s="123" t="inlineStr">
        <is>
          <t>Prajakta Athalye · iFile, Financial Analyst — 0.45; Omkar Parab · iFile, Senior Taxonomy Analyst — 0.28</t>
        </is>
      </c>
      <c r="AH137" s="123" t="n"/>
      <c r="AI137" s="123" t="n"/>
      <c r="AJ137" s="123" t="n"/>
    </row>
    <row r="138" ht="132" customHeight="1">
      <c r="A138" s="109" t="inlineStr">
        <is>
          <t>IRIS2120</t>
        </is>
      </c>
      <c r="B138" s="111" t="inlineStr">
        <is>
          <t>Rohit Sawant</t>
        </is>
      </c>
      <c r="C138" s="111" t="inlineStr">
        <is>
          <t>Services</t>
        </is>
      </c>
      <c r="D138" s="115" t="inlineStr">
        <is>
          <t>Financial Analyst</t>
        </is>
      </c>
      <c r="E138" s="115" t="inlineStr">
        <is>
          <t>Senior Financial Analyst</t>
        </is>
      </c>
      <c r="F138" s="115" t="inlineStr">
        <is>
          <t>L3 – Professional / Associate</t>
        </is>
      </c>
      <c r="G138" s="116" t="inlineStr">
        <is>
          <t>A3</t>
        </is>
      </c>
      <c r="H138" s="146" t="inlineStr">
        <is>
          <t>▲ Up</t>
        </is>
      </c>
      <c r="I138" s="111" t="inlineStr">
        <is>
          <t>IC</t>
        </is>
      </c>
      <c r="J138" s="113" t="n">
        <v>2</v>
      </c>
      <c r="K138" s="114" t="inlineStr">
        <is>
          <t>Low</t>
        </is>
      </c>
      <c r="L138" s="114" t="inlineStr">
        <is>
          <t>Reliable Specialist</t>
        </is>
      </c>
      <c r="M138" s="114" t="inlineStr">
        <is>
          <t>Performance first</t>
        </is>
      </c>
      <c r="N138" s="114" t="n"/>
      <c r="O138" s="114" t="inlineStr">
        <is>
          <t>Yes</t>
        </is>
      </c>
      <c r="P138" s="114" t="inlineStr"/>
      <c r="Q138" s="119" t="n">
        <v>81</v>
      </c>
      <c r="R138" s="164" t="inlineStr">
        <is>
          <t>Developing</t>
        </is>
      </c>
      <c r="S138" s="164" t="n">
        <v>75</v>
      </c>
      <c r="T138" s="164" t="n">
        <v>75</v>
      </c>
      <c r="U138" s="164" t="n">
        <v>87</v>
      </c>
      <c r="V138" s="164" t="n"/>
      <c r="W138" s="164" t="inlineStr">
        <is>
          <t>Accounting standards, Regulatory domain, AI / GenAI</t>
        </is>
      </c>
      <c r="X138" s="164" t="inlineStr">
        <is>
          <r>
            <rPr>
              <rFont val="Calibri"/>
              <b val="1"/>
              <sz val="10"/>
            </rPr>
            <t>B1:</t>
          </r>
          <r>
            <rPr>
              <rFont val="Calibri"/>
              <sz val="10"/>
            </rPr>
            <t xml:space="preserve"> 72% of profile — not yet</t>
          </r>
        </is>
      </c>
      <c r="Y138" s="164" t="inlineStr">
        <is>
          <r>
            <rPr>
              <rFont val="Calibri"/>
              <b val="1"/>
              <sz val="10"/>
            </rPr>
            <t>Evidence:</t>
          </r>
          <r>
            <rPr>
              <rFont val="Calibri"/>
              <sz val="10"/>
            </rPr>
            <t xml:space="preserve"> Survey + KRAs | Core: Ownership 1/2, Problem solving 1/2,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r>
        </is>
      </c>
      <c r="Z138" s="120" t="inlineStr">
        <is>
          <t>Answered · no common topic</t>
        </is>
      </c>
      <c r="AA138" s="165" t="n"/>
      <c r="AB138" s="165" t="inlineStr">
        <is>
          <t>Process Improvement &amp; Quality Mindset</t>
        </is>
      </c>
      <c r="AC138" s="165" t="inlineStr">
        <is>
          <t>Answered · no common topic</t>
        </is>
      </c>
      <c r="AD138" s="165" t="n"/>
      <c r="AE138" s="122" t="inlineStr">
        <is>
          <t>No strong match from survey evidence</t>
        </is>
      </c>
      <c r="AF138" s="123" t="inlineStr">
        <is>
          <t>Anjali Singh · Financial Analyst — 0.53: mapping, mail, xbrl, html; Rajendra Gupta · Senior Financial Analyst — 0.37: mapping, financial, xbrl, word; Jivika Wadhwani · Senior Financial Analyst — 0.35: financial, mapping, xbrl</t>
        </is>
      </c>
      <c r="AG138" s="123" t="inlineStr">
        <is>
          <t>Prajakta Athalye · iFile, Financial Analyst — 0.39</t>
        </is>
      </c>
      <c r="AH138" s="123" t="n"/>
      <c r="AI138" s="123" t="n"/>
      <c r="AJ138" s="123" t="n"/>
    </row>
    <row r="139" ht="132" customHeight="1">
      <c r="A139" s="109" t="inlineStr">
        <is>
          <t>IRISC265</t>
        </is>
      </c>
      <c r="B139" s="111" t="inlineStr">
        <is>
          <t>Roshni Surve</t>
        </is>
      </c>
      <c r="C139" s="111" t="inlineStr">
        <is>
          <t>Services</t>
        </is>
      </c>
      <c r="D139" s="115" t="inlineStr">
        <is>
          <t>Consultant</t>
        </is>
      </c>
      <c r="E139" s="115" t="inlineStr">
        <is>
          <t>Senior Financial Analyst</t>
        </is>
      </c>
      <c r="F139" s="115" t="inlineStr">
        <is>
          <t>L3 – Professional / Associate</t>
        </is>
      </c>
      <c r="G139" s="116" t="inlineStr">
        <is>
          <t>A3</t>
        </is>
      </c>
      <c r="H139" s="146" t="inlineStr">
        <is>
          <t>▲ Up</t>
        </is>
      </c>
      <c r="I139" s="111" t="inlineStr">
        <is>
          <t>IC</t>
        </is>
      </c>
      <c r="J139" s="113" t="n">
        <v>4</v>
      </c>
      <c r="K139" s="114" t="inlineStr">
        <is>
          <t>High</t>
        </is>
      </c>
      <c r="L139" s="114" t="inlineStr">
        <is>
          <t>Core Contributor</t>
        </is>
      </c>
      <c r="M139" s="114" t="inlineStr">
        <is>
          <t>Ready now</t>
        </is>
      </c>
      <c r="N139" s="114" t="n"/>
      <c r="O139" s="114" t="inlineStr">
        <is>
          <t>Yes</t>
        </is>
      </c>
      <c r="P139" s="114" t="inlineStr"/>
      <c r="Q139" s="119" t="n">
        <v>102</v>
      </c>
      <c r="R139" s="164" t="inlineStr">
        <is>
          <t>Meets the level</t>
        </is>
      </c>
      <c r="S139" s="164" t="n">
        <v>110</v>
      </c>
      <c r="T139" s="164" t="n">
        <v>75</v>
      </c>
      <c r="U139" s="164" t="n">
        <v>108</v>
      </c>
      <c r="V139" s="164" t="n"/>
      <c r="W139" s="164" t="inlineStr">
        <is>
          <t>AI / GenAI, Innovation</t>
        </is>
      </c>
      <c r="X139" s="164" t="inlineStr">
        <is>
          <r>
            <rPr>
              <rFont val="Calibri"/>
              <b val="1"/>
              <sz val="10"/>
            </rPr>
            <t>B1:</t>
          </r>
          <r>
            <rPr>
              <rFont val="Calibri"/>
              <sz val="10"/>
            </rPr>
            <t xml:space="preserve"> 90% of profile — ready on competencies</t>
          </r>
        </is>
      </c>
      <c r="Y139" s="164" t="inlineStr">
        <is>
          <r>
            <rPr>
              <rFont val="Calibri"/>
              <b val="1"/>
              <sz val="10"/>
            </rPr>
            <t>Evidence:</t>
          </r>
          <r>
            <rPr>
              <rFont val="Calibri"/>
              <sz val="10"/>
            </rPr>
            <t xml:space="preserve"> Survey + KRAs | Core: Ownership 3/2, Problem solving 2/2, Communication &amp; collaboration 3/2, Client &amp; quality focus 4/2, Learning agility 2/2, Integrity &amp; compliance 2/2 | Future-ready: AI literacy 1/2, Data literacy 2/2, Digital fluency 2/2, Innovation 1/2 | Functional: XBRL &amp; taxonomy 4/3, Accounting standards 4/3, Regulatory domain 4/3, Quality &amp; process 4/3, Excel &amp; tools 3/3, AI / GenAI 2/3</t>
          </r>
        </is>
      </c>
      <c r="Z139" s="120" t="inlineStr">
        <is>
          <t>Project / programme management · Domain, regulatory &amp; XBRL · Broader exposure &amp; ownership</t>
        </is>
      </c>
      <c r="AA139" s="165" t="n"/>
      <c r="AB139" s="165" t="inlineStr">
        <is>
          <t>XBRL, iXBRL &amp; Taxonomy; Stakeholder &amp; Client Management; Regulatory &amp; BFSI Domain</t>
        </is>
      </c>
      <c r="AC139" s="165" t="inlineStr">
        <is>
          <t>Project / programme management · Domain, regulatory &amp; XBRL · Client, sales &amp; stakeholders · Communication &amp; presentation · Broader exposure &amp; ownership</t>
        </is>
      </c>
      <c r="AD139" s="165" t="n"/>
      <c r="AE139" s="122" t="inlineStr">
        <is>
          <t>No strong match from survey evidence</t>
        </is>
      </c>
      <c r="AF139" s="123" t="inlineStr">
        <is>
          <t>Lucy Fernandes · Senior Financial Analyst — 0.66: xbrl, mca, esma, financial; Jivika Wadhwani · Senior Financial Analyst — 0.48: xbrl, mapping, financial, taxonomy; Anjali Singh · Financial Analyst — 0.46: xbrl, mapping, data, taxonomy</t>
        </is>
      </c>
      <c r="AG139" s="123" t="inlineStr">
        <is>
          <t>Prajakta Athalye · iFile, Financial Analyst — 0.48; Bhanu Vardhan Nelly · iFile, Financial Analyst — 0.30; Surekha Ghadigaonkar · iFile, Senior Taxonomy Analyst — 0.29</t>
        </is>
      </c>
      <c r="AH139" s="123" t="n"/>
      <c r="AI139" s="123" t="n"/>
      <c r="AJ139" s="123" t="n"/>
    </row>
    <row r="140" ht="171" customHeight="1">
      <c r="A140" s="109" t="inlineStr">
        <is>
          <t>IRIS2050</t>
        </is>
      </c>
      <c r="B140" s="111" t="inlineStr">
        <is>
          <t>Ruhee Chita</t>
        </is>
      </c>
      <c r="C140" s="111" t="inlineStr">
        <is>
          <t>Services</t>
        </is>
      </c>
      <c r="D140" s="115" t="inlineStr">
        <is>
          <t>Senior Financial Analyst</t>
        </is>
      </c>
      <c r="E140" s="115" t="inlineStr">
        <is>
          <t>XBRL Specialist</t>
        </is>
      </c>
      <c r="F140" s="115" t="inlineStr">
        <is>
          <t>L4 – Senior</t>
        </is>
      </c>
      <c r="G140" s="116" t="inlineStr">
        <is>
          <t>A3</t>
        </is>
      </c>
      <c r="H140" s="146" t="inlineStr">
        <is>
          <t>▲ Up</t>
        </is>
      </c>
      <c r="I140" s="111" t="inlineStr">
        <is>
          <t>IC</t>
        </is>
      </c>
      <c r="J140" s="113" t="n">
        <v>3</v>
      </c>
      <c r="K140" s="114" t="inlineStr">
        <is>
          <t>Medium</t>
        </is>
      </c>
      <c r="L140" s="114" t="inlineStr">
        <is>
          <t>Core Contributor</t>
        </is>
      </c>
      <c r="M140" s="114" t="inlineStr">
        <is>
          <t>Develop in role</t>
        </is>
      </c>
      <c r="N140" s="114" t="n"/>
      <c r="O140" s="114" t="inlineStr">
        <is>
          <t>Yes</t>
        </is>
      </c>
      <c r="P140" s="114" t="inlineStr"/>
      <c r="Q140" s="119" t="n">
        <v>103</v>
      </c>
      <c r="R140" s="164" t="inlineStr">
        <is>
          <t>Meets the level</t>
        </is>
      </c>
      <c r="S140" s="164" t="n">
        <v>110</v>
      </c>
      <c r="T140" s="164" t="n">
        <v>83</v>
      </c>
      <c r="U140" s="164" t="n">
        <v>108</v>
      </c>
      <c r="V140" s="164" t="n">
        <v>100</v>
      </c>
      <c r="W140" s="164" t="inlineStr">
        <is>
          <t>AI / GenAI, Innovation</t>
        </is>
      </c>
      <c r="X140" s="164" t="inlineStr">
        <is>
          <r>
            <rPr>
              <rFont val="Calibri"/>
              <b val="1"/>
              <sz val="10"/>
            </rPr>
            <t>B2:</t>
          </r>
          <r>
            <rPr>
              <rFont val="Calibri"/>
              <sz val="10"/>
            </rPr>
            <t xml:space="preserve"> 89% of profile — close</t>
          </r>
        </is>
      </c>
      <c r="Y140" s="164" t="inlineStr">
        <is>
          <r>
            <rPr>
              <rFont val="Calibri"/>
              <b val="1"/>
              <sz val="10"/>
            </rPr>
            <t>Evidence:</t>
          </r>
          <r>
            <rPr>
              <rFont val="Calibri"/>
              <sz val="10"/>
            </rPr>
            <t xml:space="preserve"> Survey + KRAs | Core: Ownership 3/3, Problem solving 3/3, Communication &amp; collaboration 4/3, Client &amp; quality focus 4/3, Learning agility 3/3, Integrity &amp; compliance 4/3 | Future-ready: AI literacy 2/3, Data literacy 3/3, Digital fluency 3/3, Innovation 2/3 | Functional: XBRL &amp; taxonomy 4/3, Accounting standards 4/3, Regulatory domain 4/3, Quality &amp; process 4/3, Excel &amp; tools 3/3, AI / GenAI 2/3 | Leadership: Developing people 1/1, Decision making 1/1, Strategic acumen 1/1, Influence &amp; change 1/1</t>
          </r>
        </is>
      </c>
      <c r="Z140" s="120" t="inlineStr">
        <is>
          <t>Testing &amp; quality · Domain, regulatory &amp; XBRL · Broader exposure &amp; ownership</t>
        </is>
      </c>
      <c r="AA140" s="165" t="n"/>
      <c r="AB140" s="165" t="inlineStr">
        <is>
          <t>XBRL, iXBRL &amp; Taxonomy; Regulatory &amp; BFSI Domain; Process Improvement &amp; Quality Mindset</t>
        </is>
      </c>
      <c r="AC140" s="165" t="inlineStr">
        <is>
          <t>Testing &amp; quality · Domain, regulatory &amp; XBRL · Broader exposure &amp; ownership</t>
        </is>
      </c>
      <c r="AD140" s="165" t="n"/>
      <c r="AE140" s="122" t="inlineStr">
        <is>
          <t>Data Operations &amp; Digitization · 83% of competencies evidenced; must-haves met</t>
        </is>
      </c>
      <c r="AF140" s="123" t="inlineStr">
        <is>
          <t>Kiran Mane · Senior Financial Analyst — 0.52: esef, financial, ixbrl, ready; Mandar Vatare · Senior Financial Analyst — 0.44: financial, kvk, statement, ixbrl; Jivika Wadhwani · Senior Financial Analyst — 0.31: financial, taxonomy, statement, validation</t>
        </is>
      </c>
      <c r="AG140" s="123" t="inlineStr">
        <is>
          <t>Prajakta Athalye · iFile, Financial Analyst — 0.26</t>
        </is>
      </c>
      <c r="AH140" s="123" t="n"/>
      <c r="AI140" s="123" t="n"/>
      <c r="AJ140" s="123" t="n"/>
    </row>
    <row r="141" ht="171" customHeight="1">
      <c r="A141" s="109" t="inlineStr">
        <is>
          <t>IRIS1934</t>
        </is>
      </c>
      <c r="B141" s="111" t="inlineStr">
        <is>
          <t>Sagar Barbade</t>
        </is>
      </c>
      <c r="C141" s="111" t="inlineStr">
        <is>
          <t>Services</t>
        </is>
      </c>
      <c r="D141" s="115" t="inlineStr">
        <is>
          <t>Senior Financial Analyst</t>
        </is>
      </c>
      <c r="E141" s="115" t="inlineStr">
        <is>
          <t>XBRL Specialist</t>
        </is>
      </c>
      <c r="F141" s="115" t="inlineStr">
        <is>
          <t>L4 – Senior</t>
        </is>
      </c>
      <c r="G141" s="116" t="inlineStr">
        <is>
          <t>A3</t>
        </is>
      </c>
      <c r="H141" s="146" t="inlineStr">
        <is>
          <t>▲ Up</t>
        </is>
      </c>
      <c r="I141" s="111" t="inlineStr">
        <is>
          <t>IC</t>
        </is>
      </c>
      <c r="J141" s="113" t="n">
        <v>4</v>
      </c>
      <c r="K141" s="114" t="inlineStr">
        <is>
          <t>High</t>
        </is>
      </c>
      <c r="L141" s="114" t="inlineStr">
        <is>
          <t>Core Contributor</t>
        </is>
      </c>
      <c r="M141" s="114" t="inlineStr">
        <is>
          <t>Ready now</t>
        </is>
      </c>
      <c r="N141" s="114" t="n"/>
      <c r="O141" s="114" t="inlineStr">
        <is>
          <t>Yes</t>
        </is>
      </c>
      <c r="P141" s="114" t="inlineStr"/>
      <c r="Q141" s="119" t="n">
        <v>103</v>
      </c>
      <c r="R141" s="164" t="inlineStr">
        <is>
          <t>Meets the level</t>
        </is>
      </c>
      <c r="S141" s="164" t="n">
        <v>110</v>
      </c>
      <c r="T141" s="164" t="n">
        <v>83</v>
      </c>
      <c r="U141" s="164" t="n">
        <v>104</v>
      </c>
      <c r="V141" s="164" t="n">
        <v>115</v>
      </c>
      <c r="W141" s="164" t="inlineStr">
        <is>
          <t>AI / GenAI, Innovation</t>
        </is>
      </c>
      <c r="X141" s="164" t="inlineStr">
        <is>
          <r>
            <rPr>
              <rFont val="Calibri"/>
              <b val="1"/>
              <sz val="10"/>
            </rPr>
            <t>B2:</t>
          </r>
          <r>
            <rPr>
              <rFont val="Calibri"/>
              <sz val="10"/>
            </rPr>
            <t xml:space="preserve"> 90% of profile — ready on competencies</t>
          </r>
        </is>
      </c>
      <c r="Y141" s="164" t="inlineStr">
        <is>
          <r>
            <rPr>
              <rFont val="Calibri"/>
              <b val="1"/>
              <sz val="10"/>
            </rPr>
            <t>Evidence:</t>
          </r>
          <r>
            <rPr>
              <rFont val="Calibri"/>
              <sz val="10"/>
            </rPr>
            <t xml:space="preserve"> Survey + KRAs | Core: Ownership 5/3, Problem solving 3/3,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2/1, Decision making 2/1, Strategic acumen 1/1, Influence &amp; change 2/1</t>
          </r>
        </is>
      </c>
      <c r="Z141" s="120" t="inlineStr">
        <is>
          <t>Project / programme management · Data, SQL &amp; analytics · Domain, regulatory &amp; XBRL · Client, sales &amp; stakeholders · Broader exposure &amp; ownership</t>
        </is>
      </c>
      <c r="AA141" s="165" t="n"/>
      <c r="AB141" s="165" t="inlineStr">
        <is>
          <t>Project, Program &amp; Agile Management; Stakeholder &amp; Client Management; Process Improvement &amp; Quality Mindset</t>
        </is>
      </c>
      <c r="AC141" s="165" t="inlineStr">
        <is>
          <t>AI / automation · Project / programme management · Data, SQL &amp; analytics · Domain, regulatory &amp; XBRL · Client, sales &amp; stakeholders · Broader exposure &amp; ownership</t>
        </is>
      </c>
      <c r="AD141" s="165" t="n"/>
      <c r="AE141" s="122" t="inlineStr">
        <is>
          <t>Data Operations &amp; Digitization · 83% of competencies evidenced; must-haves met</t>
        </is>
      </c>
      <c r="AF141" s="123" t="inlineStr">
        <is>
          <t>Namrata Juvekar · Financial Analyst — 1.00: validation, filing, team, shift; Abhijit Bhagwan Patil · Financial Analyst — 0.72: validation, filing, tagging, team; Monica Patel · Senior Financial Analyst — 0.62: team, validation, filing, tagging</t>
        </is>
      </c>
      <c r="AG141" s="123" t="inlineStr">
        <is>
          <t>No close match in other businesses</t>
        </is>
      </c>
      <c r="AH141" s="123" t="n"/>
      <c r="AI141" s="123" t="n"/>
      <c r="AJ141" s="123" t="n"/>
    </row>
    <row r="142" ht="132" customHeight="1">
      <c r="A142" s="109" t="inlineStr">
        <is>
          <t>IRISC240</t>
        </is>
      </c>
      <c r="B142" s="111" t="inlineStr">
        <is>
          <t>Sakina Dholkawala</t>
        </is>
      </c>
      <c r="C142" s="111" t="inlineStr">
        <is>
          <t>Services</t>
        </is>
      </c>
      <c r="D142" s="115" t="inlineStr">
        <is>
          <t>Consultant</t>
        </is>
      </c>
      <c r="E142" s="115" t="inlineStr">
        <is>
          <t>Senior Financial Analyst</t>
        </is>
      </c>
      <c r="F142" s="115" t="inlineStr">
        <is>
          <t>L3 – Professional / Associate</t>
        </is>
      </c>
      <c r="G142" s="116" t="inlineStr">
        <is>
          <t>A3</t>
        </is>
      </c>
      <c r="H142" s="146" t="inlineStr">
        <is>
          <t>▲ Up</t>
        </is>
      </c>
      <c r="I142" s="111" t="inlineStr">
        <is>
          <t>IC</t>
        </is>
      </c>
      <c r="J142" s="113" t="n">
        <v>3</v>
      </c>
      <c r="K142" s="114" t="inlineStr">
        <is>
          <t>Medium</t>
        </is>
      </c>
      <c r="L142" s="114" t="inlineStr">
        <is>
          <t>Core Contributor</t>
        </is>
      </c>
      <c r="M142" s="114" t="inlineStr">
        <is>
          <t>Develop in role</t>
        </is>
      </c>
      <c r="N142" s="114" t="n"/>
      <c r="O142" s="114" t="inlineStr">
        <is>
          <t>Yes</t>
        </is>
      </c>
      <c r="P142" s="114" t="inlineStr"/>
      <c r="Q142" s="119" t="n">
        <v>101</v>
      </c>
      <c r="R142" s="164" t="inlineStr">
        <is>
          <t>Meets the level</t>
        </is>
      </c>
      <c r="S142" s="164" t="n">
        <v>105</v>
      </c>
      <c r="T142" s="164" t="n">
        <v>88</v>
      </c>
      <c r="U142" s="164" t="n">
        <v>104</v>
      </c>
      <c r="V142" s="164" t="n"/>
      <c r="W142" s="164" t="inlineStr">
        <is>
          <t>AI / GenAI, Problem solving</t>
        </is>
      </c>
      <c r="X142" s="164" t="inlineStr">
        <is>
          <r>
            <rPr>
              <rFont val="Calibri"/>
              <b val="1"/>
              <sz val="10"/>
            </rPr>
            <t>B1:</t>
          </r>
          <r>
            <rPr>
              <rFont val="Calibri"/>
              <sz val="10"/>
            </rPr>
            <t xml:space="preserve"> 90% of profile — close</t>
          </r>
        </is>
      </c>
      <c r="Y142" s="164" t="inlineStr">
        <is>
          <r>
            <rPr>
              <rFont val="Calibri"/>
              <b val="1"/>
              <sz val="10"/>
            </rPr>
            <t>Evidence:</t>
          </r>
          <r>
            <rPr>
              <rFont val="Calibri"/>
              <sz val="10"/>
            </rPr>
            <t xml:space="preserve"> Survey + KRAs | Core: Ownership 3/2, Problem solving 1/2,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r>
        </is>
      </c>
      <c r="Z142" s="120" t="inlineStr">
        <is>
          <t>Domain, regulatory &amp; XBRL · Broader exposure &amp; ownership</t>
        </is>
      </c>
      <c r="AA142" s="165" t="n"/>
      <c r="AB142" s="165" t="inlineStr">
        <is>
          <t>Product, Platform &amp; Domain Knowledge; Project, Program &amp; Agile Management</t>
        </is>
      </c>
      <c r="AC142" s="165" t="inlineStr">
        <is>
          <t>Domain, regulatory &amp; XBRL · Product &amp; tool knowledge · Broader exposure &amp; ownership</t>
        </is>
      </c>
      <c r="AD142" s="165" t="n"/>
      <c r="AE142" s="122" t="inlineStr">
        <is>
          <t>No strong match from survey evidence</t>
        </is>
      </c>
      <c r="AF142" s="123" t="inlineStr">
        <is>
          <t>Raj Ratnakar Kumbhar · Senior Financial Analyst — 0.79: tagging, basic, understanding, learn.; Kamlesh Bomble · Senior Financial Analyst — 0.49: tagging, assigned, microsoft, communication.; Ashok Yadav · Senior Financial Analyst — 0.47: tagging, process, microsoft, communication.</t>
        </is>
      </c>
      <c r="AG142" s="123" t="inlineStr">
        <is>
          <t>No close match in other businesses</t>
        </is>
      </c>
      <c r="AH142" s="123" t="n"/>
      <c r="AI142" s="123" t="n"/>
      <c r="AJ142" s="123" t="n"/>
    </row>
    <row r="143" ht="132" customHeight="1">
      <c r="A143" s="109" t="inlineStr">
        <is>
          <t>IRIS0075</t>
        </is>
      </c>
      <c r="B143" s="111" t="inlineStr">
        <is>
          <t>Sudarshan Vichare</t>
        </is>
      </c>
      <c r="C143" s="111" t="inlineStr">
        <is>
          <t>Services</t>
        </is>
      </c>
      <c r="D143" s="115" t="inlineStr">
        <is>
          <t>Junior Financial Analyst</t>
        </is>
      </c>
      <c r="E143" s="115" t="inlineStr">
        <is>
          <t>Senior Financial Analyst</t>
        </is>
      </c>
      <c r="F143" s="115" t="inlineStr">
        <is>
          <t>L3 – Professional / Associate</t>
        </is>
      </c>
      <c r="G143" s="116" t="inlineStr">
        <is>
          <t>A3</t>
        </is>
      </c>
      <c r="H143" s="146" t="inlineStr">
        <is>
          <t>▲ Up</t>
        </is>
      </c>
      <c r="I143" s="111" t="inlineStr">
        <is>
          <t>IC</t>
        </is>
      </c>
      <c r="J143" s="113" t="n">
        <v>3</v>
      </c>
      <c r="K143" s="114" t="inlineStr">
        <is>
          <t>Medium</t>
        </is>
      </c>
      <c r="L143" s="114" t="inlineStr">
        <is>
          <t>Core Contributor</t>
        </is>
      </c>
      <c r="M143" s="114" t="inlineStr">
        <is>
          <t>Develop in role</t>
        </is>
      </c>
      <c r="N143" s="114" t="n"/>
      <c r="O143" s="114" t="inlineStr">
        <is>
          <t>Yes</t>
        </is>
      </c>
      <c r="P143" s="114" t="inlineStr"/>
      <c r="Q143" s="119" t="n">
        <v>94</v>
      </c>
      <c r="R143" s="164" t="inlineStr">
        <is>
          <t>Meets the level</t>
        </is>
      </c>
      <c r="S143" s="164" t="n">
        <v>102</v>
      </c>
      <c r="T143" s="164" t="n">
        <v>88</v>
      </c>
      <c r="U143" s="164" t="n">
        <v>92</v>
      </c>
      <c r="V143" s="164" t="n"/>
      <c r="W143" s="164" t="inlineStr">
        <is>
          <t>Quality &amp; process, AI / GenAI, Problem solving</t>
        </is>
      </c>
      <c r="X143" s="164" t="inlineStr">
        <is>
          <r>
            <rPr>
              <rFont val="Calibri"/>
              <b val="1"/>
              <sz val="10"/>
            </rPr>
            <t>B1:</t>
          </r>
          <r>
            <rPr>
              <rFont val="Calibri"/>
              <sz val="10"/>
            </rPr>
            <t xml:space="preserve"> 83% of profile — close</t>
          </r>
        </is>
      </c>
      <c r="Y143" s="164" t="inlineStr">
        <is>
          <r>
            <rPr>
              <rFont val="Calibri"/>
              <b val="1"/>
              <sz val="10"/>
            </rPr>
            <t>Evidence:</t>
          </r>
          <r>
            <rPr>
              <rFont val="Calibri"/>
              <sz val="10"/>
            </rPr>
            <t xml:space="preserve"> Survey + KRAs | Core: Ownership 3/2, Problem solving 1/2, Communication &amp; collaboration 3/2, Client &amp; quality focus 3/2, Learning agility 2/2, Integrity &amp; compliance 2/2 | Future-ready: AI literacy 1/2, Data literacy 2/2, Digital fluency 2/2, Innovation 2/2 | Functional: XBRL &amp; taxonomy 4/3, Accounting standards 3/3, Regulatory domain 3/3, Quality &amp; process 2/3, Excel &amp; tools 3/3, AI / GenAI 2/3</t>
          </r>
        </is>
      </c>
      <c r="Z143" s="120" t="inlineStr">
        <is>
          <t>Leadership &amp; people management · Client, sales &amp; stakeholders</t>
        </is>
      </c>
      <c r="AA143" s="165" t="n"/>
      <c r="AB143" s="165" t="inlineStr">
        <is>
          <t>AI, GenAI &amp; Prompt Engineering; Programming &amp; Tech-Stack Depth; Product, Platform &amp; Domain Knowledge</t>
        </is>
      </c>
      <c r="AC143" s="165" t="inlineStr">
        <is>
          <t>Leadership &amp; people management · Client, sales &amp; stakeholders</t>
        </is>
      </c>
      <c r="AD143" s="165" t="n"/>
      <c r="AE143" s="122" t="inlineStr">
        <is>
          <t>No strong match from survey evidence</t>
        </is>
      </c>
      <c r="AF143" s="123" t="inlineStr">
        <is>
          <t>No material overlap found</t>
        </is>
      </c>
      <c r="AG143" s="123" t="inlineStr">
        <is>
          <t>No close match in other businesses</t>
        </is>
      </c>
      <c r="AH143" s="123" t="n"/>
      <c r="AI143" s="123" t="n"/>
      <c r="AJ143" s="123" t="n"/>
    </row>
    <row r="144" ht="132" customHeight="1">
      <c r="A144" s="109" t="inlineStr">
        <is>
          <t>IRIS1897</t>
        </is>
      </c>
      <c r="B144" s="111" t="inlineStr">
        <is>
          <t>Sunil Bist</t>
        </is>
      </c>
      <c r="C144" s="111" t="inlineStr">
        <is>
          <t>Services</t>
        </is>
      </c>
      <c r="D144" s="115" t="inlineStr">
        <is>
          <t>Financial Analyst</t>
        </is>
      </c>
      <c r="E144" s="115" t="inlineStr">
        <is>
          <t>Senior Financial Analyst</t>
        </is>
      </c>
      <c r="F144" s="115" t="inlineStr">
        <is>
          <t>L3 – Professional / Associate</t>
        </is>
      </c>
      <c r="G144" s="116" t="inlineStr">
        <is>
          <t>A3</t>
        </is>
      </c>
      <c r="H144" s="146" t="inlineStr">
        <is>
          <t>▲ Up</t>
        </is>
      </c>
      <c r="I144" s="111" t="inlineStr">
        <is>
          <t>IC</t>
        </is>
      </c>
      <c r="J144" s="113" t="n">
        <v>4</v>
      </c>
      <c r="K144" s="114" t="inlineStr">
        <is>
          <t>High</t>
        </is>
      </c>
      <c r="L144" s="114" t="inlineStr">
        <is>
          <t>Core Contributor</t>
        </is>
      </c>
      <c r="M144" s="114" t="inlineStr">
        <is>
          <t>Ready now</t>
        </is>
      </c>
      <c r="N144" s="114" t="n"/>
      <c r="O144" s="114" t="inlineStr">
        <is>
          <t>Yes</t>
        </is>
      </c>
      <c r="P144" s="114" t="inlineStr"/>
      <c r="Q144" s="119" t="n">
        <v>100</v>
      </c>
      <c r="R144" s="164" t="inlineStr">
        <is>
          <t>Meets the level</t>
        </is>
      </c>
      <c r="S144" s="164" t="n">
        <v>110</v>
      </c>
      <c r="T144" s="164" t="n">
        <v>80</v>
      </c>
      <c r="U144" s="164" t="n">
        <v>101</v>
      </c>
      <c r="V144" s="164" t="n"/>
      <c r="W144" s="164" t="inlineStr">
        <is>
          <t>AI / GenAI, Innovation</t>
        </is>
      </c>
      <c r="X144" s="164" t="inlineStr">
        <is>
          <r>
            <rPr>
              <rFont val="Calibri"/>
              <b val="1"/>
              <sz val="10"/>
            </rPr>
            <t>B1:</t>
          </r>
          <r>
            <rPr>
              <rFont val="Calibri"/>
              <sz val="10"/>
            </rPr>
            <t xml:space="preserve"> 89% of profile — close</t>
          </r>
        </is>
      </c>
      <c r="Y144" s="164" t="inlineStr">
        <is>
          <r>
            <rPr>
              <rFont val="Calibri"/>
              <b val="1"/>
              <sz val="10"/>
            </rPr>
            <t>Evidence:</t>
          </r>
          <r>
            <rPr>
              <rFont val="Calibri"/>
              <sz val="10"/>
            </rPr>
            <t xml:space="preserve"> Survey + KRAs | Core: Ownership 3/2, Problem solving 3/2, Communication &amp; collaboration 2/2, Client &amp; quality focus 4/2, Learning agility 2/2, Integrity &amp; compliance 2/2 | Future-ready: AI literacy 1/2, Data literacy 3/2, Digital fluency 2/2, Innovation 1/2 | Functional: XBRL &amp; taxonomy 4/3, Accounting standards 3/3, Regulatory domain 3/3, Quality &amp; process 4/3, Excel &amp; tools 3/3, AI / GenAI 2/3</t>
          </r>
        </is>
      </c>
      <c r="Z144" s="120" t="inlineStr">
        <is>
          <t>Domain, regulatory &amp; XBRL</t>
        </is>
      </c>
      <c r="AA144" s="165" t="n"/>
      <c r="AB144" s="165" t="inlineStr">
        <is>
          <t>AI, GenAI &amp; Prompt Engineering; Project, Program &amp; Agile Management</t>
        </is>
      </c>
      <c r="AC144" s="165" t="inlineStr">
        <is>
          <t>AI / automation · Leadership &amp; people management · Data, SQL &amp; analytics · Domain, regulatory &amp; XBRL · Product &amp; tool knowledge · Broader exposure &amp; ownership</t>
        </is>
      </c>
      <c r="AD144" s="165" t="n"/>
      <c r="AE144" s="122" t="inlineStr">
        <is>
          <t>No strong match from survey evidence</t>
        </is>
      </c>
      <c r="AF144" s="123" t="inlineStr">
        <is>
          <t>Ajinkya Dhumal · Senior Financial Analyst — 0.92: ixbrl, checking, validation, financial; Mandar Vatare · Senior Financial Analyst — 0.58: ixbrl, validation, financial, tagging; Kiran Mane · Senior Financial Analyst — 0.53: ixbrl, validation, financial, tagging</t>
        </is>
      </c>
      <c r="AG144" s="123" t="inlineStr">
        <is>
          <t>Prajakta Athalye · iFile, Financial Analyst — 0.37</t>
        </is>
      </c>
      <c r="AH144" s="123" t="n"/>
      <c r="AI144" s="123" t="n"/>
      <c r="AJ144" s="123" t="n"/>
    </row>
    <row r="145" ht="132" customHeight="1">
      <c r="A145" s="109" t="inlineStr">
        <is>
          <t>IRIS0145</t>
        </is>
      </c>
      <c r="B145" s="111" t="inlineStr">
        <is>
          <t>Sunita Ram Singh</t>
        </is>
      </c>
      <c r="C145" s="111" t="inlineStr">
        <is>
          <t>Services</t>
        </is>
      </c>
      <c r="D145" s="111" t="inlineStr">
        <is>
          <t>Senior Financial Analyst</t>
        </is>
      </c>
      <c r="E145" s="111" t="inlineStr">
        <is>
          <t>Senior Financial Analyst</t>
        </is>
      </c>
      <c r="F145" s="111" t="inlineStr">
        <is>
          <t>L4 – Senior</t>
        </is>
      </c>
      <c r="G145" s="26" t="inlineStr">
        <is>
          <t>A3</t>
        </is>
      </c>
      <c r="H145" s="149" t="inlineStr">
        <is>
          <t>• Same level</t>
        </is>
      </c>
      <c r="I145" s="111" t="inlineStr">
        <is>
          <t>IC</t>
        </is>
      </c>
      <c r="J145" s="113" t="n">
        <v>3</v>
      </c>
      <c r="K145" s="114" t="inlineStr">
        <is>
          <t>Medium</t>
        </is>
      </c>
      <c r="L145" s="114" t="inlineStr">
        <is>
          <t>Core Contributor</t>
        </is>
      </c>
      <c r="M145" s="114" t="inlineStr">
        <is>
          <t>Develop in role</t>
        </is>
      </c>
      <c r="N145" s="114" t="n"/>
      <c r="O145" s="114" t="inlineStr">
        <is>
          <t>Yes</t>
        </is>
      </c>
      <c r="P145" s="114" t="inlineStr"/>
      <c r="Q145" s="119" t="n">
        <v>102</v>
      </c>
      <c r="R145" s="164" t="inlineStr">
        <is>
          <t>Meets the level</t>
        </is>
      </c>
      <c r="S145" s="164" t="n">
        <v>105</v>
      </c>
      <c r="T145" s="164" t="n">
        <v>92</v>
      </c>
      <c r="U145" s="164" t="n">
        <v>104</v>
      </c>
      <c r="V145" s="164" t="n"/>
      <c r="W145" s="164" t="inlineStr">
        <is>
          <t>AI / GenAI, Learning agility</t>
        </is>
      </c>
      <c r="X145" s="164" t="inlineStr">
        <is>
          <r>
            <rPr>
              <rFont val="Calibri"/>
              <b val="1"/>
              <sz val="10"/>
            </rPr>
            <t>B1:</t>
          </r>
          <r>
            <rPr>
              <rFont val="Calibri"/>
              <sz val="10"/>
            </rPr>
            <t xml:space="preserve"> 91% of profile — ready on competencies</t>
          </r>
        </is>
      </c>
      <c r="Y145" s="164" t="inlineStr">
        <is>
          <r>
            <rPr>
              <rFont val="Calibri"/>
              <b val="1"/>
              <sz val="10"/>
            </rPr>
            <t>Evidence:</t>
          </r>
          <r>
            <rPr>
              <rFont val="Calibri"/>
              <sz val="10"/>
            </rPr>
            <t xml:space="preserve"> Survey + KRAs | Core: Ownership 3/2, Problem solving 3/2, Communication &amp; collaboration 3/2, Client &amp; quality focus 3/2, Learning agility 1/2, Integrity &amp; compliance 2/2 | Future-ready: AI literacy 1/2, Data literacy 3/2, Digital fluency 2/2, Innovation 2/2 | Functional: XBRL &amp; taxonomy 4/3, Accounting standards 3/3, Regulatory domain 3/3, Quality &amp; process 4/3, Excel &amp; tools 4/3, AI / GenAI 2/3</t>
          </r>
        </is>
      </c>
      <c r="Z145" s="120" t="inlineStr">
        <is>
          <t>Testing &amp; quality · Domain, regulatory &amp; XBRL · Communication &amp; presentation · Broader exposure &amp; ownership</t>
        </is>
      </c>
      <c r="AA145" s="165" t="n"/>
      <c r="AB145" s="165" t="inlineStr">
        <is>
          <t>Process Improvement &amp; Quality Mindset; AI, GenAI &amp; Prompt Engineering; Stakeholder &amp; Client Management</t>
        </is>
      </c>
      <c r="AC145" s="165" t="inlineStr">
        <is>
          <t>Testing &amp; quality · Domain, regulatory &amp; XBRL · Communication &amp; presentation · Strategy &amp; business acumen · Broader exposure &amp; ownership</t>
        </is>
      </c>
      <c r="AD145" s="165" t="n"/>
      <c r="AE145" s="122" t="inlineStr">
        <is>
          <t>Finance &amp; Accounts · 83% of competencies evidenced; must-haves met; Data Operations &amp; Digitization · 83% of competencies evidenced; must-haves met</t>
        </is>
      </c>
      <c r="AF145" s="123" t="inlineStr">
        <is>
          <t>Sushma Shinde · Senior Financial Analyst — 0.34: file, validation, quality, project; Rajendra Gupta · Senior Financial Analyst — 0.33: file, validation, xbrl, files; Pradul Meshram · Senior Financial Analyst — 0.31: file, esma, meet, stage</t>
        </is>
      </c>
      <c r="AG145" s="123" t="inlineStr">
        <is>
          <t>No close match in other businesses</t>
        </is>
      </c>
      <c r="AH145" s="123" t="n"/>
      <c r="AI145" s="123" t="n"/>
      <c r="AJ145" s="123" t="n"/>
    </row>
    <row r="146" ht="132" customHeight="1">
      <c r="A146" s="109" t="inlineStr">
        <is>
          <t>IRIS0149</t>
        </is>
      </c>
      <c r="B146" s="111" t="inlineStr">
        <is>
          <t>Sunny Kirtane</t>
        </is>
      </c>
      <c r="C146" s="111" t="inlineStr">
        <is>
          <t>Services</t>
        </is>
      </c>
      <c r="D146" s="111" t="inlineStr">
        <is>
          <t>Senior Financial Analyst</t>
        </is>
      </c>
      <c r="E146" s="111" t="inlineStr">
        <is>
          <t>Senior Financial Analyst</t>
        </is>
      </c>
      <c r="F146" s="111" t="inlineStr">
        <is>
          <t>L4 – Senior</t>
        </is>
      </c>
      <c r="G146" s="26" t="inlineStr">
        <is>
          <t>A3</t>
        </is>
      </c>
      <c r="H146" s="149" t="inlineStr">
        <is>
          <t>• Same level</t>
        </is>
      </c>
      <c r="I146" s="111" t="inlineStr">
        <is>
          <t>IC</t>
        </is>
      </c>
      <c r="J146" s="113" t="n">
        <v>3</v>
      </c>
      <c r="K146" s="114" t="inlineStr">
        <is>
          <t>Medium</t>
        </is>
      </c>
      <c r="L146" s="114" t="inlineStr">
        <is>
          <t>Core Contributor</t>
        </is>
      </c>
      <c r="M146" s="114" t="inlineStr">
        <is>
          <t>Develop in role</t>
        </is>
      </c>
      <c r="N146" s="114" t="n"/>
      <c r="O146" s="114" t="inlineStr">
        <is>
          <t>Yes</t>
        </is>
      </c>
      <c r="P146" s="114" t="inlineStr"/>
      <c r="Q146" s="119" t="n">
        <v>98</v>
      </c>
      <c r="R146" s="164" t="inlineStr">
        <is>
          <t>Meets the level</t>
        </is>
      </c>
      <c r="S146" s="164" t="n">
        <v>110</v>
      </c>
      <c r="T146" s="164" t="n">
        <v>88</v>
      </c>
      <c r="U146" s="164" t="n">
        <v>96</v>
      </c>
      <c r="V146" s="164" t="n"/>
      <c r="W146" s="164" t="inlineStr">
        <is>
          <t>Accounting standards, AI / GenAI</t>
        </is>
      </c>
      <c r="X146" s="164" t="inlineStr">
        <is>
          <r>
            <rPr>
              <rFont val="Calibri"/>
              <b val="1"/>
              <sz val="10"/>
            </rPr>
            <t>B1:</t>
          </r>
          <r>
            <rPr>
              <rFont val="Calibri"/>
              <sz val="10"/>
            </rPr>
            <t xml:space="preserve"> 86% of profile — close</t>
          </r>
        </is>
      </c>
      <c r="Y146" s="164" t="inlineStr">
        <is>
          <r>
            <rPr>
              <rFont val="Calibri"/>
              <b val="1"/>
              <sz val="10"/>
            </rPr>
            <t>Evidence:</t>
          </r>
          <r>
            <rPr>
              <rFont val="Calibri"/>
              <sz val="10"/>
            </rPr>
            <t xml:space="preserve"> Survey + KRAs | Core: Ownership 2/2, Problem solving 3/2, Communication &amp; collaboration 3/2, Client &amp; quality focus 3/2, Learning agility 2/2, Integrity &amp; compliance 2/2 | Future-ready: AI literacy 1/2, Data literacy 2/2, Digital fluency 2/2, Innovation 2/2 | Functional: XBRL &amp; taxonomy 4/3, Accounting standards 2/3, Regulatory domain 3/3, Quality &amp; process 4/3, Excel &amp; tools 3/3, AI / GenAI 2/3</t>
          </r>
        </is>
      </c>
      <c r="Z146" s="120" t="inlineStr">
        <is>
          <t>Project / programme management · Domain, regulatory &amp; XBRL</t>
        </is>
      </c>
      <c r="AA146" s="165" t="n"/>
      <c r="AB146" s="165" t="inlineStr">
        <is>
          <t>AI, GenAI &amp; Prompt Engineering</t>
        </is>
      </c>
      <c r="AC146" s="165" t="inlineStr">
        <is>
          <t>Project / programme management · Domain, regulatory &amp; XBRL</t>
        </is>
      </c>
      <c r="AD146" s="165" t="n"/>
      <c r="AE146" s="122" t="inlineStr">
        <is>
          <t>No strong match from survey evidence</t>
        </is>
      </c>
      <c r="AF146" s="123" t="inlineStr">
        <is>
          <t>Jivika Wadhwani · Senior Financial Analyst — 0.49: financial, reports, analysis, taxonomy; Mandar Vatare · Senior Financial Analyst — 0.43: financial, tagging, ixbrl, quality; Kiran Mane · Senior Financial Analyst — 0.42: tagging, financial, analysis, ixbrl</t>
        </is>
      </c>
      <c r="AG146" s="123" t="inlineStr">
        <is>
          <t>Bhanu Vardhan Nelly · iFile, Financial Analyst — 0.47; Prajakta Athalye · iFile, Financial Analyst — 0.40; Tuku Deb · iFile, Senior Financial Analyst — 0.27</t>
        </is>
      </c>
      <c r="AH146" s="123" t="n"/>
      <c r="AI146" s="123" t="n"/>
      <c r="AJ146" s="123" t="n"/>
    </row>
    <row r="147" ht="132" customHeight="1">
      <c r="A147" s="109" t="inlineStr">
        <is>
          <t>IRIS0128</t>
        </is>
      </c>
      <c r="B147" s="111" t="inlineStr">
        <is>
          <t>Supriya Thakur</t>
        </is>
      </c>
      <c r="C147" s="111" t="inlineStr">
        <is>
          <t>Services</t>
        </is>
      </c>
      <c r="D147" s="115" t="inlineStr">
        <is>
          <t>Financial Analyst</t>
        </is>
      </c>
      <c r="E147" s="115" t="inlineStr">
        <is>
          <t>Senior Financial Analyst</t>
        </is>
      </c>
      <c r="F147" s="115" t="inlineStr">
        <is>
          <t>L3 – Professional / Associate</t>
        </is>
      </c>
      <c r="G147" s="116" t="inlineStr">
        <is>
          <t>A3</t>
        </is>
      </c>
      <c r="H147" s="146" t="inlineStr">
        <is>
          <t>▲ Up</t>
        </is>
      </c>
      <c r="I147" s="111" t="inlineStr">
        <is>
          <t>IC</t>
        </is>
      </c>
      <c r="J147" s="113" t="n">
        <v>3</v>
      </c>
      <c r="K147" s="114" t="inlineStr">
        <is>
          <t>Medium</t>
        </is>
      </c>
      <c r="L147" s="114" t="inlineStr">
        <is>
          <t>Core Contributor</t>
        </is>
      </c>
      <c r="M147" s="114" t="inlineStr">
        <is>
          <t>Develop in role</t>
        </is>
      </c>
      <c r="N147" s="114" t="n"/>
      <c r="O147" s="114" t="inlineStr">
        <is>
          <t>Yes</t>
        </is>
      </c>
      <c r="P147" s="114" t="inlineStr"/>
      <c r="Q147" s="119" t="n">
        <v>100</v>
      </c>
      <c r="R147" s="164" t="inlineStr">
        <is>
          <t>Meets the level</t>
        </is>
      </c>
      <c r="S147" s="164" t="n">
        <v>102</v>
      </c>
      <c r="T147" s="164" t="n">
        <v>92</v>
      </c>
      <c r="U147" s="164" t="n">
        <v>102</v>
      </c>
      <c r="V147" s="164" t="n"/>
      <c r="W147" s="164" t="inlineStr">
        <is>
          <t>Accounting standards, AI / GenAI, Learning agility</t>
        </is>
      </c>
      <c r="X147" s="164" t="inlineStr">
        <is>
          <r>
            <rPr>
              <rFont val="Calibri"/>
              <b val="1"/>
              <sz val="10"/>
            </rPr>
            <t>B1:</t>
          </r>
          <r>
            <rPr>
              <rFont val="Calibri"/>
              <sz val="10"/>
            </rPr>
            <t xml:space="preserve"> 89% of profile — close</t>
          </r>
        </is>
      </c>
      <c r="Y147" s="164"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1/2, Data literacy 3/2, Digital fluency 2/2, Innovation 2/2 | Functional: XBRL &amp; taxonomy 4/3, Accounting standards 2/3, Regulatory domain 4/3, Quality &amp; process 4/3, Excel &amp; tools 4/3, AI / GenAI 2/3</t>
          </r>
        </is>
      </c>
      <c r="Z147" s="120" t="inlineStr">
        <is>
          <t>Answered · no common topic</t>
        </is>
      </c>
      <c r="AA147" s="165" t="n"/>
      <c r="AB147" s="165" t="inlineStr">
        <is>
          <t>XBRL, iXBRL &amp; Taxonomy</t>
        </is>
      </c>
      <c r="AC147" s="165" t="inlineStr">
        <is>
          <t>Answered · no common topic</t>
        </is>
      </c>
      <c r="AD147" s="165" t="n"/>
      <c r="AE147" s="122" t="inlineStr">
        <is>
          <t>Customer Success &amp; Support · 100% of competencies evidenced; must-haves met; Project &amp; Program Management · 83% of competencies evidenced; must-haves met</t>
        </is>
      </c>
      <c r="AF147" s="123" t="inlineStr">
        <is>
          <t>Atul Paradkar · Senior Financial Analyst — 0.57: tagging, filing, accurate, process; Dipak Warkhade · Senior Financial Analyst — 0.34: finish, start, knowledge, tagging; Ashok Yadav · Senior Financial Analyst — 0.33: tagging, complete, knowledge, process</t>
        </is>
      </c>
      <c r="AG147" s="123" t="inlineStr">
        <is>
          <t>No close match in other businesses</t>
        </is>
      </c>
      <c r="AH147" s="123" t="n"/>
      <c r="AI147" s="123" t="n"/>
      <c r="AJ147" s="123" t="n"/>
    </row>
    <row r="148" ht="132" customHeight="1">
      <c r="A148" s="109" t="inlineStr">
        <is>
          <t>IRIS1247</t>
        </is>
      </c>
      <c r="B148" s="111" t="inlineStr">
        <is>
          <t>Sushma Shinde</t>
        </is>
      </c>
      <c r="C148" s="111" t="inlineStr">
        <is>
          <t>Services</t>
        </is>
      </c>
      <c r="D148" s="115" t="inlineStr">
        <is>
          <t>Financial Analyst</t>
        </is>
      </c>
      <c r="E148" s="115" t="inlineStr">
        <is>
          <t>Senior Financial Analyst</t>
        </is>
      </c>
      <c r="F148" s="115" t="inlineStr">
        <is>
          <t>L3 – Professional / Associate</t>
        </is>
      </c>
      <c r="G148" s="116" t="inlineStr">
        <is>
          <t>A3</t>
        </is>
      </c>
      <c r="H148" s="146" t="inlineStr">
        <is>
          <t>▲ Up</t>
        </is>
      </c>
      <c r="I148" s="111" t="inlineStr">
        <is>
          <t>IC</t>
        </is>
      </c>
      <c r="J148" s="113" t="n">
        <v>5</v>
      </c>
      <c r="K148" s="114" t="inlineStr">
        <is>
          <t>High</t>
        </is>
      </c>
      <c r="L148" s="114" t="inlineStr">
        <is>
          <t>Emerging Talent</t>
        </is>
      </c>
      <c r="M148" s="114" t="inlineStr">
        <is>
          <t>Ready now</t>
        </is>
      </c>
      <c r="N148" s="114" t="inlineStr">
        <is>
          <t>Yes</t>
        </is>
      </c>
      <c r="O148" s="114" t="inlineStr">
        <is>
          <t>Yes</t>
        </is>
      </c>
      <c r="P148" s="114" t="inlineStr"/>
      <c r="Q148" s="119" t="n">
        <v>95</v>
      </c>
      <c r="R148" s="164" t="inlineStr">
        <is>
          <t>Meets the level</t>
        </is>
      </c>
      <c r="S148" s="164" t="n">
        <v>102</v>
      </c>
      <c r="T148" s="164" t="n">
        <v>75</v>
      </c>
      <c r="U148" s="164" t="n">
        <v>99</v>
      </c>
      <c r="V148" s="164" t="n"/>
      <c r="W148" s="164" t="inlineStr">
        <is>
          <t>Accounting standards, AI / GenAI, Learning agility</t>
        </is>
      </c>
      <c r="X148" s="164" t="inlineStr">
        <is>
          <r>
            <rPr>
              <rFont val="Calibri"/>
              <b val="1"/>
              <sz val="10"/>
            </rPr>
            <t>B1:</t>
          </r>
          <r>
            <rPr>
              <rFont val="Calibri"/>
              <sz val="10"/>
            </rPr>
            <t xml:space="preserve"> 86% of profile — close</t>
          </r>
        </is>
      </c>
      <c r="Y148" s="164" t="inlineStr">
        <is>
          <r>
            <rPr>
              <rFont val="Calibri"/>
              <b val="1"/>
              <sz val="10"/>
            </rPr>
            <t>Evidence:</t>
          </r>
          <r>
            <rPr>
              <rFont val="Calibri"/>
              <sz val="10"/>
            </rPr>
            <t xml:space="preserve"> Survey + KRAs | Core: Ownership 4/2, Problem solving 2/2, Communication &amp; collaboration 3/2, Client &amp; quality focus 4/2, Learning agility 1/2, Integrity &amp; compliance 2/2 | Future-ready: AI literacy 1/2, Data literacy 2/2, Digital fluency 2/2, Innovation 1/2 | Functional: XBRL &amp; taxonomy 4/3, Accounting standards 2/3, Regulatory domain 4/3, Quality &amp; process 4/3, Excel &amp; tools 3/3, AI / GenAI 2/3</t>
          </r>
        </is>
      </c>
      <c r="Z148" s="120" t="inlineStr">
        <is>
          <t>Testing &amp; quality · Domain, regulatory &amp; XBRL · Client, sales &amp; stakeholders · Communication &amp; presentation · Broader exposure &amp; ownership</t>
        </is>
      </c>
      <c r="AA148" s="165" t="n"/>
      <c r="AB148" s="165" t="inlineStr">
        <is>
          <t>Stakeholder &amp; Client Management; AI, GenAI &amp; Prompt Engineering</t>
        </is>
      </c>
      <c r="AC148" s="165" t="inlineStr">
        <is>
          <t>Testing &amp; quality · Domain, regulatory &amp; XBRL · Client, sales &amp; stakeholders · Communication &amp; presentation · Broader exposure &amp; ownership</t>
        </is>
      </c>
      <c r="AD148" s="165" t="n"/>
      <c r="AE148" s="122" t="inlineStr">
        <is>
          <t>Data Operations &amp; Digitization · 83% of competencies evidenced; must-haves met</t>
        </is>
      </c>
      <c r="AF148" s="123" t="inlineStr">
        <is>
          <t>Rajendra Gupta · Senior Financial Analyst — 0.45: file, validation, xml, mca; Atul Paradkar · Senior Financial Analyst — 0.42: process, tagging, file, mca; Sandeep Dhere · Senior Financial Analyst — 0.38: tool, file, mca, tagging</t>
        </is>
      </c>
      <c r="AG148" s="123" t="inlineStr">
        <is>
          <t>No close match in other businesses</t>
        </is>
      </c>
      <c r="AH148" s="123" t="n"/>
      <c r="AI148" s="123" t="n"/>
      <c r="AJ148" s="123" t="n"/>
    </row>
    <row r="149" ht="132" customHeight="1">
      <c r="A149" s="109" t="inlineStr">
        <is>
          <t>IRIS0819</t>
        </is>
      </c>
      <c r="B149" s="111" t="inlineStr">
        <is>
          <t>Vikram Bangera</t>
        </is>
      </c>
      <c r="C149" s="111" t="inlineStr">
        <is>
          <t>Services</t>
        </is>
      </c>
      <c r="D149" s="111" t="inlineStr">
        <is>
          <t>Senior Financial Analyst</t>
        </is>
      </c>
      <c r="E149" s="111" t="inlineStr">
        <is>
          <t>Senior Financial Analyst</t>
        </is>
      </c>
      <c r="F149" s="111" t="inlineStr">
        <is>
          <t>L4 – Senior</t>
        </is>
      </c>
      <c r="G149" s="26" t="inlineStr">
        <is>
          <t>A3</t>
        </is>
      </c>
      <c r="H149" s="149" t="inlineStr">
        <is>
          <t>• Same level</t>
        </is>
      </c>
      <c r="I149" s="111" t="inlineStr">
        <is>
          <t>IC</t>
        </is>
      </c>
      <c r="J149" s="113" t="n">
        <v>3</v>
      </c>
      <c r="K149" s="114" t="inlineStr">
        <is>
          <t>High</t>
        </is>
      </c>
      <c r="L149" s="114" t="inlineStr">
        <is>
          <t>Core Contributor</t>
        </is>
      </c>
      <c r="M149" s="114" t="inlineStr">
        <is>
          <t>Ready in 6–12 months</t>
        </is>
      </c>
      <c r="N149" s="114" t="n"/>
      <c r="O149" s="114" t="inlineStr">
        <is>
          <t>Yes</t>
        </is>
      </c>
      <c r="P149" s="114" t="inlineStr"/>
      <c r="Q149" s="119" t="n">
        <v>97</v>
      </c>
      <c r="R149" s="164" t="inlineStr">
        <is>
          <t>Meets the level</t>
        </is>
      </c>
      <c r="S149" s="164" t="n">
        <v>102</v>
      </c>
      <c r="T149" s="164" t="n">
        <v>88</v>
      </c>
      <c r="U149" s="164" t="n">
        <v>99</v>
      </c>
      <c r="V149" s="164" t="n"/>
      <c r="W149" s="164" t="inlineStr">
        <is>
          <t>Regulatory domain, AI / GenAI, Learning agility</t>
        </is>
      </c>
      <c r="X149" s="164" t="inlineStr">
        <is>
          <r>
            <rPr>
              <rFont val="Calibri"/>
              <b val="1"/>
              <sz val="10"/>
            </rPr>
            <t>B1:</t>
          </r>
          <r>
            <rPr>
              <rFont val="Calibri"/>
              <sz val="10"/>
            </rPr>
            <t xml:space="preserve"> 86% of profile — close</t>
          </r>
        </is>
      </c>
      <c r="Y149" s="164" t="inlineStr">
        <is>
          <r>
            <rPr>
              <rFont val="Calibri"/>
              <b val="1"/>
              <sz val="10"/>
            </rPr>
            <t>Evidence:</t>
          </r>
          <r>
            <rPr>
              <rFont val="Calibri"/>
              <sz val="10"/>
            </rPr>
            <t xml:space="preserve"> Survey + KRAs | Core: Ownership 3/2,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2/3, Quality &amp; process 4/3, Excel &amp; tools 3/3, AI / GenAI 2/3</t>
          </r>
        </is>
      </c>
      <c r="Z149" s="120" t="inlineStr">
        <is>
          <t>Client, sales &amp; stakeholders · Communication &amp; presentation</t>
        </is>
      </c>
      <c r="AA149" s="165" t="n"/>
      <c r="AB149" s="165" t="inlineStr">
        <is>
          <t>AI, GenAI &amp; Prompt Engineering; Process Improvement &amp; Quality Mindset</t>
        </is>
      </c>
      <c r="AC149" s="165" t="inlineStr">
        <is>
          <t>Client, sales &amp; stakeholders · Communication &amp; presentation</t>
        </is>
      </c>
      <c r="AD149" s="165" t="n"/>
      <c r="AE149" s="122" t="inlineStr">
        <is>
          <t>No strong match from survey evidence</t>
        </is>
      </c>
      <c r="AF149" s="123" t="inlineStr">
        <is>
          <t>Dhananjay Bavkar · Senior Financial Analyst — 0.83: disclosure, issue, management, validation; Jinesh Kumar S · Manager – Assisted Services — 0.35: management, xbrl, quality, testing; Namrata Juvekar · Financial Analyst — 0.34: management, validation, issue, shift</t>
        </is>
      </c>
      <c r="AG149" s="123" t="inlineStr">
        <is>
          <t>Prajakta Athalye · iFile, Financial Analyst — 0.26</t>
        </is>
      </c>
      <c r="AH149" s="123" t="n"/>
      <c r="AI149" s="123" t="n"/>
      <c r="AJ149" s="123" t="n"/>
    </row>
    <row r="150" ht="132" customHeight="1">
      <c r="A150" s="109" t="inlineStr">
        <is>
          <t>IRISC212</t>
        </is>
      </c>
      <c r="B150" s="111" t="inlineStr">
        <is>
          <t>Vishakha Vitmal</t>
        </is>
      </c>
      <c r="C150" s="111" t="inlineStr">
        <is>
          <t>Services</t>
        </is>
      </c>
      <c r="D150" s="115" t="inlineStr">
        <is>
          <t>Consultant</t>
        </is>
      </c>
      <c r="E150" s="115" t="inlineStr">
        <is>
          <t>Senior Financial Analyst</t>
        </is>
      </c>
      <c r="F150" s="115" t="inlineStr">
        <is>
          <t>L3 – Professional / Associate</t>
        </is>
      </c>
      <c r="G150" s="116" t="inlineStr">
        <is>
          <t>A3</t>
        </is>
      </c>
      <c r="H150" s="146" t="inlineStr">
        <is>
          <t>▲ Up</t>
        </is>
      </c>
      <c r="I150" s="111" t="inlineStr">
        <is>
          <t>IC</t>
        </is>
      </c>
      <c r="J150" s="113" t="n">
        <v>3</v>
      </c>
      <c r="K150" s="114" t="inlineStr">
        <is>
          <t>Medium</t>
        </is>
      </c>
      <c r="L150" s="114" t="inlineStr">
        <is>
          <t>Core Contributor</t>
        </is>
      </c>
      <c r="M150" s="114" t="inlineStr">
        <is>
          <t>Develop in role</t>
        </is>
      </c>
      <c r="N150" s="114" t="n"/>
      <c r="O150" s="114" t="inlineStr">
        <is>
          <t>Yes</t>
        </is>
      </c>
      <c r="P150" s="114" t="inlineStr"/>
      <c r="Q150" s="119" t="n">
        <v>100</v>
      </c>
      <c r="R150" s="164" t="inlineStr">
        <is>
          <t>Meets the level</t>
        </is>
      </c>
      <c r="S150" s="164" t="n">
        <v>102</v>
      </c>
      <c r="T150" s="164" t="n">
        <v>85</v>
      </c>
      <c r="U150" s="164" t="n">
        <v>104</v>
      </c>
      <c r="V150" s="164" t="n"/>
      <c r="W150" s="164" t="inlineStr">
        <is>
          <t>AI / GenAI, Learning agility, Innovation</t>
        </is>
      </c>
      <c r="X150" s="164" t="inlineStr">
        <is>
          <r>
            <rPr>
              <rFont val="Calibri"/>
              <b val="1"/>
              <sz val="10"/>
            </rPr>
            <t>B1:</t>
          </r>
          <r>
            <rPr>
              <rFont val="Calibri"/>
              <sz val="10"/>
            </rPr>
            <t xml:space="preserve"> 90% of profile — close</t>
          </r>
        </is>
      </c>
      <c r="Y150" s="164"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4/3, Quality &amp; process 4/3, Excel &amp; tools 3/3, AI / GenAI 2/3</t>
          </r>
        </is>
      </c>
      <c r="Z150" s="120" t="inlineStr">
        <is>
          <t>Project / programme management</t>
        </is>
      </c>
      <c r="AA150" s="165" t="n"/>
      <c r="AB150" s="165" t="inlineStr">
        <is>
          <t>AI, GenAI &amp; Prompt Engineering; Process Improvement &amp; Quality Mindset</t>
        </is>
      </c>
      <c r="AC150" s="165" t="inlineStr">
        <is>
          <t>Project / programme management</t>
        </is>
      </c>
      <c r="AD150" s="165" t="n"/>
      <c r="AE150" s="122" t="inlineStr">
        <is>
          <t>No strong match from survey evidence</t>
        </is>
      </c>
      <c r="AF150" s="123" t="inlineStr">
        <is>
          <t>Lalita Waghmare · Team Lead – Assisted Services — 0.36: queries, xml, knowledge, ifile</t>
        </is>
      </c>
      <c r="AG150" s="123" t="inlineStr">
        <is>
          <t>No close match in other businesses</t>
        </is>
      </c>
      <c r="AH150" s="123" t="n"/>
      <c r="AI150" s="123" t="n"/>
      <c r="AJ150" s="123" t="n"/>
    </row>
    <row r="151" ht="132" customHeight="1">
      <c r="A151" s="109" t="inlineStr">
        <is>
          <t>IRIS2475</t>
        </is>
      </c>
      <c r="B151" s="111" t="inlineStr">
        <is>
          <t>Yadavar Velumurgan S.</t>
        </is>
      </c>
      <c r="C151" s="111" t="inlineStr">
        <is>
          <t>Services</t>
        </is>
      </c>
      <c r="D151" s="115" t="inlineStr">
        <is>
          <t>Senior Financial Analyst</t>
        </is>
      </c>
      <c r="E151" s="115" t="inlineStr">
        <is>
          <t>Senior QA Engineer</t>
        </is>
      </c>
      <c r="F151" s="111" t="inlineStr">
        <is>
          <t>L4 – Senior</t>
        </is>
      </c>
      <c r="G151" s="26" t="inlineStr">
        <is>
          <t>A3</t>
        </is>
      </c>
      <c r="H151" s="149" t="inlineStr">
        <is>
          <t>• Same level</t>
        </is>
      </c>
      <c r="I151" s="111" t="inlineStr">
        <is>
          <t>IC</t>
        </is>
      </c>
      <c r="J151" s="113" t="n">
        <v>3</v>
      </c>
      <c r="K151" s="114" t="inlineStr">
        <is>
          <t>Medium</t>
        </is>
      </c>
      <c r="L151" s="114" t="inlineStr">
        <is>
          <t>Core Contributor</t>
        </is>
      </c>
      <c r="M151" s="114" t="inlineStr">
        <is>
          <t>Develop in role</t>
        </is>
      </c>
      <c r="N151" s="114" t="n"/>
      <c r="O151" s="114" t="inlineStr">
        <is>
          <t>Yes</t>
        </is>
      </c>
      <c r="P151" s="114" t="inlineStr"/>
      <c r="Q151" s="119" t="n">
        <v>110</v>
      </c>
      <c r="R151" s="164" t="inlineStr">
        <is>
          <t>Exceeds — ready for stretch</t>
        </is>
      </c>
      <c r="S151" s="164" t="n">
        <v>113</v>
      </c>
      <c r="T151" s="164" t="n">
        <v>110</v>
      </c>
      <c r="U151" s="164" t="n">
        <v>108</v>
      </c>
      <c r="V151" s="164" t="n"/>
      <c r="W151" s="164" t="inlineStr">
        <is>
          <t>SQL &amp; data</t>
        </is>
      </c>
      <c r="X151" s="164" t="inlineStr">
        <is>
          <r>
            <rPr>
              <rFont val="Calibri"/>
              <b val="1"/>
              <sz val="10"/>
            </rPr>
            <t>B1:</t>
          </r>
          <r>
            <rPr>
              <rFont val="Calibri"/>
              <sz val="10"/>
            </rPr>
            <t xml:space="preserve"> 97% of profile — ready on competencies</t>
          </r>
        </is>
      </c>
      <c r="Y151" s="164" t="inlineStr">
        <is>
          <r>
            <rPr>
              <rFont val="Calibri"/>
              <b val="1"/>
              <sz val="10"/>
            </rPr>
            <t>Evidence:</t>
          </r>
          <r>
            <rPr>
              <rFont val="Calibri"/>
              <sz val="10"/>
            </rPr>
            <t xml:space="preserve"> Survey + KRAs | Core: Ownership 3/2, Problem solving 3/2, Communication &amp; collaboration 3/2, Client &amp; quality focus 3/2, Learning agility 2/2, Integrity &amp; compliance 2/2 | Future-ready: AI literacy 3/2, Data literacy 2/2, Digital fluency 2/2, Innovation 3/2 | Functional: Testing &amp; automation 4/3, Product &amp; domain 4/3, SQL &amp; data 2/3, AI / GenAI 4/3, Quality &amp; process 4/3, Communication 3/3</t>
          </r>
        </is>
      </c>
      <c r="Z151" s="120" t="inlineStr">
        <is>
          <t>AI / automation · Testing &amp; quality · Product &amp; tool knowledge · Broader exposure &amp; ownership</t>
        </is>
      </c>
      <c r="AA151" s="165" t="n"/>
      <c r="AB151" s="165" t="inlineStr">
        <is>
          <t>AI, GenAI &amp; Prompt Engineering; Advanced Excel &amp; Productivity Tools; Accounting &amp; Reporting Standards · IFRS/US GAAP</t>
        </is>
      </c>
      <c r="AC151" s="165" t="inlineStr">
        <is>
          <t>AI / automation · Testing &amp; quality · Product &amp; tool knowledge · Strategy &amp; business acumen · Broader exposure &amp; ownership</t>
        </is>
      </c>
      <c r="AD151" s="165" t="n"/>
      <c r="AE151" s="122" t="inlineStr">
        <is>
          <t>Design &amp; Creative · 83% of competencies evidenced; must-haves met; Customer Success &amp; Support · 83% of competencies evidenced; must-haves met</t>
        </is>
      </c>
      <c r="AF151" s="123" t="inlineStr">
        <is>
          <t>No material overlap found</t>
        </is>
      </c>
      <c r="AG151" s="123" t="inlineStr">
        <is>
          <t>Sandeep Padhi · iFile, QA Engineer — 0.26</t>
        </is>
      </c>
      <c r="AH151" s="123" t="n"/>
      <c r="AI151" s="123" t="n"/>
      <c r="AJ151" s="123" t="n"/>
    </row>
    <row r="152" ht="132" customHeight="1">
      <c r="A152" s="109" t="inlineStr">
        <is>
          <t>IRISC341</t>
        </is>
      </c>
      <c r="B152" s="111" t="inlineStr">
        <is>
          <t>Anjali Singh</t>
        </is>
      </c>
      <c r="C152" s="111" t="inlineStr">
        <is>
          <t>Services</t>
        </is>
      </c>
      <c r="D152" s="115" t="inlineStr">
        <is>
          <t>Consultant</t>
        </is>
      </c>
      <c r="E152" s="115" t="inlineStr">
        <is>
          <t>Financial Analyst</t>
        </is>
      </c>
      <c r="F152" s="111" t="inlineStr">
        <is>
          <t>L3 – Professional / Associate</t>
        </is>
      </c>
      <c r="G152" s="26" t="inlineStr">
        <is>
          <t>A2</t>
        </is>
      </c>
      <c r="H152" s="149" t="inlineStr">
        <is>
          <t>• Same level</t>
        </is>
      </c>
      <c r="I152" s="111" t="inlineStr">
        <is>
          <t>IC</t>
        </is>
      </c>
      <c r="J152" s="113" t="n">
        <v>2</v>
      </c>
      <c r="K152" s="114" t="inlineStr">
        <is>
          <t>Low</t>
        </is>
      </c>
      <c r="L152" s="114" t="inlineStr">
        <is>
          <t>Reliable Specialist</t>
        </is>
      </c>
      <c r="M152" s="114" t="inlineStr">
        <is>
          <t>Performance first</t>
        </is>
      </c>
      <c r="N152" s="114" t="n"/>
      <c r="O152" s="114" t="inlineStr">
        <is>
          <t>Yes</t>
        </is>
      </c>
      <c r="P152" s="114" t="inlineStr"/>
      <c r="Q152" s="119" t="n">
        <v>87</v>
      </c>
      <c r="R152" s="164" t="inlineStr">
        <is>
          <t>Developing</t>
        </is>
      </c>
      <c r="S152" s="164" t="n">
        <v>75</v>
      </c>
      <c r="T152" s="164" t="n">
        <v>75</v>
      </c>
      <c r="U152" s="164" t="n">
        <v>98</v>
      </c>
      <c r="V152" s="164" t="n"/>
      <c r="W152" s="164" t="inlineStr">
        <is>
          <t>AI / GenAI, Ownership, Problem solving</t>
        </is>
      </c>
      <c r="X152" s="164" t="inlineStr">
        <is>
          <r>
            <rPr>
              <rFont val="Calibri"/>
              <b val="1"/>
              <sz val="10"/>
            </rPr>
            <t>A3:</t>
          </r>
          <r>
            <rPr>
              <rFont val="Calibri"/>
              <sz val="10"/>
            </rPr>
            <t xml:space="preserve"> 74% of profile — not yet</t>
          </r>
        </is>
      </c>
      <c r="Y152" s="164" t="inlineStr">
        <is>
          <r>
            <rPr>
              <rFont val="Calibri"/>
              <b val="1"/>
              <sz val="10"/>
            </rPr>
            <t>Evidence:</t>
          </r>
          <r>
            <rPr>
              <rFont val="Calibri"/>
              <sz val="10"/>
            </rPr>
            <t xml:space="preserve"> Survey + KRAs | Core: Ownership 1/2, Problem solving 1/2, Communication &amp; collaboration 2/2, Client &amp; quality focus 2/2, Learning agility 1/2, Integrity &amp; compliance 2/2 | Future-ready: AI literacy 1/2, Data literacy 2/2, Digital fluency 1/2, Innovation 2/2 | Functional: XBRL &amp; taxonomy 3/2, Accounting standards 2/2, Regulatory domain 2/2, Quality &amp; process 3/2, Excel &amp; tools 2/2, AI / GenAI 1/2</t>
          </r>
        </is>
      </c>
      <c r="Z152" s="120" t="inlineStr">
        <is>
          <t>Domain, regulatory &amp; XBRL</t>
        </is>
      </c>
      <c r="AA152" s="165" t="n"/>
      <c r="AB152" s="165" t="inlineStr">
        <is>
          <t>XBRL, iXBRL &amp; Taxonomy; AI, GenAI &amp; Prompt Engineering; Advanced Excel &amp; Productivity Tools</t>
        </is>
      </c>
      <c r="AC152" s="165" t="inlineStr">
        <is>
          <t>Domain, regulatory &amp; XBRL</t>
        </is>
      </c>
      <c r="AD152" s="165" t="n"/>
      <c r="AE152" s="122" t="inlineStr">
        <is>
          <t>No strong match from survey evidence</t>
        </is>
      </c>
      <c r="AF152" s="123" t="inlineStr">
        <is>
          <t>Rohit Sawant · Senior Financial Analyst — 0.53: mapping, mail, xbrl, html; Roshni Surve · Senior Financial Analyst — 0.46: xbrl, mapping, data, taxonomy; Jivika Wadhwani · Senior Financial Analyst — 0.41: xbrl, mapping, taxonomy, reports</t>
        </is>
      </c>
      <c r="AG152" s="123" t="inlineStr">
        <is>
          <t>Prajakta Athalye · iFile, Financial Analyst — 0.53; Bhanu Vardhan Nelly · iFile, Financial Analyst — 0.34; Tuku Deb · iFile, Senior Financial Analyst — 0.32</t>
        </is>
      </c>
      <c r="AH152" s="123" t="n"/>
      <c r="AI152" s="123" t="n"/>
      <c r="AJ152" s="123" t="n"/>
    </row>
    <row r="153" ht="106" customHeight="1">
      <c r="A153" s="109" t="inlineStr">
        <is>
          <t>IRIS1335</t>
        </is>
      </c>
      <c r="B153" s="111" t="inlineStr">
        <is>
          <t>Anushree Aparajit</t>
        </is>
      </c>
      <c r="C153" s="111" t="inlineStr">
        <is>
          <t>Support</t>
        </is>
      </c>
      <c r="D153" s="115" t="inlineStr">
        <is>
          <t>Global Customer Success Head</t>
        </is>
      </c>
      <c r="E153" s="115" t="inlineStr">
        <is>
          <t>Associate Head – Customer Success</t>
        </is>
      </c>
      <c r="F153" s="115" t="inlineStr">
        <is>
          <t>L7 – Head / Sr Director</t>
        </is>
      </c>
      <c r="G153" s="116" t="inlineStr">
        <is>
          <t>C1</t>
        </is>
      </c>
      <c r="H153" s="143" t="inlineStr">
        <is>
          <t>▼ Down · protected</t>
        </is>
      </c>
      <c r="I153" s="111" t="inlineStr">
        <is>
          <t>People Manager</t>
        </is>
      </c>
      <c r="J153" s="113" t="n">
        <v>4</v>
      </c>
      <c r="K153" s="114" t="inlineStr">
        <is>
          <t>Medium</t>
        </is>
      </c>
      <c r="L153" s="114" t="inlineStr">
        <is>
          <t>High Impact / Growth Talent</t>
        </is>
      </c>
      <c r="M153" s="114" t="inlineStr">
        <is>
          <t>Ready in 6–12 months</t>
        </is>
      </c>
      <c r="N153" s="114" t="inlineStr">
        <is>
          <t>Yes</t>
        </is>
      </c>
      <c r="O153" s="114" t="inlineStr">
        <is>
          <t>Yes</t>
        </is>
      </c>
      <c r="P153" s="114" t="inlineStr"/>
      <c r="Q153" s="119" t="n"/>
      <c r="R153" s="164" t="inlineStr">
        <is>
          <t>Not assessed — no survey or KRA evidence</t>
        </is>
      </c>
      <c r="S153" s="164" t="n"/>
      <c r="T153" s="164" t="n"/>
      <c r="U153" s="164" t="n"/>
      <c r="V153" s="164" t="n"/>
      <c r="W153" s="164" t="n"/>
      <c r="X153" s="164" t="n"/>
      <c r="Y153" s="164" t="inlineStr">
        <is>
          <r>
            <rPr>
              <rFont val="Calibri"/>
              <b val="1"/>
              <sz val="10"/>
            </rPr>
            <t>Required at C1:</t>
          </r>
          <r>
            <rPr>
              <rFont val="Calibri"/>
              <sz val="10"/>
            </rPr>
            <t xml:space="preserve"> Core 4 · Future-ready 4 · Functional Product &amp; domain 4 · Stakeholder mgmt 4 · Communication 4 · SQL &amp; data 4 · Regulatory domain 4 · Quality &amp; process 4 · Leadership 4 — rate in manager validation using sheet 4.</t>
          </r>
        </is>
      </c>
      <c r="Z153" s="120" t="inlineStr"/>
      <c r="AA153" s="165" t="inlineStr">
        <is>
          <t>XBRL taxonomy &amp; regulatory updates; domain/accounting refreshers; quality &amp; accuracy practices; tooling proficiency | People management: goal-setting &amp; …</t>
        </is>
      </c>
      <c r="AB153" s="165" t="inlineStr">
        <is>
          <t>People Leadership &amp; Mentoring; Strategic Thinking &amp; Business Acumen</t>
        </is>
      </c>
      <c r="AC153" s="165" t="inlineStr"/>
      <c r="AD153"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53" s="122" t="n"/>
      <c r="AF153" s="123" t="inlineStr">
        <is>
          <t>No survey text</t>
        </is>
      </c>
      <c r="AG153" s="123" t="inlineStr">
        <is>
          <t>No survey text</t>
        </is>
      </c>
      <c r="AH153" s="123" t="n">
        <v>7</v>
      </c>
      <c r="AI153" s="123" t="inlineStr">
        <is>
          <t>Within norm</t>
        </is>
      </c>
      <c r="AJ153" s="123" t="n"/>
    </row>
    <row r="154" ht="171" customHeight="1">
      <c r="A154" s="109" t="inlineStr">
        <is>
          <t>IRIS1935</t>
        </is>
      </c>
      <c r="B154" s="111" t="inlineStr">
        <is>
          <t>Chinmayi Patil</t>
        </is>
      </c>
      <c r="C154" s="111" t="inlineStr">
        <is>
          <t>Support</t>
        </is>
      </c>
      <c r="D154" s="115" t="inlineStr">
        <is>
          <t>Customer Success Manager</t>
        </is>
      </c>
      <c r="E154" s="115" t="inlineStr">
        <is>
          <t>Customer Success Specialist</t>
        </is>
      </c>
      <c r="F154" s="115" t="inlineStr">
        <is>
          <t>L5 – Manager</t>
        </is>
      </c>
      <c r="G154" s="116" t="inlineStr">
        <is>
          <t>B2</t>
        </is>
      </c>
      <c r="H154" s="143" t="inlineStr">
        <is>
          <t>▼ Down · protected</t>
        </is>
      </c>
      <c r="I154" s="111" t="inlineStr">
        <is>
          <t>IC</t>
        </is>
      </c>
      <c r="J154" s="113" t="n">
        <v>4</v>
      </c>
      <c r="K154" s="114" t="inlineStr">
        <is>
          <t>High</t>
        </is>
      </c>
      <c r="L154" s="114" t="inlineStr">
        <is>
          <t>Future Leader</t>
        </is>
      </c>
      <c r="M154" s="114" t="inlineStr">
        <is>
          <t>Ready now</t>
        </is>
      </c>
      <c r="N154" s="114" t="inlineStr">
        <is>
          <t>Yes</t>
        </is>
      </c>
      <c r="O154" s="114" t="inlineStr">
        <is>
          <t>Yes</t>
        </is>
      </c>
      <c r="P154" s="114" t="inlineStr">
        <is>
          <t>Y</t>
        </is>
      </c>
      <c r="Q154" s="119" t="n">
        <v>94</v>
      </c>
      <c r="R154" s="164" t="inlineStr">
        <is>
          <t>Meets the level</t>
        </is>
      </c>
      <c r="S154" s="164" t="n">
        <v>99</v>
      </c>
      <c r="T154" s="164" t="n">
        <v>75</v>
      </c>
      <c r="U154" s="164" t="n">
        <v>98</v>
      </c>
      <c r="V154" s="164" t="n">
        <v>105</v>
      </c>
      <c r="W154" s="164" t="inlineStr">
        <is>
          <t>SQL &amp; data, Problem solving, Learning agility</t>
        </is>
      </c>
      <c r="X154" s="164" t="inlineStr">
        <is>
          <r>
            <rPr>
              <rFont val="Calibri"/>
              <b val="1"/>
              <sz val="10"/>
            </rPr>
            <t>B2:</t>
          </r>
          <r>
            <rPr>
              <rFont val="Calibri"/>
              <sz val="10"/>
            </rPr>
            <t xml:space="preserve"> 80% of profile — close</t>
          </r>
        </is>
      </c>
      <c r="Y154" s="164"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2/3, Data literacy 3/3, Digital fluency 2/3, Innovation 2/3 | Functional: Product &amp; domain 4/3, Stakeholder mgmt 3/3, Communication 3/3, SQL &amp; data 2/3, Regulatory domain 3/3, Quality &amp; process 3/3 | Leadership: Developing people 1/1, Decision making 1/1, Strategic acumen 1/1, Influence &amp; change 2/1</t>
          </r>
        </is>
      </c>
      <c r="Z154" s="120" t="inlineStr">
        <is>
          <t>Client, sales &amp; stakeholders · Communication &amp; presentation · Certification / formal course · Broader exposure &amp; ownership</t>
        </is>
      </c>
      <c r="AA154" s="165" t="inlineStr">
        <is>
          <t>XBRL taxonomy &amp; regulatory updates; domain/accounting refreshers; quality &amp; accuracy practices; Data security and management</t>
        </is>
      </c>
      <c r="AB154" s="165" t="inlineStr">
        <is>
          <t>People Leadership &amp; Mentoring; Project, Program &amp; Agile Management; Stakeholder &amp; Client Management</t>
        </is>
      </c>
      <c r="AC154" s="165" t="inlineStr">
        <is>
          <t>Client, sales &amp; stakeholders · Communication &amp; presentation · Certification / formal course · Broader exposure &amp; ownership</t>
        </is>
      </c>
      <c r="AD154" s="165"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AE154" s="122" t="inlineStr">
        <is>
          <t>No strong match from survey evidence</t>
        </is>
      </c>
      <c r="AF154" s="123" t="inlineStr">
        <is>
          <t>No material overlap found</t>
        </is>
      </c>
      <c r="AG154" s="123" t="inlineStr">
        <is>
          <t>No close match in other businesses</t>
        </is>
      </c>
      <c r="AH154" s="123" t="n"/>
      <c r="AI154" s="123" t="n"/>
      <c r="AJ154" s="123" t="n"/>
    </row>
    <row r="155" ht="171" customHeight="1">
      <c r="A155" s="109" t="inlineStr">
        <is>
          <t>IRIS0662</t>
        </is>
      </c>
      <c r="B155" s="111" t="inlineStr">
        <is>
          <t>Harshal Shah</t>
        </is>
      </c>
      <c r="C155" s="111" t="inlineStr">
        <is>
          <t>Support</t>
        </is>
      </c>
      <c r="D155" s="115" t="inlineStr">
        <is>
          <t>Support Lead</t>
        </is>
      </c>
      <c r="E155" s="115" t="inlineStr">
        <is>
          <t>Support Manager</t>
        </is>
      </c>
      <c r="F155" s="115" t="inlineStr">
        <is>
          <t>L5 – Lead · IC</t>
        </is>
      </c>
      <c r="G155" s="116" t="inlineStr">
        <is>
          <t>B2</t>
        </is>
      </c>
      <c r="H155" s="143" t="inlineStr">
        <is>
          <t>▼ Down · protected</t>
        </is>
      </c>
      <c r="I155" s="111" t="inlineStr">
        <is>
          <t>People Manager</t>
        </is>
      </c>
      <c r="J155" s="113" t="n">
        <v>4</v>
      </c>
      <c r="K155" s="114" t="inlineStr">
        <is>
          <t>Medium</t>
        </is>
      </c>
      <c r="L155" s="114" t="inlineStr">
        <is>
          <t>High Impact / Growth Talent</t>
        </is>
      </c>
      <c r="M155" s="114" t="inlineStr">
        <is>
          <t>Ready in 6–12 months</t>
        </is>
      </c>
      <c r="N155" s="114" t="inlineStr">
        <is>
          <t>Yes</t>
        </is>
      </c>
      <c r="O155" s="114" t="inlineStr">
        <is>
          <t>Yes</t>
        </is>
      </c>
      <c r="P155" s="114" t="inlineStr">
        <is>
          <t>Nelson Paul</t>
        </is>
      </c>
      <c r="Q155" s="119" t="n">
        <v>100</v>
      </c>
      <c r="R155" s="164" t="inlineStr">
        <is>
          <t>Meets the level</t>
        </is>
      </c>
      <c r="S155" s="164" t="n">
        <v>108</v>
      </c>
      <c r="T155" s="164" t="n">
        <v>75</v>
      </c>
      <c r="U155" s="164" t="n">
        <v>110</v>
      </c>
      <c r="V155" s="164" t="n">
        <v>97</v>
      </c>
      <c r="W155" s="164" t="inlineStr">
        <is>
          <t>Learning agility, AI literacy, Digital fluency</t>
        </is>
      </c>
      <c r="X155" s="164" t="inlineStr">
        <is>
          <r>
            <rPr>
              <rFont val="Calibri"/>
              <b val="1"/>
              <sz val="10"/>
            </rPr>
            <t>B3:</t>
          </r>
          <r>
            <rPr>
              <rFont val="Calibri"/>
              <sz val="10"/>
            </rPr>
            <t xml:space="preserve"> 90% of profile — ready on competencies</t>
          </r>
        </is>
      </c>
      <c r="Y155" s="164" t="inlineStr">
        <is>
          <r>
            <rPr>
              <rFont val="Calibri"/>
              <b val="1"/>
              <sz val="10"/>
            </rPr>
            <t>Evidence:</t>
          </r>
          <r>
            <rPr>
              <rFont val="Calibri"/>
              <sz val="10"/>
            </rPr>
            <t xml:space="preserve"> Survey + KRAs | Core: Ownership 5/3, Problem solving 4/3, Communication &amp; collaboration 4/3, Client &amp; quality focus 5/3, Learning agility 2/3, Integrity &amp; compliance 3/3 | Future-ready: AI literacy 2/3, Data literacy 3/3, Digital fluency 2/3, Innovation 2/3 | Functional: Product &amp; domain 5/4, Stakeholder mgmt 5/4, Communication 5/4, SQL &amp; data 4/4, Regulatory domain 4/4, Quality &amp; process 4/4 | Leadership: Developing people 3/3, Decision making 3/3, Strategic acumen 2/3, Influence &amp; change 4/3</t>
          </r>
        </is>
      </c>
      <c r="Z155" s="120" t="inlineStr">
        <is>
          <t>Leadership &amp; people management · Communication &amp; presentation · Broader exposure &amp; ownership</t>
        </is>
      </c>
      <c r="AA155" s="165" t="inlineStr">
        <is>
          <t>Customer success methods; communication &amp; de-escalation; People management: goal-setting &amp; feedback, 1:1 coaching, performance conversations</t>
        </is>
      </c>
      <c r="AB155" s="165" t="inlineStr">
        <is>
          <t>People Leadership &amp; Mentoring; Project, Program &amp; Agile Management; Process Improvement &amp; Quality Mindset</t>
        </is>
      </c>
      <c r="AC155" s="165" t="inlineStr">
        <is>
          <t>Leadership &amp; people management · Communication &amp; presentation · Broader exposure &amp; ownership</t>
        </is>
      </c>
      <c r="AD155" s="165" t="inlineStr">
        <is>
          <r>
            <rPr>
              <rFont val="Calibri"/>
              <b val="1"/>
              <sz val="10"/>
            </rPr>
            <t>Leadership development:</t>
          </r>
          <r>
            <rPr>
              <rFont val="Calibri"/>
              <sz val="10"/>
            </rPr>
            <t xml:space="preserve"> strategic thinking, cross-functional influence, financial/business acumen, succession &amp; talent development, change management, client  communication</t>
          </r>
        </is>
      </c>
      <c r="AE155" s="122" t="inlineStr">
        <is>
          <t>No strong match from survey evidence</t>
        </is>
      </c>
      <c r="AF155" s="123" t="inlineStr">
        <is>
          <t>Nelson Paul Koonan · Senior Support Executive — 0.35: support, arelle, customer, office; Ravindra Kanojiya · Support Executive — 0.34: support, faveo, arelle, office; Kiran Pawar · Support Executive — 0.30: faveo, arelle, troubleshooting, customer</t>
        </is>
      </c>
      <c r="AG155" s="123" t="inlineStr">
        <is>
          <t>Prajakta Mandhare · iFile, Support Executive — 0.25</t>
        </is>
      </c>
      <c r="AH155" s="123" t="n">
        <v>4</v>
      </c>
      <c r="AI155" s="123" t="inlineStr">
        <is>
          <t>Below norm</t>
        </is>
      </c>
      <c r="AJ155" s="123" t="inlineStr">
        <is>
          <t>Team smaller than the norm for this level — merge with a peer team, widen scope, or treat as a POD Lead.</t>
        </is>
      </c>
    </row>
    <row r="156" ht="171" customHeight="1">
      <c r="A156" s="109" t="inlineStr">
        <is>
          <t>IRIS1963</t>
        </is>
      </c>
      <c r="B156" s="111" t="inlineStr">
        <is>
          <t>Neha Gajbhiye</t>
        </is>
      </c>
      <c r="C156" s="111" t="inlineStr">
        <is>
          <t>Support</t>
        </is>
      </c>
      <c r="D156" s="115" t="inlineStr">
        <is>
          <t>Manager- Customer Engagement</t>
        </is>
      </c>
      <c r="E156" s="115" t="inlineStr">
        <is>
          <t>Senior Customer Success Specialist – POD Lead</t>
        </is>
      </c>
      <c r="F156" s="111" t="inlineStr">
        <is>
          <t>L5 – Manager</t>
        </is>
      </c>
      <c r="G156" s="23" t="inlineStr">
        <is>
          <t>B2</t>
        </is>
      </c>
      <c r="H156" s="149" t="inlineStr">
        <is>
          <t>• Same level</t>
        </is>
      </c>
      <c r="I156" s="111" t="inlineStr">
        <is>
          <t>POD Lead</t>
        </is>
      </c>
      <c r="J156" s="113" t="n">
        <v>4</v>
      </c>
      <c r="K156" s="114" t="inlineStr">
        <is>
          <t>High</t>
        </is>
      </c>
      <c r="L156" s="114" t="inlineStr">
        <is>
          <t>High Impact / Growth Talent</t>
        </is>
      </c>
      <c r="M156" s="114" t="inlineStr">
        <is>
          <t>Ready now</t>
        </is>
      </c>
      <c r="N156" s="114" t="inlineStr">
        <is>
          <t>Yes</t>
        </is>
      </c>
      <c r="O156" s="114" t="inlineStr">
        <is>
          <t>Yes</t>
        </is>
      </c>
      <c r="P156" s="114" t="inlineStr">
        <is>
          <t>Y</t>
        </is>
      </c>
      <c r="Q156" s="119" t="n">
        <v>89</v>
      </c>
      <c r="R156" s="164" t="inlineStr">
        <is>
          <t>Developing</t>
        </is>
      </c>
      <c r="S156" s="164" t="n">
        <v>99</v>
      </c>
      <c r="T156" s="164" t="n">
        <v>67</v>
      </c>
      <c r="U156" s="164" t="n">
        <v>91</v>
      </c>
      <c r="V156" s="164" t="n">
        <v>88</v>
      </c>
      <c r="W156" s="164" t="inlineStr">
        <is>
          <t>SQL &amp; data, Regulatory domain, Quality &amp; process</t>
        </is>
      </c>
      <c r="X156" s="164" t="inlineStr">
        <is>
          <r>
            <rPr>
              <rFont val="Calibri"/>
              <b val="1"/>
              <sz val="10"/>
            </rPr>
            <t>B3:</t>
          </r>
          <r>
            <rPr>
              <rFont val="Calibri"/>
              <sz val="10"/>
            </rPr>
            <t xml:space="preserve"> 81% of profile — close</t>
          </r>
        </is>
      </c>
      <c r="Y156" s="164"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2/3, Data literacy 2/3, Digital fluency 2/3, Innovation 2/3 | Functional: Product &amp; domain 4/4, Stakeholder mgmt 5/4, Communication 4/4, SQL &amp; data 3/4, Regulatory domain 3/4, Quality &amp; process 3/4 | Leadership: Developing people 3/3, Decision making 2/3, Strategic acumen 2/3, Influence &amp; change 4/3</t>
          </r>
        </is>
      </c>
      <c r="Z156" s="120" t="inlineStr">
        <is>
          <t>Project / programme management · Data, SQL &amp; analytics</t>
        </is>
      </c>
      <c r="AA156" s="165" t="inlineStr">
        <is>
          <t>Quality &amp; accuracy practices| People management: goal-setting &amp; feedback, 1:1 coaching, performance conversations</t>
        </is>
      </c>
      <c r="AB156" s="165" t="inlineStr">
        <is>
          <t>Project, Program &amp; Agile Management; People Leadership &amp; Mentoring; Stakeholder &amp; Client Management</t>
        </is>
      </c>
      <c r="AC156" s="165" t="inlineStr">
        <is>
          <t>Project / programme management · Data, SQL &amp; analytics</t>
        </is>
      </c>
      <c r="AD156" s="165" t="inlineStr">
        <is>
          <t>Personality Development and C-suite communication for expansion</t>
        </is>
      </c>
      <c r="AE156" s="122" t="inlineStr">
        <is>
          <t>Sales &amp; Business Development · 83% of competencies evidenced; must-haves met</t>
        </is>
      </c>
      <c r="AF156" s="123" t="inlineStr">
        <is>
          <t>Praveen Kumar Rajpurohit · Senior Customer Success Specialist — 0.33: sell, upsell, cross, skills</t>
        </is>
      </c>
      <c r="AG156" s="123" t="inlineStr">
        <is>
          <t>No close match in other businesses</t>
        </is>
      </c>
      <c r="AH156" s="123" t="n">
        <v>1</v>
      </c>
      <c r="AI156" s="123" t="inlineStr">
        <is>
          <t>POD Lead</t>
        </is>
      </c>
      <c r="AJ156" s="123" t="n"/>
    </row>
    <row r="157" ht="171" customHeight="1">
      <c r="A157" s="109" t="inlineStr">
        <is>
          <t>IRIS1959</t>
        </is>
      </c>
      <c r="B157" s="111" t="inlineStr">
        <is>
          <t>Praveen Kumar Rajpurohit</t>
        </is>
      </c>
      <c r="C157" s="111" t="inlineStr">
        <is>
          <t>Support</t>
        </is>
      </c>
      <c r="D157" s="115" t="inlineStr">
        <is>
          <t>Manager- Customer Engagement</t>
        </is>
      </c>
      <c r="E157" s="115" t="inlineStr">
        <is>
          <t>Senior Customer Success Specialist</t>
        </is>
      </c>
      <c r="F157" s="111" t="inlineStr">
        <is>
          <t>L5 – Manager</t>
        </is>
      </c>
      <c r="G157" s="23" t="inlineStr">
        <is>
          <t>B2</t>
        </is>
      </c>
      <c r="H157" s="149" t="inlineStr">
        <is>
          <t>• Same level</t>
        </is>
      </c>
      <c r="I157" s="111" t="inlineStr">
        <is>
          <t>IC</t>
        </is>
      </c>
      <c r="J157" s="113" t="n">
        <v>3</v>
      </c>
      <c r="K157" s="114" t="inlineStr">
        <is>
          <t>Medium</t>
        </is>
      </c>
      <c r="L157" s="114" t="inlineStr">
        <is>
          <t>Core Contributor</t>
        </is>
      </c>
      <c r="M157" s="114" t="inlineStr">
        <is>
          <t>Develop in role</t>
        </is>
      </c>
      <c r="N157" s="114" t="n"/>
      <c r="O157" s="114" t="inlineStr">
        <is>
          <t>Yes</t>
        </is>
      </c>
      <c r="P157" s="114" t="inlineStr">
        <is>
          <t>N</t>
        </is>
      </c>
      <c r="Q157" s="119" t="n">
        <v>93</v>
      </c>
      <c r="R157" s="164" t="inlineStr">
        <is>
          <t>Meets the level</t>
        </is>
      </c>
      <c r="S157" s="164" t="n">
        <v>96</v>
      </c>
      <c r="T157" s="164" t="n">
        <v>88</v>
      </c>
      <c r="U157" s="164" t="n">
        <v>98</v>
      </c>
      <c r="V157" s="164" t="n">
        <v>68</v>
      </c>
      <c r="W157" s="164" t="inlineStr">
        <is>
          <t>Communication, Quality &amp; process, Problem solving</t>
        </is>
      </c>
      <c r="X157" s="164" t="inlineStr">
        <is>
          <r>
            <rPr>
              <rFont val="Calibri"/>
              <b val="1"/>
              <sz val="10"/>
            </rPr>
            <t>B3:</t>
          </r>
          <r>
            <rPr>
              <rFont val="Calibri"/>
              <sz val="10"/>
            </rPr>
            <t xml:space="preserve"> 86% of profile — close</t>
          </r>
        </is>
      </c>
      <c r="Y157" s="164" t="inlineStr">
        <is>
          <r>
            <rPr>
              <rFont val="Calibri"/>
              <b val="1"/>
              <sz val="10"/>
            </rPr>
            <t>Evidence:</t>
          </r>
          <r>
            <rPr>
              <rFont val="Calibri"/>
              <sz val="10"/>
            </rPr>
            <t xml:space="preserve"> Survey + KRAs | Core: Ownership 3/3, Problem solving 2/3, Communication &amp; collaboration 4/3, Client &amp; quality focus 4/3, Learning agility 2/3, Integrity &amp; compliance 3/3 | Future-ready: AI literacy 3/3, Data literacy 4/3, Digital fluency 2/3, Innovation 2/3 | Functional: Product &amp; domain 5/4, Stakeholder mgmt 5/4, Communication 3/4, SQL &amp; data 4/4, Regulatory domain 4/4, Quality &amp; process 3/4 | Leadership: Developing people 1/2, Decision making 1/2, Strategic acumen 1/2, Influence &amp; change 3/2</t>
          </r>
        </is>
      </c>
      <c r="Z157" s="120" t="inlineStr">
        <is>
          <t>Communication &amp; presentation</t>
        </is>
      </c>
      <c r="AA157" s="165" t="inlineStr">
        <is>
          <t>XBRL taxonomy &amp; regulatory updates; domain/accounting refreshers; quality &amp; accuracy practices; tooling proficiency</t>
        </is>
      </c>
      <c r="AB157" s="165" t="inlineStr">
        <is>
          <t>People Leadership &amp; Mentoring; Project, Program &amp; Agile Management; Stakeholder &amp; Client Management</t>
        </is>
      </c>
      <c r="AC157" s="165" t="inlineStr">
        <is>
          <t>Communication &amp; presentation</t>
        </is>
      </c>
      <c r="AD157" s="165" t="n"/>
      <c r="AE157" s="122" t="inlineStr">
        <is>
          <t>No strong match from survey evidence</t>
        </is>
      </c>
      <c r="AF157" s="123" t="inlineStr">
        <is>
          <t>Neha Gajbhiye · Senior Customer Success Specialist – POD Lead — 0.33: sell, upsell, cross, skills</t>
        </is>
      </c>
      <c r="AG157" s="123" t="inlineStr">
        <is>
          <t>No close match in other businesses</t>
        </is>
      </c>
      <c r="AH157" s="123" t="n"/>
      <c r="AI157" s="123" t="n"/>
      <c r="AJ157" s="123" t="n"/>
    </row>
    <row r="158" ht="171" customHeight="1">
      <c r="A158" s="109" t="inlineStr">
        <is>
          <t>IRIS1967</t>
        </is>
      </c>
      <c r="B158" s="111" t="inlineStr">
        <is>
          <t>Pritam Agarwal</t>
        </is>
      </c>
      <c r="C158" s="111" t="inlineStr">
        <is>
          <t>Support</t>
        </is>
      </c>
      <c r="D158" s="115" t="inlineStr">
        <is>
          <t>Manager- Customer Engagement</t>
        </is>
      </c>
      <c r="E158" s="115" t="inlineStr">
        <is>
          <t>Senior Customer Success Specialist</t>
        </is>
      </c>
      <c r="F158" s="111" t="inlineStr">
        <is>
          <t>L5 – Manager</t>
        </is>
      </c>
      <c r="G158" s="23" t="inlineStr">
        <is>
          <t>B2</t>
        </is>
      </c>
      <c r="H158" s="149" t="inlineStr">
        <is>
          <t>• Same level</t>
        </is>
      </c>
      <c r="I158" s="111" t="inlineStr">
        <is>
          <t>IC</t>
        </is>
      </c>
      <c r="J158" s="113" t="n">
        <v>2</v>
      </c>
      <c r="K158" s="114" t="inlineStr">
        <is>
          <t>Medium</t>
        </is>
      </c>
      <c r="L158" s="114" t="inlineStr">
        <is>
          <t>Core Contributor</t>
        </is>
      </c>
      <c r="M158" s="114" t="inlineStr">
        <is>
          <t>Performance first</t>
        </is>
      </c>
      <c r="N158" s="114" t="n"/>
      <c r="O158" s="114" t="inlineStr">
        <is>
          <t>Yes</t>
        </is>
      </c>
      <c r="P158" s="114" t="inlineStr">
        <is>
          <t>N</t>
        </is>
      </c>
      <c r="Q158" s="119" t="n">
        <v>84</v>
      </c>
      <c r="R158" s="164" t="inlineStr">
        <is>
          <t>Developing</t>
        </is>
      </c>
      <c r="S158" s="164" t="n">
        <v>87</v>
      </c>
      <c r="T158" s="164" t="n">
        <v>75</v>
      </c>
      <c r="U158" s="164" t="n">
        <v>91</v>
      </c>
      <c r="V158" s="164" t="n">
        <v>68</v>
      </c>
      <c r="W158" s="164" t="inlineStr">
        <is>
          <t>Product &amp; domain, SQL &amp; data, Quality &amp; process</t>
        </is>
      </c>
      <c r="X158" s="164" t="inlineStr">
        <is>
          <r>
            <rPr>
              <rFont val="Calibri"/>
              <b val="1"/>
              <sz val="10"/>
            </rPr>
            <t>B3:</t>
          </r>
          <r>
            <rPr>
              <rFont val="Calibri"/>
              <sz val="10"/>
            </rPr>
            <t xml:space="preserve"> 78% of profile — close</t>
          </r>
        </is>
      </c>
      <c r="Y158" s="164" t="inlineStr">
        <is>
          <r>
            <rPr>
              <rFont val="Calibri"/>
              <b val="1"/>
              <sz val="10"/>
            </rPr>
            <t>Evidence:</t>
          </r>
          <r>
            <rPr>
              <rFont val="Calibri"/>
              <sz val="10"/>
            </rPr>
            <t xml:space="preserve"> Survey + KRAs | Core: Ownership 2/3, Problem solving 2/3, Communication &amp; collaboration 4/3, Client &amp; quality focus 3/3, Learning agility 2/3, Integrity &amp; compliance 3/3 | Future-ready: AI literacy 2/3, Data literacy 3/3, Digital fluency 2/3, Innovation 2/3 | Functional: Product &amp; domain 3/4, Stakeholder mgmt 4/4, Communication 5/4, SQL &amp; data 3/4, Regulatory domain 4/4, Quality &amp; process 3/4 | Leadership: Developing people 1/2, Decision making 1/2, Strategic acumen 1/2, Influence &amp; change 3/2</t>
          </r>
        </is>
      </c>
      <c r="Z158" s="120" t="inlineStr">
        <is>
          <t>Data, SQL &amp; analytics · Product &amp; tool knowledge · Client, sales &amp; stakeholders</t>
        </is>
      </c>
      <c r="AA158" s="165" t="inlineStr">
        <is>
          <t>XBRL taxonomy &amp; regulatory updates; domain/accounting refreshers; quality &amp; accuracy practices; tooling proficiency</t>
        </is>
      </c>
      <c r="AB158" s="165" t="inlineStr">
        <is>
          <t>Strategic Thinking &amp; Business Acumen; People Leadership &amp; Mentoring; Project, Program &amp; Agile Management</t>
        </is>
      </c>
      <c r="AC158" s="165" t="inlineStr">
        <is>
          <t>Data, SQL &amp; analytics · Product &amp; tool knowledge · Client, sales &amp; stakeholders</t>
        </is>
      </c>
      <c r="AD158" s="165" t="n"/>
      <c r="AE158" s="122" t="inlineStr">
        <is>
          <t>No strong match from survey evidence</t>
        </is>
      </c>
      <c r="AF158" s="123" t="inlineStr">
        <is>
          <t>No material overlap found</t>
        </is>
      </c>
      <c r="AG158" s="123" t="inlineStr">
        <is>
          <t>No close match in other businesses</t>
        </is>
      </c>
      <c r="AH158" s="123" t="n"/>
      <c r="AI158" s="123" t="n"/>
      <c r="AJ158" s="123" t="n"/>
    </row>
    <row r="159" ht="171" customHeight="1">
      <c r="A159" s="109" t="inlineStr">
        <is>
          <t>IRIS1911</t>
        </is>
      </c>
      <c r="B159" s="111" t="inlineStr">
        <is>
          <t>Varun Bubna</t>
        </is>
      </c>
      <c r="C159" s="111" t="inlineStr">
        <is>
          <t>Support</t>
        </is>
      </c>
      <c r="D159" s="115" t="inlineStr">
        <is>
          <t>Customer Success Manager</t>
        </is>
      </c>
      <c r="E159" s="115" t="inlineStr">
        <is>
          <t>Senior Customer Success Specialist</t>
        </is>
      </c>
      <c r="F159" s="111" t="inlineStr">
        <is>
          <t>L5 – Manager</t>
        </is>
      </c>
      <c r="G159" s="23" t="inlineStr">
        <is>
          <t>B2</t>
        </is>
      </c>
      <c r="H159" s="149" t="inlineStr">
        <is>
          <t>• Same level</t>
        </is>
      </c>
      <c r="I159" s="111" t="inlineStr">
        <is>
          <t>IC</t>
        </is>
      </c>
      <c r="J159" s="113" t="n">
        <v>4</v>
      </c>
      <c r="K159" s="114" t="inlineStr">
        <is>
          <t>Medium</t>
        </is>
      </c>
      <c r="L159" s="114" t="inlineStr">
        <is>
          <t>High Impact / Growth Talent</t>
        </is>
      </c>
      <c r="M159" s="114" t="inlineStr">
        <is>
          <t>Ready in 6–12 months</t>
        </is>
      </c>
      <c r="N159" s="114" t="inlineStr">
        <is>
          <t>Yes</t>
        </is>
      </c>
      <c r="O159" s="114" t="inlineStr"/>
      <c r="P159" s="114" t="inlineStr"/>
      <c r="Q159" s="119" t="n">
        <v>92</v>
      </c>
      <c r="R159" s="164" t="inlineStr">
        <is>
          <t>Meets the level</t>
        </is>
      </c>
      <c r="S159" s="164" t="n">
        <v>99</v>
      </c>
      <c r="T159" s="164" t="n">
        <v>75</v>
      </c>
      <c r="U159" s="164" t="n">
        <v>98</v>
      </c>
      <c r="V159" s="164" t="n">
        <v>80</v>
      </c>
      <c r="W159" s="164" t="inlineStr">
        <is>
          <t>Communication, SQL &amp; data, Quality &amp; process</t>
        </is>
      </c>
      <c r="X159" s="164" t="inlineStr">
        <is>
          <r>
            <rPr>
              <rFont val="Calibri"/>
              <b val="1"/>
              <sz val="10"/>
            </rPr>
            <t>B3:</t>
          </r>
          <r>
            <rPr>
              <rFont val="Calibri"/>
              <sz val="10"/>
            </rPr>
            <t xml:space="preserve"> 85% of profile — close</t>
          </r>
        </is>
      </c>
      <c r="Y159" s="164" t="inlineStr">
        <is>
          <r>
            <rPr>
              <rFont val="Calibri"/>
              <b val="1"/>
              <sz val="10"/>
            </rPr>
            <t>Evidence:</t>
          </r>
          <r>
            <rPr>
              <rFont val="Calibri"/>
              <sz val="10"/>
            </rPr>
            <t xml:space="preserve"> Survey + KRAs | Core: Ownership 4/3, Problem solving 2/3, Communication &amp; collaboration 4/3, Client &amp; quality focus 5/3, Learning agility 2/3, Integrity &amp; compliance 3/3 | Future-ready: AI literacy 3/3, Data literacy 2/3, Digital fluency 2/3, Innovation 2/3 | Functional: Product &amp; domain 5/4, Stakeholder mgmt 5/4, Communication 3/4, SQL &amp; data 3/4, Regulatory domain 5/4, Quality &amp; process 3/4 | Leadership: Developing people 1/2, Decision making 1/2, Strategic acumen 2/2, Influence &amp; change 3/2</t>
          </r>
        </is>
      </c>
      <c r="Z159" s="120" t="inlineStr">
        <is>
          <t>Data, SQL &amp; analytics</t>
        </is>
      </c>
      <c r="AA159" s="165" t="inlineStr">
        <is>
          <t>Communication, Handling Escalation, AI application</t>
        </is>
      </c>
      <c r="AB159" s="165" t="inlineStr">
        <is>
          <t>Strategic Thinking &amp; Business Acumen; Product, Platform &amp; Domain Knowledge; People Leadership &amp; Mentoring</t>
        </is>
      </c>
      <c r="AC159" s="165" t="inlineStr">
        <is>
          <t>Data, SQL &amp; analytics</t>
        </is>
      </c>
      <c r="AD159" s="165" t="n"/>
      <c r="AE159" s="122" t="inlineStr">
        <is>
          <t>No strong match from survey evidence</t>
        </is>
      </c>
      <c r="AF159" s="123" t="inlineStr">
        <is>
          <t>No material overlap found</t>
        </is>
      </c>
      <c r="AG159" s="123" t="inlineStr">
        <is>
          <t>No close match in other businesses</t>
        </is>
      </c>
      <c r="AH159" s="123" t="n"/>
      <c r="AI159" s="123" t="n"/>
      <c r="AJ159" s="123" t="n"/>
    </row>
    <row r="160" ht="171" customHeight="1">
      <c r="A160" s="109" t="inlineStr">
        <is>
          <t>IRIS1939</t>
        </is>
      </c>
      <c r="B160" s="111" t="inlineStr">
        <is>
          <t>Nupur Samantaray</t>
        </is>
      </c>
      <c r="C160" s="111" t="inlineStr">
        <is>
          <t>Support</t>
        </is>
      </c>
      <c r="D160" s="115" t="inlineStr">
        <is>
          <t>Manager- Customer Engagement</t>
        </is>
      </c>
      <c r="E160" s="115" t="inlineStr">
        <is>
          <t>Senior Customer Success Specialist</t>
        </is>
      </c>
      <c r="F160" s="111" t="inlineStr">
        <is>
          <t>L5 – Manager</t>
        </is>
      </c>
      <c r="G160" s="23" t="inlineStr">
        <is>
          <t>B1</t>
        </is>
      </c>
      <c r="H160" s="149" t="inlineStr">
        <is>
          <t>• Same level</t>
        </is>
      </c>
      <c r="I160" s="111" t="inlineStr">
        <is>
          <t>IC</t>
        </is>
      </c>
      <c r="J160" s="113" t="n">
        <v>3</v>
      </c>
      <c r="K160" s="114" t="inlineStr">
        <is>
          <t>Medium</t>
        </is>
      </c>
      <c r="L160" s="114" t="inlineStr">
        <is>
          <t>Core Contributor</t>
        </is>
      </c>
      <c r="M160" s="114" t="inlineStr">
        <is>
          <t>Develop in role</t>
        </is>
      </c>
      <c r="N160" s="114" t="n"/>
      <c r="O160" s="114" t="inlineStr">
        <is>
          <t>Yes</t>
        </is>
      </c>
      <c r="P160" s="114" t="inlineStr">
        <is>
          <t>N</t>
        </is>
      </c>
      <c r="Q160" s="119" t="n">
        <v>88</v>
      </c>
      <c r="R160" s="164" t="inlineStr">
        <is>
          <t>Developing</t>
        </is>
      </c>
      <c r="S160" s="164" t="n">
        <v>96</v>
      </c>
      <c r="T160" s="164" t="n">
        <v>75</v>
      </c>
      <c r="U160" s="164" t="n">
        <v>95</v>
      </c>
      <c r="V160" s="164" t="n">
        <v>68</v>
      </c>
      <c r="W160" s="164" t="inlineStr">
        <is>
          <t>SQL &amp; data, Quality &amp; process, Problem solving</t>
        </is>
      </c>
      <c r="X160" s="164" t="inlineStr">
        <is>
          <r>
            <rPr>
              <rFont val="Calibri"/>
              <b val="1"/>
              <sz val="10"/>
            </rPr>
            <t>B3:</t>
          </r>
          <r>
            <rPr>
              <rFont val="Calibri"/>
              <sz val="10"/>
            </rPr>
            <t xml:space="preserve"> 82% of profile — close</t>
          </r>
        </is>
      </c>
      <c r="Y160" s="164" t="inlineStr">
        <is>
          <r>
            <rPr>
              <rFont val="Calibri"/>
              <b val="1"/>
              <sz val="10"/>
            </rPr>
            <t>Evidence:</t>
          </r>
          <r>
            <rPr>
              <rFont val="Calibri"/>
              <sz val="10"/>
            </rPr>
            <t xml:space="preserve"> Survey + KRAs | Core: Ownership 3/3, Problem solving 2/3, Communication &amp; collaboration 4/3, Client &amp; quality focus 4/3, Learning agility 2/3, Integrity &amp; compliance 3/3 | Future-ready: AI literacy 2/3, Data literacy 3/3, Digital fluency 2/3, Innovation 2/3 | Functional: Product &amp; domain 4/4, Stakeholder mgmt 4/4, Communication 4/4, SQL &amp; data 3/4, Regulatory domain 5/4, Quality &amp; process 3/4 | Leadership: Developing people 1/2, Decision making 1/2, Strategic acumen 1/2, Influence &amp; change 3/2</t>
          </r>
        </is>
      </c>
      <c r="Z160" s="120" t="inlineStr">
        <is>
          <t>AI / automation · Certification / formal course</t>
        </is>
      </c>
      <c r="AA160" s="165" t="inlineStr">
        <is>
          <t>XBRL taxonomy &amp; regulatory updates; domain/accounting refreshers; quality &amp; accuracy practices; tooling proficiency, DM proficiency, in-person meeting gearing …</t>
        </is>
      </c>
      <c r="AB160" s="165" t="inlineStr">
        <is>
          <t>People Leadership &amp; Mentoring; Project, Program &amp; Agile Management; Stakeholder &amp; Client Management</t>
        </is>
      </c>
      <c r="AC160" s="165" t="inlineStr">
        <is>
          <t>AI / automation · Certification / formal course</t>
        </is>
      </c>
      <c r="AD160" s="165" t="n"/>
      <c r="AE160" s="122" t="inlineStr">
        <is>
          <t>No strong match from survey evidence</t>
        </is>
      </c>
      <c r="AF160" s="123" t="inlineStr">
        <is>
          <t>No material overlap found</t>
        </is>
      </c>
      <c r="AG160" s="123" t="inlineStr">
        <is>
          <t>No close match in other businesses</t>
        </is>
      </c>
      <c r="AH160" s="123" t="n"/>
      <c r="AI160" s="123" t="n"/>
      <c r="AJ160" s="123" t="n"/>
    </row>
    <row r="161" ht="158" customHeight="1">
      <c r="A161" s="109" t="inlineStr">
        <is>
          <t>IRIS1878</t>
        </is>
      </c>
      <c r="B161" s="111" t="inlineStr">
        <is>
          <t>Shailesh Koradiya</t>
        </is>
      </c>
      <c r="C161" s="111" t="inlineStr">
        <is>
          <t>Support</t>
        </is>
      </c>
      <c r="D161" s="115" t="inlineStr">
        <is>
          <t>Technical Support Lead</t>
        </is>
      </c>
      <c r="E161" s="115" t="inlineStr">
        <is>
          <t>DevOps Specialist – POD Lead</t>
        </is>
      </c>
      <c r="F161" s="115" t="inlineStr">
        <is>
          <t>L5 – Lead · IC</t>
        </is>
      </c>
      <c r="G161" s="116" t="inlineStr">
        <is>
          <t>B1</t>
        </is>
      </c>
      <c r="H161" s="143" t="inlineStr">
        <is>
          <t>▼ Down · protected</t>
        </is>
      </c>
      <c r="I161" s="111" t="inlineStr">
        <is>
          <t>POD Lead</t>
        </is>
      </c>
      <c r="J161" s="113" t="inlineStr">
        <is>
          <t>Not rated · manager</t>
        </is>
      </c>
      <c r="K161" s="114" t="inlineStr">
        <is>
          <t>—</t>
        </is>
      </c>
      <c r="L161" s="114" t="inlineStr">
        <is>
          <t>Trusted Professional</t>
        </is>
      </c>
      <c r="M161" s="114" t="inlineStr">
        <is>
          <t>No rating data</t>
        </is>
      </c>
      <c r="N161" s="114" t="n"/>
      <c r="O161" s="114" t="inlineStr"/>
      <c r="P161" s="114" t="inlineStr"/>
      <c r="Q161" s="119" t="n">
        <v>89</v>
      </c>
      <c r="R161" s="164" t="inlineStr">
        <is>
          <t>Developing</t>
        </is>
      </c>
      <c r="S161" s="164" t="n">
        <v>98</v>
      </c>
      <c r="T161" s="164" t="n">
        <v>83</v>
      </c>
      <c r="U161" s="164" t="n">
        <v>87</v>
      </c>
      <c r="V161" s="164" t="n">
        <v>88</v>
      </c>
      <c r="W161" s="164" t="inlineStr">
        <is>
          <t>Programming &amp; stack, System design, SQL &amp; data</t>
        </is>
      </c>
      <c r="X161" s="164" t="inlineStr">
        <is>
          <r>
            <rPr>
              <rFont val="Calibri"/>
              <b val="1"/>
              <sz val="10"/>
            </rPr>
            <t>B2:</t>
          </r>
          <r>
            <rPr>
              <rFont val="Calibri"/>
              <sz val="10"/>
            </rPr>
            <t xml:space="preserve"> 75% of profile — close</t>
          </r>
        </is>
      </c>
      <c r="Y161" s="164" t="inlineStr">
        <is>
          <r>
            <rPr>
              <rFont val="Calibri"/>
              <b val="1"/>
              <sz val="10"/>
            </rPr>
            <t>Evidence:</t>
          </r>
          <r>
            <rPr>
              <rFont val="Calibri"/>
              <sz val="10"/>
            </rPr>
            <t xml:space="preserve"> Survey + KRAs | Core: Ownership 3/3, Problem solving 4/3, Communication &amp; collaboration 3/3, Client &amp; quality focus 3/3, Learning agility 2/3, Integrity &amp; compliance 3/3 | Future-ready: AI literacy 3/3, Data literacy 2/3, Digital fluency 3/3, Innovation 2/3 | Functional: Programming &amp; stack 2/3, System design 2/3, SQL &amp; data 2/3, Cloud &amp; DevOps 4/3, AI / GenAI 3/3, Product &amp; domain 3/3 | Leadership: Developing people 2/2, Decision making 1/2, Strategic acumen 2/2, Influence &amp; change 2/2</t>
          </r>
        </is>
      </c>
      <c r="Z161" s="120" t="inlineStr">
        <is>
          <t>AI / automation · Technical depth &amp; architecture · Broader exposure &amp; ownership</t>
        </is>
      </c>
      <c r="AA161" s="165" t="n"/>
      <c r="AB161" s="165" t="inlineStr">
        <is>
          <t>Cloud, DevOps &amp; CI/CD; AI, GenAI &amp; Prompt Engineering; People Leadership &amp; Mentoring</t>
        </is>
      </c>
      <c r="AC161" s="165" t="inlineStr">
        <is>
          <t>AI / automation · Technical depth &amp; architecture · Broader exposure &amp; ownership</t>
        </is>
      </c>
      <c r="AD161" s="165" t="n"/>
      <c r="AE161" s="122" t="inlineStr">
        <is>
          <t>No strong match from survey evidence</t>
        </is>
      </c>
      <c r="AF161" s="123" t="inlineStr">
        <is>
          <t>No material overlap found</t>
        </is>
      </c>
      <c r="AG161" s="123" t="inlineStr">
        <is>
          <t>No close match in other businesses</t>
        </is>
      </c>
      <c r="AH161" s="123" t="n">
        <v>1</v>
      </c>
      <c r="AI161" s="123" t="inlineStr">
        <is>
          <t>POD Lead</t>
        </is>
      </c>
      <c r="AJ161" s="123" t="n"/>
    </row>
    <row r="162" ht="132" customHeight="1">
      <c r="A162" s="109" t="inlineStr">
        <is>
          <t>IRIS2081</t>
        </is>
      </c>
      <c r="B162" s="111" t="inlineStr">
        <is>
          <t>Chandra Sekhar Sahu</t>
        </is>
      </c>
      <c r="C162" s="111" t="inlineStr">
        <is>
          <t>Support</t>
        </is>
      </c>
      <c r="D162" s="115" t="inlineStr">
        <is>
          <t>Executive- Customer Support</t>
        </is>
      </c>
      <c r="E162" s="115" t="inlineStr">
        <is>
          <t>Senior Support Executive</t>
        </is>
      </c>
      <c r="F162" s="115" t="inlineStr">
        <is>
          <t>L3 – Professional / Associate</t>
        </is>
      </c>
      <c r="G162" s="116" t="inlineStr">
        <is>
          <t>A3</t>
        </is>
      </c>
      <c r="H162" s="146" t="inlineStr">
        <is>
          <t>▲ Up</t>
        </is>
      </c>
      <c r="I162" s="111" t="inlineStr">
        <is>
          <t>IC</t>
        </is>
      </c>
      <c r="J162" s="113" t="n">
        <v>3</v>
      </c>
      <c r="K162" s="114" t="inlineStr">
        <is>
          <t>Medium</t>
        </is>
      </c>
      <c r="L162" s="114" t="inlineStr">
        <is>
          <t>Trusted Professional</t>
        </is>
      </c>
      <c r="M162" s="114" t="inlineStr">
        <is>
          <t>Develop in role</t>
        </is>
      </c>
      <c r="N162" s="114" t="n"/>
      <c r="O162" s="114" t="inlineStr"/>
      <c r="P162" s="114" t="inlineStr"/>
      <c r="Q162" s="119" t="n">
        <v>96</v>
      </c>
      <c r="R162" s="164" t="inlineStr">
        <is>
          <t>Meets the level</t>
        </is>
      </c>
      <c r="S162" s="164" t="n">
        <v>102</v>
      </c>
      <c r="T162" s="164" t="n">
        <v>100</v>
      </c>
      <c r="U162" s="164" t="n">
        <v>90</v>
      </c>
      <c r="V162" s="164" t="n"/>
      <c r="W162" s="164" t="inlineStr">
        <is>
          <t>Communication, SQL &amp; data, Regulatory domain</t>
        </is>
      </c>
      <c r="X162" s="164" t="inlineStr">
        <is>
          <r>
            <rPr>
              <rFont val="Calibri"/>
              <b val="1"/>
              <sz val="10"/>
            </rPr>
            <t>B1:</t>
          </r>
          <r>
            <rPr>
              <rFont val="Calibri"/>
              <sz val="10"/>
            </rPr>
            <t xml:space="preserve"> 83% of profile — close</t>
          </r>
        </is>
      </c>
      <c r="Y162" s="164"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2/2, Data literacy 2/2, Digital fluency 2/2, Innovation 2/2 | Functional: Product &amp; domain 4/3, Stakeholder mgmt 4/3, Communication 2/3, SQL &amp; data 2/3, Regulatory domain 2/3, Quality &amp; process 3/3</t>
          </r>
        </is>
      </c>
      <c r="Z162" s="120" t="inlineStr">
        <is>
          <t>Domain, regulatory &amp; XBRL · Client, sales &amp; stakeholders</t>
        </is>
      </c>
      <c r="AA162" s="165" t="inlineStr">
        <is>
          <t>Customer success methods; communication &amp; de-escalation; product/domain depth; ticketing &amp; SLA tools</t>
        </is>
      </c>
      <c r="AB162" s="165" t="inlineStr">
        <is>
          <t>Product, Platform &amp; Domain Knowledge</t>
        </is>
      </c>
      <c r="AC162" s="165" t="inlineStr">
        <is>
          <t>Domain, regulatory &amp; XBRL · Client, sales &amp; stakeholders</t>
        </is>
      </c>
      <c r="AD162"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2" s="122" t="inlineStr">
        <is>
          <t>No strong match from survey evidence</t>
        </is>
      </c>
      <c r="AF162" s="123" t="inlineStr">
        <is>
          <t>Nelson Paul Koonan · Senior Support Executive — 0.36: support, platform, arelle, customer; Ravindra Kanojiya · Support Executive — 0.33: support, arelle, issue, office; Shruti Samant · Support Executive — 0.30: platform, arelle, issue, support</t>
        </is>
      </c>
      <c r="AG162" s="123" t="inlineStr">
        <is>
          <t>Shreya Shinde · iFile, Senior Support Executive — 0.27</t>
        </is>
      </c>
      <c r="AH162" s="123" t="n"/>
      <c r="AI162" s="123" t="n"/>
      <c r="AJ162" s="123" t="n"/>
    </row>
    <row r="163" ht="132" customHeight="1">
      <c r="A163" s="109" t="inlineStr">
        <is>
          <t>IRIS1951</t>
        </is>
      </c>
      <c r="B163" s="111" t="inlineStr">
        <is>
          <t>Kiran Pawar</t>
        </is>
      </c>
      <c r="C163" s="111" t="inlineStr">
        <is>
          <t>Support</t>
        </is>
      </c>
      <c r="D163" s="115" t="inlineStr">
        <is>
          <t>Executive- Product Support</t>
        </is>
      </c>
      <c r="E163" s="115" t="inlineStr">
        <is>
          <t>Senior Support Executive</t>
        </is>
      </c>
      <c r="F163" s="115" t="inlineStr">
        <is>
          <t>L3 – Professional / Associate</t>
        </is>
      </c>
      <c r="G163" s="116" t="inlineStr">
        <is>
          <t>A3</t>
        </is>
      </c>
      <c r="H163" s="146" t="inlineStr">
        <is>
          <t>▲ Up</t>
        </is>
      </c>
      <c r="I163" s="111" t="inlineStr">
        <is>
          <t>IC</t>
        </is>
      </c>
      <c r="J163" s="113" t="n">
        <v>4</v>
      </c>
      <c r="K163" s="114" t="inlineStr">
        <is>
          <t>Medium</t>
        </is>
      </c>
      <c r="L163" s="114" t="inlineStr">
        <is>
          <t>High Impact / Growth Talent</t>
        </is>
      </c>
      <c r="M163" s="114" t="inlineStr">
        <is>
          <t>Ready in 6–12 months</t>
        </is>
      </c>
      <c r="N163" s="114" t="inlineStr">
        <is>
          <t>Yes</t>
        </is>
      </c>
      <c r="O163" s="114" t="inlineStr">
        <is>
          <t>Yes</t>
        </is>
      </c>
      <c r="P163" s="114" t="inlineStr"/>
      <c r="Q163" s="119" t="n">
        <v>96</v>
      </c>
      <c r="R163" s="164" t="inlineStr">
        <is>
          <t>Meets the level</t>
        </is>
      </c>
      <c r="S163" s="164" t="n">
        <v>105</v>
      </c>
      <c r="T163" s="164" t="n">
        <v>62</v>
      </c>
      <c r="U163" s="164" t="n">
        <v>104</v>
      </c>
      <c r="V163" s="164" t="n"/>
      <c r="W163" s="164" t="inlineStr">
        <is>
          <t>Quality &amp; process, Learning agility, AI literacy</t>
        </is>
      </c>
      <c r="X163" s="164" t="inlineStr">
        <is>
          <r>
            <rPr>
              <rFont val="Calibri"/>
              <b val="1"/>
              <sz val="10"/>
            </rPr>
            <t>B1:</t>
          </r>
          <r>
            <rPr>
              <rFont val="Calibri"/>
              <sz val="10"/>
            </rPr>
            <t xml:space="preserve"> 87% of profile — close</t>
          </r>
        </is>
      </c>
      <c r="Y163" s="164" t="inlineStr">
        <is>
          <r>
            <rPr>
              <rFont val="Calibri"/>
              <b val="1"/>
              <sz val="10"/>
            </rPr>
            <t>Evidence:</t>
          </r>
          <r>
            <rPr>
              <rFont val="Calibri"/>
              <sz val="10"/>
            </rPr>
            <t xml:space="preserve"> Survey + KRAs | Core: Ownership 3/2, Problem solving 3/2, Communication &amp; collaboration 3/2, Client &amp; quality focus 4/2, Learning agility 1/2, Integrity &amp; compliance 2/2 | Future-ready: AI literacy 1/2, Data literacy 2/2, Digital fluency 1/2, Innovation 1/2 | Functional: Product &amp; domain 4/3, Stakeholder mgmt 4/3, Communication 4/3, SQL &amp; data 3/3, Regulatory domain 3/3, Quality &amp; process 2/3</t>
          </r>
        </is>
      </c>
      <c r="Z163" s="120" t="inlineStr">
        <is>
          <t>Leadership &amp; people management · Technical depth &amp; architecture</t>
        </is>
      </c>
      <c r="AA163" s="165" t="inlineStr">
        <is>
          <t>Customer success methods; communication &amp; de-escalation; product/domain depth; ticketing &amp; SLA tools | People management: goal-setting &amp; feedback, 1:1 …</t>
        </is>
      </c>
      <c r="AB163" s="165" t="inlineStr">
        <is>
          <t>Project, Program &amp; Agile Management</t>
        </is>
      </c>
      <c r="AC163" s="165" t="inlineStr">
        <is>
          <t>Leadership &amp; people management · Technical depth &amp; architecture</t>
        </is>
      </c>
      <c r="AD163"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t>
          </r>
        </is>
      </c>
      <c r="AE163" s="122" t="inlineStr">
        <is>
          <t>No strong match from survey evidence</t>
        </is>
      </c>
      <c r="AF163" s="123" t="inlineStr">
        <is>
          <t>Pritam Kadam · Senior Support Executive — 0.36: ticket, customer, troubleshooting, basic; Harshal Shah · Support Manager — 0.30: faveo, arelle, troubleshooting, customer</t>
        </is>
      </c>
      <c r="AG163" s="123" t="inlineStr">
        <is>
          <t>Shraddha Gawali · iFile, Support Specialist — 0.36</t>
        </is>
      </c>
      <c r="AH163" s="123" t="n">
        <v>1</v>
      </c>
      <c r="AI163" s="123" t="inlineStr">
        <is>
          <t>Reports on record</t>
        </is>
      </c>
      <c r="AJ163" s="123" t="inlineStr">
        <is>
          <t>1 formal report on an individual-contributor role — confirm the reporting line.</t>
        </is>
      </c>
    </row>
    <row r="164" ht="132" customHeight="1">
      <c r="A164" s="109" t="inlineStr">
        <is>
          <t>IRIS0341</t>
        </is>
      </c>
      <c r="B164" s="111" t="inlineStr">
        <is>
          <t>Nelson Paul Koonan</t>
        </is>
      </c>
      <c r="C164" s="111" t="inlineStr">
        <is>
          <t>Support</t>
        </is>
      </c>
      <c r="D164" s="115" t="inlineStr">
        <is>
          <t>Client Solutions Executive</t>
        </is>
      </c>
      <c r="E164" s="115" t="inlineStr">
        <is>
          <t>Senior Support Executive</t>
        </is>
      </c>
      <c r="F164" s="115" t="inlineStr">
        <is>
          <t>L3 – Professional / Associate</t>
        </is>
      </c>
      <c r="G164" s="116" t="inlineStr">
        <is>
          <t>A3</t>
        </is>
      </c>
      <c r="H164" s="146" t="inlineStr">
        <is>
          <t>▲ Up</t>
        </is>
      </c>
      <c r="I164" s="111" t="inlineStr">
        <is>
          <t>IC</t>
        </is>
      </c>
      <c r="J164" s="113" t="n">
        <v>3</v>
      </c>
      <c r="K164" s="114" t="inlineStr">
        <is>
          <t>Medium</t>
        </is>
      </c>
      <c r="L164" s="114" t="inlineStr">
        <is>
          <t>High Impact / Growth Talent</t>
        </is>
      </c>
      <c r="M164" s="114" t="inlineStr">
        <is>
          <t>Develop in role</t>
        </is>
      </c>
      <c r="N164" s="114" t="n"/>
      <c r="O164" s="114" t="inlineStr">
        <is>
          <t>Yes</t>
        </is>
      </c>
      <c r="P164" s="114" t="inlineStr"/>
      <c r="Q164" s="119" t="n">
        <v>88</v>
      </c>
      <c r="R164" s="164" t="inlineStr">
        <is>
          <t>Developing</t>
        </is>
      </c>
      <c r="S164" s="164" t="n">
        <v>98</v>
      </c>
      <c r="T164" s="164" t="n">
        <v>62</v>
      </c>
      <c r="U164" s="164" t="n">
        <v>92</v>
      </c>
      <c r="V164" s="164" t="n"/>
      <c r="W164" s="164" t="inlineStr">
        <is>
          <t>Regulatory domain, Quality &amp; process, Learning agility</t>
        </is>
      </c>
      <c r="X164" s="164" t="inlineStr">
        <is>
          <r>
            <rPr>
              <rFont val="Calibri"/>
              <b val="1"/>
              <sz val="10"/>
            </rPr>
            <t>B1:</t>
          </r>
          <r>
            <rPr>
              <rFont val="Calibri"/>
              <sz val="10"/>
            </rPr>
            <t xml:space="preserve"> 78% of profile — close</t>
          </r>
        </is>
      </c>
      <c r="Y164" s="164"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1/2, Data literacy 2/2, Digital fluency 1/2, Innovation 1/2 | Functional: Product &amp; domain 3/3, Stakeholder mgmt 4/3, Communication 3/3, SQL &amp; data 3/3, Regulatory domain 2/3, Quality &amp; process 2/3</t>
          </r>
        </is>
      </c>
      <c r="Z164" s="120" t="inlineStr">
        <is>
          <t>Product &amp; tool knowledge</t>
        </is>
      </c>
      <c r="AA164" s="165" t="inlineStr">
        <is>
          <t>Customer success methods; communication &amp; de-escalation; product/domain depth; ticketing &amp; SLA tools | People management: goal-setting &amp; feedback, 1:1 …</t>
        </is>
      </c>
      <c r="AB164" s="165" t="inlineStr">
        <is>
          <t>Project, Program &amp; Agile Management</t>
        </is>
      </c>
      <c r="AC164" s="165" t="inlineStr">
        <is>
          <t>Product &amp; tool knowledge</t>
        </is>
      </c>
      <c r="AD164" s="165" t="inlineStr">
        <is>
          <r>
            <rPr>
              <rFont val="Calibri"/>
              <b val="1"/>
              <sz val="10"/>
            </rPr>
            <t>Leadership development:</t>
          </r>
          <r>
            <rPr>
              <rFont val="Calibri"/>
              <sz val="10"/>
            </rPr>
            <t xml:space="preserve"> strategic thinking, cross-functional influence, financial/business acumen, succession &amp; talent development, change management, executive communication, Client conversations</t>
          </r>
        </is>
      </c>
      <c r="AE164" s="122" t="inlineStr">
        <is>
          <t>No strong match from survey evidence</t>
        </is>
      </c>
      <c r="AF164" s="123" t="inlineStr">
        <is>
          <t>Chandra Sekhar Sahu · Support Executive — 0.36: support, platform, arelle, customer; Pritam Kadam · Senior Support Executive — 0.36: customer, support, basic, office; Harshal Shah · Support Manager — 0.35: support, arelle, customer, office</t>
        </is>
      </c>
      <c r="AG164" s="123" t="inlineStr">
        <is>
          <t>No close match in other businesses</t>
        </is>
      </c>
      <c r="AH164" s="123" t="n">
        <v>2</v>
      </c>
      <c r="AI164" s="123" t="inlineStr">
        <is>
          <t>Reports on record</t>
        </is>
      </c>
      <c r="AJ164" s="123" t="inlineStr">
        <is>
          <t>2 formal reports on an individual-contributor role — confirm the reporting line.</t>
        </is>
      </c>
    </row>
    <row r="165" ht="132" customHeight="1">
      <c r="A165" s="109" t="inlineStr">
        <is>
          <t>IRIS2331</t>
        </is>
      </c>
      <c r="B165" s="111" t="inlineStr">
        <is>
          <t>Pritam Kadam</t>
        </is>
      </c>
      <c r="C165" s="111" t="inlineStr">
        <is>
          <t>Support</t>
        </is>
      </c>
      <c r="D165" s="115" t="inlineStr">
        <is>
          <t>Client Support Executive</t>
        </is>
      </c>
      <c r="E165" s="115" t="inlineStr">
        <is>
          <t>Senior Support Executive</t>
        </is>
      </c>
      <c r="F165" s="115" t="inlineStr">
        <is>
          <t>L3 – Professional / Associate</t>
        </is>
      </c>
      <c r="G165" s="116" t="inlineStr">
        <is>
          <t>A3</t>
        </is>
      </c>
      <c r="H165" s="146" t="inlineStr">
        <is>
          <t>▲ Up</t>
        </is>
      </c>
      <c r="I165" s="111" t="inlineStr">
        <is>
          <t>IC</t>
        </is>
      </c>
      <c r="J165" s="113" t="n">
        <v>3</v>
      </c>
      <c r="K165" s="114" t="inlineStr">
        <is>
          <t>Medium</t>
        </is>
      </c>
      <c r="L165" s="114" t="inlineStr">
        <is>
          <t>Core Contributor</t>
        </is>
      </c>
      <c r="M165" s="114" t="inlineStr">
        <is>
          <t>Develop in role</t>
        </is>
      </c>
      <c r="N165" s="114" t="n"/>
      <c r="O165" s="114" t="inlineStr"/>
      <c r="P165" s="114" t="inlineStr"/>
      <c r="Q165" s="119" t="n">
        <v>100</v>
      </c>
      <c r="R165" s="164" t="inlineStr">
        <is>
          <t>Meets the level</t>
        </is>
      </c>
      <c r="S165" s="164" t="n">
        <v>102</v>
      </c>
      <c r="T165" s="164" t="n">
        <v>88</v>
      </c>
      <c r="U165" s="164" t="n">
        <v>104</v>
      </c>
      <c r="V165" s="164" t="n"/>
      <c r="W165" s="164" t="inlineStr">
        <is>
          <t>Regulatory domain, Learning agility, Digital fluency</t>
        </is>
      </c>
      <c r="X165" s="164" t="inlineStr">
        <is>
          <r>
            <rPr>
              <rFont val="Calibri"/>
              <b val="1"/>
              <sz val="10"/>
            </rPr>
            <t>B1:</t>
          </r>
          <r>
            <rPr>
              <rFont val="Calibri"/>
              <sz val="10"/>
            </rPr>
            <t xml:space="preserve"> 88% of profile — close</t>
          </r>
        </is>
      </c>
      <c r="Y165" s="164" t="inlineStr">
        <is>
          <r>
            <rPr>
              <rFont val="Calibri"/>
              <b val="1"/>
              <sz val="10"/>
            </rPr>
            <t>Evidence:</t>
          </r>
          <r>
            <rPr>
              <rFont val="Calibri"/>
              <sz val="10"/>
            </rPr>
            <t xml:space="preserve"> Survey + KRAs | Core: Ownership 2/2, Problem solving 3/2, Communication &amp; collaboration 3/2, Client &amp; quality focus 3/2, Learning agility 1/2, Integrity &amp; compliance 2/2 | Future-ready: AI literacy 2/2, Data literacy 2/2, Digital fluency 1/2, Innovation 2/2 | Functional: Product &amp; domain 4/3, Stakeholder mgmt 4/3, Communication 3/3, SQL &amp; data 3/3, Regulatory domain 2/3, Quality &amp; process 4/3</t>
          </r>
        </is>
      </c>
      <c r="Z165" s="120" t="inlineStr">
        <is>
          <t>Product &amp; tool knowledge · Broader exposure &amp; ownership</t>
        </is>
      </c>
      <c r="AA165" s="165" t="inlineStr">
        <is>
          <t>Customer success methods; communication &amp; de-escalation; product/domain depth; ticketing &amp; SLA tools</t>
        </is>
      </c>
      <c r="AB165" s="165" t="inlineStr">
        <is>
          <t>Product, Platform &amp; Domain Knowledge; AI, GenAI &amp; Prompt Engineering; Project, Program &amp; Agile Management</t>
        </is>
      </c>
      <c r="AC165" s="165" t="inlineStr">
        <is>
          <t>Product &amp; tool knowledge · Broader exposure &amp; ownership</t>
        </is>
      </c>
      <c r="AD165"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5" s="122" t="inlineStr">
        <is>
          <t>No strong match from survey evidence</t>
        </is>
      </c>
      <c r="AF165" s="123" t="inlineStr">
        <is>
          <t>Kiran Pawar · Support Executive — 0.36: ticket, customer, troubleshooting, basic; Nelson Paul Koonan · Senior Support Executive — 0.36: customer, support, basic, office</t>
        </is>
      </c>
      <c r="AG165" s="123" t="inlineStr">
        <is>
          <t>Shraddha Gawali · iFile, Support Specialist — 0.32</t>
        </is>
      </c>
      <c r="AH165" s="123" t="n"/>
      <c r="AI165" s="123" t="n"/>
      <c r="AJ165" s="123" t="n"/>
    </row>
    <row r="166" ht="132" customHeight="1">
      <c r="A166" s="109" t="inlineStr">
        <is>
          <t>IRIS2346</t>
        </is>
      </c>
      <c r="B166" s="111" t="inlineStr">
        <is>
          <t>Ravindra Kanojiya</t>
        </is>
      </c>
      <c r="C166" s="111" t="inlineStr">
        <is>
          <t>Support</t>
        </is>
      </c>
      <c r="D166" s="115" t="inlineStr">
        <is>
          <t>Client Support Executive</t>
        </is>
      </c>
      <c r="E166" s="115" t="inlineStr">
        <is>
          <t>Senior Support Executive</t>
        </is>
      </c>
      <c r="F166" s="115" t="inlineStr">
        <is>
          <t>L3 – Professional / Associate</t>
        </is>
      </c>
      <c r="G166" s="116" t="inlineStr">
        <is>
          <t>A3</t>
        </is>
      </c>
      <c r="H166" s="146" t="inlineStr">
        <is>
          <t>▲ Up</t>
        </is>
      </c>
      <c r="I166" s="111" t="inlineStr">
        <is>
          <t>IC</t>
        </is>
      </c>
      <c r="J166" s="113" t="n">
        <v>3</v>
      </c>
      <c r="K166" s="114" t="inlineStr">
        <is>
          <t>Low</t>
        </is>
      </c>
      <c r="L166" s="114" t="inlineStr">
        <is>
          <t>Core Contributor</t>
        </is>
      </c>
      <c r="M166" s="114" t="inlineStr">
        <is>
          <t>Develop in role</t>
        </is>
      </c>
      <c r="N166" s="114" t="n"/>
      <c r="O166" s="114" t="inlineStr"/>
      <c r="P166" s="114" t="inlineStr"/>
      <c r="Q166" s="119" t="n">
        <v>98</v>
      </c>
      <c r="R166" s="164" t="inlineStr">
        <is>
          <t>Meets the level</t>
        </is>
      </c>
      <c r="S166" s="164" t="n">
        <v>90</v>
      </c>
      <c r="T166" s="164" t="n">
        <v>80</v>
      </c>
      <c r="U166" s="164" t="n">
        <v>110</v>
      </c>
      <c r="V166" s="164" t="n"/>
      <c r="W166" s="164" t="inlineStr">
        <is>
          <t>Problem solving, Learning agility, Digital fluency</t>
        </is>
      </c>
      <c r="X166" s="164" t="inlineStr">
        <is>
          <r>
            <rPr>
              <rFont val="Calibri"/>
              <b val="1"/>
              <sz val="10"/>
            </rPr>
            <t>B1:</t>
          </r>
          <r>
            <rPr>
              <rFont val="Calibri"/>
              <sz val="10"/>
            </rPr>
            <t xml:space="preserve"> 88% of profile — close</t>
          </r>
        </is>
      </c>
      <c r="Y166" s="164" t="inlineStr">
        <is>
          <r>
            <rPr>
              <rFont val="Calibri"/>
              <b val="1"/>
              <sz val="10"/>
            </rPr>
            <t>Evidence:</t>
          </r>
          <r>
            <rPr>
              <rFont val="Calibri"/>
              <sz val="10"/>
            </rPr>
            <t xml:space="preserve"> Survey + KRAs | Core: Ownership 2/2, Problem solving 1/2, Communication &amp; collaboration 3/2, Client &amp; quality focus 3/2, Learning agility 1/2, Integrity &amp; compliance 2/2 | Future-ready: AI literacy 2/2, Data literacy 3/2, Digital fluency 1/2, Innovation 1/2 | Functional: Product &amp; domain 3/3, Stakeholder mgmt 4/3, Communication 3/3, SQL &amp; data 4/3, Regulatory domain 3/3, Quality &amp; process 4/3</t>
          </r>
        </is>
      </c>
      <c r="Z166" s="120" t="inlineStr">
        <is>
          <t>Domain, regulatory &amp; XBRL · Product &amp; tool knowledge</t>
        </is>
      </c>
      <c r="AA166" s="165" t="inlineStr">
        <is>
          <t>Customer success methods; communication &amp; de-escalation; product/domain depth; ticketing &amp; SLA tools</t>
        </is>
      </c>
      <c r="AB166" s="165" t="inlineStr">
        <is>
          <t>XBRL, iXBRL &amp; Taxonomy</t>
        </is>
      </c>
      <c r="AC166" s="165" t="inlineStr">
        <is>
          <t>Domain, regulatory &amp; XBRL · Product &amp; tool knowledge</t>
        </is>
      </c>
      <c r="AD166"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6" s="122" t="inlineStr">
        <is>
          <t>No strong match from survey evidence</t>
        </is>
      </c>
      <c r="AF166" s="123" t="inlineStr">
        <is>
          <t>Harshal Shah · Support Manager — 0.34: support, faveo, arelle, office; Nelson Paul Koonan · Senior Support Executive — 0.34: support, arelle, office, xbrl; Chandra Sekhar Sahu · Support Executive — 0.33: support, arelle, issue, office</t>
        </is>
      </c>
      <c r="AG166" s="123" t="inlineStr">
        <is>
          <t>Shraddha Gawali · iFile, Support Specialist — 0.29; Shreekanth Samala · iDEAL, Senior Support Executive — 0.28</t>
        </is>
      </c>
      <c r="AH166" s="123" t="n"/>
      <c r="AI166" s="123" t="n"/>
      <c r="AJ166" s="123" t="n"/>
    </row>
    <row r="167" ht="132" customHeight="1">
      <c r="A167" s="109" t="inlineStr">
        <is>
          <t>IRIS2448</t>
        </is>
      </c>
      <c r="B167" s="111" t="inlineStr">
        <is>
          <t>Samiksha Kadam</t>
        </is>
      </c>
      <c r="C167" s="111" t="inlineStr">
        <is>
          <t>Support</t>
        </is>
      </c>
      <c r="D167" s="115" t="inlineStr">
        <is>
          <t>Customer Engagement Executive</t>
        </is>
      </c>
      <c r="E167" s="115" t="inlineStr">
        <is>
          <t>Senior Customer Success Executive</t>
        </is>
      </c>
      <c r="F167" s="115" t="inlineStr">
        <is>
          <t>L3 – Professional / Associate</t>
        </is>
      </c>
      <c r="G167" s="116" t="inlineStr">
        <is>
          <t>A3</t>
        </is>
      </c>
      <c r="H167" s="146" t="inlineStr">
        <is>
          <t>▲ Up</t>
        </is>
      </c>
      <c r="I167" s="111" t="inlineStr">
        <is>
          <t>IC</t>
        </is>
      </c>
      <c r="J167" s="113" t="n">
        <v>3</v>
      </c>
      <c r="K167" s="114" t="inlineStr">
        <is>
          <t>Medium</t>
        </is>
      </c>
      <c r="L167" s="114" t="inlineStr">
        <is>
          <t>Core Contributor</t>
        </is>
      </c>
      <c r="M167" s="114" t="inlineStr">
        <is>
          <t>Develop in role</t>
        </is>
      </c>
      <c r="N167" s="114" t="n"/>
      <c r="O167" s="114" t="inlineStr">
        <is>
          <t>Yes</t>
        </is>
      </c>
      <c r="P167" s="114" t="inlineStr">
        <is>
          <t>N</t>
        </is>
      </c>
      <c r="Q167" s="119" t="n">
        <v>89</v>
      </c>
      <c r="R167" s="164" t="inlineStr">
        <is>
          <t>Developing</t>
        </is>
      </c>
      <c r="S167" s="164" t="n">
        <v>100</v>
      </c>
      <c r="T167" s="164" t="n">
        <v>80</v>
      </c>
      <c r="U167" s="164" t="n">
        <v>87</v>
      </c>
      <c r="V167" s="164" t="n"/>
      <c r="W167" s="164" t="inlineStr">
        <is>
          <t>SQL &amp; data, Regulatory domain, Quality &amp; process</t>
        </is>
      </c>
      <c r="X167" s="164" t="inlineStr">
        <is>
          <r>
            <rPr>
              <rFont val="Calibri"/>
              <b val="1"/>
              <sz val="10"/>
            </rPr>
            <t>B1:</t>
          </r>
          <r>
            <rPr>
              <rFont val="Calibri"/>
              <sz val="10"/>
            </rPr>
            <t xml:space="preserve"> 77% of profile — close</t>
          </r>
        </is>
      </c>
      <c r="Y167" s="164" t="inlineStr">
        <is>
          <r>
            <rPr>
              <rFont val="Calibri"/>
              <b val="1"/>
              <sz val="10"/>
            </rPr>
            <t>Evidence:</t>
          </r>
          <r>
            <rPr>
              <rFont val="Calibri"/>
              <sz val="10"/>
            </rPr>
            <t xml:space="preserve"> Survey + KRAs | Core: Ownership 2/2, Problem solving 2/2, Communication &amp; collaboration 2/2, Client &amp; quality focus 2/2, Learning agility 2/2, Integrity &amp; compliance 2/2 | Future-ready: AI literacy 1/2, Data literacy 2/2, Digital fluency 1/2, Innovation 3/2 | Functional: Product &amp; domain 4/3, Stakeholder mgmt 3/3, Communication 3/3, SQL &amp; data 2/3, Regulatory domain 2/3, Quality &amp; process 2/3</t>
          </r>
        </is>
      </c>
      <c r="Z167" s="120" t="inlineStr">
        <is>
          <t>Project / programme management · Data, SQL &amp; analytics · Certification / formal course</t>
        </is>
      </c>
      <c r="AA167" s="165" t="inlineStr">
        <is>
          <t>XBRL taxonomy &amp; regulatory updates; domain/accounting refreshers;</t>
        </is>
      </c>
      <c r="AB167" s="165" t="inlineStr">
        <is>
          <t>AI, GenAI &amp; Prompt Engineering; Project, Program &amp; Agile Management; Advanced Excel &amp; Productivity Tools</t>
        </is>
      </c>
      <c r="AC167" s="165" t="inlineStr">
        <is>
          <t>Project / programme management · Data, SQL &amp; analytics · Certification / formal course</t>
        </is>
      </c>
      <c r="AD167"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7" s="122" t="inlineStr">
        <is>
          <t>No strong match from survey evidence</t>
        </is>
      </c>
      <c r="AF167" s="123" t="inlineStr">
        <is>
          <t>No material overlap found</t>
        </is>
      </c>
      <c r="AG167" s="123" t="inlineStr">
        <is>
          <t>No close match in other businesses</t>
        </is>
      </c>
      <c r="AH167" s="123" t="n"/>
      <c r="AI167" s="123" t="n"/>
      <c r="AJ167" s="123" t="n"/>
    </row>
    <row r="168" ht="132" customHeight="1">
      <c r="A168" s="109" t="inlineStr">
        <is>
          <t>IRIS2494</t>
        </is>
      </c>
      <c r="B168" s="111" t="inlineStr">
        <is>
          <t>Shruti Samant</t>
        </is>
      </c>
      <c r="C168" s="111" t="inlineStr">
        <is>
          <t>Support</t>
        </is>
      </c>
      <c r="D168" s="115" t="inlineStr">
        <is>
          <t>Executive- Customer Support</t>
        </is>
      </c>
      <c r="E168" s="115" t="inlineStr">
        <is>
          <t>Senior Support Executive</t>
        </is>
      </c>
      <c r="F168" s="115" t="inlineStr">
        <is>
          <t>L3 – Professional / Associate</t>
        </is>
      </c>
      <c r="G168" s="116" t="inlineStr">
        <is>
          <t>A3</t>
        </is>
      </c>
      <c r="H168" s="146" t="inlineStr">
        <is>
          <t>▲ Up</t>
        </is>
      </c>
      <c r="I168" s="111" t="inlineStr">
        <is>
          <t>IC</t>
        </is>
      </c>
      <c r="J168" s="113" t="n">
        <v>2</v>
      </c>
      <c r="K168" s="114" t="inlineStr">
        <is>
          <t>Medium</t>
        </is>
      </c>
      <c r="L168" s="114" t="inlineStr">
        <is>
          <t>Emerging Talent</t>
        </is>
      </c>
      <c r="M168" s="114" t="inlineStr">
        <is>
          <t>Performance first</t>
        </is>
      </c>
      <c r="N168" s="114" t="n"/>
      <c r="O168" s="114" t="inlineStr"/>
      <c r="P168" s="114" t="inlineStr"/>
      <c r="Q168" s="119" t="n">
        <v>81</v>
      </c>
      <c r="R168" s="164" t="inlineStr">
        <is>
          <t>Developing</t>
        </is>
      </c>
      <c r="S168" s="164" t="n">
        <v>90</v>
      </c>
      <c r="T168" s="164" t="n">
        <v>50</v>
      </c>
      <c r="U168" s="164" t="n">
        <v>89</v>
      </c>
      <c r="V168" s="164" t="n"/>
      <c r="W168" s="164" t="inlineStr">
        <is>
          <t>SQL &amp; data, Regulatory domain, Ownership</t>
        </is>
      </c>
      <c r="X168" s="164" t="inlineStr">
        <is>
          <r>
            <rPr>
              <rFont val="Calibri"/>
              <b val="1"/>
              <sz val="10"/>
            </rPr>
            <t>B1:</t>
          </r>
          <r>
            <rPr>
              <rFont val="Calibri"/>
              <sz val="10"/>
            </rPr>
            <t xml:space="preserve"> 73% of profile — not yet</t>
          </r>
        </is>
      </c>
      <c r="Y168" s="164" t="inlineStr">
        <is>
          <r>
            <rPr>
              <rFont val="Calibri"/>
              <b val="1"/>
              <sz val="10"/>
            </rPr>
            <t>Evidence:</t>
          </r>
          <r>
            <rPr>
              <rFont val="Calibri"/>
              <sz val="10"/>
            </rPr>
            <t xml:space="preserve"> Survey + KRAs | Core: Ownership 1/2, Problem solving 3/2, Communication &amp; collaboration 3/2, Client &amp; quality focus 2/2, Learning agility 1/2, Integrity &amp; compliance 2/2 | Future-ready: AI literacy 1/2, Data literacy 1/2, Digital fluency 1/2, Innovation 1/2 | Functional: Product &amp; domain 3/3, Stakeholder mgmt 3/3, Communication 3/3, SQL &amp; data 2/3, Regulatory domain 2/3, Quality &amp; process 3/3</t>
          </r>
        </is>
      </c>
      <c r="Z168" s="120" t="inlineStr">
        <is>
          <t>Leadership &amp; people management · Product &amp; tool knowledge</t>
        </is>
      </c>
      <c r="AA168" s="165" t="inlineStr">
        <is>
          <t>Communication &amp; de-escalation; product/domain depth; ticketing &amp; SLA tools</t>
        </is>
      </c>
      <c r="AB168" s="165" t="inlineStr">
        <is>
          <t>Product, Platform &amp; Domain Knowledge; Project, Program &amp; Agile Management; Stakeholder &amp; Client Management</t>
        </is>
      </c>
      <c r="AC168" s="165" t="inlineStr">
        <is>
          <t>Leadership &amp; people management · Product &amp; tool knowledge</t>
        </is>
      </c>
      <c r="AD168"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8" s="122" t="inlineStr">
        <is>
          <t>No strong match from survey evidence</t>
        </is>
      </c>
      <c r="AF168" s="123" t="inlineStr">
        <is>
          <t>Chandra Sekhar Sahu · Support Executive — 0.30: platform, arelle, issue, support</t>
        </is>
      </c>
      <c r="AG168" s="123" t="inlineStr">
        <is>
          <t>Shraddha Gawali · iFile, Support Specialist — 0.25</t>
        </is>
      </c>
      <c r="AH168" s="123" t="n"/>
      <c r="AI168" s="123" t="n"/>
      <c r="AJ168" s="123" t="n"/>
    </row>
    <row r="169" ht="132" customHeight="1">
      <c r="A169" s="109" t="inlineStr">
        <is>
          <t>IRIS2096</t>
        </is>
      </c>
      <c r="B169" s="111" t="inlineStr">
        <is>
          <t>Sweety Mukherjee</t>
        </is>
      </c>
      <c r="C169" s="111" t="inlineStr">
        <is>
          <t>Support</t>
        </is>
      </c>
      <c r="D169" s="115" t="inlineStr">
        <is>
          <t>Executive- Customer Support</t>
        </is>
      </c>
      <c r="E169" s="115" t="inlineStr">
        <is>
          <t>Senior Support Executive</t>
        </is>
      </c>
      <c r="F169" s="115" t="inlineStr">
        <is>
          <t>L3 – Professional / Associate</t>
        </is>
      </c>
      <c r="G169" s="116" t="inlineStr">
        <is>
          <t>A3</t>
        </is>
      </c>
      <c r="H169" s="146" t="inlineStr">
        <is>
          <t>▲ Up</t>
        </is>
      </c>
      <c r="I169" s="111" t="inlineStr">
        <is>
          <t>IC</t>
        </is>
      </c>
      <c r="J169" s="113" t="n">
        <v>3</v>
      </c>
      <c r="K169" s="114" t="inlineStr">
        <is>
          <t>Medium</t>
        </is>
      </c>
      <c r="L169" s="114" t="inlineStr">
        <is>
          <t>Core Contributor</t>
        </is>
      </c>
      <c r="M169" s="114" t="inlineStr">
        <is>
          <t>Develop in role</t>
        </is>
      </c>
      <c r="N169" s="114" t="n"/>
      <c r="O169" s="114" t="inlineStr"/>
      <c r="P169" s="114" t="inlineStr"/>
      <c r="Q169" s="119" t="n">
        <v>91</v>
      </c>
      <c r="R169" s="164" t="inlineStr">
        <is>
          <t>Meets the level</t>
        </is>
      </c>
      <c r="S169" s="164" t="n">
        <v>98</v>
      </c>
      <c r="T169" s="164" t="n">
        <v>75</v>
      </c>
      <c r="U169" s="164" t="n">
        <v>93</v>
      </c>
      <c r="V169" s="164" t="n"/>
      <c r="W169" s="164" t="inlineStr">
        <is>
          <t>Communication, SQL &amp; data, Regulatory domain</t>
        </is>
      </c>
      <c r="X169" s="164" t="inlineStr">
        <is>
          <r>
            <rPr>
              <rFont val="Calibri"/>
              <b val="1"/>
              <sz val="10"/>
            </rPr>
            <t>B1:</t>
          </r>
          <r>
            <rPr>
              <rFont val="Calibri"/>
              <sz val="10"/>
            </rPr>
            <t xml:space="preserve"> 80% of profile — close</t>
          </r>
        </is>
      </c>
      <c r="Y169" s="164" t="inlineStr">
        <is>
          <r>
            <rPr>
              <rFont val="Calibri"/>
              <b val="1"/>
              <sz val="10"/>
            </rPr>
            <t>Evidence:</t>
          </r>
          <r>
            <rPr>
              <rFont val="Calibri"/>
              <sz val="10"/>
            </rPr>
            <t xml:space="preserve"> Survey + KRAs | Core: Ownership 2/2, Problem solving 2/2, Communication &amp; collaboration 3/2, Client &amp; quality focus 3/2, Learning agility 1/2, Integrity &amp; compliance 2/2 | Future-ready: AI literacy 2/2, Data literacy 1/2, Digital fluency 2/2, Innovation 1/2 | Functional: Product &amp; domain 4/3, Stakeholder mgmt 4/3, Communication 2/3, SQL &amp; data 2/3, Regulatory domain 2/3, Quality &amp; process 4/3</t>
          </r>
        </is>
      </c>
      <c r="Z169" s="120" t="inlineStr">
        <is>
          <t>Product &amp; tool knowledge · Client, sales &amp; stakeholders</t>
        </is>
      </c>
      <c r="AA169" s="165" t="inlineStr">
        <is>
          <t>Customer success methods; communication &amp; de-escalation; product/domain depth; ticketing &amp; SLA tools</t>
        </is>
      </c>
      <c r="AB169" s="165" t="inlineStr">
        <is>
          <t>AI, GenAI &amp; Prompt Engineering; Project, Program &amp; Agile Management; Process Improvement &amp; Quality Mindset</t>
        </is>
      </c>
      <c r="AC169" s="165" t="inlineStr">
        <is>
          <t>Product &amp; tool knowledge · Client, sales &amp; stakeholders</t>
        </is>
      </c>
      <c r="AD169"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69" s="122" t="inlineStr">
        <is>
          <t>No strong match from survey evidence</t>
        </is>
      </c>
      <c r="AF169" s="123" t="inlineStr">
        <is>
          <t>No material overlap found</t>
        </is>
      </c>
      <c r="AG169" s="123" t="inlineStr">
        <is>
          <t>No close match in other businesses</t>
        </is>
      </c>
      <c r="AH169" s="123" t="n"/>
      <c r="AI169" s="123" t="n"/>
      <c r="AJ169" s="123" t="n"/>
    </row>
    <row r="170" ht="132" customHeight="1">
      <c r="A170" s="109" t="inlineStr">
        <is>
          <t>IRISC184</t>
        </is>
      </c>
      <c r="B170" s="111" t="inlineStr">
        <is>
          <t>Tanya Dhere</t>
        </is>
      </c>
      <c r="C170" s="111" t="inlineStr">
        <is>
          <t>Support</t>
        </is>
      </c>
      <c r="D170" s="115" t="inlineStr">
        <is>
          <t>Consultant</t>
        </is>
      </c>
      <c r="E170" s="115" t="inlineStr">
        <is>
          <t>Senior Customer Success Executive</t>
        </is>
      </c>
      <c r="F170" s="115" t="inlineStr">
        <is>
          <t>L3 – Professional / Associate</t>
        </is>
      </c>
      <c r="G170" s="116" t="inlineStr">
        <is>
          <t>A3</t>
        </is>
      </c>
      <c r="H170" s="146" t="inlineStr">
        <is>
          <t>▲ Up</t>
        </is>
      </c>
      <c r="I170" s="111" t="inlineStr">
        <is>
          <t>IC</t>
        </is>
      </c>
      <c r="J170" s="113" t="n">
        <v>3</v>
      </c>
      <c r="K170" s="114" t="inlineStr">
        <is>
          <t>Low</t>
        </is>
      </c>
      <c r="L170" s="114" t="inlineStr">
        <is>
          <t>Reliable Specialist</t>
        </is>
      </c>
      <c r="M170" s="114" t="inlineStr">
        <is>
          <t>Develop in role</t>
        </is>
      </c>
      <c r="N170" s="114" t="n"/>
      <c r="O170" s="114" t="inlineStr"/>
      <c r="P170" s="114" t="inlineStr"/>
      <c r="Q170" s="119" t="n">
        <v>91</v>
      </c>
      <c r="R170" s="164" t="inlineStr">
        <is>
          <t>Meets the level</t>
        </is>
      </c>
      <c r="S170" s="164" t="n">
        <v>107</v>
      </c>
      <c r="T170" s="164" t="n">
        <v>100</v>
      </c>
      <c r="U170" s="164" t="n">
        <v>78</v>
      </c>
      <c r="V170" s="164" t="n"/>
      <c r="W170" s="164" t="inlineStr">
        <is>
          <t>Product &amp; domain, SQL &amp; data, Regulatory domain</t>
        </is>
      </c>
      <c r="X170" s="164" t="inlineStr">
        <is>
          <r>
            <rPr>
              <rFont val="Calibri"/>
              <b val="1"/>
              <sz val="10"/>
            </rPr>
            <t>B1:</t>
          </r>
          <r>
            <rPr>
              <rFont val="Calibri"/>
              <sz val="10"/>
            </rPr>
            <t xml:space="preserve"> 78% of profile — close</t>
          </r>
        </is>
      </c>
      <c r="Y170" s="164" t="inlineStr">
        <is>
          <r>
            <rPr>
              <rFont val="Calibri"/>
              <b val="1"/>
              <sz val="10"/>
            </rPr>
            <t>Evidence:</t>
          </r>
          <r>
            <rPr>
              <rFont val="Calibri"/>
              <sz val="10"/>
            </rPr>
            <t xml:space="preserve"> Survey + KRAs | Core: Ownership 2/2, Problem solving 2/2, Communication &amp; collaboration 3/2, Client &amp; quality focus 3/2, Learning agility 2/2, Integrity &amp; compliance 2/2 | Future-ready: AI literacy 2/2, Data literacy 2/2, Digital fluency 2/2, Innovation 2/2 | Functional: Product &amp; domain 2/3, Stakeholder mgmt 3/3, Communication 3/3, SQL &amp; data 2/3, Regulatory domain 2/3, Quality &amp; process 2/3</t>
          </r>
        </is>
      </c>
      <c r="Z170" s="120" t="inlineStr">
        <is>
          <t>Answered · no common topic</t>
        </is>
      </c>
      <c r="AA170" s="165" t="inlineStr">
        <is>
          <t>XBRL taxonomy &amp; regulatory updates; domain/accounting refreshers; quality &amp; accuracy practices; tooling proficiency</t>
        </is>
      </c>
      <c r="AB170" s="165" t="inlineStr">
        <is>
          <t>Project, Program &amp; Agile Management; Sales, Negotiation &amp; Account Growth; Broader Ownership &amp; Cross-functional Exposure</t>
        </is>
      </c>
      <c r="AC170" s="165" t="inlineStr">
        <is>
          <t>Answered · no common topic</t>
        </is>
      </c>
      <c r="AD170"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70" s="122" t="inlineStr">
        <is>
          <t>No strong match from survey evidence</t>
        </is>
      </c>
      <c r="AF170" s="123" t="inlineStr">
        <is>
          <t>No material overlap found</t>
        </is>
      </c>
      <c r="AG170" s="123" t="inlineStr">
        <is>
          <t>No close match in other businesses</t>
        </is>
      </c>
      <c r="AH170" s="123" t="n"/>
      <c r="AI170" s="123" t="n"/>
      <c r="AJ170" s="123" t="n"/>
    </row>
    <row r="171" ht="171" customHeight="1">
      <c r="A171" s="109" t="inlineStr">
        <is>
          <t>IRIS0118</t>
        </is>
      </c>
      <c r="B171" s="111" t="inlineStr">
        <is>
          <t>Mayur Narvekar</t>
        </is>
      </c>
      <c r="C171" s="111" t="inlineStr">
        <is>
          <t>Support</t>
        </is>
      </c>
      <c r="D171" s="115" t="inlineStr">
        <is>
          <t>Image Processing Specialist</t>
        </is>
      </c>
      <c r="E171" s="115" t="inlineStr">
        <is>
          <t>MIS Specialist</t>
        </is>
      </c>
      <c r="F171" s="115" t="inlineStr">
        <is>
          <t>L3 – Professional / Associate</t>
        </is>
      </c>
      <c r="G171" s="116" t="inlineStr">
        <is>
          <t>A3</t>
        </is>
      </c>
      <c r="H171" s="146" t="inlineStr">
        <is>
          <t>▲ Up</t>
        </is>
      </c>
      <c r="I171" s="111" t="inlineStr">
        <is>
          <t>IC</t>
        </is>
      </c>
      <c r="J171" s="113" t="inlineStr">
        <is>
          <t>Not rated · manager</t>
        </is>
      </c>
      <c r="K171" s="114" t="inlineStr">
        <is>
          <t>—</t>
        </is>
      </c>
      <c r="L171" s="114" t="inlineStr">
        <is>
          <t>Not placed · manager</t>
        </is>
      </c>
      <c r="M171" s="114" t="inlineStr">
        <is>
          <t>No rating data</t>
        </is>
      </c>
      <c r="N171" s="114" t="n"/>
      <c r="O171" s="114" t="inlineStr"/>
      <c r="P171" s="114" t="inlineStr"/>
      <c r="Q171" s="119" t="n">
        <v>85</v>
      </c>
      <c r="R171" s="164" t="inlineStr">
        <is>
          <t>Developing</t>
        </is>
      </c>
      <c r="S171" s="164" t="n">
        <v>100</v>
      </c>
      <c r="T171" s="164" t="n">
        <v>75</v>
      </c>
      <c r="U171" s="164" t="n">
        <v>78</v>
      </c>
      <c r="V171" s="164" t="n">
        <v>105</v>
      </c>
      <c r="W171" s="164" t="inlineStr">
        <is>
          <t>Analytics &amp; BI, SQL &amp; data, Regulatory domain</t>
        </is>
      </c>
      <c r="X171" s="164" t="inlineStr">
        <is>
          <r>
            <rPr>
              <rFont val="Calibri"/>
              <b val="1"/>
              <sz val="10"/>
            </rPr>
            <t>B2:</t>
          </r>
          <r>
            <rPr>
              <rFont val="Calibri"/>
              <sz val="10"/>
            </rPr>
            <t xml:space="preserve"> 72% of profile — not yet</t>
          </r>
        </is>
      </c>
      <c r="Y171" s="164" t="inlineStr">
        <is>
          <r>
            <rPr>
              <rFont val="Calibri"/>
              <b val="1"/>
              <sz val="10"/>
            </rPr>
            <t>Evidence:</t>
          </r>
          <r>
            <rPr>
              <rFont val="Calibri"/>
              <sz val="10"/>
            </rPr>
            <t xml:space="preserve"> Survey + KRAs | Core: Ownership 3/3, Problem solving 3/3, Communication &amp; collaboration 3/3, Client &amp; quality focus 3/3, Learning agility 3/3, Integrity &amp; compliance 3/3 | Future-ready: AI literacy 2/3, Data literacy 3/3, Digital fluency 2/3, Innovation 2/3 | Functional: Analytics &amp; BI 2/3, SQL &amp; data 2/3, Excel &amp; tools 3/3, Regulatory domain 2/3, Quality &amp; process 2/3, Accounting standards 3/3 | Leadership: Developing people 1/1, Decision making 1/1, Strategic acumen 2/1, Influence &amp; change 1/1</t>
          </r>
        </is>
      </c>
      <c r="Z171" s="120" t="inlineStr">
        <is>
          <t>Answered · no common topic</t>
        </is>
      </c>
      <c r="AA171" s="165" t="n"/>
      <c r="AB171" s="165" t="inlineStr">
        <is>
          <t>DA.BI-F: metric definition; SQL/Excel; visualisation; reconciliation</t>
        </is>
      </c>
      <c r="AC171" s="165" t="inlineStr">
        <is>
          <t>Answered · no common topic</t>
        </is>
      </c>
      <c r="AD171" s="165" t="n"/>
      <c r="AE171" s="122" t="inlineStr">
        <is>
          <t>No strong match from survey evidence</t>
        </is>
      </c>
      <c r="AF171" s="123" t="inlineStr">
        <is>
          <t>No material overlap found</t>
        </is>
      </c>
      <c r="AG171" s="123" t="inlineStr">
        <is>
          <t>No close match in other businesses</t>
        </is>
      </c>
      <c r="AH171" s="123" t="n"/>
      <c r="AI171" s="123" t="n"/>
      <c r="AJ171" s="123" t="n"/>
    </row>
    <row r="172" ht="132" customHeight="1">
      <c r="A172" s="109" t="inlineStr">
        <is>
          <t>IRIS2048</t>
        </is>
      </c>
      <c r="B172" s="111" t="inlineStr">
        <is>
          <t>Gajanan Vadekar</t>
        </is>
      </c>
      <c r="C172" s="111" t="inlineStr">
        <is>
          <t>Support</t>
        </is>
      </c>
      <c r="D172" s="115" t="inlineStr">
        <is>
          <t>Software Engineer</t>
        </is>
      </c>
      <c r="E172" s="115" t="inlineStr">
        <is>
          <t>Senior Software Engineer</t>
        </is>
      </c>
      <c r="F172" s="115" t="inlineStr">
        <is>
          <t>L3 – Professional / Associate</t>
        </is>
      </c>
      <c r="G172" s="116" t="inlineStr">
        <is>
          <t>A3</t>
        </is>
      </c>
      <c r="H172" s="146" t="inlineStr">
        <is>
          <t>▲ Up</t>
        </is>
      </c>
      <c r="I172" s="111" t="inlineStr">
        <is>
          <t>IC</t>
        </is>
      </c>
      <c r="J172" s="113" t="inlineStr">
        <is>
          <t>Not rated · manager</t>
        </is>
      </c>
      <c r="K172" s="114" t="inlineStr">
        <is>
          <t>—</t>
        </is>
      </c>
      <c r="L172" s="114" t="inlineStr">
        <is>
          <t>Trusted Professional</t>
        </is>
      </c>
      <c r="M172" s="114" t="inlineStr">
        <is>
          <t>No rating data</t>
        </is>
      </c>
      <c r="N172" s="114" t="n"/>
      <c r="O172" s="114" t="inlineStr"/>
      <c r="P172" s="114" t="inlineStr"/>
      <c r="Q172" s="119" t="n">
        <v>91</v>
      </c>
      <c r="R172" s="164" t="inlineStr">
        <is>
          <t>Meets the level</t>
        </is>
      </c>
      <c r="S172" s="164" t="n">
        <v>95</v>
      </c>
      <c r="T172" s="164" t="n">
        <v>88</v>
      </c>
      <c r="U172" s="164" t="n">
        <v>90</v>
      </c>
      <c r="V172" s="164" t="n"/>
      <c r="W172" s="164" t="inlineStr">
        <is>
          <t>System design, SQL &amp; data, Cloud &amp; DevOps</t>
        </is>
      </c>
      <c r="X172" s="164" t="inlineStr">
        <is>
          <r>
            <rPr>
              <rFont val="Calibri"/>
              <b val="1"/>
              <sz val="10"/>
            </rPr>
            <t>B1:</t>
          </r>
          <r>
            <rPr>
              <rFont val="Calibri"/>
              <sz val="10"/>
            </rPr>
            <t xml:space="preserve"> 79% of profile — close</t>
          </r>
        </is>
      </c>
      <c r="Y172" s="164" t="inlineStr">
        <is>
          <r>
            <rPr>
              <rFont val="Calibri"/>
              <b val="1"/>
              <sz val="10"/>
            </rPr>
            <t>Evidence:</t>
          </r>
          <r>
            <rPr>
              <rFont val="Calibri"/>
              <sz val="10"/>
            </rPr>
            <t xml:space="preserve"> Survey + KRAs | Core: Ownership 2/2, Problem solving 2/2, Communication &amp; collaboration 2/2, Client &amp; quality focus 3/2, Learning agility 1/2, Integrity &amp; compliance 2/2 | Future-ready: AI literacy 2/2, Data literacy 1/2, Digital fluency 2/2, Innovation 2/2 | Functional: Programming &amp; stack 3/3, System design 2/3, SQL &amp; data 2/3, Cloud &amp; DevOps 2/3, AI / GenAI 4/3, Product &amp; domain 4/3</t>
          </r>
        </is>
      </c>
      <c r="Z172" s="120" t="inlineStr">
        <is>
          <t>AI / automation · Leadership &amp; people management · Technical depth &amp; architecture · Strategy &amp; business acumen · Broader exposure &amp; ownership</t>
        </is>
      </c>
      <c r="AA172" s="165" t="n"/>
      <c r="AB172" s="165" t="inlineStr">
        <is>
          <t>AI, GenAI &amp; Prompt Engineering; Product, Platform &amp; Domain Knowledge; Stakeholder &amp; Client Management</t>
        </is>
      </c>
      <c r="AC172" s="165" t="inlineStr">
        <is>
          <t>AI / automation · Leadership &amp; people management · Technical depth &amp; architecture · Strategy &amp; business acumen · Broader exposure &amp; ownership</t>
        </is>
      </c>
      <c r="AD172" s="165" t="n"/>
      <c r="AE172" s="122" t="inlineStr">
        <is>
          <t>No strong match from survey evidence</t>
        </is>
      </c>
      <c r="AF172" s="123" t="inlineStr">
        <is>
          <t>No material overlap found</t>
        </is>
      </c>
      <c r="AG172" s="123" t="inlineStr">
        <is>
          <t>Vivek Shinde · iFile, Team Lead – Engineering — 0.34; Siddharth Dhone · iFile, Senior Software Engineer — 0.31; Amol Pawar · iFile, Senior Software Engineer — 0.26</t>
        </is>
      </c>
      <c r="AH172" s="123" t="n"/>
      <c r="AI172" s="123" t="n"/>
      <c r="AJ172" s="123" t="n"/>
    </row>
    <row r="173" ht="132" customHeight="1">
      <c r="A173" s="109" t="inlineStr">
        <is>
          <t>IRIS1941</t>
        </is>
      </c>
      <c r="B173" s="111" t="inlineStr">
        <is>
          <t>Manish Yadav</t>
        </is>
      </c>
      <c r="C173" s="111" t="inlineStr">
        <is>
          <t>Support</t>
        </is>
      </c>
      <c r="D173" s="115" t="inlineStr">
        <is>
          <t>Software Engineer</t>
        </is>
      </c>
      <c r="E173" s="115" t="inlineStr">
        <is>
          <t>Senior Software Engineer</t>
        </is>
      </c>
      <c r="F173" s="115" t="inlineStr">
        <is>
          <t>L3 – Professional / Associate</t>
        </is>
      </c>
      <c r="G173" s="116" t="inlineStr">
        <is>
          <t>A3</t>
        </is>
      </c>
      <c r="H173" s="146" t="inlineStr">
        <is>
          <t>▲ Up</t>
        </is>
      </c>
      <c r="I173" s="111" t="inlineStr">
        <is>
          <t>IC</t>
        </is>
      </c>
      <c r="J173" s="113" t="inlineStr">
        <is>
          <t>Not rated · manager</t>
        </is>
      </c>
      <c r="K173" s="114" t="inlineStr">
        <is>
          <t>—</t>
        </is>
      </c>
      <c r="L173" s="114" t="inlineStr">
        <is>
          <t>Trusted Professional</t>
        </is>
      </c>
      <c r="M173" s="114" t="inlineStr">
        <is>
          <t>No rating data</t>
        </is>
      </c>
      <c r="N173" s="114" t="n"/>
      <c r="O173" s="114" t="inlineStr"/>
      <c r="P173" s="114" t="inlineStr"/>
      <c r="Q173" s="119" t="n">
        <v>98</v>
      </c>
      <c r="R173" s="164" t="inlineStr">
        <is>
          <t>Meets the level</t>
        </is>
      </c>
      <c r="S173" s="164" t="n">
        <v>110</v>
      </c>
      <c r="T173" s="164" t="n">
        <v>92</v>
      </c>
      <c r="U173" s="164" t="n">
        <v>92</v>
      </c>
      <c r="V173" s="164" t="n"/>
      <c r="W173" s="164" t="inlineStr">
        <is>
          <t>Cloud &amp; DevOps, AI / GenAI</t>
        </is>
      </c>
      <c r="X173" s="164" t="inlineStr">
        <is>
          <r>
            <rPr>
              <rFont val="Calibri"/>
              <b val="1"/>
              <sz val="10"/>
            </rPr>
            <t>B1:</t>
          </r>
          <r>
            <rPr>
              <rFont val="Calibri"/>
              <sz val="10"/>
            </rPr>
            <t xml:space="preserve"> 86% of profile — close</t>
          </r>
        </is>
      </c>
      <c r="Y173" s="164" t="inlineStr">
        <is>
          <r>
            <rPr>
              <rFont val="Calibri"/>
              <b val="1"/>
              <sz val="10"/>
            </rPr>
            <t>Evidence:</t>
          </r>
          <r>
            <rPr>
              <rFont val="Calibri"/>
              <sz val="10"/>
            </rPr>
            <t xml:space="preserve"> Survey + KRAs | Core: Ownership 3/2, Problem solving 3/2, Communication &amp; collaboration 2/2, Client &amp; quality focus 3/2, Learning agility 2/2, Integrity &amp; compliance 2/2 | Future-ready: AI literacy 1/2, Data literacy 2/2, Digital fluency 3/2, Innovation 2/2 | Functional: Programming &amp; stack 4/3, System design 3/3, SQL &amp; data 3/3, Cloud &amp; DevOps 2/3, AI / GenAI 2/3, Product &amp; domain 3/3</t>
          </r>
        </is>
      </c>
      <c r="Z173" s="120" t="inlineStr">
        <is>
          <t>Leadership &amp; people management · Project / programme management · Technical depth &amp; architecture · Broader exposure &amp; ownership</t>
        </is>
      </c>
      <c r="AA173" s="165" t="n"/>
      <c r="AB173" s="165" t="inlineStr">
        <is>
          <t>System Design &amp; Architecture; AI, GenAI &amp; Prompt Engineering; Programming &amp; Tech-Stack Depth</t>
        </is>
      </c>
      <c r="AC173" s="165" t="inlineStr">
        <is>
          <t>Leadership &amp; people management · Project / programme management · Technical depth &amp; architecture · Broader exposure &amp; ownership</t>
        </is>
      </c>
      <c r="AD173" s="165" t="n"/>
      <c r="AE173" s="122" t="inlineStr">
        <is>
          <t>No strong match from survey evidence</t>
        </is>
      </c>
      <c r="AF173" s="123" t="inlineStr">
        <is>
          <t>No material overlap found</t>
        </is>
      </c>
      <c r="AG173" s="123" t="inlineStr">
        <is>
          <t>Atharv Sameer Shevade · iDEAL, Trainee Software Engineer — 0.49; Vikash Gupta · iFile, Senior Software Engineer — 0.38; Shubham Mhadgut · iFile, Senior Software Engineer — 0.37</t>
        </is>
      </c>
      <c r="AH173" s="123" t="n"/>
      <c r="AI173" s="123" t="n"/>
      <c r="AJ173" s="123" t="n"/>
    </row>
    <row r="174" ht="119" customHeight="1">
      <c r="A174" s="109" t="inlineStr">
        <is>
          <t>No Emp ID · in-house consultant</t>
        </is>
      </c>
      <c r="B174" s="111" t="inlineStr">
        <is>
          <t>Kanika Jain</t>
        </is>
      </c>
      <c r="C174" s="111" t="inlineStr">
        <is>
          <t>Support</t>
        </is>
      </c>
      <c r="D174" s="115" t="inlineStr">
        <is>
          <t>Consultant</t>
        </is>
      </c>
      <c r="E174" s="115" t="inlineStr">
        <is>
          <t>Associate Consultant – Customer Success &amp; Account Management</t>
        </is>
      </c>
      <c r="F174" s="111" t="inlineStr">
        <is>
          <t>L3 – Professional / Associate</t>
        </is>
      </c>
      <c r="G174" s="45" t="inlineStr">
        <is>
          <t>X1</t>
        </is>
      </c>
      <c r="H174" s="149" t="inlineStr">
        <is>
          <t>• Same level</t>
        </is>
      </c>
      <c r="I174" s="111" t="inlineStr">
        <is>
          <t>Consultant</t>
        </is>
      </c>
      <c r="J174" s="113" t="inlineStr">
        <is>
          <t>Not rated · manager</t>
        </is>
      </c>
      <c r="K174" s="114" t="n"/>
      <c r="L174" s="114" t="n"/>
      <c r="M174" s="114" t="inlineStr">
        <is>
          <t>n/a · consultant</t>
        </is>
      </c>
      <c r="N174" s="114" t="n"/>
      <c r="O174" s="114" t="inlineStr"/>
      <c r="P174" s="114" t="inlineStr"/>
      <c r="Q174" s="119" t="n"/>
      <c r="R174" s="164" t="inlineStr">
        <is>
          <t>Consultant — assessed against statement-of-work deliverables</t>
        </is>
      </c>
      <c r="S174" s="164" t="n"/>
      <c r="T174" s="164" t="n"/>
      <c r="U174" s="164" t="n"/>
      <c r="V174" s="164" t="n"/>
      <c r="W174" s="164" t="n"/>
      <c r="X174" s="164" t="n"/>
      <c r="Y174" s="164" t="inlineStr">
        <is>
          <t>Not assessed on the employee competency profile.</t>
        </is>
      </c>
      <c r="Z174" s="120" t="inlineStr"/>
      <c r="AA174" s="165" t="inlineStr">
        <is>
          <t>XBRL taxonomy &amp; regulatory updates; domain/accounting refreshers; quality &amp; accuracy practices; tooling proficiency</t>
        </is>
      </c>
      <c r="AB174" s="165" t="n"/>
      <c r="AC174" s="165" t="inlineStr"/>
      <c r="AD174"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74" s="122" t="n"/>
      <c r="AF174" s="123" t="inlineStr">
        <is>
          <t>No survey text</t>
        </is>
      </c>
      <c r="AG174" s="123" t="inlineStr">
        <is>
          <t>No survey text</t>
        </is>
      </c>
      <c r="AH174" s="123" t="n"/>
      <c r="AI174" s="123" t="n"/>
      <c r="AJ174" s="123" t="n"/>
    </row>
    <row r="175" ht="80" customHeight="1">
      <c r="A175" s="109" t="inlineStr">
        <is>
          <t>IRIS0249</t>
        </is>
      </c>
      <c r="B175" s="111" t="inlineStr">
        <is>
          <t>Ashish Singhvi</t>
        </is>
      </c>
      <c r="C175" s="111" t="inlineStr">
        <is>
          <t>Technology</t>
        </is>
      </c>
      <c r="D175" s="115" t="inlineStr">
        <is>
          <t>Product Engineering Head</t>
        </is>
      </c>
      <c r="E175" s="115" t="inlineStr">
        <is>
          <t>Head – Product Engineering</t>
        </is>
      </c>
      <c r="F175" s="115" t="inlineStr">
        <is>
          <t>Not in current mapping files</t>
        </is>
      </c>
      <c r="G175" s="116" t="inlineStr">
        <is>
          <t>C2</t>
        </is>
      </c>
      <c r="H175" s="118" t="inlineStr">
        <is>
          <t>● Newly mapped</t>
        </is>
      </c>
      <c r="I175" s="111" t="inlineStr">
        <is>
          <t>People Manager</t>
        </is>
      </c>
      <c r="J175" s="113" t="inlineStr">
        <is>
          <t>Not rated · manager</t>
        </is>
      </c>
      <c r="K175" s="114" t="inlineStr">
        <is>
          <t>—</t>
        </is>
      </c>
      <c r="L175" s="114" t="inlineStr">
        <is>
          <t>Underperformer / Exit Risk</t>
        </is>
      </c>
      <c r="M175" s="114" t="inlineStr">
        <is>
          <t>No rating data</t>
        </is>
      </c>
      <c r="N175" s="114" t="n"/>
      <c r="O175" s="114" t="inlineStr"/>
      <c r="P175" s="114" t="inlineStr"/>
      <c r="Q175" s="119" t="n"/>
      <c r="R175" s="164" t="inlineStr">
        <is>
          <t>Not assessed — no survey or KRA evidence</t>
        </is>
      </c>
      <c r="S175" s="164" t="n"/>
      <c r="T175" s="164" t="n"/>
      <c r="U175" s="164" t="n"/>
      <c r="V175" s="164" t="n"/>
      <c r="W175" s="164" t="n"/>
      <c r="X175" s="164" t="n"/>
      <c r="Y175" s="164" t="inlineStr">
        <is>
          <r>
            <rPr>
              <rFont val="Calibri"/>
              <b val="1"/>
              <sz val="10"/>
            </rPr>
            <t>Required at C2:</t>
          </r>
          <r>
            <rPr>
              <rFont val="Calibri"/>
              <sz val="10"/>
            </rPr>
            <t xml:space="preserve"> Core 4 · Future-ready 4 · Functional Programming &amp; stack 5 · System design 5 · SQL &amp; data 5 · Cloud &amp; DevOps 5 · AI / GenAI 5 · Product &amp; domain 5 · Leadership 4 — rate in manager validation using sheet 4.</t>
          </r>
        </is>
      </c>
      <c r="Z175" s="120" t="inlineStr"/>
      <c r="AA175" s="165" t="n"/>
      <c r="AB175" s="165" t="inlineStr">
        <is>
          <t>People Leadership &amp; Mentoring; Strategic Thinking &amp; Business Acumen</t>
        </is>
      </c>
      <c r="AC175" s="165" t="inlineStr"/>
      <c r="AD175" s="165" t="n"/>
      <c r="AE175" s="122" t="n"/>
      <c r="AF175" s="123" t="inlineStr">
        <is>
          <t>No survey text</t>
        </is>
      </c>
      <c r="AG175" s="123" t="inlineStr">
        <is>
          <t>No survey text</t>
        </is>
      </c>
      <c r="AH175" s="123" t="n">
        <v>9</v>
      </c>
      <c r="AI175" s="123" t="inlineStr">
        <is>
          <t>Above norm</t>
        </is>
      </c>
      <c r="AJ175" s="123" t="inlineStr">
        <is>
          <t>Above the norm of 5–8 — appoint POD Leads · up to 3 reports each or a Team Lead under this manager.</t>
        </is>
      </c>
    </row>
    <row r="176" ht="158" customHeight="1">
      <c r="A176" s="109" t="inlineStr">
        <is>
          <t>IRIS1832</t>
        </is>
      </c>
      <c r="B176" s="111" t="inlineStr">
        <is>
          <t>Chetan Kotwal</t>
        </is>
      </c>
      <c r="C176" s="111" t="inlineStr">
        <is>
          <t>Technology</t>
        </is>
      </c>
      <c r="D176" s="115" t="inlineStr">
        <is>
          <t>Lead Software Engineer</t>
        </is>
      </c>
      <c r="E176" s="115" t="inlineStr">
        <is>
          <t>Senior Engineering Manager</t>
        </is>
      </c>
      <c r="F176" s="111" t="inlineStr">
        <is>
          <t>L5 – Lead · IC</t>
        </is>
      </c>
      <c r="G176" s="23" t="inlineStr">
        <is>
          <t>B3</t>
        </is>
      </c>
      <c r="H176" s="149" t="inlineStr">
        <is>
          <t>• Same level</t>
        </is>
      </c>
      <c r="I176" s="111" t="inlineStr">
        <is>
          <t>People Manager</t>
        </is>
      </c>
      <c r="J176" s="113" t="inlineStr">
        <is>
          <t>Not rated · manager</t>
        </is>
      </c>
      <c r="K176" s="114" t="inlineStr">
        <is>
          <t>—</t>
        </is>
      </c>
      <c r="L176" s="114" t="inlineStr">
        <is>
          <t>Underperformer / Exit Risk</t>
        </is>
      </c>
      <c r="M176" s="114" t="inlineStr">
        <is>
          <t>No rating data</t>
        </is>
      </c>
      <c r="N176" s="114" t="n"/>
      <c r="O176" s="114" t="inlineStr"/>
      <c r="P176" s="114" t="inlineStr"/>
      <c r="Q176" s="119" t="n">
        <v>98</v>
      </c>
      <c r="R176" s="164" t="inlineStr">
        <is>
          <t>Meets the level</t>
        </is>
      </c>
      <c r="S176" s="164" t="n">
        <v>109</v>
      </c>
      <c r="T176" s="164" t="n">
        <v>92</v>
      </c>
      <c r="U176" s="164" t="n">
        <v>98</v>
      </c>
      <c r="V176" s="164" t="n">
        <v>94</v>
      </c>
      <c r="W176" s="164" t="inlineStr">
        <is>
          <t>Programming &amp; stack, SQL &amp; data, Cloud &amp; DevOps</t>
        </is>
      </c>
      <c r="X176" s="164" t="inlineStr">
        <is>
          <r>
            <rPr>
              <rFont val="Calibri"/>
              <b val="1"/>
              <sz val="10"/>
            </rPr>
            <t>C1:</t>
          </r>
          <r>
            <rPr>
              <rFont val="Calibri"/>
              <sz val="10"/>
            </rPr>
            <t xml:space="preserve"> 94% of profile — ready on competencies</t>
          </r>
        </is>
      </c>
      <c r="Y176" s="164" t="inlineStr">
        <is>
          <r>
            <rPr>
              <rFont val="Calibri"/>
              <b val="1"/>
              <sz val="10"/>
            </rPr>
            <t>Evidence:</t>
          </r>
          <r>
            <rPr>
              <rFont val="Calibri"/>
              <sz val="10"/>
            </rPr>
            <t xml:space="preserve"> Survey + KRAs | Core: Ownership 5/4, Problem solving 5/4, Communication &amp; collaboration 5/4, Client &amp; quality focus 5/4, Learning agility 3/4, Integrity &amp; compliance 4/4 | Future-ready: AI literacy 3/3, Data literacy 2/3, Digital fluency 3/3, Innovation 3/3 | Functional: Programming &amp; stack 3/4, System design 5/4, SQL &amp; data 3/4, Cloud &amp; DevOps 3/4, AI / GenAI 5/4, Product &amp; domain 5/4 | Leadership: Developing people 4/4, Decision making 4/4, Strategic acumen 3/4, Influence &amp; change 4/4</t>
          </r>
        </is>
      </c>
      <c r="Z176" s="120" t="inlineStr">
        <is>
          <t>Leadership &amp; people management · Technical depth &amp; architecture · Domain, regulatory &amp; XBRL · Communication &amp; presentation · Broader exposure &amp; ownership</t>
        </is>
      </c>
      <c r="AA176" s="165" t="n"/>
      <c r="AB176" s="165" t="inlineStr">
        <is>
          <t>AI, GenAI &amp; Prompt Engineering; People Leadership &amp; Mentoring; Project, Program &amp; Agile Management</t>
        </is>
      </c>
      <c r="AC176" s="165" t="inlineStr">
        <is>
          <t>AI / automation · Leadership &amp; people management · Technical depth &amp; architecture · Domain, regulatory &amp; XBRL · Communication &amp; presentation · Broader exposure &amp; ownership</t>
        </is>
      </c>
      <c r="AD176" s="165" t="n"/>
      <c r="AE176" s="122" t="inlineStr">
        <is>
          <t>No strong match from survey evidence</t>
        </is>
      </c>
      <c r="AF176" s="123" t="inlineStr">
        <is>
          <t>Raj Chauhan · Senior Software Engineer — 0.33: delivery, product, skill, debugging; Kunal Jadhav · Software Engineer — 0.33: github, copilot, studio, visual</t>
        </is>
      </c>
      <c r="AG176" s="123" t="inlineStr">
        <is>
          <t>Akshata Sabale · iDEAL, Software Engineer — 0.26</t>
        </is>
      </c>
      <c r="AH176" s="123" t="n">
        <v>4</v>
      </c>
      <c r="AI176" s="123" t="inlineStr">
        <is>
          <t>Below norm</t>
        </is>
      </c>
      <c r="AJ176" s="123" t="inlineStr">
        <is>
          <t>Team smaller than the norm for this level — merge with a peer team, widen scope, or treat as a POD Lead.</t>
        </is>
      </c>
    </row>
    <row r="177" ht="158" customHeight="1">
      <c r="A177" s="109" t="inlineStr">
        <is>
          <t>IRIS0622</t>
        </is>
      </c>
      <c r="B177" s="111" t="inlineStr">
        <is>
          <t>Prasad Shirke</t>
        </is>
      </c>
      <c r="C177" s="111" t="inlineStr">
        <is>
          <t>Technology</t>
        </is>
      </c>
      <c r="D177" s="115" t="inlineStr">
        <is>
          <t>Senior Business Analyst</t>
        </is>
      </c>
      <c r="E177" s="115" t="inlineStr">
        <is>
          <t>Senior Business Analysis Specialist – POD Lead</t>
        </is>
      </c>
      <c r="F177" s="115" t="inlineStr">
        <is>
          <t>L4 – Senior</t>
        </is>
      </c>
      <c r="G177" s="116" t="inlineStr">
        <is>
          <t>B2</t>
        </is>
      </c>
      <c r="H177" s="146" t="inlineStr">
        <is>
          <t>▲ Up</t>
        </is>
      </c>
      <c r="I177" s="111" t="inlineStr">
        <is>
          <t>POD Lead</t>
        </is>
      </c>
      <c r="J177" s="113" t="inlineStr">
        <is>
          <t>Not rated · manager</t>
        </is>
      </c>
      <c r="K177" s="114" t="inlineStr">
        <is>
          <t>—</t>
        </is>
      </c>
      <c r="L177" s="114" t="inlineStr">
        <is>
          <t>Underperformer / Exit Risk</t>
        </is>
      </c>
      <c r="M177" s="114" t="inlineStr">
        <is>
          <t>No rating data</t>
        </is>
      </c>
      <c r="N177" s="114" t="n"/>
      <c r="O177" s="114" t="inlineStr"/>
      <c r="P177" s="114" t="inlineStr"/>
      <c r="Q177" s="119" t="n">
        <v>99</v>
      </c>
      <c r="R177" s="164" t="inlineStr">
        <is>
          <t>Meets the level</t>
        </is>
      </c>
      <c r="S177" s="164" t="n">
        <v>110</v>
      </c>
      <c r="T177" s="164" t="n">
        <v>83</v>
      </c>
      <c r="U177" s="164" t="n">
        <v>98</v>
      </c>
      <c r="V177" s="164" t="n">
        <v>97</v>
      </c>
      <c r="W177" s="164" t="inlineStr">
        <is>
          <t>Regulatory domain, SQL &amp; data, AI literacy</t>
        </is>
      </c>
      <c r="X177" s="164" t="inlineStr">
        <is>
          <r>
            <rPr>
              <rFont val="Calibri"/>
              <b val="1"/>
              <sz val="10"/>
            </rPr>
            <t>B3:</t>
          </r>
          <r>
            <rPr>
              <rFont val="Calibri"/>
              <sz val="10"/>
            </rPr>
            <t xml:space="preserve"> 89% of profile — close</t>
          </r>
        </is>
      </c>
      <c r="Y177" s="164" t="inlineStr">
        <is>
          <r>
            <rPr>
              <rFont val="Calibri"/>
              <b val="1"/>
              <sz val="10"/>
            </rPr>
            <t>Evidence:</t>
          </r>
          <r>
            <rPr>
              <rFont val="Calibri"/>
              <sz val="10"/>
            </rPr>
            <t xml:space="preserve"> Survey + KRAs | Core: Ownership 4/3, Problem solving 3/3, Communication &amp; collaboration 4/3, Client &amp; quality focus 4/3, Learning agility 3/3, Integrity &amp; compliance 3/3 | Future-ready: AI literacy 2/3, Data literacy 3/3, Digital fluency 3/3, Innovation 2/3 | Functional: Requirements 5/4, Regulatory domain 3/4, Product &amp; domain 4/4, SQL &amp; data 3/4, Stakeholder mgmt 5/4, Communication 4/4 | Leadership: Developing people 3/3, Decision making 3/3, Strategic acumen 2/3, Influence &amp; change 4/3</t>
          </r>
        </is>
      </c>
      <c r="Z177" s="120" t="inlineStr">
        <is>
          <t>AI / automation · Leadership &amp; people management · Product &amp; tool knowledge · Client, sales &amp; stakeholders · Strategy &amp; business acumen · Broader exposure &amp; ownership</t>
        </is>
      </c>
      <c r="AA177" s="165" t="n"/>
      <c r="AB177" s="165" t="inlineStr">
        <is>
          <t>AI, GenAI &amp; Prompt Engineering; Product, Platform &amp; Domain Knowledge; Stakeholder &amp; Client Management</t>
        </is>
      </c>
      <c r="AC177" s="165" t="inlineStr">
        <is>
          <t>AI / automation · Leadership &amp; people management · Product &amp; tool knowledge · Client, sales &amp; stakeholders · Strategy &amp; business acumen · Broader exposure &amp; ownership</t>
        </is>
      </c>
      <c r="AD177" s="165" t="n"/>
      <c r="AE177" s="122" t="inlineStr">
        <is>
          <t>No strong match from survey evidence</t>
        </is>
      </c>
      <c r="AF177" s="123" t="inlineStr">
        <is>
          <t>No material overlap found</t>
        </is>
      </c>
      <c r="AG177" s="123" t="inlineStr">
        <is>
          <t>No close match in other businesses</t>
        </is>
      </c>
      <c r="AH177" s="123" t="n">
        <v>3</v>
      </c>
      <c r="AI177" s="123" t="inlineStr">
        <is>
          <t>POD Lead</t>
        </is>
      </c>
      <c r="AJ177" s="123" t="n"/>
    </row>
    <row r="178" ht="158" customHeight="1">
      <c r="A178" s="109" t="inlineStr">
        <is>
          <t>IRIS1477</t>
        </is>
      </c>
      <c r="B178" s="111" t="inlineStr">
        <is>
          <t>Dhiraj Suryawanshi</t>
        </is>
      </c>
      <c r="C178" s="111" t="inlineStr">
        <is>
          <t>Technology</t>
        </is>
      </c>
      <c r="D178" s="115" t="inlineStr">
        <is>
          <t>Lead Software Engineer</t>
        </is>
      </c>
      <c r="E178" s="115" t="inlineStr">
        <is>
          <t>Lead Software Engineer – POD Lead</t>
        </is>
      </c>
      <c r="F178" s="111" t="inlineStr">
        <is>
          <t>L5 – Lead · IC</t>
        </is>
      </c>
      <c r="G178" s="23" t="inlineStr">
        <is>
          <t>B2</t>
        </is>
      </c>
      <c r="H178" s="149" t="inlineStr">
        <is>
          <t>• Same level</t>
        </is>
      </c>
      <c r="I178" s="111" t="inlineStr">
        <is>
          <t>POD Lead</t>
        </is>
      </c>
      <c r="J178" s="113" t="inlineStr">
        <is>
          <t>Not rated · manager</t>
        </is>
      </c>
      <c r="K178" s="114" t="inlineStr">
        <is>
          <t>—</t>
        </is>
      </c>
      <c r="L178" s="114" t="inlineStr">
        <is>
          <t>Underperformer / Exit Risk</t>
        </is>
      </c>
      <c r="M178" s="114" t="inlineStr">
        <is>
          <t>No rating data</t>
        </is>
      </c>
      <c r="N178" s="114" t="n"/>
      <c r="O178" s="114" t="inlineStr"/>
      <c r="P178" s="114" t="inlineStr"/>
      <c r="Q178" s="119" t="n">
        <v>103</v>
      </c>
      <c r="R178" s="164" t="inlineStr">
        <is>
          <t>Meets the level</t>
        </is>
      </c>
      <c r="S178" s="164" t="n">
        <v>106</v>
      </c>
      <c r="T178" s="164" t="n">
        <v>102</v>
      </c>
      <c r="U178" s="164" t="n">
        <v>106</v>
      </c>
      <c r="V178" s="164" t="n">
        <v>92</v>
      </c>
      <c r="W178" s="164" t="inlineStr">
        <is>
          <t>SQL &amp; data, Learning agility, Data literacy</t>
        </is>
      </c>
      <c r="X178" s="164" t="inlineStr">
        <is>
          <r>
            <rPr>
              <rFont val="Calibri"/>
              <b val="1"/>
              <sz val="10"/>
            </rPr>
            <t>C1:</t>
          </r>
          <r>
            <rPr>
              <rFont val="Calibri"/>
              <sz val="10"/>
            </rPr>
            <t xml:space="preserve"> 97% of profile — ready on competencies</t>
          </r>
        </is>
      </c>
      <c r="Y178" s="164" t="inlineStr">
        <is>
          <r>
            <rPr>
              <rFont val="Calibri"/>
              <b val="1"/>
              <sz val="10"/>
            </rPr>
            <t>Evidence:</t>
          </r>
          <r>
            <rPr>
              <rFont val="Calibri"/>
              <sz val="10"/>
            </rPr>
            <t xml:space="preserve"> Survey + KRAs | Core: Ownership 5/4, Problem solving 4/4, Communication &amp; collaboration 5/4, Client &amp; quality focus 5/4, Learning agility 3/4, Integrity &amp; compliance 4/4 | Future-ready: AI literacy 4/3, Data literacy 2/3, Digital fluency 3/3, Innovation 4/3 | Functional: Programming &amp; stack 4/4, System design 5/4, SQL &amp; data 3/4, Cloud &amp; DevOps 5/4, AI / GenAI 5/4, Product &amp; domain 4/4 | Leadership: Developing people 5/4, Decision making 3/4, Strategic acumen 4/4, Influence &amp; change 3/4</t>
          </r>
        </is>
      </c>
      <c r="Z178" s="120" t="inlineStr">
        <is>
          <t>AI / automation · Technical depth &amp; architecture · Communication &amp; presentation</t>
        </is>
      </c>
      <c r="AA178" s="165" t="n"/>
      <c r="AB178" s="165" t="inlineStr">
        <is>
          <t>AI, GenAI &amp; Prompt Engineering; People Leadership &amp; Mentoring; Project, Program &amp; Agile Management</t>
        </is>
      </c>
      <c r="AC178" s="165" t="inlineStr">
        <is>
          <t>AI / automation · Technical depth &amp; architecture · Communication &amp; presentation</t>
        </is>
      </c>
      <c r="AD178" s="165" t="n"/>
      <c r="AE178" s="122" t="inlineStr">
        <is>
          <t>No strong match from survey evidence</t>
        </is>
      </c>
      <c r="AF178" s="123" t="inlineStr">
        <is>
          <t>No material overlap found</t>
        </is>
      </c>
      <c r="AG178" s="123" t="inlineStr">
        <is>
          <t>No close match in other businesses</t>
        </is>
      </c>
      <c r="AH178" s="123" t="n">
        <v>3</v>
      </c>
      <c r="AI178" s="123" t="inlineStr">
        <is>
          <t>POD Lead</t>
        </is>
      </c>
      <c r="AJ178" s="123" t="n"/>
    </row>
    <row r="179" ht="158" customHeight="1">
      <c r="A179" s="109" t="inlineStr">
        <is>
          <t>IRIS1986</t>
        </is>
      </c>
      <c r="B179" s="111" t="inlineStr">
        <is>
          <t>Sarfaraz Badi</t>
        </is>
      </c>
      <c r="C179" s="111" t="inlineStr">
        <is>
          <t>Technology</t>
        </is>
      </c>
      <c r="D179" s="115" t="inlineStr">
        <is>
          <t>Lead Software Engineer</t>
        </is>
      </c>
      <c r="E179" s="115" t="inlineStr">
        <is>
          <t>Lead Software Engineer – POD Lead</t>
        </is>
      </c>
      <c r="F179" s="111" t="inlineStr">
        <is>
          <t>L5 – Lead · IC</t>
        </is>
      </c>
      <c r="G179" s="23" t="inlineStr">
        <is>
          <t>B2</t>
        </is>
      </c>
      <c r="H179" s="149" t="inlineStr">
        <is>
          <t>• Same level</t>
        </is>
      </c>
      <c r="I179" s="111" t="inlineStr">
        <is>
          <t>POD Lead</t>
        </is>
      </c>
      <c r="J179" s="113" t="inlineStr">
        <is>
          <t>Not rated · manager</t>
        </is>
      </c>
      <c r="K179" s="114" t="inlineStr">
        <is>
          <t>—</t>
        </is>
      </c>
      <c r="L179" s="114" t="inlineStr">
        <is>
          <t>Underperformer / Exit Risk</t>
        </is>
      </c>
      <c r="M179" s="114" t="inlineStr">
        <is>
          <t>No rating data</t>
        </is>
      </c>
      <c r="N179" s="114" t="n"/>
      <c r="O179" s="114" t="inlineStr"/>
      <c r="P179" s="114" t="inlineStr"/>
      <c r="Q179" s="119" t="n">
        <v>102</v>
      </c>
      <c r="R179" s="164" t="inlineStr">
        <is>
          <t>Meets the level</t>
        </is>
      </c>
      <c r="S179" s="164" t="n">
        <v>110</v>
      </c>
      <c r="T179" s="164" t="n">
        <v>100</v>
      </c>
      <c r="U179" s="164" t="n">
        <v>98</v>
      </c>
      <c r="V179" s="164" t="n">
        <v>100</v>
      </c>
      <c r="W179" s="164" t="inlineStr">
        <is>
          <t>Programming &amp; stack, Cloud &amp; DevOps</t>
        </is>
      </c>
      <c r="X179" s="164" t="inlineStr">
        <is>
          <r>
            <rPr>
              <rFont val="Calibri"/>
              <b val="1"/>
              <sz val="10"/>
            </rPr>
            <t>C1:</t>
          </r>
          <r>
            <rPr>
              <rFont val="Calibri"/>
              <sz val="10"/>
            </rPr>
            <t xml:space="preserve"> 98% of profile — ready on competencies</t>
          </r>
        </is>
      </c>
      <c r="Y179" s="164" t="inlineStr">
        <is>
          <r>
            <rPr>
              <rFont val="Calibri"/>
              <b val="1"/>
              <sz val="10"/>
            </rPr>
            <t>Evidence:</t>
          </r>
          <r>
            <rPr>
              <rFont val="Calibri"/>
              <sz val="10"/>
            </rPr>
            <t xml:space="preserv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5/4, SQL &amp; data 4/4, Cloud &amp; DevOps 3/4, AI / GenAI 5/4, Product &amp; domain 4/4 | Leadership: Developing people 4/4, Decision making 4/4, Strategic acumen 4/4, Influence &amp; change 4/4</t>
          </r>
        </is>
      </c>
      <c r="Z179" s="120" t="inlineStr">
        <is>
          <t>AI / automation · Technical depth &amp; architecture · Broader exposure &amp; ownership</t>
        </is>
      </c>
      <c r="AA179" s="165" t="n"/>
      <c r="AB179" s="165" t="inlineStr">
        <is>
          <t>System Design &amp; Architecture; AI, GenAI &amp; Prompt Engineering; People Leadership &amp; Mentoring</t>
        </is>
      </c>
      <c r="AC179" s="165" t="inlineStr">
        <is>
          <t>AI / automation · Technical depth &amp; architecture · Broader exposure &amp; ownership</t>
        </is>
      </c>
      <c r="AD179" s="165" t="n"/>
      <c r="AE179" s="122" t="inlineStr">
        <is>
          <t>No strong match from survey evidence</t>
        </is>
      </c>
      <c r="AF179" s="123" t="inlineStr">
        <is>
          <t>No material overlap found</t>
        </is>
      </c>
      <c r="AG179" s="123" t="inlineStr">
        <is>
          <t>Himanshu Pawar · iFile, Lead Software Engineer — 0.38; Amruta Kadam · iFile, Engineering Manager — 0.33; Amiz Azad · iFile, Senior Software Engineer — 0.28</t>
        </is>
      </c>
      <c r="AH179" s="123" t="n">
        <v>3</v>
      </c>
      <c r="AI179" s="123" t="inlineStr">
        <is>
          <t>POD Lead</t>
        </is>
      </c>
      <c r="AJ179" s="123" t="n"/>
    </row>
    <row r="180" ht="158" customHeight="1">
      <c r="A180" s="109" t="inlineStr">
        <is>
          <t>IRIS1535</t>
        </is>
      </c>
      <c r="B180" s="111" t="inlineStr">
        <is>
          <t>Siddhesh Kadam</t>
        </is>
      </c>
      <c r="C180" s="111" t="inlineStr">
        <is>
          <t>Technology</t>
        </is>
      </c>
      <c r="D180" s="115" t="inlineStr">
        <is>
          <t>Senior Software Engineer</t>
        </is>
      </c>
      <c r="E180" s="115" t="inlineStr">
        <is>
          <t>Senior Technical Specialist – POD Lead</t>
        </is>
      </c>
      <c r="F180" s="115" t="inlineStr">
        <is>
          <t>L4 – Senior</t>
        </is>
      </c>
      <c r="G180" s="116" t="inlineStr">
        <is>
          <t>B2</t>
        </is>
      </c>
      <c r="H180" s="146" t="inlineStr">
        <is>
          <t>▲ Up</t>
        </is>
      </c>
      <c r="I180" s="111" t="inlineStr">
        <is>
          <t>POD Lead</t>
        </is>
      </c>
      <c r="J180" s="113" t="inlineStr">
        <is>
          <t>Not rated · manager</t>
        </is>
      </c>
      <c r="K180" s="114" t="inlineStr">
        <is>
          <t>—</t>
        </is>
      </c>
      <c r="L180" s="114" t="inlineStr">
        <is>
          <t>Not placed · manager</t>
        </is>
      </c>
      <c r="M180" s="114" t="inlineStr">
        <is>
          <t>No rating data</t>
        </is>
      </c>
      <c r="N180" s="114" t="n"/>
      <c r="O180" s="114" t="inlineStr"/>
      <c r="P180" s="114" t="inlineStr"/>
      <c r="Q180" s="119" t="n">
        <v>91</v>
      </c>
      <c r="R180" s="164" t="inlineStr">
        <is>
          <t>Meets the level</t>
        </is>
      </c>
      <c r="S180" s="164" t="n">
        <v>104</v>
      </c>
      <c r="T180" s="164" t="n">
        <v>88</v>
      </c>
      <c r="U180" s="164" t="n">
        <v>91</v>
      </c>
      <c r="V180" s="164" t="n">
        <v>75</v>
      </c>
      <c r="W180" s="164" t="inlineStr">
        <is>
          <t>Programming &amp; stack, System design, AI / GenAI</t>
        </is>
      </c>
      <c r="X180" s="164" t="inlineStr">
        <is>
          <r>
            <rPr>
              <rFont val="Calibri"/>
              <b val="1"/>
              <sz val="10"/>
            </rPr>
            <t>B3:</t>
          </r>
          <r>
            <rPr>
              <rFont val="Calibri"/>
              <sz val="10"/>
            </rPr>
            <t xml:space="preserve"> 82% of profile — close</t>
          </r>
        </is>
      </c>
      <c r="Y180" s="164" t="inlineStr">
        <is>
          <r>
            <rPr>
              <rFont val="Calibri"/>
              <b val="1"/>
              <sz val="10"/>
            </rPr>
            <t>Evidence:</t>
          </r>
          <r>
            <rPr>
              <rFont val="Calibri"/>
              <sz val="10"/>
            </rPr>
            <t xml:space="preserve"> Survey + KRAs | Core: Ownership 4/3, Problem solving 4/3, Communication &amp; collaboration 3/3, Client &amp; quality focus 4/3, Learning agility 2/3, Integrity &amp; compliance 3/3 | Future-ready: AI literacy 2/3, Data literacy 3/3, Digital fluency 4/3, Innovation 2/3 | Functional: Programming &amp; stack 3/4, System design 3/4, SQL &amp; data 4/4, Cloud &amp; DevOps 4/4, AI / GenAI 3/4, Product &amp; domain 5/4 | Leadership: Developing people 3/3, Decision making 2/3, Strategic acumen 2/3, Influence &amp; change 2/3</t>
          </r>
        </is>
      </c>
      <c r="Z180" s="120" t="inlineStr">
        <is>
          <t>Leadership &amp; people management · Technical depth &amp; architecture · Product &amp; tool knowledge · Client, sales &amp; stakeholders</t>
        </is>
      </c>
      <c r="AA180" s="165" t="n"/>
      <c r="AB180" s="165" t="inlineStr">
        <is>
          <t>Product, Platform &amp; Domain Knowledge; Stakeholder &amp; Client Management; Broader Ownership &amp; Cross-functional Exposure</t>
        </is>
      </c>
      <c r="AC180" s="165" t="inlineStr">
        <is>
          <t>Leadership &amp; people management · Technical depth &amp; architecture · Product &amp; tool knowledge · Client, sales &amp; stakeholders</t>
        </is>
      </c>
      <c r="AD180" s="165" t="n"/>
      <c r="AE180" s="122" t="inlineStr">
        <is>
          <t>No strong match from survey evidence</t>
        </is>
      </c>
      <c r="AF180" s="123" t="inlineStr">
        <is>
          <t>Imtiyaz Pathan · Senior Software Engineer — 0.46: development, software, feature, features; Jayshiv Patel · Software Engineer — 0.43: development, production, debugging, feature; Harsh Borad · Software Engineer — 0.32: development, debugging, feature, code</t>
        </is>
      </c>
      <c r="AG180" s="123" t="inlineStr">
        <is>
          <t>Atharv Sameer Shevade · iDEAL, Trainee Software Engineer — 0.47; Vikash Gupta · iFile, Senior Software Engineer — 0.43; Faisal Pathan · iFile, UI Developer — 0.43</t>
        </is>
      </c>
      <c r="AH180" s="123" t="n">
        <v>3</v>
      </c>
      <c r="AI180" s="123" t="inlineStr">
        <is>
          <t>POD Lead</t>
        </is>
      </c>
      <c r="AJ180" s="123" t="n"/>
    </row>
    <row r="181" ht="171" customHeight="1">
      <c r="A181" s="109" t="inlineStr">
        <is>
          <t>IRIS1272</t>
        </is>
      </c>
      <c r="B181" s="111" t="inlineStr">
        <is>
          <t>Aaron Michael</t>
        </is>
      </c>
      <c r="C181" s="111" t="inlineStr">
        <is>
          <t>Technology</t>
        </is>
      </c>
      <c r="D181" s="111" t="inlineStr">
        <is>
          <t>Project Manager</t>
        </is>
      </c>
      <c r="E181" s="111" t="inlineStr">
        <is>
          <t>Project Manager</t>
        </is>
      </c>
      <c r="F181" s="111" t="inlineStr">
        <is>
          <t>L5 – Manager</t>
        </is>
      </c>
      <c r="G181" s="23" t="inlineStr">
        <is>
          <t>B2</t>
        </is>
      </c>
      <c r="H181" s="149" t="inlineStr">
        <is>
          <t>• Same level</t>
        </is>
      </c>
      <c r="I181" s="111" t="inlineStr">
        <is>
          <t>IC</t>
        </is>
      </c>
      <c r="J181" s="113" t="n">
        <v>3</v>
      </c>
      <c r="K181" s="114" t="inlineStr">
        <is>
          <t>Medium</t>
        </is>
      </c>
      <c r="L181" s="114" t="inlineStr">
        <is>
          <t>Core Contributor</t>
        </is>
      </c>
      <c r="M181" s="114" t="inlineStr">
        <is>
          <t>Develop in role</t>
        </is>
      </c>
      <c r="N181" s="114" t="n"/>
      <c r="O181" s="114" t="inlineStr">
        <is>
          <t>Yes</t>
        </is>
      </c>
      <c r="P181" s="114" t="inlineStr"/>
      <c r="Q181" s="119" t="n">
        <v>95</v>
      </c>
      <c r="R181" s="164" t="inlineStr">
        <is>
          <t>Meets the level</t>
        </is>
      </c>
      <c r="S181" s="164" t="n">
        <v>99</v>
      </c>
      <c r="T181" s="164" t="n">
        <v>83</v>
      </c>
      <c r="U181" s="164" t="n">
        <v>98</v>
      </c>
      <c r="V181" s="164" t="n">
        <v>92</v>
      </c>
      <c r="W181" s="164" t="inlineStr">
        <is>
          <t>Quality &amp; process, Business acumen, Problem solving</t>
        </is>
      </c>
      <c r="X181" s="164" t="inlineStr">
        <is>
          <r>
            <rPr>
              <rFont val="Calibri"/>
              <b val="1"/>
              <sz val="10"/>
            </rPr>
            <t>B3:</t>
          </r>
          <r>
            <rPr>
              <rFont val="Calibri"/>
              <sz val="10"/>
            </rPr>
            <t xml:space="preserve"> 87% of profile — close</t>
          </r>
        </is>
      </c>
      <c r="Y181" s="164" t="inlineStr">
        <is>
          <r>
            <rPr>
              <rFont val="Calibri"/>
              <b val="1"/>
              <sz val="10"/>
            </rPr>
            <t>Evidence:</t>
          </r>
          <r>
            <rPr>
              <rFont val="Calibri"/>
              <sz val="10"/>
            </rPr>
            <t xml:space="preserve"> Survey + KRAs | Core: Ownership 4/3, Problem solving 2/3, Communication &amp; collaboration 4/3, Client &amp; quality focus 4/3, Learning agility 2/3, Integrity &amp; compliance 3/3 | Future-ready: AI literacy 3/3, Data literacy 2/3, Digital fluency 3/3, Innovation 2/3 | Functional: Project &amp; agile 5/4, Stakeholder mgmt 5/4, Communication 4/4, Quality &amp; process 3/4, Business acumen 3/4, Product &amp; domain 4/4 | Leadership: Developing people 2/2, Decision making 2/2, Strategic acumen 1/2, Influence &amp; change 3/2</t>
          </r>
        </is>
      </c>
      <c r="Z181" s="120" t="inlineStr">
        <is>
          <t>AI / automation · Project / programme management · Product &amp; tool knowledge</t>
        </is>
      </c>
      <c r="AA181" s="165" t="inlineStr">
        <is>
          <t>Agile/Scrum &amp; PMP fundamentals; risk &amp; stakeholder management; estimation; reporting/governance tools</t>
        </is>
      </c>
      <c r="AB181" s="165" t="inlineStr">
        <is>
          <t>AI, GenAI &amp; Prompt Engineering; People Leadership &amp; Mentoring; Stakeholder &amp; Client Management</t>
        </is>
      </c>
      <c r="AC181" s="165" t="inlineStr">
        <is>
          <t>AI / automation · Project / programme management · Product &amp; tool knowledge</t>
        </is>
      </c>
      <c r="AD181" s="165" t="inlineStr">
        <is>
          <r>
            <rPr>
              <rFont val="Calibri"/>
              <b val="1"/>
              <sz val="10"/>
            </rPr>
            <t>Transition to leadership:</t>
          </r>
          <r>
            <rPr>
              <rFont val="Calibri"/>
              <sz val="10"/>
            </rPr>
            <t xml:space="preserve"> people management &amp; delegation, mentoring/coaching, project ownership &amp; stakeholder management, prioritisation under ambiguity, presentation &amp; influence skills</t>
          </r>
        </is>
      </c>
      <c r="AE181" s="122" t="inlineStr">
        <is>
          <t>No strong match from survey evidence</t>
        </is>
      </c>
      <c r="AF181" s="123" t="inlineStr">
        <is>
          <t>No material overlap found</t>
        </is>
      </c>
      <c r="AG181" s="123" t="inlineStr">
        <is>
          <t>Sandeep Dwivedi · iFile, Delivery Manager — 0.26</t>
        </is>
      </c>
      <c r="AH181" s="123" t="n"/>
      <c r="AI181" s="123" t="n"/>
      <c r="AJ181" s="123" t="n"/>
    </row>
    <row r="182" ht="158" customHeight="1">
      <c r="A182" s="109" t="inlineStr">
        <is>
          <t>IRIS2153</t>
        </is>
      </c>
      <c r="B182" s="111" t="inlineStr">
        <is>
          <t>Dhaval Lotwala</t>
        </is>
      </c>
      <c r="C182" s="111" t="inlineStr">
        <is>
          <t>Technology</t>
        </is>
      </c>
      <c r="D182" s="115" t="inlineStr">
        <is>
          <t>Senior Business Analyst</t>
        </is>
      </c>
      <c r="E182" s="115" t="inlineStr">
        <is>
          <t>Business Analysis Specialist</t>
        </is>
      </c>
      <c r="F182" s="115" t="inlineStr">
        <is>
          <t>L4 – Senior</t>
        </is>
      </c>
      <c r="G182" s="116" t="inlineStr">
        <is>
          <t>B1</t>
        </is>
      </c>
      <c r="H182" s="146" t="inlineStr">
        <is>
          <t>▲ Up</t>
        </is>
      </c>
      <c r="I182" s="111" t="inlineStr">
        <is>
          <t>IC</t>
        </is>
      </c>
      <c r="J182" s="113" t="inlineStr">
        <is>
          <t>Not rated · manager</t>
        </is>
      </c>
      <c r="K182" s="114" t="inlineStr">
        <is>
          <t>—</t>
        </is>
      </c>
      <c r="L182" s="114" t="inlineStr">
        <is>
          <t>Underperformer / Exit Risk</t>
        </is>
      </c>
      <c r="M182" s="114" t="inlineStr">
        <is>
          <t>No rating data</t>
        </is>
      </c>
      <c r="N182" s="114" t="n"/>
      <c r="O182" s="114" t="inlineStr"/>
      <c r="P182" s="114" t="inlineStr"/>
      <c r="Q182" s="119" t="n">
        <v>96</v>
      </c>
      <c r="R182" s="164" t="inlineStr">
        <is>
          <t>Meets the level</t>
        </is>
      </c>
      <c r="S182" s="164" t="n">
        <v>101</v>
      </c>
      <c r="T182" s="164" t="n">
        <v>92</v>
      </c>
      <c r="U182" s="164" t="n">
        <v>92</v>
      </c>
      <c r="V182" s="164" t="n">
        <v>105</v>
      </c>
      <c r="W182" s="164" t="inlineStr">
        <is>
          <t>Regulatory domain, SQL &amp; data, Learning agility</t>
        </is>
      </c>
      <c r="X182" s="164" t="inlineStr">
        <is>
          <r>
            <rPr>
              <rFont val="Calibri"/>
              <b val="1"/>
              <sz val="10"/>
            </rPr>
            <t>B2:</t>
          </r>
          <r>
            <rPr>
              <rFont val="Calibri"/>
              <sz val="10"/>
            </rPr>
            <t xml:space="preserve"> 82% of profile — close</t>
          </r>
        </is>
      </c>
      <c r="Y182" s="164" t="inlineStr">
        <is>
          <r>
            <rPr>
              <rFont val="Calibri"/>
              <b val="1"/>
              <sz val="10"/>
            </rPr>
            <t>Evidence:</t>
          </r>
          <r>
            <rPr>
              <rFont val="Calibri"/>
              <sz val="10"/>
            </rPr>
            <t xml:space="preserve"> Survey + KRAs | Core: Ownership 3/3, Problem solving 3/3, Communication &amp; collaboration 4/3, Client &amp; quality focus 4/3, Learning agility 2/3, Integrity &amp; compliance 3/3 | Future-ready: AI literacy 3/3, Data literacy 2/3, Digital fluency 3/3, Innovation 3/3 | Functional: Requirements 4/3, Regulatory domain 2/3, Product &amp; domain 3/3, SQL &amp; data 2/3, Stakeholder mgmt 3/3, Communication 3/3 | Leadership: Developing people 1/1, Decision making 1/1, Strategic acumen 1/1, Influence &amp; change 2/1</t>
          </r>
        </is>
      </c>
      <c r="Z182" s="120" t="inlineStr">
        <is>
          <t>Certification / formal course</t>
        </is>
      </c>
      <c r="AA182" s="165" t="n"/>
      <c r="AB182" s="165" t="inlineStr">
        <is>
          <t>AI, GenAI &amp; Prompt Engineering</t>
        </is>
      </c>
      <c r="AC182" s="165" t="inlineStr">
        <is>
          <t>Certification / formal course</t>
        </is>
      </c>
      <c r="AD182" s="165" t="n"/>
      <c r="AE182" s="122" t="inlineStr">
        <is>
          <t>No strong match from survey evidence</t>
        </is>
      </c>
      <c r="AF182" s="123" t="inlineStr">
        <is>
          <t>No material overlap found</t>
        </is>
      </c>
      <c r="AG182" s="123" t="inlineStr">
        <is>
          <t>Tanishq Gupta · iFile, Business Analyst — 0.38</t>
        </is>
      </c>
      <c r="AH182" s="123" t="n"/>
      <c r="AI182" s="123" t="n"/>
      <c r="AJ182" s="123" t="n"/>
    </row>
    <row r="183" ht="158" customHeight="1">
      <c r="A183" s="109" t="inlineStr">
        <is>
          <t>IRIS1890</t>
        </is>
      </c>
      <c r="B183" s="111" t="inlineStr">
        <is>
          <t>Hetal Chauhan</t>
        </is>
      </c>
      <c r="C183" s="111" t="inlineStr">
        <is>
          <t>Technology</t>
        </is>
      </c>
      <c r="D183" s="115" t="inlineStr">
        <is>
          <t>Software Engineer</t>
        </is>
      </c>
      <c r="E183" s="115" t="inlineStr">
        <is>
          <t>Technical Specialist – POD Lead</t>
        </is>
      </c>
      <c r="F183" s="115" t="inlineStr">
        <is>
          <t>L3 – Professional / Associate</t>
        </is>
      </c>
      <c r="G183" s="116" t="inlineStr">
        <is>
          <t>B1</t>
        </is>
      </c>
      <c r="H183" s="146" t="inlineStr">
        <is>
          <t>▲ Up</t>
        </is>
      </c>
      <c r="I183" s="111" t="inlineStr">
        <is>
          <t>POD Lead</t>
        </is>
      </c>
      <c r="J183" s="113" t="inlineStr">
        <is>
          <t>Not rated · manager</t>
        </is>
      </c>
      <c r="K183" s="114" t="inlineStr">
        <is>
          <t>—</t>
        </is>
      </c>
      <c r="L183" s="114" t="inlineStr">
        <is>
          <t>Underperformer / Exit Risk</t>
        </is>
      </c>
      <c r="M183" s="114" t="inlineStr">
        <is>
          <t>No rating data</t>
        </is>
      </c>
      <c r="N183" s="114" t="n"/>
      <c r="O183" s="114" t="inlineStr"/>
      <c r="P183" s="114" t="inlineStr"/>
      <c r="Q183" s="119" t="n">
        <v>80</v>
      </c>
      <c r="R183" s="164" t="inlineStr">
        <is>
          <t>Developing</t>
        </is>
      </c>
      <c r="S183" s="164" t="n">
        <v>98</v>
      </c>
      <c r="T183" s="164" t="n">
        <v>75</v>
      </c>
      <c r="U183" s="164" t="n">
        <v>72</v>
      </c>
      <c r="V183" s="164" t="n">
        <v>75</v>
      </c>
      <c r="W183" s="164" t="inlineStr">
        <is>
          <t>Programming &amp; stack, System design, SQL &amp; data</t>
        </is>
      </c>
      <c r="X183" s="164" t="inlineStr">
        <is>
          <r>
            <rPr>
              <rFont val="Calibri"/>
              <b val="1"/>
              <sz val="10"/>
            </rPr>
            <t>B2:</t>
          </r>
          <r>
            <rPr>
              <rFont val="Calibri"/>
              <sz val="10"/>
            </rPr>
            <t xml:space="preserve"> 67% of profile — not yet</t>
          </r>
        </is>
      </c>
      <c r="Y183" s="164" t="inlineStr">
        <is>
          <r>
            <rPr>
              <rFont val="Calibri"/>
              <b val="1"/>
              <sz val="10"/>
            </rPr>
            <t>Evidence:</t>
          </r>
          <r>
            <rPr>
              <rFont val="Calibri"/>
              <sz val="10"/>
            </rPr>
            <t xml:space="preserve"> Survey + KRAs | Core: Ownership 3/3, Problem solving 3/3, Communication &amp; collaboration 4/3, Client &amp; quality focus 3/3, Learning agility 2/3, Integrity &amp; compliance 3/3 | Future-ready: AI literacy 2/3, Data literacy 2/3, Digital fluency 3/3, Innovation 2/3 | Functional: Programming &amp; stack 2/3, System design 2/3, SQL &amp; data 2/3, Cloud &amp; DevOps 2/3, AI / GenAI 2/3, Product &amp; domain 3/3 | Leadership: Developing people 2/2, Decision making 1/2, Strategic acumen 1/2, Influence &amp; change 2/2</t>
          </r>
        </is>
      </c>
      <c r="Z183" s="120" t="inlineStr">
        <is>
          <t>AI / automation</t>
        </is>
      </c>
      <c r="AA183" s="165" t="n"/>
      <c r="AB183" s="165" t="inlineStr">
        <is>
          <t>Stakeholder &amp; Client Management</t>
        </is>
      </c>
      <c r="AC183" s="165" t="inlineStr">
        <is>
          <t>AI / automation</t>
        </is>
      </c>
      <c r="AD183" s="165" t="n"/>
      <c r="AE183" s="122" t="inlineStr">
        <is>
          <t>No strong match from survey evidence</t>
        </is>
      </c>
      <c r="AF183" s="123" t="inlineStr">
        <is>
          <t>Harsh Icecreamwala · Software Engineer — 0.32: use, proper, features</t>
        </is>
      </c>
      <c r="AG183" s="123" t="inlineStr">
        <is>
          <t>No close match in other businesses</t>
        </is>
      </c>
      <c r="AH183" s="123" t="n">
        <v>3</v>
      </c>
      <c r="AI183" s="123" t="inlineStr">
        <is>
          <t>POD Lead</t>
        </is>
      </c>
      <c r="AJ183" s="123" t="n"/>
    </row>
    <row r="184" ht="158" customHeight="1">
      <c r="A184" s="109" t="inlineStr">
        <is>
          <t>IRIS2374</t>
        </is>
      </c>
      <c r="B184" s="111" t="inlineStr">
        <is>
          <t>Huzefa Petit</t>
        </is>
      </c>
      <c r="C184" s="111" t="inlineStr">
        <is>
          <t>Technology</t>
        </is>
      </c>
      <c r="D184" s="115" t="inlineStr">
        <is>
          <t>Technical Support Lead</t>
        </is>
      </c>
      <c r="E184" s="115" t="inlineStr">
        <is>
          <t>Technical Specialist</t>
        </is>
      </c>
      <c r="F184" s="115" t="inlineStr">
        <is>
          <t>L5 – Lead · IC</t>
        </is>
      </c>
      <c r="G184" s="116" t="inlineStr">
        <is>
          <t>B1</t>
        </is>
      </c>
      <c r="H184" s="143" t="inlineStr">
        <is>
          <t>▼ Down · protected</t>
        </is>
      </c>
      <c r="I184" s="111" t="inlineStr">
        <is>
          <t>IC</t>
        </is>
      </c>
      <c r="J184" s="113" t="inlineStr">
        <is>
          <t>Not rated · manager</t>
        </is>
      </c>
      <c r="K184" s="114" t="inlineStr">
        <is>
          <t>—</t>
        </is>
      </c>
      <c r="L184" s="114" t="inlineStr">
        <is>
          <t>Trusted Professional</t>
        </is>
      </c>
      <c r="M184" s="114" t="inlineStr">
        <is>
          <t>No rating data</t>
        </is>
      </c>
      <c r="N184" s="114" t="n"/>
      <c r="O184" s="114" t="inlineStr"/>
      <c r="P184" s="114" t="inlineStr"/>
      <c r="Q184" s="119" t="n">
        <v>91</v>
      </c>
      <c r="R184" s="164" t="inlineStr">
        <is>
          <t>Meets the level</t>
        </is>
      </c>
      <c r="S184" s="164" t="n">
        <v>98</v>
      </c>
      <c r="T184" s="164" t="n">
        <v>102</v>
      </c>
      <c r="U184" s="164" t="n">
        <v>81</v>
      </c>
      <c r="V184" s="164" t="n">
        <v>100</v>
      </c>
      <c r="W184" s="164" t="inlineStr">
        <is>
          <t>Programming &amp; stack, System design, SQL &amp; data</t>
        </is>
      </c>
      <c r="X184" s="164" t="inlineStr">
        <is>
          <r>
            <rPr>
              <rFont val="Calibri"/>
              <b val="1"/>
              <sz val="10"/>
            </rPr>
            <t>B2:</t>
          </r>
          <r>
            <rPr>
              <rFont val="Calibri"/>
              <sz val="10"/>
            </rPr>
            <t xml:space="preserve"> 78% of profile — close</t>
          </r>
        </is>
      </c>
      <c r="Y184" s="164" t="inlineStr">
        <is>
          <r>
            <rPr>
              <rFont val="Calibri"/>
              <b val="1"/>
              <sz val="10"/>
            </rPr>
            <t>Evidence:</t>
          </r>
          <r>
            <rPr>
              <rFont val="Calibri"/>
              <sz val="10"/>
            </rPr>
            <t xml:space="preserve"> Survey + KRAs | Core: Ownership 3/3, Problem solving 2/3, Communication &amp; collaboration 3/3, Client &amp; quality focus 3/3, Learning agility 4/3, Integrity &amp; compliance 3/3 | Future-ready: AI literacy 3/3, Data literacy 2/3, Digital fluency 4/3, Innovation 4/3 | Functional: Programming &amp; stack 2/3, System design 2/3, SQL &amp; data 2/3, Cloud &amp; DevOps 2/3, AI / GenAI 4/3, Product &amp; domain 3/3 | Leadership: Developing people 1/1, Decision making 1/1, Strategic acumen 1/1, Influence &amp; change 1/1</t>
          </r>
        </is>
      </c>
      <c r="Z184" s="120" t="inlineStr">
        <is>
          <t>AI / automation</t>
        </is>
      </c>
      <c r="AA184" s="165" t="n"/>
      <c r="AB184" s="165" t="inlineStr">
        <is>
          <t>AI, GenAI &amp; Prompt Engineering; People Leadership &amp; Mentoring; Project, Program &amp; Agile Management</t>
        </is>
      </c>
      <c r="AC184" s="165" t="inlineStr">
        <is>
          <t>AI / automation</t>
        </is>
      </c>
      <c r="AD184" s="165" t="n"/>
      <c r="AE184" s="122" t="inlineStr">
        <is>
          <t>No strong match from survey evidence</t>
        </is>
      </c>
      <c r="AF184" s="123" t="inlineStr">
        <is>
          <t>Pritesh Wani · Software Engineer — 0.41: automation, pilot, code</t>
        </is>
      </c>
      <c r="AG184" s="123" t="inlineStr">
        <is>
          <t>No close match in other businesses</t>
        </is>
      </c>
      <c r="AH184" s="123" t="n"/>
      <c r="AI184" s="123" t="n"/>
      <c r="AJ184" s="123" t="n"/>
    </row>
    <row r="185" ht="158" customHeight="1">
      <c r="A185" s="109" t="inlineStr">
        <is>
          <t>IRIS2495</t>
        </is>
      </c>
      <c r="B185" s="111" t="inlineStr">
        <is>
          <t>Manasvi Sharma</t>
        </is>
      </c>
      <c r="C185" s="111" t="inlineStr">
        <is>
          <t>Technology</t>
        </is>
      </c>
      <c r="D185" s="115" t="inlineStr">
        <is>
          <t>Senior Software Engineer - AI/ML</t>
        </is>
      </c>
      <c r="E185" s="115" t="inlineStr">
        <is>
          <t>AI/ML Specialist – POD Lead</t>
        </is>
      </c>
      <c r="F185" s="115" t="inlineStr">
        <is>
          <t>L4 – Senior</t>
        </is>
      </c>
      <c r="G185" s="116" t="inlineStr">
        <is>
          <t>B1</t>
        </is>
      </c>
      <c r="H185" s="146" t="inlineStr">
        <is>
          <t>▲ Up</t>
        </is>
      </c>
      <c r="I185" s="111" t="inlineStr">
        <is>
          <t>POD Lead</t>
        </is>
      </c>
      <c r="J185" s="113" t="inlineStr">
        <is>
          <t>Not rated · manager</t>
        </is>
      </c>
      <c r="K185" s="114" t="inlineStr">
        <is>
          <t>—</t>
        </is>
      </c>
      <c r="L185" s="114" t="inlineStr">
        <is>
          <t>Trusted Professional</t>
        </is>
      </c>
      <c r="M185" s="114" t="inlineStr">
        <is>
          <t>No rating data</t>
        </is>
      </c>
      <c r="N185" s="114" t="n"/>
      <c r="O185" s="114" t="inlineStr"/>
      <c r="P185" s="114" t="inlineStr"/>
      <c r="Q185" s="119" t="n">
        <v>99</v>
      </c>
      <c r="R185" s="164" t="inlineStr">
        <is>
          <t>Meets the level</t>
        </is>
      </c>
      <c r="S185" s="164" t="n">
        <v>104</v>
      </c>
      <c r="T185" s="164" t="n">
        <v>102</v>
      </c>
      <c r="U185" s="164" t="n">
        <v>101</v>
      </c>
      <c r="V185" s="164" t="n">
        <v>88</v>
      </c>
      <c r="W185" s="164" t="inlineStr">
        <is>
          <t>SQL &amp; data, Learning agility, Data literacy</t>
        </is>
      </c>
      <c r="X185" s="164" t="inlineStr">
        <is>
          <r>
            <rPr>
              <rFont val="Calibri"/>
              <b val="1"/>
              <sz val="10"/>
            </rPr>
            <t>B2:</t>
          </r>
          <r>
            <rPr>
              <rFont val="Calibri"/>
              <sz val="10"/>
            </rPr>
            <t xml:space="preserve"> 85% of profile — close</t>
          </r>
        </is>
      </c>
      <c r="Y185" s="164" t="inlineStr">
        <is>
          <r>
            <rPr>
              <rFont val="Calibri"/>
              <b val="1"/>
              <sz val="10"/>
            </rPr>
            <t>Evidence:</t>
          </r>
          <r>
            <rPr>
              <rFont val="Calibri"/>
              <sz val="10"/>
            </rPr>
            <t xml:space="preserve"> Survey + KRAs | Core: Ownership 4/3, Problem solving 4/3, Communication &amp; collaboration 4/3, Client &amp; quality focus 3/3, Learning agility 2/3, Integrity &amp; compliance 3/3 | Future-ready: AI literacy 4/3, Data literacy 2/3, Digital fluency 4/3, Innovation 3/3 | Functional: Programming &amp; stack 3/3, System design 3/3, SQL &amp; data 2/3, Cloud &amp; DevOps 3/3, AI / GenAI 4/3, Product &amp; domain 4/3 | Leadership: Developing people 2/2, Decision making 1/2, Strategic acumen 2/2, Influence &amp; change 2/2</t>
          </r>
        </is>
      </c>
      <c r="Z185" s="120" t="inlineStr">
        <is>
          <t>Leadership &amp; people management · Domain, regulatory &amp; XBRL · Product &amp; tool knowledge · Broader exposure &amp; ownership</t>
        </is>
      </c>
      <c r="AA185" s="165" t="n"/>
      <c r="AB185" s="165" t="inlineStr">
        <is>
          <t>Product, Platform &amp; Domain Knowledge; System Design &amp; Architecture; AI, GenAI &amp; Prompt Engineering</t>
        </is>
      </c>
      <c r="AC185" s="165" t="inlineStr">
        <is>
          <t>Leadership &amp; people management · Domain, regulatory &amp; XBRL · Product &amp; tool knowledge · Broader exposure &amp; ownership</t>
        </is>
      </c>
      <c r="AD185" s="165" t="n"/>
      <c r="AE185" s="122" t="inlineStr">
        <is>
          <t>No strong match from survey evidence</t>
        </is>
      </c>
      <c r="AF185" s="123" t="inlineStr">
        <is>
          <t>No material overlap found</t>
        </is>
      </c>
      <c r="AG185" s="123" t="inlineStr">
        <is>
          <t>Soham Narsinge · iFile, Trainee AI/ML Engineer — 0.35</t>
        </is>
      </c>
      <c r="AH185" s="123" t="n">
        <v>1</v>
      </c>
      <c r="AI185" s="123" t="inlineStr">
        <is>
          <t>POD Lead</t>
        </is>
      </c>
      <c r="AJ185" s="123" t="n"/>
    </row>
    <row r="186" ht="132" customHeight="1">
      <c r="A186" s="109" t="inlineStr">
        <is>
          <t>IRIS2491</t>
        </is>
      </c>
      <c r="B186" s="111" t="inlineStr">
        <is>
          <t>Ritik Wadje</t>
        </is>
      </c>
      <c r="C186" s="111" t="inlineStr">
        <is>
          <t>Technology</t>
        </is>
      </c>
      <c r="D186" s="115" t="inlineStr">
        <is>
          <t>Product Designer</t>
        </is>
      </c>
      <c r="E186" s="115" t="inlineStr">
        <is>
          <t>Senior Product Designer</t>
        </is>
      </c>
      <c r="F186" s="115" t="inlineStr">
        <is>
          <t>L3 – Professional / Associate</t>
        </is>
      </c>
      <c r="G186" s="116" t="inlineStr">
        <is>
          <t>A3</t>
        </is>
      </c>
      <c r="H186" s="146" t="inlineStr">
        <is>
          <t>▲ Up</t>
        </is>
      </c>
      <c r="I186" s="111" t="inlineStr">
        <is>
          <t>IC</t>
        </is>
      </c>
      <c r="J186" s="113" t="n">
        <v>4</v>
      </c>
      <c r="K186" s="114" t="inlineStr">
        <is>
          <t>High</t>
        </is>
      </c>
      <c r="L186" s="114" t="inlineStr">
        <is>
          <t>High Impact / Growth Talent</t>
        </is>
      </c>
      <c r="M186" s="114" t="inlineStr">
        <is>
          <t>Ready now</t>
        </is>
      </c>
      <c r="N186" s="114" t="inlineStr">
        <is>
          <t>Yes</t>
        </is>
      </c>
      <c r="O186" s="114" t="inlineStr">
        <is>
          <t>Yes</t>
        </is>
      </c>
      <c r="P186" s="114" t="inlineStr"/>
      <c r="Q186" s="119" t="n">
        <v>95</v>
      </c>
      <c r="R186" s="164" t="inlineStr">
        <is>
          <t>Meets the level</t>
        </is>
      </c>
      <c r="S186" s="164" t="n">
        <v>110</v>
      </c>
      <c r="T186" s="164" t="n">
        <v>92</v>
      </c>
      <c r="U186" s="164" t="n">
        <v>87</v>
      </c>
      <c r="V186" s="164" t="n"/>
      <c r="W186" s="164" t="inlineStr">
        <is>
          <t>Communication, Digital marketing, Stakeholder mgmt</t>
        </is>
      </c>
      <c r="X186" s="164" t="inlineStr">
        <is>
          <r>
            <rPr>
              <rFont val="Calibri"/>
              <b val="1"/>
              <sz val="10"/>
            </rPr>
            <t>B1:</t>
          </r>
          <r>
            <rPr>
              <rFont val="Calibri"/>
              <sz val="10"/>
            </rPr>
            <t xml:space="preserve"> 83% of profile — close</t>
          </r>
        </is>
      </c>
      <c r="Y186" s="164" t="inlineStr">
        <is>
          <r>
            <rPr>
              <rFont val="Calibri"/>
              <b val="1"/>
              <sz val="10"/>
            </rPr>
            <t>Evidence:</t>
          </r>
          <r>
            <rPr>
              <rFont val="Calibri"/>
              <sz val="10"/>
            </rPr>
            <t xml:space="preserve"> Survey + KRAs | Core: Ownership 3/2, Problem solving 3/2, Communication &amp; collaboration 2/2, Client &amp; quality focus 3/2, Learning agility 2/2, Integrity &amp; compliance 2/2 | Future-ready: AI literacy 2/2, Data literacy 1/2, Digital fluency 2/2, Innovation 3/2 | Functional: Product &amp; domain 4/3, Communication 2/3, Digital marketing 2/3, Quality &amp; process 3/3, AI / GenAI 3/3, Stakeholder mgmt 2/3</t>
          </r>
        </is>
      </c>
      <c r="Z186" s="120" t="inlineStr">
        <is>
          <t>Answered · no common topic</t>
        </is>
      </c>
      <c r="AA186" s="165" t="inlineStr">
        <is>
          <t>-None at this time</t>
        </is>
      </c>
      <c r="AB186" s="165" t="inlineStr">
        <is>
          <t>System Design &amp; Architecture; AI, GenAI &amp; Prompt Engineering; Product, Platform &amp; Domain Knowledge</t>
        </is>
      </c>
      <c r="AC186" s="165" t="inlineStr">
        <is>
          <t>Answered · no common topic</t>
        </is>
      </c>
      <c r="AD186" s="165" t="n"/>
      <c r="AE186" s="122" t="inlineStr">
        <is>
          <t>No strong match from survey evidence</t>
        </is>
      </c>
      <c r="AF186" s="123" t="inlineStr">
        <is>
          <t>No material overlap found</t>
        </is>
      </c>
      <c r="AG186" s="123" t="inlineStr">
        <is>
          <t>Utkarsh Sagar Bafana · Datatech, Senior Product Designer — 0.32</t>
        </is>
      </c>
      <c r="AH186" s="123" t="n"/>
      <c r="AI186" s="123" t="n"/>
      <c r="AJ186" s="123" t="n"/>
    </row>
    <row r="187" ht="132" customHeight="1">
      <c r="A187" s="109" t="inlineStr">
        <is>
          <t>IRIS2021</t>
        </is>
      </c>
      <c r="B187" s="111" t="inlineStr">
        <is>
          <t>Alpesh Chaudhari</t>
        </is>
      </c>
      <c r="C187" s="111" t="inlineStr">
        <is>
          <t>Technology</t>
        </is>
      </c>
      <c r="D187" s="115" t="inlineStr">
        <is>
          <t>Software Engineer</t>
        </is>
      </c>
      <c r="E187" s="115" t="inlineStr">
        <is>
          <t>Senior Software Engineer</t>
        </is>
      </c>
      <c r="F187" s="115" t="inlineStr">
        <is>
          <t>L3 – Professional / Associate</t>
        </is>
      </c>
      <c r="G187" s="116" t="inlineStr">
        <is>
          <t>A3</t>
        </is>
      </c>
      <c r="H187" s="146" t="inlineStr">
        <is>
          <t>▲ Up</t>
        </is>
      </c>
      <c r="I187" s="111" t="inlineStr">
        <is>
          <t>IC</t>
        </is>
      </c>
      <c r="J187" s="113" t="inlineStr">
        <is>
          <t>Not rated · manager</t>
        </is>
      </c>
      <c r="K187" s="114" t="inlineStr">
        <is>
          <t>—</t>
        </is>
      </c>
      <c r="L187" s="114" t="inlineStr">
        <is>
          <t>Not placed · manager</t>
        </is>
      </c>
      <c r="M187" s="114" t="inlineStr">
        <is>
          <t>No rating data</t>
        </is>
      </c>
      <c r="N187" s="114" t="n"/>
      <c r="O187" s="114" t="inlineStr"/>
      <c r="P187" s="114" t="inlineStr"/>
      <c r="Q187" s="119" t="n">
        <v>93</v>
      </c>
      <c r="R187" s="164" t="inlineStr">
        <is>
          <t>Meets the level</t>
        </is>
      </c>
      <c r="S187" s="164" t="n">
        <v>95</v>
      </c>
      <c r="T187" s="164" t="n">
        <v>98</v>
      </c>
      <c r="U187" s="164" t="n">
        <v>90</v>
      </c>
      <c r="V187" s="164" t="n"/>
      <c r="W187" s="164" t="inlineStr">
        <is>
          <t>Programming &amp; stack, SQL &amp; data, Cloud &amp; DevOps</t>
        </is>
      </c>
      <c r="X187" s="164" t="inlineStr">
        <is>
          <r>
            <rPr>
              <rFont val="Calibri"/>
              <b val="1"/>
              <sz val="10"/>
            </rPr>
            <t>B1:</t>
          </r>
          <r>
            <rPr>
              <rFont val="Calibri"/>
              <sz val="10"/>
            </rPr>
            <t xml:space="preserve"> 82% of profile — close</t>
          </r>
        </is>
      </c>
      <c r="Y187" s="164" t="inlineStr">
        <is>
          <r>
            <rPr>
              <rFont val="Calibri"/>
              <b val="1"/>
              <sz val="10"/>
            </rPr>
            <t>Evidence:</t>
          </r>
          <r>
            <rPr>
              <rFont val="Calibri"/>
              <sz val="10"/>
            </rPr>
            <t xml:space="preserve"> Survey + KRAs | Core: Ownership 2/2, Problem solving 1/2, Communication &amp; collaboration 3/2, Client &amp; quality focus 2/2, Learning agility 2/2, Integrity &amp; compliance 2/2 | Future-ready: AI literacy 3/2, Data literacy 1/2, Digital fluency 2/2, Innovation 3/2 | Functional: Programming &amp; stack 2/3, System design 3/3, SQL &amp; data 2/3, Cloud &amp; DevOps 2/3, AI / GenAI 4/3, Product &amp; domain 4/3</t>
          </r>
        </is>
      </c>
      <c r="Z187" s="120" t="inlineStr">
        <is>
          <t>AI / automation · Leadership &amp; people management · Technical depth &amp; architecture · Communication &amp; presentation</t>
        </is>
      </c>
      <c r="AA187" s="165" t="n"/>
      <c r="AB187" s="165" t="inlineStr">
        <is>
          <t>AI, GenAI &amp; Prompt Engineering; Programming &amp; Tech-Stack Depth</t>
        </is>
      </c>
      <c r="AC187" s="165" t="inlineStr">
        <is>
          <t>AI / automation · Leadership &amp; people management · Technical depth &amp; architecture · Product &amp; tool knowledge · Communication &amp; presentation</t>
        </is>
      </c>
      <c r="AD187" s="165" t="n"/>
      <c r="AE187" s="122" t="inlineStr">
        <is>
          <t>No strong match from survey evidence</t>
        </is>
      </c>
      <c r="AF187" s="123" t="inlineStr">
        <is>
          <t>No material overlap found</t>
        </is>
      </c>
      <c r="AG187" s="123" t="inlineStr">
        <is>
          <t>No close match in other businesses</t>
        </is>
      </c>
      <c r="AH187" s="123" t="n">
        <v>3</v>
      </c>
      <c r="AI187" s="123" t="inlineStr">
        <is>
          <t>Reports on record</t>
        </is>
      </c>
      <c r="AJ187" s="123" t="inlineStr">
        <is>
          <t>3 formal reports on an individual-contributor role — confirm the reporting line.</t>
        </is>
      </c>
    </row>
    <row r="188" ht="132" customHeight="1">
      <c r="A188" s="109" t="inlineStr">
        <is>
          <t>IRIS2440</t>
        </is>
      </c>
      <c r="B188" s="111" t="inlineStr">
        <is>
          <t>Aniket Kale</t>
        </is>
      </c>
      <c r="C188" s="111" t="inlineStr">
        <is>
          <t>Technology</t>
        </is>
      </c>
      <c r="D188" s="111" t="inlineStr">
        <is>
          <t>Senior Software Engineer</t>
        </is>
      </c>
      <c r="E188" s="111" t="inlineStr">
        <is>
          <t>Senior Software Engineer</t>
        </is>
      </c>
      <c r="F188" s="111" t="inlineStr">
        <is>
          <t>L4 – Senior</t>
        </is>
      </c>
      <c r="G188" s="26" t="inlineStr">
        <is>
          <t>A3</t>
        </is>
      </c>
      <c r="H188" s="149" t="inlineStr">
        <is>
          <t>• Same level</t>
        </is>
      </c>
      <c r="I188" s="111" t="inlineStr">
        <is>
          <t>IC</t>
        </is>
      </c>
      <c r="J188" s="113" t="inlineStr">
        <is>
          <t>Not rated · manager</t>
        </is>
      </c>
      <c r="K188" s="114" t="inlineStr">
        <is>
          <t>—</t>
        </is>
      </c>
      <c r="L188" s="114" t="inlineStr">
        <is>
          <t>Reliable Specialist</t>
        </is>
      </c>
      <c r="M188" s="114" t="inlineStr">
        <is>
          <t>No rating data</t>
        </is>
      </c>
      <c r="N188" s="114" t="n"/>
      <c r="O188" s="114" t="inlineStr"/>
      <c r="P188" s="114" t="inlineStr"/>
      <c r="Q188" s="119" t="n">
        <v>97</v>
      </c>
      <c r="R188" s="164" t="inlineStr">
        <is>
          <t>Meets the level</t>
        </is>
      </c>
      <c r="S188" s="164" t="n">
        <v>110</v>
      </c>
      <c r="T188" s="164" t="n">
        <v>88</v>
      </c>
      <c r="U188" s="164" t="n">
        <v>92</v>
      </c>
      <c r="V188" s="164" t="n"/>
      <c r="W188" s="164" t="inlineStr">
        <is>
          <t>Programming &amp; stack, AI / GenAI</t>
        </is>
      </c>
      <c r="X188" s="164" t="inlineStr">
        <is>
          <r>
            <rPr>
              <rFont val="Calibri"/>
              <b val="1"/>
              <sz val="10"/>
            </rPr>
            <t>B1:</t>
          </r>
          <r>
            <rPr>
              <rFont val="Calibri"/>
              <sz val="10"/>
            </rPr>
            <t xml:space="preserve"> 84% of profile — close</t>
          </r>
        </is>
      </c>
      <c r="Y188" s="164" t="inlineStr">
        <is>
          <r>
            <rPr>
              <rFont val="Calibri"/>
              <b val="1"/>
              <sz val="10"/>
            </rPr>
            <t>Evidence:</t>
          </r>
          <r>
            <rPr>
              <rFont val="Calibri"/>
              <sz val="10"/>
            </rPr>
            <t xml:space="preserve"> Survey + KRAs | Core: Ownership 2/2, Problem solving 3/2, Communication &amp; collaboration 3/2, Client &amp; quality focus 3/2, Learning agility 2/2, Integrity &amp; compliance 2/2 | Future-ready: AI literacy 1/2, Data literacy 2/2, Digital fluency 2/2, Innovation 2/2 | Functional: Programming &amp; stack 2/3, System design 3/3, SQL &amp; data 3/3, Cloud &amp; DevOps 3/3, AI / GenAI 2/3, Product &amp; domain 4/3</t>
          </r>
        </is>
      </c>
      <c r="Z188" s="120" t="inlineStr">
        <is>
          <t>AI / automation · Technical depth &amp; architecture · Broader exposure &amp; ownership</t>
        </is>
      </c>
      <c r="AA188" s="165" t="n"/>
      <c r="AB188" s="165" t="inlineStr">
        <is>
          <t>AI, GenAI &amp; Prompt Engineering; Broader Ownership &amp; Cross-functional Exposure; System Design &amp; Architecture</t>
        </is>
      </c>
      <c r="AC188" s="165" t="inlineStr">
        <is>
          <t>AI / automation · Technical depth &amp; architecture · Broader exposure &amp; ownership</t>
        </is>
      </c>
      <c r="AD188" s="165" t="n"/>
      <c r="AE188" s="122" t="inlineStr">
        <is>
          <t>No strong match from survey evidence</t>
        </is>
      </c>
      <c r="AF188" s="123" t="inlineStr">
        <is>
          <t>No material overlap found</t>
        </is>
      </c>
      <c r="AG188" s="123" t="inlineStr">
        <is>
          <t>No close match in other businesses</t>
        </is>
      </c>
      <c r="AH188" s="123" t="n"/>
      <c r="AI188" s="123" t="n"/>
      <c r="AJ188" s="123" t="n"/>
    </row>
    <row r="189" ht="132" customHeight="1">
      <c r="A189" s="109" t="inlineStr">
        <is>
          <t>IRIS2473</t>
        </is>
      </c>
      <c r="B189" s="111" t="inlineStr">
        <is>
          <t>Anuj Pardeshi</t>
        </is>
      </c>
      <c r="C189" s="111" t="inlineStr">
        <is>
          <t>Technology</t>
        </is>
      </c>
      <c r="D189" s="115" t="inlineStr">
        <is>
          <t>Software Engineer</t>
        </is>
      </c>
      <c r="E189" s="115" t="inlineStr">
        <is>
          <t>Senior Software Engineer</t>
        </is>
      </c>
      <c r="F189" s="115" t="inlineStr">
        <is>
          <t>L3 – Professional / Associate</t>
        </is>
      </c>
      <c r="G189" s="116" t="inlineStr">
        <is>
          <t>A3</t>
        </is>
      </c>
      <c r="H189" s="146" t="inlineStr">
        <is>
          <t>▲ Up</t>
        </is>
      </c>
      <c r="I189" s="111" t="inlineStr">
        <is>
          <t>IC</t>
        </is>
      </c>
      <c r="J189" s="113" t="inlineStr">
        <is>
          <t>Not rated · manager</t>
        </is>
      </c>
      <c r="K189" s="114" t="inlineStr">
        <is>
          <t>—</t>
        </is>
      </c>
      <c r="L189" s="114" t="inlineStr">
        <is>
          <t>Trusted Professional</t>
        </is>
      </c>
      <c r="M189" s="114" t="inlineStr">
        <is>
          <t>No rating data</t>
        </is>
      </c>
      <c r="N189" s="114" t="n"/>
      <c r="O189" s="114" t="inlineStr"/>
      <c r="P189" s="114" t="inlineStr"/>
      <c r="Q189" s="119" t="n">
        <v>92</v>
      </c>
      <c r="R189" s="164" t="inlineStr">
        <is>
          <t>Meets the level</t>
        </is>
      </c>
      <c r="S189" s="164" t="n">
        <v>75</v>
      </c>
      <c r="T189" s="164" t="n">
        <v>105</v>
      </c>
      <c r="U189" s="164" t="n">
        <v>98</v>
      </c>
      <c r="V189" s="164" t="n"/>
      <c r="W189" s="164" t="inlineStr">
        <is>
          <t>System design, Ownership, Client &amp; quality focus</t>
        </is>
      </c>
      <c r="X189" s="164" t="inlineStr">
        <is>
          <r>
            <rPr>
              <rFont val="Calibri"/>
              <b val="1"/>
              <sz val="10"/>
            </rPr>
            <t>B1:</t>
          </r>
          <r>
            <rPr>
              <rFont val="Calibri"/>
              <sz val="10"/>
            </rPr>
            <t xml:space="preserve"> 82% of profile — close</t>
          </r>
        </is>
      </c>
      <c r="Y189" s="164" t="inlineStr">
        <is>
          <r>
            <rPr>
              <rFont val="Calibri"/>
              <b val="1"/>
              <sz val="10"/>
            </rPr>
            <t>Evidence:</t>
          </r>
          <r>
            <rPr>
              <rFont val="Calibri"/>
              <sz val="10"/>
            </rPr>
            <t xml:space="preserve"> Survey + KRAs | Core: Ownership 1/2, Problem solving 2/2, Communication &amp; collaboration 2/2, Client &amp; quality focus 1/2, Learning agility 1/2, Integrity &amp; compliance 2/2 | Future-ready: AI literacy 2/2, Data literacy 2/2, Digital fluency 3/2, Innovation 2/2 | Functional: Programming &amp; stack 3/3, System design 2/3, SQL &amp; data 3/3, Cloud &amp; DevOps 3/3, AI / GenAI 3/3, Product &amp; domain 4/3</t>
          </r>
        </is>
      </c>
      <c r="Z189" s="120" t="inlineStr">
        <is>
          <t>Product &amp; tool knowledge</t>
        </is>
      </c>
      <c r="AA189" s="165" t="n"/>
      <c r="AB189" s="165" t="inlineStr">
        <is>
          <t>AI, GenAI &amp; Prompt Engineering; Programming &amp; Tech-Stack Depth; Broader Ownership &amp; Cross-functional Exposure</t>
        </is>
      </c>
      <c r="AC189" s="165" t="inlineStr">
        <is>
          <t>Product &amp; tool knowledge</t>
        </is>
      </c>
      <c r="AD189" s="165" t="n"/>
      <c r="AE189" s="122" t="inlineStr">
        <is>
          <t>No strong match from survey evidence</t>
        </is>
      </c>
      <c r="AF189" s="123" t="inlineStr">
        <is>
          <t>Kuldip D Shah · Software Engineer — 0.30: github, react, copilot, features</t>
        </is>
      </c>
      <c r="AG189" s="123" t="inlineStr">
        <is>
          <t>Atharv Sameer Shevade · iDEAL, Trainee Software Engineer — 0.32; Amiz Azad · iFile, Senior Software Engineer — 0.29</t>
        </is>
      </c>
      <c r="AH189" s="123" t="n"/>
      <c r="AI189" s="123" t="n"/>
      <c r="AJ189" s="123" t="n"/>
    </row>
    <row r="190" ht="132" customHeight="1">
      <c r="A190" s="109" t="inlineStr">
        <is>
          <t>IRIS2031</t>
        </is>
      </c>
      <c r="B190" s="111" t="inlineStr">
        <is>
          <t>Bansi Amipara</t>
        </is>
      </c>
      <c r="C190" s="111" t="inlineStr">
        <is>
          <t>Technology</t>
        </is>
      </c>
      <c r="D190" s="115" t="inlineStr">
        <is>
          <t>Software Engineer</t>
        </is>
      </c>
      <c r="E190" s="115" t="inlineStr">
        <is>
          <t>Senior Software Engineer</t>
        </is>
      </c>
      <c r="F190" s="115" t="inlineStr">
        <is>
          <t>L3 – Professional / Associate</t>
        </is>
      </c>
      <c r="G190" s="116" t="inlineStr">
        <is>
          <t>A3</t>
        </is>
      </c>
      <c r="H190" s="146" t="inlineStr">
        <is>
          <t>▲ Up</t>
        </is>
      </c>
      <c r="I190" s="111" t="inlineStr">
        <is>
          <t>IC</t>
        </is>
      </c>
      <c r="J190" s="113" t="inlineStr">
        <is>
          <t>Not rated · manager</t>
        </is>
      </c>
      <c r="K190" s="114" t="inlineStr">
        <is>
          <t>—</t>
        </is>
      </c>
      <c r="L190" s="114" t="inlineStr">
        <is>
          <t>Trusted Professional</t>
        </is>
      </c>
      <c r="M190" s="114" t="inlineStr">
        <is>
          <t>No rating data</t>
        </is>
      </c>
      <c r="N190" s="114" t="n"/>
      <c r="O190" s="114" t="inlineStr"/>
      <c r="P190" s="114" t="inlineStr"/>
      <c r="Q190" s="119" t="n">
        <v>86</v>
      </c>
      <c r="R190" s="164" t="inlineStr">
        <is>
          <t>Developing</t>
        </is>
      </c>
      <c r="S190" s="164" t="n">
        <v>87</v>
      </c>
      <c r="T190" s="164" t="n">
        <v>98</v>
      </c>
      <c r="U190" s="164" t="n">
        <v>81</v>
      </c>
      <c r="V190" s="164" t="n"/>
      <c r="W190" s="164" t="inlineStr">
        <is>
          <t>Programming &amp; stack, System design, SQL &amp; data</t>
        </is>
      </c>
      <c r="X190" s="164" t="inlineStr">
        <is>
          <r>
            <rPr>
              <rFont val="Calibri"/>
              <b val="1"/>
              <sz val="10"/>
            </rPr>
            <t>B1:</t>
          </r>
          <r>
            <rPr>
              <rFont val="Calibri"/>
              <sz val="10"/>
            </rPr>
            <t xml:space="preserve"> 77% of profile — close</t>
          </r>
        </is>
      </c>
      <c r="Y190" s="164" t="inlineStr">
        <is>
          <r>
            <rPr>
              <rFont val="Calibri"/>
              <b val="1"/>
              <sz val="10"/>
            </rPr>
            <t>Evidence:</t>
          </r>
          <r>
            <rPr>
              <rFont val="Calibri"/>
              <sz val="10"/>
            </rPr>
            <t xml:space="preserve"> Survey + KRAs | Core: Ownership 3/2, Problem solving 1/2, Communication &amp; collaboration 2/2, Client &amp; quality focus 1/2, Learning agility 2/2, Integrity &amp; compliance 2/2 | Future-ready: AI literacy 3/2, Data literacy 1/2, Digital fluency 2/2, Innovation 3/2 | Functional: Programming &amp; stack 2/3, System design 2/3, SQL &amp; data 2/3, Cloud &amp; DevOps 2/3, AI / GenAI 4/3, Product &amp; domain 3/3</t>
          </r>
        </is>
      </c>
      <c r="Z190" s="120" t="inlineStr">
        <is>
          <t>AI / automation · Technical depth &amp; architecture · Product &amp; tool knowledge</t>
        </is>
      </c>
      <c r="AA190" s="165" t="n"/>
      <c r="AB190" s="165" t="inlineStr">
        <is>
          <t>Stakeholder &amp; Client Management</t>
        </is>
      </c>
      <c r="AC190" s="165" t="inlineStr">
        <is>
          <t>AI / automation · Technical depth &amp; architecture · Product &amp; tool knowledge</t>
        </is>
      </c>
      <c r="AD190" s="165" t="n"/>
      <c r="AE190" s="122" t="inlineStr">
        <is>
          <t>No strong match from survey evidence</t>
        </is>
      </c>
      <c r="AF190" s="123" t="inlineStr">
        <is>
          <t>Raj Chauhan · Senior Software Engineer — 0.31: end, ownership</t>
        </is>
      </c>
      <c r="AG190" s="123" t="inlineStr">
        <is>
          <t>Balram Mahato · iFile, Software Engineer — 0.41; Khelendra Pratap Singh · iFile, Senior Software Engineer — 0.26</t>
        </is>
      </c>
      <c r="AH190" s="123" t="n"/>
      <c r="AI190" s="123" t="n"/>
      <c r="AJ190" s="123" t="n"/>
    </row>
    <row r="191" ht="132" customHeight="1">
      <c r="A191" s="109" t="inlineStr">
        <is>
          <t>IRIS1883</t>
        </is>
      </c>
      <c r="B191" s="111" t="inlineStr">
        <is>
          <t>Bikram Prasad</t>
        </is>
      </c>
      <c r="C191" s="111" t="inlineStr">
        <is>
          <t>Technology</t>
        </is>
      </c>
      <c r="D191" s="115" t="inlineStr">
        <is>
          <t>Software Engineer</t>
        </is>
      </c>
      <c r="E191" s="115" t="inlineStr">
        <is>
          <t>Senior Software Engineer</t>
        </is>
      </c>
      <c r="F191" s="115" t="inlineStr">
        <is>
          <t>L3 – Professional / Associate</t>
        </is>
      </c>
      <c r="G191" s="116" t="inlineStr">
        <is>
          <t>A3</t>
        </is>
      </c>
      <c r="H191" s="146" t="inlineStr">
        <is>
          <t>▲ Up</t>
        </is>
      </c>
      <c r="I191" s="111" t="inlineStr">
        <is>
          <t>IC</t>
        </is>
      </c>
      <c r="J191" s="113" t="inlineStr">
        <is>
          <t>Not rated · manager</t>
        </is>
      </c>
      <c r="K191" s="114" t="inlineStr">
        <is>
          <t>—</t>
        </is>
      </c>
      <c r="L191" s="114" t="inlineStr">
        <is>
          <t>Underperformer / Exit Risk</t>
        </is>
      </c>
      <c r="M191" s="114" t="inlineStr">
        <is>
          <t>No rating data</t>
        </is>
      </c>
      <c r="N191" s="114" t="n"/>
      <c r="O191" s="114" t="inlineStr"/>
      <c r="P191" s="114" t="inlineStr"/>
      <c r="Q191" s="119" t="n">
        <v>87</v>
      </c>
      <c r="R191" s="164" t="inlineStr">
        <is>
          <t>Developing</t>
        </is>
      </c>
      <c r="S191" s="164" t="n">
        <v>87</v>
      </c>
      <c r="T191" s="164" t="n">
        <v>100</v>
      </c>
      <c r="U191" s="164" t="n">
        <v>81</v>
      </c>
      <c r="V191" s="164" t="n"/>
      <c r="W191" s="164" t="inlineStr">
        <is>
          <t>Programming &amp; stack, System design, SQL &amp; data</t>
        </is>
      </c>
      <c r="X191" s="164" t="inlineStr">
        <is>
          <r>
            <rPr>
              <rFont val="Calibri"/>
              <b val="1"/>
              <sz val="10"/>
            </rPr>
            <t>B1:</t>
          </r>
          <r>
            <rPr>
              <rFont val="Calibri"/>
              <sz val="10"/>
            </rPr>
            <t xml:space="preserve"> 75% of profile — close</t>
          </r>
        </is>
      </c>
      <c r="Y191" s="164" t="inlineStr">
        <is>
          <r>
            <rPr>
              <rFont val="Calibri"/>
              <b val="1"/>
              <sz val="10"/>
            </rPr>
            <t>Evidence:</t>
          </r>
          <r>
            <rPr>
              <rFont val="Calibri"/>
              <sz val="10"/>
            </rPr>
            <t xml:space="preserve"> Survey + KRAs | Core: Ownership 3/2, Problem solving 1/2, Communication &amp; collaboration 2/2, Client &amp; quality focus 2/2, Learning agility 1/2, Integrity &amp; compliance 2/2 | Future-ready: AI literacy 2/2, Data literacy 2/2, Digital fluency 2/2, Innovation 2/2 | Functional: Programming &amp; stack 2/3, System design 2/3, SQL &amp; data 2/3, Cloud &amp; DevOps 4/3, AI / GenAI 3/3, Product &amp; domain 2/3</t>
          </r>
        </is>
      </c>
      <c r="Z191" s="120" t="inlineStr">
        <is>
          <t>Answered · no common topic</t>
        </is>
      </c>
      <c r="AA191" s="165" t="n"/>
      <c r="AB191" s="165" t="inlineStr">
        <is>
          <t>AI, GenAI &amp; Prompt Engineering; Process Improvement &amp; Quality Mindset</t>
        </is>
      </c>
      <c r="AC191" s="165" t="inlineStr">
        <is>
          <t>Answered · no common topic</t>
        </is>
      </c>
      <c r="AD191" s="165" t="n"/>
      <c r="AE191" s="122" t="inlineStr">
        <is>
          <t>No strong match from survey evidence</t>
        </is>
      </c>
      <c r="AF191" s="123" t="inlineStr">
        <is>
          <t>No material overlap found</t>
        </is>
      </c>
      <c r="AG191" s="123" t="inlineStr">
        <is>
          <t>No close match in other businesses</t>
        </is>
      </c>
      <c r="AH191" s="123" t="n">
        <v>1</v>
      </c>
      <c r="AI191" s="123" t="inlineStr">
        <is>
          <t>Reports on record</t>
        </is>
      </c>
      <c r="AJ191" s="123" t="inlineStr">
        <is>
          <t>1 formal report on an individual-contributor role — confirm the reporting line.</t>
        </is>
      </c>
    </row>
    <row r="192" ht="132" customHeight="1">
      <c r="A192" s="109" t="inlineStr">
        <is>
          <t>IRIS2280</t>
        </is>
      </c>
      <c r="B192" s="111" t="inlineStr">
        <is>
          <t>Harsh Borad</t>
        </is>
      </c>
      <c r="C192" s="111" t="inlineStr">
        <is>
          <t>Technology</t>
        </is>
      </c>
      <c r="D192" s="115" t="inlineStr">
        <is>
          <t>Software Engineer</t>
        </is>
      </c>
      <c r="E192" s="115" t="inlineStr">
        <is>
          <t>Senior Software Engineer</t>
        </is>
      </c>
      <c r="F192" s="115" t="inlineStr">
        <is>
          <t>L3 – Professional / Associate</t>
        </is>
      </c>
      <c r="G192" s="116" t="inlineStr">
        <is>
          <t>A3</t>
        </is>
      </c>
      <c r="H192" s="146" t="inlineStr">
        <is>
          <t>▲ Up</t>
        </is>
      </c>
      <c r="I192" s="111" t="inlineStr">
        <is>
          <t>IC</t>
        </is>
      </c>
      <c r="J192" s="113" t="inlineStr">
        <is>
          <t>Not rated · manager</t>
        </is>
      </c>
      <c r="K192" s="114" t="inlineStr">
        <is>
          <t>—</t>
        </is>
      </c>
      <c r="L192" s="114" t="inlineStr">
        <is>
          <t>Trusted Professional</t>
        </is>
      </c>
      <c r="M192" s="114" t="inlineStr">
        <is>
          <t>No rating data</t>
        </is>
      </c>
      <c r="N192" s="114" t="n"/>
      <c r="O192" s="114" t="inlineStr"/>
      <c r="P192" s="114" t="inlineStr"/>
      <c r="Q192" s="119" t="n">
        <v>97</v>
      </c>
      <c r="R192" s="164" t="inlineStr">
        <is>
          <t>Meets the level</t>
        </is>
      </c>
      <c r="S192" s="164" t="n">
        <v>103</v>
      </c>
      <c r="T192" s="164" t="n">
        <v>88</v>
      </c>
      <c r="U192" s="164" t="n">
        <v>98</v>
      </c>
      <c r="V192" s="164" t="n"/>
      <c r="W192" s="164" t="inlineStr">
        <is>
          <t>Programming &amp; stack, Innovation</t>
        </is>
      </c>
      <c r="X192" s="164" t="inlineStr">
        <is>
          <r>
            <rPr>
              <rFont val="Calibri"/>
              <b val="1"/>
              <sz val="10"/>
            </rPr>
            <t>B1:</t>
          </r>
          <r>
            <rPr>
              <rFont val="Calibri"/>
              <sz val="10"/>
            </rPr>
            <t xml:space="preserve"> 84% of profile — close</t>
          </r>
        </is>
      </c>
      <c r="Y192" s="164" t="inlineStr">
        <is>
          <r>
            <rPr>
              <rFont val="Calibri"/>
              <b val="1"/>
              <sz val="10"/>
            </rPr>
            <t>Evidence:</t>
          </r>
          <r>
            <rPr>
              <rFont val="Calibri"/>
              <sz val="10"/>
            </rPr>
            <t xml:space="preserve"> Survey + KRAs | Core: Ownership 3/2, Problem solving 2/2, Communication &amp; collaboration 2/2, Client &amp; quality focus 2/2, Learning agility 2/2, Integrity &amp; compliance 2/2 | Future-ready: AI literacy 2/2, Data literacy 2/2, Digital fluency 2/2, Innovation 1/2 | Functional: Programming &amp; stack 2/3, System design 3/3, SQL &amp; data 3/3, Cloud &amp; DevOps 3/3, AI / GenAI 3/3, Product &amp; domain 4/3</t>
          </r>
        </is>
      </c>
      <c r="Z192" s="120" t="inlineStr">
        <is>
          <t>AI / automation · Product &amp; tool knowledge</t>
        </is>
      </c>
      <c r="AA192" s="165" t="n"/>
      <c r="AB192" s="165" t="inlineStr">
        <is>
          <t>AI, GenAI &amp; Prompt Engineering; Programming &amp; Tech-Stack Depth; Product, Platform &amp; Domain Knowledge</t>
        </is>
      </c>
      <c r="AC192" s="165" t="inlineStr">
        <is>
          <t>AI / automation · Product &amp; tool knowledge</t>
        </is>
      </c>
      <c r="AD192" s="165" t="n"/>
      <c r="AE192" s="122" t="inlineStr">
        <is>
          <t>No strong match from survey evidence</t>
        </is>
      </c>
      <c r="AF192" s="123" t="inlineStr">
        <is>
          <t>Meet Patel · Trainee Software Engineer — 0.46: development, feature, fixing, claude; Imtiyaz Pathan · Senior Software Engineer — 0.43: development, feature, code, bug; Jayshiv Patel · Software Engineer — 0.36: development, feature, code, debugging</t>
        </is>
      </c>
      <c r="AG192" s="123" t="inlineStr">
        <is>
          <t>Balram Mahato · iFile, Software Engineer — 0.44; Mukesh Babulal Suthar · iFile, Senior Software Engineer — 0.37; Faisal Pathan · iFile, UI Developer — 0.36</t>
        </is>
      </c>
      <c r="AH192" s="123" t="n"/>
      <c r="AI192" s="123" t="n"/>
      <c r="AJ192" s="123" t="n"/>
    </row>
    <row r="193" ht="132" customHeight="1">
      <c r="A193" s="109" t="inlineStr">
        <is>
          <t>IRIS2544</t>
        </is>
      </c>
      <c r="B193" s="111" t="inlineStr">
        <is>
          <t>Harsh Icecreamwala</t>
        </is>
      </c>
      <c r="C193" s="111" t="inlineStr">
        <is>
          <t>Technology</t>
        </is>
      </c>
      <c r="D193" s="115" t="inlineStr">
        <is>
          <t>Software Engineer</t>
        </is>
      </c>
      <c r="E193" s="115" t="inlineStr">
        <is>
          <t>Senior Software Engineer</t>
        </is>
      </c>
      <c r="F193" s="115" t="inlineStr">
        <is>
          <t>Not in current mapping files</t>
        </is>
      </c>
      <c r="G193" s="116" t="inlineStr">
        <is>
          <t>A3</t>
        </is>
      </c>
      <c r="H193" s="118" t="inlineStr">
        <is>
          <t>● Newly mapped</t>
        </is>
      </c>
      <c r="I193" s="111" t="inlineStr">
        <is>
          <t>IC</t>
        </is>
      </c>
      <c r="J193" s="113" t="inlineStr">
        <is>
          <t>Not rated · manager</t>
        </is>
      </c>
      <c r="K193" s="114" t="inlineStr">
        <is>
          <t>—</t>
        </is>
      </c>
      <c r="L193" s="114" t="inlineStr">
        <is>
          <t>Not placed · manager</t>
        </is>
      </c>
      <c r="M193" s="114" t="inlineStr">
        <is>
          <t>No rating data</t>
        </is>
      </c>
      <c r="N193" s="114" t="n"/>
      <c r="O193" s="114" t="inlineStr"/>
      <c r="P193" s="114" t="inlineStr"/>
      <c r="Q193" s="119" t="n">
        <v>83</v>
      </c>
      <c r="R193" s="164" t="inlineStr">
        <is>
          <t>Developing</t>
        </is>
      </c>
      <c r="S193" s="164" t="n">
        <v>98</v>
      </c>
      <c r="T193" s="164" t="n">
        <v>62</v>
      </c>
      <c r="U193" s="164" t="n">
        <v>81</v>
      </c>
      <c r="V193" s="164" t="n"/>
      <c r="W193" s="164" t="inlineStr">
        <is>
          <t>Programming &amp; stack, SQL &amp; data, Cloud &amp; DevOps</t>
        </is>
      </c>
      <c r="X193" s="164" t="inlineStr">
        <is>
          <r>
            <rPr>
              <rFont val="Calibri"/>
              <b val="1"/>
              <sz val="10"/>
            </rPr>
            <t>B1:</t>
          </r>
          <r>
            <rPr>
              <rFont val="Calibri"/>
              <sz val="10"/>
            </rPr>
            <t xml:space="preserve"> 73% of profile — not yet</t>
          </r>
        </is>
      </c>
      <c r="Y193" s="164" t="inlineStr">
        <is>
          <r>
            <rPr>
              <rFont val="Calibri"/>
              <b val="1"/>
              <sz val="10"/>
            </rPr>
            <t>Evidence:</t>
          </r>
          <r>
            <rPr>
              <rFont val="Calibri"/>
              <sz val="10"/>
            </rPr>
            <t xml:space="preserve"> Survey | Core: Ownership 2/2, Problem solving 1/2, Communication &amp; collaboration 3/2, Client &amp; quality focus 3/2, Learning agility 2/2, Integrity &amp; compliance 2/2 | Future-ready: AI literacy 1/2, Data literacy 1/2, Digital fluency 2/2, Innovation 1/2 | Functional: Programming &amp; stack 2/3, System design 3/3, SQL &amp; data 2/3, Cloud &amp; DevOps 2/3, AI / GenAI 2/3, Product &amp; domain 4/3</t>
          </r>
        </is>
      </c>
      <c r="Z193" s="120" t="inlineStr">
        <is>
          <t>AI / automation</t>
        </is>
      </c>
      <c r="AA193" s="165" t="n"/>
      <c r="AB193" s="165" t="inlineStr">
        <is>
          <t>AI, GenAI &amp; Prompt Engineering; System Design &amp; Architecture; Product, Platform &amp; Domain Knowledge</t>
        </is>
      </c>
      <c r="AC193" s="165" t="inlineStr">
        <is>
          <t>AI / automation</t>
        </is>
      </c>
      <c r="AD193" s="165" t="n"/>
      <c r="AE193" s="122" t="inlineStr">
        <is>
          <t>No strong match from survey evidence</t>
        </is>
      </c>
      <c r="AF193" s="123" t="inlineStr">
        <is>
          <t>Kinjal Rathod · Software Engineer — 0.43: features, co-pilot, architecture; Kuldip D Shah · Software Engineer — 0.37: features, code, github, studio; Hetal Chauhan · Team Lead – Engineering — 0.32: use, proper, features</t>
        </is>
      </c>
      <c r="AG193" s="123" t="inlineStr">
        <is>
          <t>Akshata Sabale · iDEAL, Software Engineer — 0.31</t>
        </is>
      </c>
      <c r="AH193" s="123" t="n"/>
      <c r="AI193" s="123" t="n"/>
      <c r="AJ193" s="123" t="n"/>
    </row>
    <row r="194" ht="132" customHeight="1">
      <c r="A194" s="109" t="inlineStr">
        <is>
          <t>IRIS2024</t>
        </is>
      </c>
      <c r="B194" s="111" t="inlineStr">
        <is>
          <t>Imtiyaz Pathan</t>
        </is>
      </c>
      <c r="C194" s="111" t="inlineStr">
        <is>
          <t>Technology</t>
        </is>
      </c>
      <c r="D194" s="115" t="inlineStr">
        <is>
          <t>Software Engineer</t>
        </is>
      </c>
      <c r="E194" s="115" t="inlineStr">
        <is>
          <t>Senior Software Engineer</t>
        </is>
      </c>
      <c r="F194" s="115" t="inlineStr">
        <is>
          <t>L3 – Professional / Associate</t>
        </is>
      </c>
      <c r="G194" s="116" t="inlineStr">
        <is>
          <t>A3</t>
        </is>
      </c>
      <c r="H194" s="146" t="inlineStr">
        <is>
          <t>▲ Up</t>
        </is>
      </c>
      <c r="I194" s="111" t="inlineStr">
        <is>
          <t>IC</t>
        </is>
      </c>
      <c r="J194" s="113" t="inlineStr">
        <is>
          <t>Not rated · manager</t>
        </is>
      </c>
      <c r="K194" s="114" t="inlineStr">
        <is>
          <t>—</t>
        </is>
      </c>
      <c r="L194" s="114" t="inlineStr">
        <is>
          <t>Trusted Professional</t>
        </is>
      </c>
      <c r="M194" s="114" t="inlineStr">
        <is>
          <t>No rating data</t>
        </is>
      </c>
      <c r="N194" s="114" t="n"/>
      <c r="O194" s="114" t="inlineStr"/>
      <c r="P194" s="114" t="inlineStr"/>
      <c r="Q194" s="119" t="n">
        <v>85</v>
      </c>
      <c r="R194" s="164" t="inlineStr">
        <is>
          <t>Developing</t>
        </is>
      </c>
      <c r="S194" s="164" t="n">
        <v>92</v>
      </c>
      <c r="T194" s="164" t="n">
        <v>98</v>
      </c>
      <c r="U194" s="164" t="n">
        <v>76</v>
      </c>
      <c r="V194" s="164" t="n"/>
      <c r="W194" s="164" t="inlineStr">
        <is>
          <t>Programming &amp; stack, System design, SQL &amp; data</t>
        </is>
      </c>
      <c r="X194" s="164" t="inlineStr">
        <is>
          <r>
            <rPr>
              <rFont val="Calibri"/>
              <b val="1"/>
              <sz val="10"/>
            </rPr>
            <t>B1:</t>
          </r>
          <r>
            <rPr>
              <rFont val="Calibri"/>
              <sz val="10"/>
            </rPr>
            <t xml:space="preserve"> 74% of profile — not yet</t>
          </r>
        </is>
      </c>
      <c r="Y194"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2/2, Data literacy 1/2, Digital fluency 3/2, Innovation 3/2 | Functional: Programming &amp; stack 2/3, System design 2/3, SQL &amp; data 2/3, Cloud &amp; DevOps 2/3, AI / GenAI 4/3, Product &amp; domain 2/3</t>
          </r>
        </is>
      </c>
      <c r="Z194" s="120" t="inlineStr">
        <is>
          <t>AI / automation · Leadership &amp; people management · Technical depth &amp; architecture · Strategy &amp; business acumen · Broader exposure &amp; ownership</t>
        </is>
      </c>
      <c r="AA194" s="165" t="n"/>
      <c r="AB194" s="165" t="inlineStr">
        <is>
          <t>AI, GenAI &amp; Prompt Engineering; Broader Ownership &amp; Cross-functional Exposure; Process Improvement &amp; Quality Mindset</t>
        </is>
      </c>
      <c r="AC194" s="165" t="inlineStr">
        <is>
          <t>AI / automation · Leadership &amp; people management · Project / programme management · Technical depth &amp; architecture · Strategy &amp; business acumen · Broader exposure &amp; ownership</t>
        </is>
      </c>
      <c r="AD194" s="165" t="n"/>
      <c r="AE194" s="122" t="inlineStr">
        <is>
          <t>No strong match from survey evidence</t>
        </is>
      </c>
      <c r="AF194" s="123" t="inlineStr">
        <is>
          <t>Siddhesh Kadam · Senior Engineering Manager — 0.46: development, software, feature, features; Kuldip D Shah · Software Engineer — 0.45: github, copilot, bug, features; Harsh Borad · Software Engineer — 0.43: development, feature, code, bug</t>
        </is>
      </c>
      <c r="AG194" s="123" t="inlineStr">
        <is>
          <t>Faisal Pathan · iFile, UI Developer — 0.39; Amiz Azad · iFile, Senior Software Engineer — 0.39; Atharv Sameer Shevade · iDEAL, Trainee Software Engineer — 0.38</t>
        </is>
      </c>
      <c r="AH194" s="123" t="n"/>
      <c r="AI194" s="123" t="n"/>
      <c r="AJ194" s="123" t="n"/>
    </row>
    <row r="195" ht="132" customHeight="1">
      <c r="A195" s="109" t="inlineStr">
        <is>
          <t>IRIS2109</t>
        </is>
      </c>
      <c r="B195" s="111" t="inlineStr">
        <is>
          <t>Jayshiv Patel</t>
        </is>
      </c>
      <c r="C195" s="111" t="inlineStr">
        <is>
          <t>Technology</t>
        </is>
      </c>
      <c r="D195" s="115" t="inlineStr">
        <is>
          <t>Software Engineer</t>
        </is>
      </c>
      <c r="E195" s="115" t="inlineStr">
        <is>
          <t>Senior Software Engineer</t>
        </is>
      </c>
      <c r="F195" s="115" t="inlineStr">
        <is>
          <t>L3 – Professional / Associate</t>
        </is>
      </c>
      <c r="G195" s="116" t="inlineStr">
        <is>
          <t>A3</t>
        </is>
      </c>
      <c r="H195" s="146" t="inlineStr">
        <is>
          <t>▲ Up</t>
        </is>
      </c>
      <c r="I195" s="111" t="inlineStr">
        <is>
          <t>IC</t>
        </is>
      </c>
      <c r="J195" s="113" t="inlineStr">
        <is>
          <t>Not rated · manager</t>
        </is>
      </c>
      <c r="K195" s="114" t="inlineStr">
        <is>
          <t>—</t>
        </is>
      </c>
      <c r="L195" s="114" t="inlineStr">
        <is>
          <t>Not placed · manager</t>
        </is>
      </c>
      <c r="M195" s="114" t="inlineStr">
        <is>
          <t>No rating data</t>
        </is>
      </c>
      <c r="N195" s="114" t="n"/>
      <c r="O195" s="114" t="inlineStr"/>
      <c r="P195" s="114" t="inlineStr"/>
      <c r="Q195" s="119" t="n">
        <v>91</v>
      </c>
      <c r="R195" s="164" t="inlineStr">
        <is>
          <t>Meets the level</t>
        </is>
      </c>
      <c r="S195" s="164" t="n">
        <v>98</v>
      </c>
      <c r="T195" s="164" t="n">
        <v>92</v>
      </c>
      <c r="U195" s="164" t="n">
        <v>87</v>
      </c>
      <c r="V195" s="164" t="n"/>
      <c r="W195" s="164" t="inlineStr">
        <is>
          <t>System design, SQL &amp; data, Cloud &amp; DevOps</t>
        </is>
      </c>
      <c r="X195" s="164" t="inlineStr">
        <is>
          <r>
            <rPr>
              <rFont val="Calibri"/>
              <b val="1"/>
              <sz val="10"/>
            </rPr>
            <t>B1:</t>
          </r>
          <r>
            <rPr>
              <rFont val="Calibri"/>
              <sz val="10"/>
            </rPr>
            <t xml:space="preserve"> 80% of profile — close</t>
          </r>
        </is>
      </c>
      <c r="Y195" s="164" t="inlineStr">
        <is>
          <r>
            <rPr>
              <rFont val="Calibri"/>
              <b val="1"/>
              <sz val="10"/>
            </rPr>
            <t>Evidence:</t>
          </r>
          <r>
            <rPr>
              <rFont val="Calibri"/>
              <sz val="10"/>
            </rPr>
            <t xml:space="preserve"> Survey + KRAs | Core: Ownership 2/2, Problem solving 3/2, Communication &amp; collaboration 2/2,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r>
        </is>
      </c>
      <c r="Z195" s="120" t="inlineStr">
        <is>
          <t>Leadership &amp; people management · Project / programme management · Technical depth &amp; architecture · Strategy &amp; business acumen · Broader exposure &amp; ownership</t>
        </is>
      </c>
      <c r="AA195" s="165" t="n"/>
      <c r="AB195" s="165" t="inlineStr">
        <is>
          <t>AI, GenAI &amp; Prompt Engineering; Project, Program &amp; Agile Management; Stakeholder &amp; Client Management</t>
        </is>
      </c>
      <c r="AC195" s="165" t="inlineStr">
        <is>
          <t>Leadership &amp; people management · Project / programme management · Technical depth &amp; architecture · Strategy &amp; business acumen · Broader exposure &amp; ownership</t>
        </is>
      </c>
      <c r="AD195" s="165" t="n"/>
      <c r="AE195" s="122" t="inlineStr">
        <is>
          <t>No strong match from survey evidence</t>
        </is>
      </c>
      <c r="AF195" s="123" t="inlineStr">
        <is>
          <t>Siddhesh Kadam · Senior Engineering Manager — 0.43: development, production, debugging, feature; Imtiyaz Pathan · Senior Software Engineer — 0.40: development, feature, features, code; Soniya Paliwal · Trainee Software Engineer — 0.39: development, react, net, debugging</t>
        </is>
      </c>
      <c r="AG195" s="123" t="inlineStr">
        <is>
          <t>Manish Chouhan · iFile, Senior Software Engineer — 0.38; Rajneesh Patel · iFile, Senior Software Engineer — 0.36; Atharv Sameer Shevade · iDEAL, Trainee Software Engineer — 0.36</t>
        </is>
      </c>
      <c r="AH195" s="123" t="n">
        <v>2</v>
      </c>
      <c r="AI195" s="123" t="inlineStr">
        <is>
          <t>Reports on record</t>
        </is>
      </c>
      <c r="AJ195" s="123" t="inlineStr">
        <is>
          <t>2 formal reports on an individual-contributor role — confirm the reporting line.</t>
        </is>
      </c>
    </row>
    <row r="196" ht="132" customHeight="1">
      <c r="A196" s="109" t="inlineStr">
        <is>
          <t>IRIS2472</t>
        </is>
      </c>
      <c r="B196" s="111" t="inlineStr">
        <is>
          <t>Karan Kapadia</t>
        </is>
      </c>
      <c r="C196" s="111" t="inlineStr">
        <is>
          <t>Technology</t>
        </is>
      </c>
      <c r="D196" s="115" t="inlineStr">
        <is>
          <t>Software Engineer</t>
        </is>
      </c>
      <c r="E196" s="115" t="inlineStr">
        <is>
          <t>Senior Software Engineer</t>
        </is>
      </c>
      <c r="F196" s="115" t="inlineStr">
        <is>
          <t>L3 – Professional / Associate</t>
        </is>
      </c>
      <c r="G196" s="116" t="inlineStr">
        <is>
          <t>A3</t>
        </is>
      </c>
      <c r="H196" s="146" t="inlineStr">
        <is>
          <t>▲ Up</t>
        </is>
      </c>
      <c r="I196" s="111" t="inlineStr">
        <is>
          <t>IC</t>
        </is>
      </c>
      <c r="J196" s="113" t="inlineStr">
        <is>
          <t>Not rated · manager</t>
        </is>
      </c>
      <c r="K196" s="114" t="inlineStr">
        <is>
          <t>—</t>
        </is>
      </c>
      <c r="L196" s="114" t="inlineStr">
        <is>
          <t>Future Leader</t>
        </is>
      </c>
      <c r="M196" s="114" t="inlineStr">
        <is>
          <t>No rating data</t>
        </is>
      </c>
      <c r="N196" s="114" t="n"/>
      <c r="O196" s="114" t="inlineStr"/>
      <c r="P196" s="114" t="inlineStr"/>
      <c r="Q196" s="119" t="n">
        <v>83</v>
      </c>
      <c r="R196" s="164" t="inlineStr">
        <is>
          <t>Developing</t>
        </is>
      </c>
      <c r="S196" s="164" t="n">
        <v>92</v>
      </c>
      <c r="T196" s="164" t="n">
        <v>62</v>
      </c>
      <c r="U196" s="164" t="n">
        <v>87</v>
      </c>
      <c r="V196" s="164" t="n"/>
      <c r="W196" s="164" t="inlineStr">
        <is>
          <t>SQL &amp; data, Cloud &amp; DevOps, AI / GenAI</t>
        </is>
      </c>
      <c r="X196" s="164" t="inlineStr">
        <is>
          <r>
            <rPr>
              <rFont val="Calibri"/>
              <b val="1"/>
              <sz val="10"/>
            </rPr>
            <t>B1:</t>
          </r>
          <r>
            <rPr>
              <rFont val="Calibri"/>
              <sz val="10"/>
            </rPr>
            <t xml:space="preserve"> 73% of profile — not yet</t>
          </r>
        </is>
      </c>
      <c r="Y196"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1/2, Digital fluency 2/2, Innovation 1/2 | Functional: Programming &amp; stack 3/3, System design 3/3, SQL &amp; data 2/3, Cloud &amp; DevOps 2/3, AI / GenAI 2/3, Product &amp; domain 4/3</t>
          </r>
        </is>
      </c>
      <c r="Z196" s="120" t="inlineStr">
        <is>
          <t>Answered · no common topic</t>
        </is>
      </c>
      <c r="AA196" s="165" t="n"/>
      <c r="AB196" s="165" t="inlineStr">
        <is>
          <t>Programming &amp; Tech-Stack Depth; Process Improvement &amp; Quality Mindset</t>
        </is>
      </c>
      <c r="AC196" s="165" t="inlineStr">
        <is>
          <t>Answered · no common topic</t>
        </is>
      </c>
      <c r="AD196" s="165" t="n"/>
      <c r="AE196" s="122" t="inlineStr">
        <is>
          <t>No strong match from survey evidence</t>
        </is>
      </c>
      <c r="AF196" s="123" t="inlineStr">
        <is>
          <t>No material overlap found</t>
        </is>
      </c>
      <c r="AG196" s="123" t="inlineStr">
        <is>
          <t>No close match in other businesses</t>
        </is>
      </c>
      <c r="AH196" s="123" t="n"/>
      <c r="AI196" s="123" t="n"/>
      <c r="AJ196" s="123" t="n"/>
    </row>
    <row r="197" ht="132" customHeight="1">
      <c r="A197" s="109" t="inlineStr">
        <is>
          <t>IRIS2032</t>
        </is>
      </c>
      <c r="B197" s="111" t="inlineStr">
        <is>
          <t>Kinjal Rathod</t>
        </is>
      </c>
      <c r="C197" s="111" t="inlineStr">
        <is>
          <t>Technology</t>
        </is>
      </c>
      <c r="D197" s="115" t="inlineStr">
        <is>
          <t>Software Engineer</t>
        </is>
      </c>
      <c r="E197" s="115" t="inlineStr">
        <is>
          <t>Senior Software Engineer</t>
        </is>
      </c>
      <c r="F197" s="115" t="inlineStr">
        <is>
          <t>L3 – Professional / Associate</t>
        </is>
      </c>
      <c r="G197" s="116" t="inlineStr">
        <is>
          <t>A3</t>
        </is>
      </c>
      <c r="H197" s="146" t="inlineStr">
        <is>
          <t>▲ Up</t>
        </is>
      </c>
      <c r="I197" s="111" t="inlineStr">
        <is>
          <t>IC</t>
        </is>
      </c>
      <c r="J197" s="113" t="inlineStr">
        <is>
          <t>Not rated · manager</t>
        </is>
      </c>
      <c r="K197" s="114" t="inlineStr">
        <is>
          <t>—</t>
        </is>
      </c>
      <c r="L197" s="114" t="inlineStr">
        <is>
          <t>Future Leader</t>
        </is>
      </c>
      <c r="M197" s="114" t="inlineStr">
        <is>
          <t>No rating data</t>
        </is>
      </c>
      <c r="N197" s="114" t="n"/>
      <c r="O197" s="114" t="inlineStr"/>
      <c r="P197" s="114" t="inlineStr"/>
      <c r="Q197" s="119" t="n">
        <v>82</v>
      </c>
      <c r="R197" s="164" t="inlineStr">
        <is>
          <t>Developing</t>
        </is>
      </c>
      <c r="S197" s="164" t="n">
        <v>95</v>
      </c>
      <c r="T197" s="164" t="n">
        <v>75</v>
      </c>
      <c r="U197" s="164" t="n">
        <v>78</v>
      </c>
      <c r="V197" s="164" t="n"/>
      <c r="W197" s="164" t="inlineStr">
        <is>
          <t>Programming &amp; stack, SQL &amp; data, Cloud &amp; DevOps</t>
        </is>
      </c>
      <c r="X197" s="164" t="inlineStr">
        <is>
          <r>
            <rPr>
              <rFont val="Calibri"/>
              <b val="1"/>
              <sz val="10"/>
            </rPr>
            <t>B1:</t>
          </r>
          <r>
            <rPr>
              <rFont val="Calibri"/>
              <sz val="10"/>
            </rPr>
            <t xml:space="preserve"> 72% of profile — not yet</t>
          </r>
        </is>
      </c>
      <c r="Y197" s="164" t="inlineStr">
        <is>
          <r>
            <rPr>
              <rFont val="Calibri"/>
              <b val="1"/>
              <sz val="10"/>
            </rPr>
            <t>Evidence:</t>
          </r>
          <r>
            <rPr>
              <rFont val="Calibri"/>
              <sz val="10"/>
            </rPr>
            <t xml:space="preserve"> Survey + KRAs | Core: Ownership 3/2, Problem solving 1/2, Communication &amp; collaboration 2/2, Client &amp; quality focus 2/2, Learning agility 2/2, Integrity &amp; compliance 2/2 | Future-ready: AI literacy 2/2, Data literacy 1/2, Digital fluency 2/2, Innovation 1/2 | Functional: Programming &amp; stack 2/3, System design 3/3, SQL &amp; data 2/3, Cloud &amp; DevOps 2/3, AI / GenAI 3/3, Product &amp; domain 2/3</t>
          </r>
        </is>
      </c>
      <c r="Z197" s="120" t="inlineStr">
        <is>
          <t>AI / automation · Technical depth &amp; architecture · Product &amp; tool knowledge</t>
        </is>
      </c>
      <c r="AA197" s="165" t="n"/>
      <c r="AB197" s="165" t="inlineStr">
        <is>
          <t>AI, GenAI &amp; Prompt Engineering; Stakeholder &amp; Client Management</t>
        </is>
      </c>
      <c r="AC197" s="165" t="inlineStr">
        <is>
          <t>AI / automation · Technical depth &amp; architecture · Product &amp; tool knowledge</t>
        </is>
      </c>
      <c r="AD197" s="165" t="n"/>
      <c r="AE197" s="122" t="inlineStr">
        <is>
          <t>No strong match from survey evidence</t>
        </is>
      </c>
      <c r="AF197" s="123" t="inlineStr">
        <is>
          <t>Harsh Icecreamwala · Software Engineer — 0.43: features, co-pilot, architecture; Jayshiv Patel · Software Engineer — 0.34: development, features, technical; Kuldip D Shah · Software Engineer — 0.32: features, development</t>
        </is>
      </c>
      <c r="AG197" s="123" t="inlineStr">
        <is>
          <t>No close match in other businesses</t>
        </is>
      </c>
      <c r="AH197" s="123" t="n"/>
      <c r="AI197" s="123" t="n"/>
      <c r="AJ197" s="123" t="n"/>
    </row>
    <row r="198" ht="132" customHeight="1">
      <c r="A198" s="109" t="inlineStr">
        <is>
          <t>IRIS2354</t>
        </is>
      </c>
      <c r="B198" s="111" t="inlineStr">
        <is>
          <t>Kuldip D Shah</t>
        </is>
      </c>
      <c r="C198" s="111" t="inlineStr">
        <is>
          <t>Technology</t>
        </is>
      </c>
      <c r="D198" s="115" t="inlineStr">
        <is>
          <t>Software Engineer</t>
        </is>
      </c>
      <c r="E198" s="115" t="inlineStr">
        <is>
          <t>Senior Software Engineer</t>
        </is>
      </c>
      <c r="F198" s="115" t="inlineStr">
        <is>
          <t>L3 – Professional / Associate</t>
        </is>
      </c>
      <c r="G198" s="116" t="inlineStr">
        <is>
          <t>A3</t>
        </is>
      </c>
      <c r="H198" s="146" t="inlineStr">
        <is>
          <t>▲ Up</t>
        </is>
      </c>
      <c r="I198" s="111" t="inlineStr">
        <is>
          <t>IC</t>
        </is>
      </c>
      <c r="J198" s="113" t="inlineStr">
        <is>
          <t>Not rated · manager</t>
        </is>
      </c>
      <c r="K198" s="114" t="inlineStr">
        <is>
          <t>—</t>
        </is>
      </c>
      <c r="L198" s="114" t="inlineStr">
        <is>
          <t>Underperformer / Exit Risk</t>
        </is>
      </c>
      <c r="M198" s="114" t="inlineStr">
        <is>
          <t>No rating data</t>
        </is>
      </c>
      <c r="N198" s="114" t="n"/>
      <c r="O198" s="114" t="inlineStr"/>
      <c r="P198" s="114" t="inlineStr"/>
      <c r="Q198" s="119" t="n">
        <v>90</v>
      </c>
      <c r="R198" s="164" t="inlineStr">
        <is>
          <t>Meets the level</t>
        </is>
      </c>
      <c r="S198" s="164" t="n">
        <v>92</v>
      </c>
      <c r="T198" s="164" t="n">
        <v>92</v>
      </c>
      <c r="U198" s="164" t="n">
        <v>89</v>
      </c>
      <c r="V198" s="164" t="n"/>
      <c r="W198" s="164" t="inlineStr">
        <is>
          <t>SQL &amp; data, Product &amp; domain, Learning agility</t>
        </is>
      </c>
      <c r="X198" s="164" t="inlineStr">
        <is>
          <r>
            <rPr>
              <rFont val="Calibri"/>
              <b val="1"/>
              <sz val="10"/>
            </rPr>
            <t>B1:</t>
          </r>
          <r>
            <rPr>
              <rFont val="Calibri"/>
              <sz val="10"/>
            </rPr>
            <t xml:space="preserve"> 79% of profile — close</t>
          </r>
        </is>
      </c>
      <c r="Y198"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2/2, Data literacy 1/2, Digital fluency 3/2, Innovation 2/2 | Functional: Programming &amp; stack 3/3, System design 3/3, SQL &amp; data 2/3, Cloud &amp; DevOps 3/3, AI / GenAI 3/3, Product &amp; domain 2/3</t>
          </r>
        </is>
      </c>
      <c r="Z198" s="120" t="inlineStr">
        <is>
          <t>Communication &amp; presentation</t>
        </is>
      </c>
      <c r="AA198" s="165" t="n"/>
      <c r="AB198" s="165" t="inlineStr">
        <is>
          <t>AI, GenAI &amp; Prompt Engineering; Product, Platform &amp; Domain Knowledge</t>
        </is>
      </c>
      <c r="AC198" s="165" t="inlineStr">
        <is>
          <t>Communication &amp; presentation</t>
        </is>
      </c>
      <c r="AD198" s="165" t="n"/>
      <c r="AE198" s="122" t="inlineStr">
        <is>
          <t>No strong match from survey evidence</t>
        </is>
      </c>
      <c r="AF198" s="123" t="inlineStr">
        <is>
          <t>Imtiyaz Pathan · Senior Software Engineer — 0.45: github, copilot, bug, features; Ayush Sharma · Trainee Software Engineer — 0.38: react, features, studio, visual; Harsh Icecreamwala · Software Engineer — 0.37: features, code, github, studio</t>
        </is>
      </c>
      <c r="AG198" s="123" t="inlineStr">
        <is>
          <t>Akshata Sabale · iDEAL, Software Engineer — 0.39; Vaibhav Govind Gahat · iDEAL, Software Engineer — 0.36; Sumeet Laxman Kurdia · iDEAL, Trainee Software Engineer — 0.34</t>
        </is>
      </c>
      <c r="AH198" s="123" t="n"/>
      <c r="AI198" s="123" t="n"/>
      <c r="AJ198" s="123" t="n"/>
    </row>
    <row r="199" ht="132" customHeight="1">
      <c r="A199" s="109" t="inlineStr">
        <is>
          <t>IRIS2283</t>
        </is>
      </c>
      <c r="B199" s="111" t="inlineStr">
        <is>
          <t>Kunal Jadhav</t>
        </is>
      </c>
      <c r="C199" s="111" t="inlineStr">
        <is>
          <t>Technology</t>
        </is>
      </c>
      <c r="D199" s="115" t="inlineStr">
        <is>
          <t>Software Engineer</t>
        </is>
      </c>
      <c r="E199" s="115" t="inlineStr">
        <is>
          <t>Senior Software Engineer</t>
        </is>
      </c>
      <c r="F199" s="115" t="inlineStr">
        <is>
          <t>L3 – Professional / Associate</t>
        </is>
      </c>
      <c r="G199" s="116" t="inlineStr">
        <is>
          <t>A3</t>
        </is>
      </c>
      <c r="H199" s="146" t="inlineStr">
        <is>
          <t>▲ Up</t>
        </is>
      </c>
      <c r="I199" s="111" t="inlineStr">
        <is>
          <t>IC</t>
        </is>
      </c>
      <c r="J199" s="113" t="inlineStr">
        <is>
          <t>Not rated · manager</t>
        </is>
      </c>
      <c r="K199" s="114" t="inlineStr">
        <is>
          <t>—</t>
        </is>
      </c>
      <c r="L199" s="114" t="inlineStr">
        <is>
          <t>Not placed · manager</t>
        </is>
      </c>
      <c r="M199" s="114" t="inlineStr">
        <is>
          <t>No rating data</t>
        </is>
      </c>
      <c r="N199" s="114" t="n"/>
      <c r="O199" s="114" t="inlineStr"/>
      <c r="P199" s="114" t="inlineStr"/>
      <c r="Q199" s="119" t="n">
        <v>91</v>
      </c>
      <c r="R199" s="164" t="inlineStr">
        <is>
          <t>Meets the level</t>
        </is>
      </c>
      <c r="S199" s="164" t="n">
        <v>90</v>
      </c>
      <c r="T199" s="164" t="n">
        <v>88</v>
      </c>
      <c r="U199" s="164" t="n">
        <v>92</v>
      </c>
      <c r="V199" s="164" t="n"/>
      <c r="W199" s="164" t="inlineStr">
        <is>
          <t>SQL &amp; data, Cloud &amp; DevOps, Problem solving</t>
        </is>
      </c>
      <c r="X199" s="164" t="inlineStr">
        <is>
          <r>
            <rPr>
              <rFont val="Calibri"/>
              <b val="1"/>
              <sz val="10"/>
            </rPr>
            <t>B1:</t>
          </r>
          <r>
            <rPr>
              <rFont val="Calibri"/>
              <sz val="10"/>
            </rPr>
            <t xml:space="preserve"> 80% of profile — close</t>
          </r>
        </is>
      </c>
      <c r="Y199" s="164" t="inlineStr">
        <is>
          <r>
            <rPr>
              <rFont val="Calibri"/>
              <b val="1"/>
              <sz val="10"/>
            </rPr>
            <t>Evidence:</t>
          </r>
          <r>
            <rPr>
              <rFont val="Calibri"/>
              <sz val="10"/>
            </rPr>
            <t xml:space="preserve"> Survey + KRAs | Core: Ownership 2/2, Problem solving 1/2, Communication &amp; collaboration 3/2, Client &amp; quality focus 3/2, Learning agility 1/2, Integrity &amp; compliance 2/2 | Future-ready: AI literacy 2/2, Data literacy 1/2, Digital fluency 2/2, Innovation 2/2 | Functional: Programming &amp; stack 3/3, System design 3/3, SQL &amp; data 2/3, Cloud &amp; DevOps 2/3, AI / GenAI 3/3, Product &amp; domain 4/3</t>
          </r>
        </is>
      </c>
      <c r="Z199" s="120" t="inlineStr">
        <is>
          <t>AI / automation · Certification / formal course</t>
        </is>
      </c>
      <c r="AA199" s="165" t="n"/>
      <c r="AB199" s="165" t="inlineStr">
        <is>
          <t>AI, GenAI &amp; Prompt Engineering; Stakeholder &amp; Client Management</t>
        </is>
      </c>
      <c r="AC199" s="165" t="inlineStr">
        <is>
          <t>AI / automation · Technical depth &amp; architecture · Strategy &amp; business acumen · Certification / formal course</t>
        </is>
      </c>
      <c r="AD199" s="165" t="n"/>
      <c r="AE199" s="122" t="inlineStr">
        <is>
          <t>No strong match from survey evidence</t>
        </is>
      </c>
      <c r="AF199" s="123" t="inlineStr">
        <is>
          <t>Kuldip D Shah · Software Engineer — 0.35: github, copilot, react, studio; Chetan Kotwal · Senior Engineering Manager — 0.33: github, copilot, studio, visual</t>
        </is>
      </c>
      <c r="AG199" s="123" t="inlineStr">
        <is>
          <t>No close match in other businesses</t>
        </is>
      </c>
      <c r="AH199" s="123" t="n">
        <v>2</v>
      </c>
      <c r="AI199" s="123" t="inlineStr">
        <is>
          <t>Reports on record</t>
        </is>
      </c>
      <c r="AJ199" s="123" t="inlineStr">
        <is>
          <t>2 formal reports on an individual-contributor role — confirm the reporting line.</t>
        </is>
      </c>
    </row>
    <row r="200" ht="132" customHeight="1">
      <c r="A200" s="109" t="inlineStr">
        <is>
          <t>IRIS2171</t>
        </is>
      </c>
      <c r="B200" s="111" t="inlineStr">
        <is>
          <t>Kush Govani</t>
        </is>
      </c>
      <c r="C200" s="111" t="inlineStr">
        <is>
          <t>Technology</t>
        </is>
      </c>
      <c r="D200" s="115" t="inlineStr">
        <is>
          <t>Software Engineer</t>
        </is>
      </c>
      <c r="E200" s="115" t="inlineStr">
        <is>
          <t>Senior UI Developer</t>
        </is>
      </c>
      <c r="F200" s="115" t="inlineStr">
        <is>
          <t>L3 – Professional / Associate</t>
        </is>
      </c>
      <c r="G200" s="116" t="inlineStr">
        <is>
          <t>A3</t>
        </is>
      </c>
      <c r="H200" s="146" t="inlineStr">
        <is>
          <t>▲ Up</t>
        </is>
      </c>
      <c r="I200" s="111" t="inlineStr">
        <is>
          <t>IC</t>
        </is>
      </c>
      <c r="J200" s="113" t="inlineStr">
        <is>
          <t>Not rated · manager</t>
        </is>
      </c>
      <c r="K200" s="114" t="inlineStr">
        <is>
          <t>—</t>
        </is>
      </c>
      <c r="L200" s="114" t="inlineStr">
        <is>
          <t>Trusted Professional</t>
        </is>
      </c>
      <c r="M200" s="114" t="inlineStr">
        <is>
          <t>No rating data</t>
        </is>
      </c>
      <c r="N200" s="114" t="n"/>
      <c r="O200" s="114" t="inlineStr"/>
      <c r="P200" s="114" t="inlineStr"/>
      <c r="Q200" s="119" t="n">
        <v>86</v>
      </c>
      <c r="R200" s="164" t="inlineStr">
        <is>
          <t>Developing</t>
        </is>
      </c>
      <c r="S200" s="164" t="n">
        <v>102</v>
      </c>
      <c r="T200" s="164" t="n">
        <v>75</v>
      </c>
      <c r="U200" s="164" t="n">
        <v>81</v>
      </c>
      <c r="V200" s="164" t="n"/>
      <c r="W200" s="164" t="inlineStr">
        <is>
          <t>SQL &amp; data, Cloud &amp; DevOps, AI / GenAI</t>
        </is>
      </c>
      <c r="X200" s="164" t="inlineStr">
        <is>
          <r>
            <rPr>
              <rFont val="Calibri"/>
              <b val="1"/>
              <sz val="10"/>
            </rPr>
            <t>B1:</t>
          </r>
          <r>
            <rPr>
              <rFont val="Calibri"/>
              <sz val="10"/>
            </rPr>
            <t xml:space="preserve"> 76% of profile — close</t>
          </r>
        </is>
      </c>
      <c r="Y200" s="164" t="inlineStr">
        <is>
          <r>
            <rPr>
              <rFont val="Calibri"/>
              <b val="1"/>
              <sz val="10"/>
            </rPr>
            <t>Evidence:</t>
          </r>
          <r>
            <rPr>
              <rFont val="Calibri"/>
              <sz val="10"/>
            </rPr>
            <t xml:space="preserve"> Survey + KRAs | Core: Ownership 3/2, Problem solving 3/2, Communication &amp; collaboration 2/2, Client &amp; quality focus 3/2, Learning agility 1/2, Integrity &amp; compliance 2/2 | Future-ready: AI literacy 1/2, Data literacy 1/2, Digital fluency 2/2, Innovation 2/2 | Functional: Programming &amp; stack 4/3, System design 3/3, SQL &amp; data 2/3, Cloud &amp; DevOps 2/3, AI / GenAI 2/3, Product &amp; domain 2/3</t>
          </r>
        </is>
      </c>
      <c r="Z200" s="120" t="inlineStr">
        <is>
          <t>AI / automation · Product &amp; tool knowledge</t>
        </is>
      </c>
      <c r="AA200" s="165" t="n"/>
      <c r="AB200" s="165" t="inlineStr">
        <is>
          <t>AI, GenAI &amp; Prompt Engineering; Stakeholder &amp; Client Management</t>
        </is>
      </c>
      <c r="AC200" s="165" t="inlineStr">
        <is>
          <t>AI / automation · Product &amp; tool knowledge</t>
        </is>
      </c>
      <c r="AD200" s="165" t="n"/>
      <c r="AE200" s="122" t="inlineStr">
        <is>
          <t>No strong match from survey evidence</t>
        </is>
      </c>
      <c r="AF200" s="123" t="inlineStr">
        <is>
          <t>Kuldip D Shah · Software Engineer — 0.35: react, improvement, bug, features; Rahul Mejari · Senior UI Developer — 0.35: react, reactjs, code</t>
        </is>
      </c>
      <c r="AG200" s="123" t="inlineStr">
        <is>
          <t>No close match in other businesses</t>
        </is>
      </c>
      <c r="AH200" s="123" t="n"/>
      <c r="AI200" s="123" t="n"/>
      <c r="AJ200" s="123" t="n"/>
    </row>
    <row r="201" ht="132" customHeight="1">
      <c r="A201" s="109" t="inlineStr">
        <is>
          <t>IRIS2509</t>
        </is>
      </c>
      <c r="B201" s="111" t="inlineStr">
        <is>
          <t>Mandar Ukrulkar</t>
        </is>
      </c>
      <c r="C201" s="111" t="inlineStr">
        <is>
          <t>Technology</t>
        </is>
      </c>
      <c r="D201" s="115" t="inlineStr">
        <is>
          <t>Software Engineer - AI/ML</t>
        </is>
      </c>
      <c r="E201" s="115" t="inlineStr">
        <is>
          <t>Senior AI/ML Engineer</t>
        </is>
      </c>
      <c r="F201" s="115" t="inlineStr">
        <is>
          <t>L3 – Professional / Associate</t>
        </is>
      </c>
      <c r="G201" s="116" t="inlineStr">
        <is>
          <t>A3</t>
        </is>
      </c>
      <c r="H201" s="146" t="inlineStr">
        <is>
          <t>▲ Up</t>
        </is>
      </c>
      <c r="I201" s="111" t="inlineStr">
        <is>
          <t>IC</t>
        </is>
      </c>
      <c r="J201" s="113" t="inlineStr">
        <is>
          <t>Not rated · manager</t>
        </is>
      </c>
      <c r="K201" s="114" t="inlineStr">
        <is>
          <t>—</t>
        </is>
      </c>
      <c r="L201" s="114" t="inlineStr">
        <is>
          <t>Future Leader</t>
        </is>
      </c>
      <c r="M201" s="114" t="inlineStr">
        <is>
          <t>No rating data</t>
        </is>
      </c>
      <c r="N201" s="114" t="n"/>
      <c r="O201" s="114" t="inlineStr"/>
      <c r="P201" s="114" t="inlineStr"/>
      <c r="Q201" s="119" t="n">
        <v>79</v>
      </c>
      <c r="R201" s="164" t="inlineStr">
        <is>
          <t>Developing</t>
        </is>
      </c>
      <c r="S201" s="164" t="n">
        <v>83</v>
      </c>
      <c r="T201" s="164" t="n">
        <v>75</v>
      </c>
      <c r="U201" s="164" t="n">
        <v>78</v>
      </c>
      <c r="V201" s="164" t="n"/>
      <c r="W201" s="164" t="inlineStr">
        <is>
          <t>System design, SQL &amp; data, Cloud &amp; DevOps</t>
        </is>
      </c>
      <c r="X201" s="164" t="inlineStr">
        <is>
          <r>
            <rPr>
              <rFont val="Calibri"/>
              <b val="1"/>
              <sz val="10"/>
            </rPr>
            <t>B1:</t>
          </r>
          <r>
            <rPr>
              <rFont val="Calibri"/>
              <sz val="10"/>
            </rPr>
            <t xml:space="preserve"> 69% of profile — not yet</t>
          </r>
        </is>
      </c>
      <c r="Y201" s="164" t="inlineStr">
        <is>
          <r>
            <rPr>
              <rFont val="Calibri"/>
              <b val="1"/>
              <sz val="10"/>
            </rPr>
            <t>Evidence:</t>
          </r>
          <r>
            <rPr>
              <rFont val="Calibri"/>
              <sz val="10"/>
            </rPr>
            <t xml:space="preserve"> Survey | Core: Ownership 1/2, Problem solving 2/2, Communication &amp; collaboration 1/2, Client &amp; quality focus 2/2, Learning agility 2/2, Integrity &amp; compliance 2/2 | Future-ready: AI literacy 2/2, Data literacy 1/2, Digital fluency 2/2, Innovation 1/2 | Functional: Programming &amp; stack 3/3, System design 2/3, SQL &amp; data 2/3, Cloud &amp; DevOps 2/3, AI / GenAI 3/3, Product &amp; domain 2/3</t>
          </r>
        </is>
      </c>
      <c r="Z201" s="120" t="inlineStr">
        <is>
          <t>Leadership &amp; people management</t>
        </is>
      </c>
      <c r="AA201" s="165" t="n"/>
      <c r="AB201" s="165" t="inlineStr">
        <is>
          <t>AI, GenAI &amp; Prompt Engineering; Programming &amp; Tech-Stack Depth</t>
        </is>
      </c>
      <c r="AC201" s="165" t="inlineStr">
        <is>
          <t>Leadership &amp; people management</t>
        </is>
      </c>
      <c r="AD201" s="165" t="n"/>
      <c r="AE201" s="122" t="inlineStr">
        <is>
          <t>No strong match from survey evidence</t>
        </is>
      </c>
      <c r="AF201" s="123" t="inlineStr">
        <is>
          <t>No material overlap found</t>
        </is>
      </c>
      <c r="AG201" s="123" t="inlineStr">
        <is>
          <t>Saurabh Padalkar · iFile, AI/ML Engineer — 0.38</t>
        </is>
      </c>
      <c r="AH201" s="123" t="n">
        <v>1</v>
      </c>
      <c r="AI201" s="123" t="inlineStr">
        <is>
          <t>Reports on record</t>
        </is>
      </c>
      <c r="AJ201" s="123" t="inlineStr">
        <is>
          <t>1 formal report on an individual-contributor role — confirm the reporting line.</t>
        </is>
      </c>
    </row>
    <row r="202" ht="132" customHeight="1">
      <c r="A202" s="109" t="inlineStr">
        <is>
          <t>IRIS2445</t>
        </is>
      </c>
      <c r="B202" s="111" t="inlineStr">
        <is>
          <t>Mohammad Irfan</t>
        </is>
      </c>
      <c r="C202" s="111" t="inlineStr">
        <is>
          <t>Technology</t>
        </is>
      </c>
      <c r="D202" s="115" t="inlineStr">
        <is>
          <t>Senior Software Engineer - AI/ML</t>
        </is>
      </c>
      <c r="E202" s="115" t="inlineStr">
        <is>
          <t>Senior AI/ML Engineer</t>
        </is>
      </c>
      <c r="F202" s="111" t="inlineStr">
        <is>
          <t>L4 – Senior</t>
        </is>
      </c>
      <c r="G202" s="26" t="inlineStr">
        <is>
          <t>A3</t>
        </is>
      </c>
      <c r="H202" s="149" t="inlineStr">
        <is>
          <t>• Same level</t>
        </is>
      </c>
      <c r="I202" s="111" t="inlineStr">
        <is>
          <t>IC</t>
        </is>
      </c>
      <c r="J202" s="113" t="inlineStr">
        <is>
          <t>Not rated · manager</t>
        </is>
      </c>
      <c r="K202" s="114" t="inlineStr">
        <is>
          <t>—</t>
        </is>
      </c>
      <c r="L202" s="114" t="inlineStr">
        <is>
          <t>Future Leader</t>
        </is>
      </c>
      <c r="M202" s="114" t="inlineStr">
        <is>
          <t>No rating data</t>
        </is>
      </c>
      <c r="N202" s="114" t="n"/>
      <c r="O202" s="114" t="inlineStr"/>
      <c r="P202" s="114" t="inlineStr"/>
      <c r="Q202" s="119" t="n">
        <v>99</v>
      </c>
      <c r="R202" s="164" t="inlineStr">
        <is>
          <t>Meets the level</t>
        </is>
      </c>
      <c r="S202" s="164" t="n">
        <v>95</v>
      </c>
      <c r="T202" s="164" t="n">
        <v>110</v>
      </c>
      <c r="U202" s="164" t="n">
        <v>98</v>
      </c>
      <c r="V202" s="164" t="n"/>
      <c r="W202" s="164" t="inlineStr">
        <is>
          <t>Cloud &amp; DevOps, Learning agility</t>
        </is>
      </c>
      <c r="X202" s="164" t="inlineStr">
        <is>
          <r>
            <rPr>
              <rFont val="Calibri"/>
              <b val="1"/>
              <sz val="10"/>
            </rPr>
            <t>B1:</t>
          </r>
          <r>
            <rPr>
              <rFont val="Calibri"/>
              <sz val="10"/>
            </rPr>
            <t xml:space="preserve"> 87% of profile — close</t>
          </r>
        </is>
      </c>
      <c r="Y202" s="164" t="inlineStr">
        <is>
          <r>
            <rPr>
              <rFont val="Calibri"/>
              <b val="1"/>
              <sz val="10"/>
            </rPr>
            <t>Evidence:</t>
          </r>
          <r>
            <rPr>
              <rFont val="Calibri"/>
              <sz val="10"/>
            </rPr>
            <t xml:space="preserve"> Survey + KRAs | Core: Ownership 2/2, Problem solving 3/2, Communication &amp; collaboration 2/2, Client &amp; quality focus 2/2, Learning agility 1/2, Integrity &amp; compliance 2/2 | Future-ready: AI literacy 3/2, Data literacy 2/2, Digital fluency 3/2, Innovation 2/2 | Functional: Programming &amp; stack 3/3, System design 3/3, SQL &amp; data 3/3, Cloud &amp; DevOps 2/3, AI / GenAI 4/3, Product &amp; domain 3/3</t>
          </r>
        </is>
      </c>
      <c r="Z202" s="120" t="inlineStr">
        <is>
          <t>AI / automation · Leadership &amp; people management · Technical depth &amp; architecture · Product &amp; tool knowledge · Broader exposure &amp; ownership</t>
        </is>
      </c>
      <c r="AA202" s="165" t="n"/>
      <c r="AB202" s="165" t="inlineStr">
        <is>
          <t>AI, GenAI &amp; Prompt Engineering; Programming &amp; Tech-Stack Depth</t>
        </is>
      </c>
      <c r="AC202" s="165" t="inlineStr">
        <is>
          <t>AI / automation · Leadership &amp; people management · Technical depth &amp; architecture · Product &amp; tool knowledge · Broader exposure &amp; ownership</t>
        </is>
      </c>
      <c r="AD202" s="165" t="n"/>
      <c r="AE202" s="122" t="inlineStr">
        <is>
          <t>No strong match from survey evidence</t>
        </is>
      </c>
      <c r="AF202" s="123" t="inlineStr">
        <is>
          <t>Ayush Dattatraya Tikone · AI/ML Engineer — 0.32: evaluation, rag, podman, python; Vishal Nanaware · Senior AI/ML Engineer — 0.32: rag, llm, python, features</t>
        </is>
      </c>
      <c r="AG202" s="123" t="inlineStr">
        <is>
          <t>Jay Gudhka · iDEAL, Senior Software Engineer — 0.30</t>
        </is>
      </c>
      <c r="AH202" s="123" t="n"/>
      <c r="AI202" s="123" t="n"/>
      <c r="AJ202" s="123" t="n"/>
    </row>
    <row r="203" ht="132" customHeight="1">
      <c r="A203" s="109" t="inlineStr">
        <is>
          <t>IRIS2418</t>
        </is>
      </c>
      <c r="B203" s="111" t="inlineStr">
        <is>
          <t>Omkar Dhumal</t>
        </is>
      </c>
      <c r="C203" s="111" t="inlineStr">
        <is>
          <t>Technology</t>
        </is>
      </c>
      <c r="D203" s="115" t="inlineStr">
        <is>
          <t>Software Engineer</t>
        </is>
      </c>
      <c r="E203" s="115" t="inlineStr">
        <is>
          <t>Senior UI Developer</t>
        </is>
      </c>
      <c r="F203" s="115" t="inlineStr">
        <is>
          <t>L3 – Professional / Associate</t>
        </is>
      </c>
      <c r="G203" s="116" t="inlineStr">
        <is>
          <t>A3</t>
        </is>
      </c>
      <c r="H203" s="146" t="inlineStr">
        <is>
          <t>▲ Up</t>
        </is>
      </c>
      <c r="I203" s="111" t="inlineStr">
        <is>
          <t>IC</t>
        </is>
      </c>
      <c r="J203" s="113" t="inlineStr">
        <is>
          <t>Not rated · manager</t>
        </is>
      </c>
      <c r="K203" s="114" t="inlineStr">
        <is>
          <t>—</t>
        </is>
      </c>
      <c r="L203" s="114" t="inlineStr">
        <is>
          <t>Reliable Specialist</t>
        </is>
      </c>
      <c r="M203" s="114" t="inlineStr">
        <is>
          <t>No rating data</t>
        </is>
      </c>
      <c r="N203" s="114" t="n"/>
      <c r="O203" s="114" t="inlineStr"/>
      <c r="P203" s="114" t="inlineStr"/>
      <c r="Q203" s="119" t="n">
        <v>82</v>
      </c>
      <c r="R203" s="164" t="inlineStr">
        <is>
          <t>Developing</t>
        </is>
      </c>
      <c r="S203" s="164" t="n">
        <v>83</v>
      </c>
      <c r="T203" s="164" t="n">
        <v>75</v>
      </c>
      <c r="U203" s="164" t="n">
        <v>83</v>
      </c>
      <c r="V203" s="164" t="n"/>
      <c r="W203" s="164" t="inlineStr">
        <is>
          <t>SQL &amp; data, Cloud &amp; DevOps, AI / GenAI</t>
        </is>
      </c>
      <c r="X203" s="164" t="inlineStr">
        <is>
          <r>
            <rPr>
              <rFont val="Calibri"/>
              <b val="1"/>
              <sz val="10"/>
            </rPr>
            <t>B1:</t>
          </r>
          <r>
            <rPr>
              <rFont val="Calibri"/>
              <sz val="10"/>
            </rPr>
            <t xml:space="preserve"> 71% of profile — not yet</t>
          </r>
        </is>
      </c>
      <c r="Y203" s="164" t="inlineStr">
        <is>
          <r>
            <rPr>
              <rFont val="Calibri"/>
              <b val="1"/>
              <sz val="10"/>
            </rPr>
            <t>Evidence:</t>
          </r>
          <r>
            <rPr>
              <rFont val="Calibri"/>
              <sz val="10"/>
            </rPr>
            <t xml:space="preserve"> Survey + KRAs | Core: Ownership 2/2, Problem solving 2/2, Communication &amp; collaboration 2/2, Client &amp; quality focus 1/2, Learning agility 1/2, Integrity &amp; compliance 2/2 | Future-ready: AI literacy 1/2, Data literacy 1/2, Digital fluency 2/2, Innovation 2/2 | Functional: Programming &amp; stack 3/3, System design 3/3, SQL &amp; data 2/3, Cloud &amp; DevOps 2/3, AI / GenAI 2/3, Product &amp; domain 3/3</t>
          </r>
        </is>
      </c>
      <c r="Z203" s="120" t="inlineStr">
        <is>
          <t>Answered · no common topic</t>
        </is>
      </c>
      <c r="AA203" s="165" t="n"/>
      <c r="AB203" s="165" t="inlineStr">
        <is>
          <t>AI, GenAI &amp; Prompt Engineering; Stakeholder &amp; Client Management; Process Improvement &amp; Quality Mindset</t>
        </is>
      </c>
      <c r="AC203" s="165" t="inlineStr">
        <is>
          <t>Answered · no common topic</t>
        </is>
      </c>
      <c r="AD203" s="165" t="n"/>
      <c r="AE203" s="122" t="inlineStr">
        <is>
          <t>No strong match from survey evidence</t>
        </is>
      </c>
      <c r="AF203" s="123" t="inlineStr">
        <is>
          <t>Rushali Patel · UI Developer — 0.38: user, react, code</t>
        </is>
      </c>
      <c r="AG203" s="123" t="inlineStr">
        <is>
          <t>Rajeev Kumar · iFile, Senior UI Developer — 0.41</t>
        </is>
      </c>
      <c r="AH203" s="123" t="n"/>
      <c r="AI203" s="123" t="n"/>
      <c r="AJ203" s="123" t="n"/>
    </row>
    <row r="204" ht="132" customHeight="1">
      <c r="A204" s="109" t="inlineStr">
        <is>
          <t>IRIS2160</t>
        </is>
      </c>
      <c r="B204" s="111" t="inlineStr">
        <is>
          <t>Parth Jitendrabhai Parmar</t>
        </is>
      </c>
      <c r="C204" s="111" t="inlineStr">
        <is>
          <t>Technology</t>
        </is>
      </c>
      <c r="D204" s="115" t="inlineStr">
        <is>
          <t>Software Engineer</t>
        </is>
      </c>
      <c r="E204" s="115" t="inlineStr">
        <is>
          <t>Senior Software Engineer</t>
        </is>
      </c>
      <c r="F204" s="115" t="inlineStr">
        <is>
          <t>L3 – Professional / Associate</t>
        </is>
      </c>
      <c r="G204" s="116" t="inlineStr">
        <is>
          <t>A3</t>
        </is>
      </c>
      <c r="H204" s="146" t="inlineStr">
        <is>
          <t>▲ Up</t>
        </is>
      </c>
      <c r="I204" s="111" t="inlineStr">
        <is>
          <t>IC</t>
        </is>
      </c>
      <c r="J204" s="113" t="inlineStr">
        <is>
          <t>Not rated · manager</t>
        </is>
      </c>
      <c r="K204" s="114" t="inlineStr">
        <is>
          <t>—</t>
        </is>
      </c>
      <c r="L204" s="114" t="inlineStr">
        <is>
          <t>Not placed · manager</t>
        </is>
      </c>
      <c r="M204" s="114" t="inlineStr">
        <is>
          <t>No rating data</t>
        </is>
      </c>
      <c r="N204" s="114" t="n"/>
      <c r="O204" s="114" t="inlineStr"/>
      <c r="P204" s="114" t="inlineStr"/>
      <c r="Q204" s="119" t="n">
        <v>100</v>
      </c>
      <c r="R204" s="164" t="inlineStr">
        <is>
          <t>Meets the level</t>
        </is>
      </c>
      <c r="S204" s="164" t="n">
        <v>107</v>
      </c>
      <c r="T204" s="164" t="n">
        <v>92</v>
      </c>
      <c r="U204" s="164" t="n">
        <v>99</v>
      </c>
      <c r="V204" s="164" t="n"/>
      <c r="W204" s="164" t="inlineStr">
        <is>
          <t>Programming &amp; stack, SQL &amp; data, Data literacy</t>
        </is>
      </c>
      <c r="X204" s="164" t="inlineStr">
        <is>
          <r>
            <rPr>
              <rFont val="Calibri"/>
              <b val="1"/>
              <sz val="10"/>
            </rPr>
            <t>B1:</t>
          </r>
          <r>
            <rPr>
              <rFont val="Calibri"/>
              <sz val="10"/>
            </rPr>
            <t xml:space="preserve"> 87% of profile — close</t>
          </r>
        </is>
      </c>
      <c r="Y204" s="164" t="inlineStr">
        <is>
          <r>
            <rPr>
              <rFont val="Calibri"/>
              <b val="1"/>
              <sz val="10"/>
            </rPr>
            <t>Evidence:</t>
          </r>
          <r>
            <rPr>
              <rFont val="Calibri"/>
              <sz val="10"/>
            </rPr>
            <t xml:space="preserve"> Survey + KRAs | Core: Ownership 3/2, Problem solving 2/2, Communication &amp; collaboration 2/2, Client &amp; quality focus 3/2, Learning agility 2/2, Integrity &amp; compliance 2/2 | Future-ready: AI literacy 2/2, Data literacy 1/2, Digital fluency 2/2, Innovation 3/2 | Functional: Programming &amp; stack 2/3, System design 4/3, SQL &amp; data 2/3, Cloud &amp; DevOps 4/3, AI / GenAI 3/3, Product &amp; domain 4/3</t>
          </r>
        </is>
      </c>
      <c r="Z204" s="120" t="inlineStr">
        <is>
          <t>Technical depth &amp; architecture</t>
        </is>
      </c>
      <c r="AA204" s="165" t="n"/>
      <c r="AB204" s="165" t="inlineStr">
        <is>
          <t>AI, GenAI &amp; Prompt Engineering; Project, Program &amp; Agile Management; Stakeholder &amp; Client Management</t>
        </is>
      </c>
      <c r="AC204" s="165" t="inlineStr">
        <is>
          <t>Technical depth &amp; architecture</t>
        </is>
      </c>
      <c r="AD204" s="165" t="n"/>
      <c r="AE204" s="122" t="inlineStr">
        <is>
          <t>No strong match from survey evidence</t>
        </is>
      </c>
      <c r="AF204" s="123" t="inlineStr">
        <is>
          <t>Raj Chauhan · Senior Software Engineer — 0.50: zero, product, release, skill</t>
        </is>
      </c>
      <c r="AG204" s="123" t="inlineStr">
        <is>
          <t>No close match in other businesses</t>
        </is>
      </c>
      <c r="AH204" s="123" t="n">
        <v>2</v>
      </c>
      <c r="AI204" s="123" t="inlineStr">
        <is>
          <t>Reports on record</t>
        </is>
      </c>
      <c r="AJ204" s="123" t="inlineStr">
        <is>
          <t>2 formal reports on an individual-contributor role — confirm the reporting line.</t>
        </is>
      </c>
    </row>
    <row r="205" ht="132" customHeight="1">
      <c r="A205" s="109" t="inlineStr">
        <is>
          <t>IRIS2146</t>
        </is>
      </c>
      <c r="B205" s="111" t="inlineStr">
        <is>
          <t>Parthviben Mistry</t>
        </is>
      </c>
      <c r="C205" s="111" t="inlineStr">
        <is>
          <t>Technology</t>
        </is>
      </c>
      <c r="D205" s="115" t="inlineStr">
        <is>
          <t>Software Engineer</t>
        </is>
      </c>
      <c r="E205" s="115" t="inlineStr">
        <is>
          <t>Senior Software Engineer</t>
        </is>
      </c>
      <c r="F205" s="115" t="inlineStr">
        <is>
          <t>L3 – Professional / Associate</t>
        </is>
      </c>
      <c r="G205" s="116" t="inlineStr">
        <is>
          <t>A3</t>
        </is>
      </c>
      <c r="H205" s="146" t="inlineStr">
        <is>
          <t>▲ Up</t>
        </is>
      </c>
      <c r="I205" s="111" t="inlineStr">
        <is>
          <t>IC</t>
        </is>
      </c>
      <c r="J205" s="113" t="inlineStr">
        <is>
          <t>Not rated · manager</t>
        </is>
      </c>
      <c r="K205" s="114" t="inlineStr">
        <is>
          <t>—</t>
        </is>
      </c>
      <c r="L205" s="114" t="inlineStr">
        <is>
          <t>Trusted Professional</t>
        </is>
      </c>
      <c r="M205" s="114" t="inlineStr">
        <is>
          <t>No rating data</t>
        </is>
      </c>
      <c r="N205" s="114" t="n"/>
      <c r="O205" s="114" t="inlineStr"/>
      <c r="P205" s="114" t="inlineStr"/>
      <c r="Q205" s="119" t="n">
        <v>99</v>
      </c>
      <c r="R205" s="164" t="inlineStr">
        <is>
          <t>Meets the level</t>
        </is>
      </c>
      <c r="S205" s="164" t="n">
        <v>110</v>
      </c>
      <c r="T205" s="164" t="n">
        <v>92</v>
      </c>
      <c r="U205" s="164" t="n">
        <v>96</v>
      </c>
      <c r="V205" s="164" t="n"/>
      <c r="W205" s="164" t="inlineStr">
        <is>
          <t>SQL &amp; data, Cloud &amp; DevOps, Data literacy</t>
        </is>
      </c>
      <c r="X205" s="164" t="inlineStr">
        <is>
          <r>
            <rPr>
              <rFont val="Calibri"/>
              <b val="1"/>
              <sz val="10"/>
            </rPr>
            <t>B1:</t>
          </r>
          <r>
            <rPr>
              <rFont val="Calibri"/>
              <sz val="10"/>
            </rPr>
            <t xml:space="preserve"> 87% of profile — close</t>
          </r>
        </is>
      </c>
      <c r="Y205" s="164" t="inlineStr">
        <is>
          <r>
            <rPr>
              <rFont val="Calibri"/>
              <b val="1"/>
              <sz val="10"/>
            </rPr>
            <t>Evidence:</t>
          </r>
          <r>
            <rPr>
              <rFont val="Calibri"/>
              <sz val="10"/>
            </rPr>
            <t xml:space="preserve"> Survey + KRAs | Core: Ownership 3/2, Problem solving 2/2, Communication &amp; collaboration 3/2, Client &amp; quality focus 3/2, Learning agility 2/2, Integrity &amp; compliance 2/2 | Future-ready: AI literacy 2/2, Data literacy 1/2, Digital fluency 3/2, Innovation 2/2 | Functional: Programming &amp; stack 3/3, System design 4/3, SQL &amp; data 2/3, Cloud &amp; DevOps 2/3, AI / GenAI 4/3, Product &amp; domain 3/3</t>
          </r>
        </is>
      </c>
      <c r="Z205" s="120" t="inlineStr">
        <is>
          <t>Leadership &amp; people management · Project / programme management · Technical depth &amp; architecture · Strategy &amp; business acumen · Broader exposure &amp; ownership</t>
        </is>
      </c>
      <c r="AA205" s="165" t="n"/>
      <c r="AB205" s="165" t="inlineStr">
        <is>
          <t>Programming &amp; Tech-Stack Depth; Stakeholder &amp; Client Management</t>
        </is>
      </c>
      <c r="AC205" s="165" t="inlineStr">
        <is>
          <t>AI / automation · Leadership &amp; people management · Project / programme management · Technical depth &amp; architecture · Product &amp; tool knowledge · Strategy &amp; business acumen · Broader exposure &amp; ownership</t>
        </is>
      </c>
      <c r="AD205" s="165" t="n"/>
      <c r="AE205" s="122" t="inlineStr">
        <is>
          <t>No strong match from survey evidence</t>
        </is>
      </c>
      <c r="AF205" s="123" t="inlineStr">
        <is>
          <t>Ayushi Prajapati · Trainee UI Developer — 0.33: frontend, react, architecture, code</t>
        </is>
      </c>
      <c r="AG205" s="123" t="inlineStr">
        <is>
          <t>No close match in other businesses</t>
        </is>
      </c>
      <c r="AH205" s="123" t="n"/>
      <c r="AI205" s="123" t="n"/>
      <c r="AJ205" s="123" t="n"/>
    </row>
    <row r="206" ht="132" customHeight="1">
      <c r="A206" s="109" t="inlineStr">
        <is>
          <t>IRIS2434</t>
        </is>
      </c>
      <c r="B206" s="111" t="inlineStr">
        <is>
          <t>Prachi Digambar Raut</t>
        </is>
      </c>
      <c r="C206" s="111" t="inlineStr">
        <is>
          <t>Technology</t>
        </is>
      </c>
      <c r="D206" s="115" t="inlineStr">
        <is>
          <t>Software Engineer</t>
        </is>
      </c>
      <c r="E206" s="115" t="inlineStr">
        <is>
          <t>Senior Software Engineer</t>
        </is>
      </c>
      <c r="F206" s="115" t="inlineStr">
        <is>
          <t>L3 – Professional / Associate</t>
        </is>
      </c>
      <c r="G206" s="116" t="inlineStr">
        <is>
          <t>A3</t>
        </is>
      </c>
      <c r="H206" s="146" t="inlineStr">
        <is>
          <t>▲ Up</t>
        </is>
      </c>
      <c r="I206" s="111" t="inlineStr">
        <is>
          <t>IC</t>
        </is>
      </c>
      <c r="J206" s="113" t="inlineStr">
        <is>
          <t>Not rated · manager</t>
        </is>
      </c>
      <c r="K206" s="114" t="inlineStr">
        <is>
          <t>—</t>
        </is>
      </c>
      <c r="L206" s="114" t="inlineStr">
        <is>
          <t>Not placed · manager</t>
        </is>
      </c>
      <c r="M206" s="114" t="inlineStr">
        <is>
          <t>No rating data</t>
        </is>
      </c>
      <c r="N206" s="114" t="n"/>
      <c r="O206" s="114" t="inlineStr"/>
      <c r="P206" s="114" t="inlineStr"/>
      <c r="Q206" s="119" t="n">
        <v>93</v>
      </c>
      <c r="R206" s="164" t="inlineStr">
        <is>
          <t>Meets the level</t>
        </is>
      </c>
      <c r="S206" s="164" t="n">
        <v>87</v>
      </c>
      <c r="T206" s="164" t="n">
        <v>100</v>
      </c>
      <c r="U206" s="164" t="n">
        <v>94</v>
      </c>
      <c r="V206" s="164" t="n"/>
      <c r="W206" s="164" t="inlineStr">
        <is>
          <t>Product &amp; domain, Client &amp; quality focus, Learning agility</t>
        </is>
      </c>
      <c r="X206" s="164" t="inlineStr">
        <is>
          <r>
            <rPr>
              <rFont val="Calibri"/>
              <b val="1"/>
              <sz val="10"/>
            </rPr>
            <t>B1:</t>
          </r>
          <r>
            <rPr>
              <rFont val="Calibri"/>
              <sz val="10"/>
            </rPr>
            <t xml:space="preserve"> 81% of profile — close</t>
          </r>
        </is>
      </c>
      <c r="Y206" s="164" t="inlineStr">
        <is>
          <r>
            <rPr>
              <rFont val="Calibri"/>
              <b val="1"/>
              <sz val="10"/>
            </rPr>
            <t>Evidence:</t>
          </r>
          <r>
            <rPr>
              <rFont val="Calibri"/>
              <sz val="10"/>
            </rPr>
            <t xml:space="preserve"> Survey + KRAs | Core: Ownership 2/2, Problem solving 2/2, Communication &amp; collaboration 3/2, Client &amp; quality focus 1/2, Learning agility 1/2, Integrity &amp; compliance 2/2 | Future-ready: AI literacy 2/2, Data literacy 2/2, Digital fluency 2/2, Innovation 2/2 | Functional: Programming &amp; stack 3/3, System design 3/3, SQL &amp; data 3/3, Cloud &amp; DevOps 3/3, AI / GenAI 3/3, Product &amp; domain 2/3</t>
          </r>
        </is>
      </c>
      <c r="Z206" s="120" t="inlineStr">
        <is>
          <t>Leadership &amp; people management</t>
        </is>
      </c>
      <c r="AA206" s="165" t="n"/>
      <c r="AB206" s="165" t="inlineStr">
        <is>
          <t>AI, GenAI &amp; Prompt Engineering; Database, SQL &amp; Data Engineering; Stakeholder &amp; Client Management</t>
        </is>
      </c>
      <c r="AC206" s="165" t="inlineStr">
        <is>
          <t>Leadership &amp; people management</t>
        </is>
      </c>
      <c r="AD206" s="165" t="n"/>
      <c r="AE206" s="122" t="inlineStr">
        <is>
          <t>No strong match from survey evidence</t>
        </is>
      </c>
      <c r="AF206" s="123" t="inlineStr">
        <is>
          <t>Imtiyaz Pathan · Senior Software Engineer — 0.31: development, copilot, features</t>
        </is>
      </c>
      <c r="AG206" s="123" t="inlineStr">
        <is>
          <t>Amiz Azad · iFile, Senior Software Engineer — 0.27; Harshal Wadode · iFile, Software Engineer — 0.26</t>
        </is>
      </c>
      <c r="AH206" s="123" t="n">
        <v>4</v>
      </c>
      <c r="AI206" s="123" t="inlineStr">
        <is>
          <t>Reports on record</t>
        </is>
      </c>
      <c r="AJ206" s="123" t="inlineStr">
        <is>
          <t>4 formal reports on an individual-contributor role — confirm the reporting line.</t>
        </is>
      </c>
    </row>
    <row r="207" ht="132" customHeight="1">
      <c r="A207" s="109" t="inlineStr">
        <is>
          <t>IRIS1920</t>
        </is>
      </c>
      <c r="B207" s="111" t="inlineStr">
        <is>
          <t>Pritesh Wani</t>
        </is>
      </c>
      <c r="C207" s="111" t="inlineStr">
        <is>
          <t>Technology</t>
        </is>
      </c>
      <c r="D207" s="115" t="inlineStr">
        <is>
          <t>Software Engineer</t>
        </is>
      </c>
      <c r="E207" s="115" t="inlineStr">
        <is>
          <t>Senior Software Engineer</t>
        </is>
      </c>
      <c r="F207" s="115" t="inlineStr">
        <is>
          <t>L3 – Professional / Associate</t>
        </is>
      </c>
      <c r="G207" s="116" t="inlineStr">
        <is>
          <t>A3</t>
        </is>
      </c>
      <c r="H207" s="146" t="inlineStr">
        <is>
          <t>▲ Up</t>
        </is>
      </c>
      <c r="I207" s="111" t="inlineStr">
        <is>
          <t>IC</t>
        </is>
      </c>
      <c r="J207" s="113" t="inlineStr">
        <is>
          <t>Not rated · manager</t>
        </is>
      </c>
      <c r="K207" s="114" t="inlineStr">
        <is>
          <t>—</t>
        </is>
      </c>
      <c r="L207" s="114" t="inlineStr">
        <is>
          <t>Not placed · manager</t>
        </is>
      </c>
      <c r="M207" s="114" t="inlineStr">
        <is>
          <t>No rating data</t>
        </is>
      </c>
      <c r="N207" s="114" t="n"/>
      <c r="O207" s="114" t="inlineStr"/>
      <c r="P207" s="114" t="inlineStr"/>
      <c r="Q207" s="119" t="n">
        <v>89</v>
      </c>
      <c r="R207" s="164" t="inlineStr">
        <is>
          <t>Developing</t>
        </is>
      </c>
      <c r="S207" s="164" t="n">
        <v>92</v>
      </c>
      <c r="T207" s="164" t="n">
        <v>98</v>
      </c>
      <c r="U207" s="164" t="n">
        <v>83</v>
      </c>
      <c r="V207" s="164" t="n"/>
      <c r="W207" s="164" t="inlineStr">
        <is>
          <t>System design, SQL &amp; data, Cloud &amp; DevOps</t>
        </is>
      </c>
      <c r="X207" s="164" t="inlineStr">
        <is>
          <r>
            <rPr>
              <rFont val="Calibri"/>
              <b val="1"/>
              <sz val="10"/>
            </rPr>
            <t>B1:</t>
          </r>
          <r>
            <rPr>
              <rFont val="Calibri"/>
              <sz val="10"/>
            </rPr>
            <t xml:space="preserve"> 78% of profile — close</t>
          </r>
        </is>
      </c>
      <c r="Y207"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2/2, Data literacy 1/2, Digital fluency 3/2, Innovation 3/2 | Functional: Programming &amp; stack 3/3, System design 2/3, SQL &amp; data 2/3, Cloud &amp; DevOps 2/3, AI / GenAI 3/3, Product &amp; domain 3/3</t>
          </r>
        </is>
      </c>
      <c r="Z207" s="120" t="inlineStr">
        <is>
          <t>AI / automation · Leadership &amp; people management · Product &amp; tool knowledge · Communication &amp; presentation</t>
        </is>
      </c>
      <c r="AA207" s="165" t="n"/>
      <c r="AB207" s="165" t="inlineStr">
        <is>
          <t>AI, GenAI &amp; Prompt Engineering; Stakeholder &amp; Client Management</t>
        </is>
      </c>
      <c r="AC207" s="165" t="inlineStr">
        <is>
          <t>AI / automation · Leadership &amp; people management · Product &amp; tool knowledge · Communication &amp; presentation</t>
        </is>
      </c>
      <c r="AD207" s="165" t="n"/>
      <c r="AE207" s="122" t="inlineStr">
        <is>
          <t>No strong match from survey evidence</t>
        </is>
      </c>
      <c r="AF207" s="123" t="inlineStr">
        <is>
          <t>Huzefa Petit · Lead Software Engineer — 0.41: automation, pilot, code; Imtiyaz Pathan · Senior Software Engineer — 0.33: automation, features, development, code; Kuldip D Shah · Software Engineer — 0.32: features, studio, visual, code</t>
        </is>
      </c>
      <c r="AG207" s="123" t="inlineStr">
        <is>
          <t>Rajeev Kumar · iFile, Senior UI Developer — 0.29; Akshata Sabale · iDEAL, Software Engineer — 0.27; Pranay Usatkar · iFile, Software Engineer — 0.27</t>
        </is>
      </c>
      <c r="AH207" s="123" t="n"/>
      <c r="AI207" s="123" t="n"/>
      <c r="AJ207" s="123" t="n"/>
    </row>
    <row r="208" ht="132" customHeight="1">
      <c r="A208" s="109" t="inlineStr">
        <is>
          <t>IRIS1797</t>
        </is>
      </c>
      <c r="B208" s="111" t="inlineStr">
        <is>
          <t>Rahul Mejari</t>
        </is>
      </c>
      <c r="C208" s="111" t="inlineStr">
        <is>
          <t>Technology</t>
        </is>
      </c>
      <c r="D208" s="111" t="inlineStr">
        <is>
          <t>Senior UI Developer</t>
        </is>
      </c>
      <c r="E208" s="111" t="inlineStr">
        <is>
          <t>Senior UI Developer</t>
        </is>
      </c>
      <c r="F208" s="111" t="inlineStr">
        <is>
          <t>L4 – Senior</t>
        </is>
      </c>
      <c r="G208" s="26" t="inlineStr">
        <is>
          <t>A3</t>
        </is>
      </c>
      <c r="H208" s="149" t="inlineStr">
        <is>
          <t>• Same level</t>
        </is>
      </c>
      <c r="I208" s="111" t="inlineStr">
        <is>
          <t>IC</t>
        </is>
      </c>
      <c r="J208" s="113" t="inlineStr">
        <is>
          <t>Not rated · manager</t>
        </is>
      </c>
      <c r="K208" s="114" t="inlineStr">
        <is>
          <t>—</t>
        </is>
      </c>
      <c r="L208" s="114" t="inlineStr">
        <is>
          <t>Underperformer / Exit Risk</t>
        </is>
      </c>
      <c r="M208" s="114" t="inlineStr">
        <is>
          <t>No rating data</t>
        </is>
      </c>
      <c r="N208" s="114" t="n"/>
      <c r="O208" s="114" t="inlineStr"/>
      <c r="P208" s="114" t="inlineStr"/>
      <c r="Q208" s="119" t="n">
        <v>80</v>
      </c>
      <c r="R208" s="164" t="inlineStr">
        <is>
          <t>Developing</t>
        </is>
      </c>
      <c r="S208" s="164" t="n">
        <v>87</v>
      </c>
      <c r="T208" s="164" t="n">
        <v>62</v>
      </c>
      <c r="U208" s="164" t="n">
        <v>83</v>
      </c>
      <c r="V208" s="164" t="n"/>
      <c r="W208" s="164" t="inlineStr">
        <is>
          <t>SQL &amp; data, Cloud &amp; DevOps, AI / GenAI</t>
        </is>
      </c>
      <c r="X208" s="164" t="inlineStr">
        <is>
          <r>
            <rPr>
              <rFont val="Calibri"/>
              <b val="1"/>
              <sz val="10"/>
            </rPr>
            <t>B1:</t>
          </r>
          <r>
            <rPr>
              <rFont val="Calibri"/>
              <sz val="10"/>
            </rPr>
            <t xml:space="preserve"> 71% of profile — not yet</t>
          </r>
        </is>
      </c>
      <c r="Y208" s="164" t="inlineStr">
        <is>
          <r>
            <rPr>
              <rFont val="Calibri"/>
              <b val="1"/>
              <sz val="10"/>
            </rPr>
            <t>Evidence:</t>
          </r>
          <r>
            <rPr>
              <rFont val="Calibri"/>
              <sz val="10"/>
            </rPr>
            <t xml:space="preserve"> Survey + KRAs | Core: Ownership 3/2, Problem solving 2/2, Communication &amp; collaboration 1/2, Client &amp; quality focus 2/2, Learning agility 1/2, Integrity &amp; compliance 2/2 | Future-ready: AI literacy 1/2, Data literacy 2/2, Digital fluency 1/2, Innovation 1/2 | Functional: Programming &amp; stack 3/3, System design 3/3, SQL &amp; data 2/3, Cloud &amp; DevOps 2/3, AI / GenAI 2/3, Product &amp; domain 3/3</t>
          </r>
        </is>
      </c>
      <c r="Z208" s="120" t="inlineStr">
        <is>
          <t>Leadership &amp; people management · Technical depth &amp; architecture · Client, sales &amp; stakeholders · Communication &amp; presentation · Strategy &amp; business acumen</t>
        </is>
      </c>
      <c r="AA208" s="165" t="n"/>
      <c r="AB208" s="165" t="inlineStr">
        <is>
          <t>System Design &amp; Architecture; Stakeholder &amp; Client Management; AI, GenAI &amp; Prompt Engineering</t>
        </is>
      </c>
      <c r="AC208" s="165" t="inlineStr">
        <is>
          <t>Leadership &amp; people management · Technical depth &amp; architecture · Client, sales &amp; stakeholders · Communication &amp; presentation · Strategy &amp; business acumen</t>
        </is>
      </c>
      <c r="AD208" s="165" t="n"/>
      <c r="AE208" s="122" t="inlineStr">
        <is>
          <t>No strong match from survey evidence</t>
        </is>
      </c>
      <c r="AF208" s="123" t="inlineStr">
        <is>
          <t>Kush Govani · UI Developer — 0.35: react, reactjs, code; Ayush Sharma · Trainee Software Engineer — 0.30: scalable, react, code</t>
        </is>
      </c>
      <c r="AG208" s="123" t="inlineStr">
        <is>
          <t>No close match in other businesses</t>
        </is>
      </c>
      <c r="AH208" s="123" t="n"/>
      <c r="AI208" s="123" t="n"/>
      <c r="AJ208" s="123" t="n"/>
    </row>
    <row r="209" ht="132" customHeight="1">
      <c r="A209" s="109" t="inlineStr">
        <is>
          <t>IRIS2054</t>
        </is>
      </c>
      <c r="B209" s="111" t="inlineStr">
        <is>
          <t>Raj Chauhan</t>
        </is>
      </c>
      <c r="C209" s="111" t="inlineStr">
        <is>
          <t>Technology</t>
        </is>
      </c>
      <c r="D209" s="115" t="inlineStr">
        <is>
          <t>Software Engineer</t>
        </is>
      </c>
      <c r="E209" s="115" t="inlineStr">
        <is>
          <t>Senior Software Engineer</t>
        </is>
      </c>
      <c r="F209" s="115" t="inlineStr">
        <is>
          <t>L3 – Professional / Associate</t>
        </is>
      </c>
      <c r="G209" s="116" t="inlineStr">
        <is>
          <t>A3</t>
        </is>
      </c>
      <c r="H209" s="146" t="inlineStr">
        <is>
          <t>▲ Up</t>
        </is>
      </c>
      <c r="I209" s="111" t="inlineStr">
        <is>
          <t>IC</t>
        </is>
      </c>
      <c r="J209" s="113" t="inlineStr">
        <is>
          <t>Not rated · manager</t>
        </is>
      </c>
      <c r="K209" s="114" t="inlineStr">
        <is>
          <t>—</t>
        </is>
      </c>
      <c r="L209" s="114" t="inlineStr">
        <is>
          <t>Not placed · manager</t>
        </is>
      </c>
      <c r="M209" s="114" t="inlineStr">
        <is>
          <t>No rating data</t>
        </is>
      </c>
      <c r="N209" s="114" t="n"/>
      <c r="O209" s="114" t="inlineStr"/>
      <c r="P209" s="114" t="inlineStr"/>
      <c r="Q209" s="119" t="n">
        <v>95</v>
      </c>
      <c r="R209" s="164" t="inlineStr">
        <is>
          <t>Meets the level</t>
        </is>
      </c>
      <c r="S209" s="164" t="n">
        <v>98</v>
      </c>
      <c r="T209" s="164" t="n">
        <v>88</v>
      </c>
      <c r="U209" s="164" t="n">
        <v>96</v>
      </c>
      <c r="V209" s="164" t="n"/>
      <c r="W209" s="164" t="inlineStr">
        <is>
          <t>Programming &amp; stack, SQL &amp; data, Learning agility</t>
        </is>
      </c>
      <c r="X209" s="164" t="inlineStr">
        <is>
          <r>
            <rPr>
              <rFont val="Calibri"/>
              <b val="1"/>
              <sz val="10"/>
            </rPr>
            <t>B1:</t>
          </r>
          <r>
            <rPr>
              <rFont val="Calibri"/>
              <sz val="10"/>
            </rPr>
            <t xml:space="preserve"> 83% of profile — close</t>
          </r>
        </is>
      </c>
      <c r="Y209" s="164" t="inlineStr">
        <is>
          <r>
            <rPr>
              <rFont val="Calibri"/>
              <b val="1"/>
              <sz val="10"/>
            </rPr>
            <t>Evidence:</t>
          </r>
          <r>
            <rPr>
              <rFont val="Calibri"/>
              <sz val="10"/>
            </rPr>
            <t xml:space="preserve"> Survey + KRAs | Core: Ownership 3/2, Problem solving 3/2, Communication &amp; collaboration 2/2, Client &amp; quality focus 2/2, Learning agility 1/2, Integrity &amp; compliance 2/2 | Future-ready: AI literacy 2/2, Data literacy 1/2, Digital fluency 2/2, Innovation 2/2 | Functional: Programming &amp; stack 2/3, System design 4/3, SQL &amp; data 2/3, Cloud &amp; DevOps 3/3, AI / GenAI 3/3, Product &amp; domain 4/3</t>
          </r>
        </is>
      </c>
      <c r="Z209" s="120" t="inlineStr">
        <is>
          <t>Leadership &amp; people management</t>
        </is>
      </c>
      <c r="AA209" s="165" t="n"/>
      <c r="AB209" s="165" t="inlineStr">
        <is>
          <t>AI, GenAI &amp; Prompt Engineering; Process Improvement &amp; Quality Mindset</t>
        </is>
      </c>
      <c r="AC209" s="165" t="inlineStr">
        <is>
          <t>Leadership &amp; people management</t>
        </is>
      </c>
      <c r="AD209" s="165" t="n"/>
      <c r="AE209" s="122" t="inlineStr">
        <is>
          <t>No strong match from survey evidence</t>
        </is>
      </c>
      <c r="AF209" s="123" t="inlineStr">
        <is>
          <t>Parth Jitendrabhai Parmar · Senior Software Engineer — 0.50: zero, product, release, skill; Chetan Kotwal · Senior Engineering Manager — 0.33: delivery, product, skill, debugging; Harsh Borad · Software Engineer — 0.32: end, feature, architecture, debugging</t>
        </is>
      </c>
      <c r="AG209" s="123" t="inlineStr">
        <is>
          <t>Khelendra Pratap Singh · iFile, Senior Software Engineer — 0.32; Balram Mahato · iFile, Software Engineer — 0.29</t>
        </is>
      </c>
      <c r="AH209" s="123" t="n">
        <v>2</v>
      </c>
      <c r="AI209" s="123" t="inlineStr">
        <is>
          <t>Reports on record</t>
        </is>
      </c>
      <c r="AJ209" s="123" t="inlineStr">
        <is>
          <t>2 formal reports on an individual-contributor role — confirm the reporting line.</t>
        </is>
      </c>
    </row>
    <row r="210" ht="132" customHeight="1">
      <c r="A210" s="109" t="inlineStr">
        <is>
          <t>IRIS2281</t>
        </is>
      </c>
      <c r="B210" s="111" t="inlineStr">
        <is>
          <t>Riya Parekh</t>
        </is>
      </c>
      <c r="C210" s="111" t="inlineStr">
        <is>
          <t>Technology</t>
        </is>
      </c>
      <c r="D210" s="115" t="inlineStr">
        <is>
          <t>Software Engineer</t>
        </is>
      </c>
      <c r="E210" s="115" t="inlineStr">
        <is>
          <t>Senior Software Engineer</t>
        </is>
      </c>
      <c r="F210" s="115" t="inlineStr">
        <is>
          <t>L3 – Professional / Associate</t>
        </is>
      </c>
      <c r="G210" s="116" t="inlineStr">
        <is>
          <t>A3</t>
        </is>
      </c>
      <c r="H210" s="146" t="inlineStr">
        <is>
          <t>▲ Up</t>
        </is>
      </c>
      <c r="I210" s="111" t="inlineStr">
        <is>
          <t>IC</t>
        </is>
      </c>
      <c r="J210" s="113" t="inlineStr">
        <is>
          <t>Not rated · manager</t>
        </is>
      </c>
      <c r="K210" s="114" t="inlineStr">
        <is>
          <t>—</t>
        </is>
      </c>
      <c r="L210" s="114" t="inlineStr">
        <is>
          <t>Not placed · manager</t>
        </is>
      </c>
      <c r="M210" s="114" t="inlineStr">
        <is>
          <t>No rating data</t>
        </is>
      </c>
      <c r="N210" s="114" t="n"/>
      <c r="O210" s="114" t="inlineStr"/>
      <c r="P210" s="114" t="inlineStr"/>
      <c r="Q210" s="119" t="n">
        <v>93</v>
      </c>
      <c r="R210" s="164" t="inlineStr">
        <is>
          <t>Meets the level</t>
        </is>
      </c>
      <c r="S210" s="164" t="n">
        <v>95</v>
      </c>
      <c r="T210" s="164" t="n">
        <v>98</v>
      </c>
      <c r="U210" s="164" t="n">
        <v>90</v>
      </c>
      <c r="V210" s="164" t="n"/>
      <c r="W210" s="164" t="inlineStr">
        <is>
          <t>Programming &amp; stack, SQL &amp; data, Cloud &amp; DevOps</t>
        </is>
      </c>
      <c r="X210" s="164" t="inlineStr">
        <is>
          <r>
            <rPr>
              <rFont val="Calibri"/>
              <b val="1"/>
              <sz val="10"/>
            </rPr>
            <t>B1:</t>
          </r>
          <r>
            <rPr>
              <rFont val="Calibri"/>
              <sz val="10"/>
            </rPr>
            <t xml:space="preserve"> 82% of profile — close</t>
          </r>
        </is>
      </c>
      <c r="Y210" s="164" t="inlineStr">
        <is>
          <r>
            <rPr>
              <rFont val="Calibri"/>
              <b val="1"/>
              <sz val="10"/>
            </rPr>
            <t>Evidence:</t>
          </r>
          <r>
            <rPr>
              <rFont val="Calibri"/>
              <sz val="10"/>
            </rPr>
            <t xml:space="preserve"> Survey + KRAs | Core: Ownership 2/2, Problem solving 1/2, Communication &amp; collaboration 2/2, Client &amp; quality focus 2/2, Learning agility 3/2, Integrity &amp; compliance 2/2 | Future-ready: AI literacy 2/2, Data literacy 1/2, Digital fluency 3/2, Innovation 3/2 | Functional: Programming &amp; stack 2/3, System design 4/3, SQL &amp; data 2/3, Cloud &amp; DevOps 2/3, AI / GenAI 4/3, Product &amp; domain 3/3</t>
          </r>
        </is>
      </c>
      <c r="Z210" s="120" t="inlineStr">
        <is>
          <t>Leadership &amp; people management · Technical depth &amp; architecture · Broader exposure &amp; ownership</t>
        </is>
      </c>
      <c r="AA210" s="165" t="n"/>
      <c r="AB210" s="165" t="inlineStr">
        <is>
          <t>AI, GenAI &amp; Prompt Engineering</t>
        </is>
      </c>
      <c r="AC210" s="165" t="inlineStr">
        <is>
          <t>Leadership &amp; people management · Technical depth &amp; architecture · Broader exposure &amp; ownership</t>
        </is>
      </c>
      <c r="AD210" s="165" t="n"/>
      <c r="AE210" s="122" t="inlineStr">
        <is>
          <t>No strong match from survey evidence</t>
        </is>
      </c>
      <c r="AF210" s="123" t="inlineStr">
        <is>
          <t>No material overlap found</t>
        </is>
      </c>
      <c r="AG210" s="123" t="inlineStr">
        <is>
          <t>Atharv Sameer Shevade · iDEAL, Trainee Software Engineer — 0.28; Shubham Mhadgut · iFile, Senior Software Engineer — 0.26</t>
        </is>
      </c>
      <c r="AH210" s="123" t="n"/>
      <c r="AI210" s="123" t="n"/>
      <c r="AJ210" s="123" t="n"/>
    </row>
    <row r="211" ht="132" customHeight="1">
      <c r="A211" s="109" t="inlineStr">
        <is>
          <t>IRIS2159</t>
        </is>
      </c>
      <c r="B211" s="111" t="inlineStr">
        <is>
          <t>Rushali Patel</t>
        </is>
      </c>
      <c r="C211" s="111" t="inlineStr">
        <is>
          <t>Technology</t>
        </is>
      </c>
      <c r="D211" s="115" t="inlineStr">
        <is>
          <t>Software Engineer</t>
        </is>
      </c>
      <c r="E211" s="115" t="inlineStr">
        <is>
          <t>Senior UI Developer</t>
        </is>
      </c>
      <c r="F211" s="115" t="inlineStr">
        <is>
          <t>L3 – Professional / Associate</t>
        </is>
      </c>
      <c r="G211" s="116" t="inlineStr">
        <is>
          <t>A3</t>
        </is>
      </c>
      <c r="H211" s="146" t="inlineStr">
        <is>
          <t>▲ Up</t>
        </is>
      </c>
      <c r="I211" s="111" t="inlineStr">
        <is>
          <t>IC</t>
        </is>
      </c>
      <c r="J211" s="113" t="inlineStr">
        <is>
          <t>Not rated · manager</t>
        </is>
      </c>
      <c r="K211" s="114" t="inlineStr">
        <is>
          <t>—</t>
        </is>
      </c>
      <c r="L211" s="114" t="inlineStr">
        <is>
          <t>Future Leader</t>
        </is>
      </c>
      <c r="M211" s="114" t="inlineStr">
        <is>
          <t>No rating data</t>
        </is>
      </c>
      <c r="N211" s="114" t="n"/>
      <c r="O211" s="114" t="inlineStr"/>
      <c r="P211" s="114" t="inlineStr"/>
      <c r="Q211" s="119" t="n">
        <v>81</v>
      </c>
      <c r="R211" s="164" t="inlineStr">
        <is>
          <t>Developing</t>
        </is>
      </c>
      <c r="S211" s="164" t="n">
        <v>92</v>
      </c>
      <c r="T211" s="164" t="n">
        <v>88</v>
      </c>
      <c r="U211" s="164" t="n">
        <v>72</v>
      </c>
      <c r="V211" s="164" t="n"/>
      <c r="W211" s="164" t="inlineStr">
        <is>
          <t>System design, SQL &amp; data, Cloud &amp; DevOps</t>
        </is>
      </c>
      <c r="X211" s="164" t="inlineStr">
        <is>
          <r>
            <rPr>
              <rFont val="Calibri"/>
              <b val="1"/>
              <sz val="10"/>
            </rPr>
            <t>B1:</t>
          </r>
          <r>
            <rPr>
              <rFont val="Calibri"/>
              <sz val="10"/>
            </rPr>
            <t xml:space="preserve"> 69% of profile — not yet</t>
          </r>
        </is>
      </c>
      <c r="Y211" s="164" t="inlineStr">
        <is>
          <r>
            <rPr>
              <rFont val="Calibri"/>
              <b val="1"/>
              <sz val="10"/>
            </rPr>
            <t>Evidence:</t>
          </r>
          <r>
            <rPr>
              <rFont val="Calibri"/>
              <sz val="10"/>
            </rPr>
            <t xml:space="preserve"> Survey + KRAs | Core: Ownership 2/2, Problem solving 1/2, Communication &amp; collaboration 2/2, Client &amp; quality focus 2/2, Learning agility 2/2, Integrity &amp; compliance 2/2 | Future-ready: AI literacy 2/2, Data literacy 1/2, Digital fluency 2/2, Innovation 2/2 | Functional: Programming &amp; stack 3/3, System design 2/3, SQL &amp; data 2/3, Cloud &amp; DevOps 2/3, AI / GenAI 2/3, Product &amp; domain 2/3</t>
          </r>
        </is>
      </c>
      <c r="Z211" s="120" t="inlineStr">
        <is>
          <t>AI / automation · Technical depth &amp; architecture · Product &amp; tool knowledge</t>
        </is>
      </c>
      <c r="AA211" s="165" t="n"/>
      <c r="AB211" s="165" t="inlineStr">
        <is>
          <t>AI, GenAI &amp; Prompt Engineering; Programming &amp; Tech-Stack Depth; Stakeholder &amp; Client Management</t>
        </is>
      </c>
      <c r="AC211" s="165" t="inlineStr">
        <is>
          <t>AI / automation · Technical depth &amp; architecture · Product &amp; tool knowledge</t>
        </is>
      </c>
      <c r="AD211" s="165" t="n"/>
      <c r="AE211" s="122" t="inlineStr">
        <is>
          <t>No strong match from survey evidence</t>
        </is>
      </c>
      <c r="AF211" s="123" t="inlineStr">
        <is>
          <t>Omkar Dhumal · UI Developer — 0.38: user, react, code</t>
        </is>
      </c>
      <c r="AG211" s="123" t="inlineStr">
        <is>
          <t>Monisha Ubriani · iFile, Lead Software Engineer — 0.27; Prajwal Chitode · iFile, Software Engineer — 0.26</t>
        </is>
      </c>
      <c r="AH211" s="123" t="n"/>
      <c r="AI211" s="123" t="n"/>
      <c r="AJ211" s="123" t="n"/>
    </row>
    <row r="212" ht="67" customHeight="1">
      <c r="A212" s="109" t="inlineStr">
        <is>
          <t>IRIS2406</t>
        </is>
      </c>
      <c r="B212" s="111" t="inlineStr">
        <is>
          <t>Saurabh Kadam</t>
        </is>
      </c>
      <c r="C212" s="111" t="inlineStr">
        <is>
          <t>Technology</t>
        </is>
      </c>
      <c r="D212" s="115" t="inlineStr">
        <is>
          <t>Software Engineer - AI/ML</t>
        </is>
      </c>
      <c r="E212" s="115" t="inlineStr">
        <is>
          <t>Senior AI/ML Engineer</t>
        </is>
      </c>
      <c r="F212" s="115" t="inlineStr">
        <is>
          <t>L3 – Professional / Associate</t>
        </is>
      </c>
      <c r="G212" s="116" t="inlineStr">
        <is>
          <t>A3</t>
        </is>
      </c>
      <c r="H212" s="146" t="inlineStr">
        <is>
          <t>▲ Up</t>
        </is>
      </c>
      <c r="I212" s="111" t="inlineStr">
        <is>
          <t>IC</t>
        </is>
      </c>
      <c r="J212" s="113" t="n">
        <v>4</v>
      </c>
      <c r="K212" s="114" t="inlineStr">
        <is>
          <t>High</t>
        </is>
      </c>
      <c r="L212" s="114" t="inlineStr">
        <is>
          <t>Trusted Professional</t>
        </is>
      </c>
      <c r="M212" s="114" t="inlineStr">
        <is>
          <t>Ready now</t>
        </is>
      </c>
      <c r="N212" s="114" t="n"/>
      <c r="O212" s="114" t="inlineStr"/>
      <c r="P212" s="114" t="inlineStr"/>
      <c r="Q212" s="119" t="n"/>
      <c r="R212" s="164" t="inlineStr">
        <is>
          <t>Not assessed — no survey or KRA evidence</t>
        </is>
      </c>
      <c r="S212" s="164" t="n"/>
      <c r="T212" s="164" t="n"/>
      <c r="U212" s="164" t="n"/>
      <c r="V212" s="164" t="n"/>
      <c r="W212" s="164" t="n"/>
      <c r="X212" s="164" t="n"/>
      <c r="Y212" s="164" t="inlineStr">
        <is>
          <r>
            <rPr>
              <rFont val="Calibri"/>
              <b val="1"/>
              <sz val="10"/>
            </rPr>
            <t>Required at A3:</t>
          </r>
          <r>
            <rPr>
              <rFont val="Calibri"/>
              <sz val="10"/>
            </rPr>
            <t xml:space="preserve"> Core 2 · Future-ready 2 · Functional Programming &amp; stack 3 · System design 3 · SQL &amp; data 3 · Cloud &amp; DevOps 3 · AI / GenAI 3 · Product &amp; domain 3 — rate in manager validation using sheet 4.</t>
          </r>
        </is>
      </c>
      <c r="Z212" s="120" t="inlineStr"/>
      <c r="AA212" s="165" t="inlineStr">
        <is>
          <t>AI and SupTech related training, Deposit Insurance</t>
        </is>
      </c>
      <c r="AB212" s="165" t="inlineStr">
        <is>
          <t>SE.AI-P: model evaluation; retrieval; data controls; monitoring</t>
        </is>
      </c>
      <c r="AC212" s="165" t="inlineStr"/>
      <c r="AD212" s="165" t="n"/>
      <c r="AE212" s="122" t="n"/>
      <c r="AF212" s="123" t="inlineStr">
        <is>
          <t>No survey text</t>
        </is>
      </c>
      <c r="AG212" s="123" t="inlineStr">
        <is>
          <t>No survey text</t>
        </is>
      </c>
      <c r="AH212" s="123" t="n"/>
      <c r="AI212" s="123" t="n"/>
      <c r="AJ212" s="123" t="n"/>
    </row>
    <row r="213" ht="132" customHeight="1">
      <c r="A213" s="109" t="inlineStr">
        <is>
          <t>IRIS2375</t>
        </is>
      </c>
      <c r="B213" s="111" t="inlineStr">
        <is>
          <t>Shubham Baban Jagtap</t>
        </is>
      </c>
      <c r="C213" s="111" t="inlineStr">
        <is>
          <t>Technology</t>
        </is>
      </c>
      <c r="D213" s="115" t="inlineStr">
        <is>
          <t>Software Engineer</t>
        </is>
      </c>
      <c r="E213" s="115" t="inlineStr">
        <is>
          <t>Senior UI Developer</t>
        </is>
      </c>
      <c r="F213" s="115" t="inlineStr">
        <is>
          <t>L3 – Professional / Associate</t>
        </is>
      </c>
      <c r="G213" s="116" t="inlineStr">
        <is>
          <t>A3</t>
        </is>
      </c>
      <c r="H213" s="146" t="inlineStr">
        <is>
          <t>▲ Up</t>
        </is>
      </c>
      <c r="I213" s="111" t="inlineStr">
        <is>
          <t>IC</t>
        </is>
      </c>
      <c r="J213" s="113" t="inlineStr">
        <is>
          <t>Not rated · manager</t>
        </is>
      </c>
      <c r="K213" s="114" t="inlineStr">
        <is>
          <t>—</t>
        </is>
      </c>
      <c r="L213" s="114" t="inlineStr">
        <is>
          <t>Future Leader</t>
        </is>
      </c>
      <c r="M213" s="114" t="inlineStr">
        <is>
          <t>No rating data</t>
        </is>
      </c>
      <c r="N213" s="114" t="n"/>
      <c r="O213" s="114" t="inlineStr"/>
      <c r="P213" s="114" t="inlineStr"/>
      <c r="Q213" s="119" t="n">
        <v>80</v>
      </c>
      <c r="R213" s="164" t="inlineStr">
        <is>
          <t>Developing</t>
        </is>
      </c>
      <c r="S213" s="164" t="n">
        <v>92</v>
      </c>
      <c r="T213" s="164" t="n">
        <v>80</v>
      </c>
      <c r="U213" s="164" t="n">
        <v>72</v>
      </c>
      <c r="V213" s="164" t="n"/>
      <c r="W213" s="164" t="inlineStr">
        <is>
          <t>System design, SQL &amp; data, Cloud &amp; DevOps</t>
        </is>
      </c>
      <c r="X213" s="164" t="inlineStr">
        <is>
          <r>
            <rPr>
              <rFont val="Calibri"/>
              <b val="1"/>
              <sz val="10"/>
            </rPr>
            <t>B1:</t>
          </r>
          <r>
            <rPr>
              <rFont val="Calibri"/>
              <sz val="10"/>
            </rPr>
            <t xml:space="preserve"> 69% of profile — not yet</t>
          </r>
        </is>
      </c>
      <c r="Y213" s="164" t="inlineStr">
        <is>
          <r>
            <rPr>
              <rFont val="Calibri"/>
              <b val="1"/>
              <sz val="10"/>
            </rPr>
            <t>Evidence:</t>
          </r>
          <r>
            <rPr>
              <rFont val="Calibri"/>
              <sz val="10"/>
            </rPr>
            <t xml:space="preserve"> Survey + KRAs | Core: Ownership 2/2, Problem solving 2/2, Communication &amp; collaboration 2/2, Client &amp; quality focus 2/2, Learning agility 1/2, Integrity &amp; compliance 2/2 | Future-ready: AI literacy 1/2, Data literacy 2/2, Digital fluency 3/2, Innovation 1/2 | Functional: Programming &amp; stack 3/3, System design 2/3, SQL &amp; data 2/3, Cloud &amp; DevOps 2/3, AI / GenAI 2/3, Product &amp; domain 2/3</t>
          </r>
        </is>
      </c>
      <c r="Z213" s="120" t="inlineStr">
        <is>
          <t>Technical depth &amp; architecture · Strategy &amp; business acumen · Broader exposure &amp; ownership</t>
        </is>
      </c>
      <c r="AA213" s="165" t="n"/>
      <c r="AB213" s="165" t="inlineStr">
        <is>
          <t>System Design &amp; Architecture; Broader Ownership &amp; Cross-functional Exposure; AI, GenAI &amp; Prompt Engineering</t>
        </is>
      </c>
      <c r="AC213" s="165" t="inlineStr">
        <is>
          <t>Technical depth &amp; architecture · Strategy &amp; business acumen · Broader exposure &amp; ownership</t>
        </is>
      </c>
      <c r="AD213" s="165" t="n"/>
      <c r="AE213" s="122" t="inlineStr">
        <is>
          <t>No strong match from survey evidence</t>
        </is>
      </c>
      <c r="AF213" s="123" t="inlineStr">
        <is>
          <t>No material overlap found</t>
        </is>
      </c>
      <c r="AG213" s="123" t="inlineStr">
        <is>
          <t>No close match in other businesses</t>
        </is>
      </c>
      <c r="AH213" s="123" t="n"/>
      <c r="AI213" s="123" t="n"/>
      <c r="AJ213" s="123" t="n"/>
    </row>
    <row r="214" ht="132" customHeight="1">
      <c r="A214" s="109" t="inlineStr">
        <is>
          <t>IRIS2500</t>
        </is>
      </c>
      <c r="B214" s="111" t="inlineStr">
        <is>
          <t>Vishal Nanaware</t>
        </is>
      </c>
      <c r="C214" s="111" t="inlineStr">
        <is>
          <t>Technology</t>
        </is>
      </c>
      <c r="D214" s="115" t="inlineStr">
        <is>
          <t>Senior Software Engineer - AI/ML</t>
        </is>
      </c>
      <c r="E214" s="115" t="inlineStr">
        <is>
          <t>Senior AI/ML Engineer</t>
        </is>
      </c>
      <c r="F214" s="111" t="inlineStr">
        <is>
          <t>L4 – Senior</t>
        </is>
      </c>
      <c r="G214" s="26" t="inlineStr">
        <is>
          <t>A3</t>
        </is>
      </c>
      <c r="H214" s="149" t="inlineStr">
        <is>
          <t>• Same level</t>
        </is>
      </c>
      <c r="I214" s="111" t="inlineStr">
        <is>
          <t>IC</t>
        </is>
      </c>
      <c r="J214" s="113" t="inlineStr">
        <is>
          <t>Not rated · manager</t>
        </is>
      </c>
      <c r="K214" s="114" t="inlineStr">
        <is>
          <t>—</t>
        </is>
      </c>
      <c r="L214" s="114" t="inlineStr">
        <is>
          <t>Future Leader</t>
        </is>
      </c>
      <c r="M214" s="114" t="inlineStr">
        <is>
          <t>No rating data</t>
        </is>
      </c>
      <c r="N214" s="114" t="n"/>
      <c r="O214" s="114" t="inlineStr"/>
      <c r="P214" s="114" t="inlineStr"/>
      <c r="Q214" s="119" t="n">
        <v>91</v>
      </c>
      <c r="R214" s="164" t="inlineStr">
        <is>
          <t>Meets the level</t>
        </is>
      </c>
      <c r="S214" s="164" t="n">
        <v>95</v>
      </c>
      <c r="T214" s="164" t="n">
        <v>80</v>
      </c>
      <c r="U214" s="164" t="n">
        <v>92</v>
      </c>
      <c r="V214" s="164" t="n"/>
      <c r="W214" s="164" t="inlineStr">
        <is>
          <t>System design, SQL &amp; data, Learning agility</t>
        </is>
      </c>
      <c r="X214" s="164" t="inlineStr">
        <is>
          <r>
            <rPr>
              <rFont val="Calibri"/>
              <b val="1"/>
              <sz val="10"/>
            </rPr>
            <t>B1:</t>
          </r>
          <r>
            <rPr>
              <rFont val="Calibri"/>
              <sz val="10"/>
            </rPr>
            <t xml:space="preserve"> 80% of profile — close</t>
          </r>
        </is>
      </c>
      <c r="Y214" s="164" t="inlineStr">
        <is>
          <r>
            <rPr>
              <rFont val="Calibri"/>
              <b val="1"/>
              <sz val="10"/>
            </rPr>
            <t>Evidence:</t>
          </r>
          <r>
            <rPr>
              <rFont val="Calibri"/>
              <sz val="10"/>
            </rPr>
            <t xml:space="preserve"> Survey + KRAs | Core: Ownership 2/2, Problem solving 2/2, Communication &amp; collaboration 3/2, Client &amp; quality focus 2/2, Learning agility 1/2, Integrity &amp; compliance 2/2 | Future-ready: AI literacy 3/2, Data literacy 1/2, Digital fluency 2/2, Innovation 1/2 | Functional: Programming &amp; stack 3/3, System design 2/3, SQL &amp; data 2/3, Cloud &amp; DevOps 3/3, AI / GenAI 4/3, Product &amp; domain 3/3</t>
          </r>
        </is>
      </c>
      <c r="Z214" s="120" t="inlineStr">
        <is>
          <t>AI / automation · Technical depth &amp; architecture</t>
        </is>
      </c>
      <c r="AA214" s="165" t="n"/>
      <c r="AB214" s="165" t="inlineStr">
        <is>
          <t>AI, GenAI &amp; Prompt Engineering; Cloud, DevOps &amp; CI/CD; Programming &amp; Tech-Stack Depth</t>
        </is>
      </c>
      <c r="AC214" s="165" t="inlineStr">
        <is>
          <t>AI / automation · Technical depth &amp; architecture</t>
        </is>
      </c>
      <c r="AD214" s="165" t="n"/>
      <c r="AE214" s="122" t="inlineStr">
        <is>
          <t>No strong match from survey evidence</t>
        </is>
      </c>
      <c r="AF214" s="123" t="inlineStr">
        <is>
          <t>Mohammad Irfan · Senior AI/ML Engineer — 0.32: rag, llm, python, features</t>
        </is>
      </c>
      <c r="AG214" s="123" t="inlineStr">
        <is>
          <t>Jay Gudhka · iDEAL, Senior Software Engineer — 0.28; Atharv Sameer Shevade · iDEAL, Trainee Software Engineer — 0.26; Shubham Mhadgut · iFile, Senior Software Engineer — 0.25</t>
        </is>
      </c>
      <c r="AH214" s="123" t="n"/>
      <c r="AI214" s="123" t="n"/>
      <c r="AJ214" s="123" t="n"/>
    </row>
    <row r="215" ht="132" customHeight="1">
      <c r="A215" s="109" t="inlineStr">
        <is>
          <t>IRIS2284</t>
        </is>
      </c>
      <c r="B215" s="111" t="inlineStr">
        <is>
          <t>Saniya Baxi</t>
        </is>
      </c>
      <c r="C215" s="111" t="inlineStr">
        <is>
          <t>Technology</t>
        </is>
      </c>
      <c r="D215" s="115" t="inlineStr">
        <is>
          <t>Trainee Business Analyst</t>
        </is>
      </c>
      <c r="E215" s="115" t="inlineStr">
        <is>
          <t>Business Analyst</t>
        </is>
      </c>
      <c r="F215" s="115" t="inlineStr">
        <is>
          <t>L2 – Trainee</t>
        </is>
      </c>
      <c r="G215" s="116" t="inlineStr">
        <is>
          <t>A2</t>
        </is>
      </c>
      <c r="H215" s="146" t="inlineStr">
        <is>
          <t>▲ Up</t>
        </is>
      </c>
      <c r="I215" s="111" t="inlineStr">
        <is>
          <t>IC</t>
        </is>
      </c>
      <c r="J215" s="113" t="inlineStr">
        <is>
          <t>Not rated · manager</t>
        </is>
      </c>
      <c r="K215" s="114" t="inlineStr">
        <is>
          <t>—</t>
        </is>
      </c>
      <c r="L215" s="114" t="inlineStr">
        <is>
          <t>Future Leader</t>
        </is>
      </c>
      <c r="M215" s="114" t="inlineStr">
        <is>
          <t>No rating data</t>
        </is>
      </c>
      <c r="N215" s="114" t="n"/>
      <c r="O215" s="114" t="inlineStr"/>
      <c r="P215" s="114" t="inlineStr"/>
      <c r="Q215" s="119" t="n">
        <v>98</v>
      </c>
      <c r="R215" s="164" t="inlineStr">
        <is>
          <t>Meets the level</t>
        </is>
      </c>
      <c r="S215" s="164" t="n">
        <v>102</v>
      </c>
      <c r="T215" s="164" t="n">
        <v>105</v>
      </c>
      <c r="U215" s="164" t="n">
        <v>93</v>
      </c>
      <c r="V215" s="164" t="n"/>
      <c r="W215" s="164" t="inlineStr">
        <is>
          <t>Regulatory domain, SQL &amp; data, Learning agility</t>
        </is>
      </c>
      <c r="X215" s="164" t="inlineStr">
        <is>
          <r>
            <rPr>
              <rFont val="Calibri"/>
              <b val="1"/>
              <sz val="10"/>
            </rPr>
            <t>A3:</t>
          </r>
          <r>
            <rPr>
              <rFont val="Calibri"/>
              <sz val="10"/>
            </rPr>
            <t xml:space="preserve"> 88% of profile — close</t>
          </r>
        </is>
      </c>
      <c r="Y215" s="164" t="inlineStr">
        <is>
          <r>
            <rPr>
              <rFont val="Calibri"/>
              <b val="1"/>
              <sz val="10"/>
            </rPr>
            <t>Evidence:</t>
          </r>
          <r>
            <rPr>
              <rFont val="Calibri"/>
              <sz val="10"/>
            </rPr>
            <t xml:space="preserve"> Survey + KRAs | Core: Ownership 3/2, Problem solving 2/2, Communication &amp; collaboration 3/2, Client &amp; quality focus 3/2, Learning agility 1/2, Integrity &amp; compliance 2/2 | Future-ready: AI literacy 2/2, Data literacy 2/2, Digital fluency 3/2, Innovation 2/2 | Functional: Requirements 3/2, Regulatory domain 1/2, Product &amp; domain 2/2, SQL &amp; data 1/2, Stakeholder mgmt 3/2, Communication 3/2</t>
          </r>
        </is>
      </c>
      <c r="Z215" s="120" t="inlineStr">
        <is>
          <t>Project / programme management · Data, SQL &amp; analytics · Product &amp; tool knowledge · Strategy &amp; business acumen · Certification / formal course · Broader exposure &amp; ownership</t>
        </is>
      </c>
      <c r="AA215" s="165" t="n"/>
      <c r="AB215" s="165" t="inlineStr">
        <is>
          <t>Project, Program &amp; Agile Management; AI, GenAI &amp; Prompt Engineering; Stakeholder &amp; Client Management</t>
        </is>
      </c>
      <c r="AC215" s="165" t="inlineStr">
        <is>
          <t>Project / programme management · Data, SQL &amp; analytics · Product &amp; tool knowledge · Strategy &amp; business acumen · Certification / formal course · Broader exposure &amp; ownership</t>
        </is>
      </c>
      <c r="AD215" s="165" t="n"/>
      <c r="AE215" s="122" t="inlineStr">
        <is>
          <t>No strong match from survey evidence</t>
        </is>
      </c>
      <c r="AF215" s="123" t="inlineStr">
        <is>
          <t>No material overlap found</t>
        </is>
      </c>
      <c r="AG215" s="123" t="inlineStr">
        <is>
          <t>Darshit Vora · iFile, Business Analyst — 0.29; Tanishq Gupta · iFile, Business Analyst — 0.27</t>
        </is>
      </c>
      <c r="AH215" s="123" t="n"/>
      <c r="AI215" s="123" t="n"/>
      <c r="AJ215" s="123" t="n"/>
    </row>
    <row r="216" ht="132" customHeight="1">
      <c r="A216" s="109" t="inlineStr">
        <is>
          <t>IRIS2407</t>
        </is>
      </c>
      <c r="B216" s="111" t="inlineStr">
        <is>
          <t>Ayush Dattatraya Tikone</t>
        </is>
      </c>
      <c r="C216" s="111" t="inlineStr">
        <is>
          <t>Technology</t>
        </is>
      </c>
      <c r="D216" s="115" t="inlineStr">
        <is>
          <t>Software Engineer - AI/ML</t>
        </is>
      </c>
      <c r="E216" s="115" t="inlineStr">
        <is>
          <t>AI/ML Engineer</t>
        </is>
      </c>
      <c r="F216" s="111" t="inlineStr">
        <is>
          <t>L3 – Professional / Associate</t>
        </is>
      </c>
      <c r="G216" s="26" t="inlineStr">
        <is>
          <t>A2</t>
        </is>
      </c>
      <c r="H216" s="149" t="inlineStr">
        <is>
          <t>• Same level</t>
        </is>
      </c>
      <c r="I216" s="111" t="inlineStr">
        <is>
          <t>IC</t>
        </is>
      </c>
      <c r="J216" s="113" t="inlineStr">
        <is>
          <t>Not rated · manager</t>
        </is>
      </c>
      <c r="K216" s="114" t="inlineStr">
        <is>
          <t>—</t>
        </is>
      </c>
      <c r="L216" s="114" t="inlineStr">
        <is>
          <t>Underperformer / Exit Risk</t>
        </is>
      </c>
      <c r="M216" s="114" t="inlineStr">
        <is>
          <t>No rating data</t>
        </is>
      </c>
      <c r="N216" s="114" t="n"/>
      <c r="O216" s="114" t="inlineStr"/>
      <c r="P216" s="114" t="inlineStr"/>
      <c r="Q216" s="119" t="n">
        <v>101</v>
      </c>
      <c r="R216" s="164" t="inlineStr">
        <is>
          <t>Meets the level</t>
        </is>
      </c>
      <c r="S216" s="164" t="n">
        <v>107</v>
      </c>
      <c r="T216" s="164" t="n">
        <v>98</v>
      </c>
      <c r="U216" s="164" t="n">
        <v>98</v>
      </c>
      <c r="V216" s="164" t="n"/>
      <c r="W216" s="164" t="inlineStr">
        <is>
          <t>Product &amp; domain, Innovation</t>
        </is>
      </c>
      <c r="X216" s="164" t="inlineStr">
        <is>
          <r>
            <rPr>
              <rFont val="Calibri"/>
              <b val="1"/>
              <sz val="10"/>
            </rPr>
            <t>A3:</t>
          </r>
          <r>
            <rPr>
              <rFont val="Calibri"/>
              <sz val="10"/>
            </rPr>
            <t xml:space="preserve"> 88% of profile — close</t>
          </r>
        </is>
      </c>
      <c r="Y216" s="164" t="inlineStr">
        <is>
          <r>
            <rPr>
              <rFont val="Calibri"/>
              <b val="1"/>
              <sz val="10"/>
            </rPr>
            <t>Evidence:</t>
          </r>
          <r>
            <rPr>
              <rFont val="Calibri"/>
              <sz val="10"/>
            </rPr>
            <t xml:space="preserve"> Survey | Core: Ownership 3/2, Problem solving 3/2, Communication &amp; collaboration 2/2, Client &amp; quality focus 2/2, Learning agility 2/2, Integrity &amp; compliance 2/2 | Future-ready: AI literacy 3/2, Data literacy 2/2, Digital fluency 3/2, Innovation 1/2 | Functional: Programming &amp; stack 2/2, System design 2/2, SQL &amp; data 2/2, Cloud &amp; DevOps 3/2, AI / GenAI 3/2, Product &amp; domain 1/2</t>
          </r>
        </is>
      </c>
      <c r="Z216" s="120" t="inlineStr">
        <is>
          <t>AI / automation · Leadership &amp; people management · Project / programme management · Technical depth &amp; architecture · Broader exposure &amp; ownership</t>
        </is>
      </c>
      <c r="AA216" s="165" t="n"/>
      <c r="AB216" s="165" t="inlineStr">
        <is>
          <t>AI, GenAI &amp; Prompt Engineering</t>
        </is>
      </c>
      <c r="AC216" s="165" t="inlineStr">
        <is>
          <t>AI / automation · Leadership &amp; people management · Project / programme management · Technical depth &amp; architecture · Broader exposure &amp; ownership</t>
        </is>
      </c>
      <c r="AD216" s="165" t="n"/>
      <c r="AE216" s="122" t="inlineStr">
        <is>
          <t>No strong match from survey evidence</t>
        </is>
      </c>
      <c r="AF216" s="123" t="inlineStr">
        <is>
          <t>Mohammad Irfan · Senior AI/ML Engineer — 0.32: evaluation, rag, podman, python</t>
        </is>
      </c>
      <c r="AG216" s="123" t="inlineStr">
        <is>
          <t>Soham Narsinge · iFile, Trainee AI/ML Engineer — 0.36; Prabhakar Mhadse · iFile, Senior AI/ML Engineer — 0.27; Akbar Basha · iFile, Senior Database Engineer — 0.26</t>
        </is>
      </c>
      <c r="AH216" s="123" t="n"/>
      <c r="AI216" s="123" t="n"/>
      <c r="AJ216" s="123" t="n"/>
    </row>
    <row r="217" ht="132" customHeight="1">
      <c r="A217" s="109" t="inlineStr">
        <is>
          <t>IRIS2395</t>
        </is>
      </c>
      <c r="B217" s="111" t="inlineStr">
        <is>
          <t>Ayushi Prajapati</t>
        </is>
      </c>
      <c r="C217" s="111" t="inlineStr">
        <is>
          <t>Technology</t>
        </is>
      </c>
      <c r="D217" s="115" t="inlineStr">
        <is>
          <t>Trainee Software Engineer</t>
        </is>
      </c>
      <c r="E217" s="115" t="inlineStr">
        <is>
          <t>UI Developer</t>
        </is>
      </c>
      <c r="F217" s="115" t="inlineStr">
        <is>
          <t>L2 – Trainee</t>
        </is>
      </c>
      <c r="G217" s="116" t="inlineStr">
        <is>
          <t>A2</t>
        </is>
      </c>
      <c r="H217" s="146" t="inlineStr">
        <is>
          <t>▲ Up</t>
        </is>
      </c>
      <c r="I217" s="111" t="inlineStr">
        <is>
          <t>IC</t>
        </is>
      </c>
      <c r="J217" s="113" t="inlineStr">
        <is>
          <t>Not rated · manager</t>
        </is>
      </c>
      <c r="K217" s="114" t="inlineStr">
        <is>
          <t>—</t>
        </is>
      </c>
      <c r="L217" s="114" t="inlineStr">
        <is>
          <t>Reliable Specialist</t>
        </is>
      </c>
      <c r="M217" s="114" t="inlineStr">
        <is>
          <t>No rating data</t>
        </is>
      </c>
      <c r="N217" s="114" t="n"/>
      <c r="O217" s="114" t="inlineStr"/>
      <c r="P217" s="114" t="inlineStr"/>
      <c r="Q217" s="119" t="n">
        <v>88</v>
      </c>
      <c r="R217" s="164" t="inlineStr">
        <is>
          <t>Developing</t>
        </is>
      </c>
      <c r="S217" s="164" t="n">
        <v>98</v>
      </c>
      <c r="T217" s="164" t="n">
        <v>75</v>
      </c>
      <c r="U217" s="164" t="n">
        <v>87</v>
      </c>
      <c r="V217" s="164" t="n"/>
      <c r="W217" s="164" t="inlineStr">
        <is>
          <t>SQL &amp; data, Cloud &amp; DevOps, Problem solving</t>
        </is>
      </c>
      <c r="X217" s="164" t="inlineStr">
        <is>
          <r>
            <rPr>
              <rFont val="Calibri"/>
              <b val="1"/>
              <sz val="10"/>
            </rPr>
            <t>A3:</t>
          </r>
          <r>
            <rPr>
              <rFont val="Calibri"/>
              <sz val="10"/>
            </rPr>
            <t xml:space="preserve"> 75% of profile — close</t>
          </r>
        </is>
      </c>
      <c r="Y217" s="164" t="inlineStr">
        <is>
          <r>
            <rPr>
              <rFont val="Calibri"/>
              <b val="1"/>
              <sz val="10"/>
            </rPr>
            <t>Evidence:</t>
          </r>
          <r>
            <rPr>
              <rFont val="Calibri"/>
              <sz val="10"/>
            </rPr>
            <t xml:space="preserve"> Survey + KRAs | Core: Ownership 3/2, Problem solving 1/2, Communication &amp; collaboration 2/2, Client &amp; quality focus 3/2, Learning agility 2/2, Integrity &amp; compliance 2/2 | Future-ready: AI literacy 2/2, Data literacy 1/2, Digital fluency 2/2, Innovation 1/2 | Functional: Programming &amp; stack 2/2, System design 3/2, SQL &amp; data 1/2, Cloud &amp; DevOps 1/2, AI / GenAI 2/2, Product &amp; domain 2/2</t>
          </r>
        </is>
      </c>
      <c r="Z217" s="120" t="inlineStr">
        <is>
          <t>Leadership &amp; people management · Broader exposure &amp; ownership</t>
        </is>
      </c>
      <c r="AA217" s="165" t="n"/>
      <c r="AB217" s="165" t="inlineStr">
        <is>
          <t>AI, GenAI &amp; Prompt Engineering; Stakeholder &amp; Client Management</t>
        </is>
      </c>
      <c r="AC217" s="165" t="inlineStr">
        <is>
          <t>Leadership &amp; people management · Broader exposure &amp; ownership</t>
        </is>
      </c>
      <c r="AD217" s="165" t="n"/>
      <c r="AE217" s="122" t="inlineStr">
        <is>
          <t>No strong match from survey evidence</t>
        </is>
      </c>
      <c r="AF217" s="123" t="inlineStr">
        <is>
          <t>Parthviben Mistry · Software Engineer — 0.33: frontend, react, architecture, code</t>
        </is>
      </c>
      <c r="AG217" s="123" t="inlineStr">
        <is>
          <t>Kishori Rajigare · iFile, UI Developer — 0.46; Faisal Pathan · iFile, UI Developer — 0.36</t>
        </is>
      </c>
      <c r="AH217" s="123" t="n"/>
      <c r="AI217" s="123" t="n"/>
      <c r="AJ217" s="123" t="n"/>
    </row>
    <row r="218" ht="132" customHeight="1">
      <c r="A218" s="109" t="inlineStr">
        <is>
          <t>IRIS2444</t>
        </is>
      </c>
      <c r="B218" s="111" t="inlineStr">
        <is>
          <t>Dev Hinged</t>
        </is>
      </c>
      <c r="C218" s="111" t="inlineStr">
        <is>
          <t>Technology</t>
        </is>
      </c>
      <c r="D218" s="115" t="inlineStr">
        <is>
          <t>Trainee AI Engineer</t>
        </is>
      </c>
      <c r="E218" s="115" t="inlineStr">
        <is>
          <t>AI/ML Engineer</t>
        </is>
      </c>
      <c r="F218" s="115" t="inlineStr">
        <is>
          <t>L2 – Trainee</t>
        </is>
      </c>
      <c r="G218" s="116" t="inlineStr">
        <is>
          <t>A2</t>
        </is>
      </c>
      <c r="H218" s="146" t="inlineStr">
        <is>
          <t>▲ Up</t>
        </is>
      </c>
      <c r="I218" s="111" t="inlineStr">
        <is>
          <t>IC</t>
        </is>
      </c>
      <c r="J218" s="113" t="inlineStr">
        <is>
          <t>Not rated · manager</t>
        </is>
      </c>
      <c r="K218" s="114" t="inlineStr">
        <is>
          <t>—</t>
        </is>
      </c>
      <c r="L218" s="114" t="inlineStr">
        <is>
          <t>Future Leader</t>
        </is>
      </c>
      <c r="M218" s="114" t="inlineStr">
        <is>
          <t>No rating data</t>
        </is>
      </c>
      <c r="N218" s="114" t="n"/>
      <c r="O218" s="114" t="inlineStr"/>
      <c r="P218" s="114" t="inlineStr"/>
      <c r="Q218" s="119" t="n">
        <v>91</v>
      </c>
      <c r="R218" s="164" t="inlineStr">
        <is>
          <t>Meets the level</t>
        </is>
      </c>
      <c r="S218" s="164" t="n">
        <v>98</v>
      </c>
      <c r="T218" s="164" t="n">
        <v>102</v>
      </c>
      <c r="U218" s="164" t="n">
        <v>82</v>
      </c>
      <c r="V218" s="164" t="n"/>
      <c r="W218" s="164" t="inlineStr">
        <is>
          <t>System design, SQL &amp; data, Product &amp; domain</t>
        </is>
      </c>
      <c r="X218" s="164" t="inlineStr">
        <is>
          <r>
            <rPr>
              <rFont val="Calibri"/>
              <b val="1"/>
              <sz val="10"/>
            </rPr>
            <t>A3:</t>
          </r>
          <r>
            <rPr>
              <rFont val="Calibri"/>
              <sz val="10"/>
            </rPr>
            <t xml:space="preserve"> 81% of profile — close</t>
          </r>
        </is>
      </c>
      <c r="Y218" s="164" t="inlineStr">
        <is>
          <r>
            <rPr>
              <rFont val="Calibri"/>
              <b val="1"/>
              <sz val="10"/>
            </rPr>
            <t>Evidence:</t>
          </r>
          <r>
            <rPr>
              <rFont val="Calibri"/>
              <sz val="10"/>
            </rPr>
            <t xml:space="preserve"> Survey + KRAs | Core: Ownership 2/2, Problem solving 3/2, Communication &amp; collaboration 2/2, Client &amp; quality focus 3/2, Learning agility 1/2, Integrity &amp; compliance 2/2 | Future-ready: AI literacy 3/2, Data literacy 1/2, Digital fluency 3/2, Innovation 3/2 | Functional: Programming &amp; stack 2/2, System design 1/2, SQL &amp; data 1/2, Cloud &amp; DevOps 3/2, AI / GenAI 3/2, Product &amp; domain 1/2</t>
          </r>
        </is>
      </c>
      <c r="Z218" s="120" t="inlineStr">
        <is>
          <t>AI / automation · Product &amp; tool knowledge</t>
        </is>
      </c>
      <c r="AA218" s="165" t="n"/>
      <c r="AB218" s="165" t="inlineStr">
        <is>
          <t>AI, GenAI &amp; Prompt Engineering; Cloud, DevOps &amp; CI/CD; Programming &amp; Tech-Stack Depth</t>
        </is>
      </c>
      <c r="AC218" s="165" t="inlineStr">
        <is>
          <t>AI / automation · Domain, regulatory &amp; XBRL · Product &amp; tool knowledge</t>
        </is>
      </c>
      <c r="AD218" s="165" t="n"/>
      <c r="AE218" s="122" t="inlineStr">
        <is>
          <t>No strong match from survey evidence</t>
        </is>
      </c>
      <c r="AF218" s="123" t="inlineStr">
        <is>
          <t>No material overlap found</t>
        </is>
      </c>
      <c r="AG218" s="123" t="inlineStr">
        <is>
          <t>Jay Gudhka · iDEAL, Senior Software Engineer — 0.41; Akbar Basha · iFile, Senior Database Engineer — 0.26</t>
        </is>
      </c>
      <c r="AH218" s="123" t="n"/>
      <c r="AI218" s="123" t="n"/>
      <c r="AJ218" s="123" t="n"/>
    </row>
    <row r="219" ht="132" customHeight="1">
      <c r="A219" s="109" t="inlineStr">
        <is>
          <t>IRIS2394</t>
        </is>
      </c>
      <c r="B219" s="111" t="inlineStr">
        <is>
          <t>Meet Patel</t>
        </is>
      </c>
      <c r="C219" s="111" t="inlineStr">
        <is>
          <t>Technology</t>
        </is>
      </c>
      <c r="D219" s="115" t="inlineStr">
        <is>
          <t>Trainee Software Engineer</t>
        </is>
      </c>
      <c r="E219" s="115" t="inlineStr">
        <is>
          <t>Software Engineer</t>
        </is>
      </c>
      <c r="F219" s="115" t="inlineStr">
        <is>
          <t>L2 – Trainee</t>
        </is>
      </c>
      <c r="G219" s="116" t="inlineStr">
        <is>
          <t>A2</t>
        </is>
      </c>
      <c r="H219" s="146" t="inlineStr">
        <is>
          <t>▲ Up</t>
        </is>
      </c>
      <c r="I219" s="111" t="inlineStr">
        <is>
          <t>IC</t>
        </is>
      </c>
      <c r="J219" s="113" t="inlineStr">
        <is>
          <t>Not rated · manager</t>
        </is>
      </c>
      <c r="K219" s="114" t="inlineStr">
        <is>
          <t>—</t>
        </is>
      </c>
      <c r="L219" s="114" t="inlineStr">
        <is>
          <t>Future Leader</t>
        </is>
      </c>
      <c r="M219" s="114" t="inlineStr">
        <is>
          <t>No rating data</t>
        </is>
      </c>
      <c r="N219" s="114" t="n"/>
      <c r="O219" s="114" t="inlineStr"/>
      <c r="P219" s="114" t="inlineStr"/>
      <c r="Q219" s="119" t="n">
        <v>74</v>
      </c>
      <c r="R219" s="164" t="inlineStr">
        <is>
          <t>Gap — development plan needed</t>
        </is>
      </c>
      <c r="S219" s="164" t="n">
        <v>75</v>
      </c>
      <c r="T219" s="164" t="n">
        <v>80</v>
      </c>
      <c r="U219" s="164" t="n">
        <v>70</v>
      </c>
      <c r="V219" s="164" t="n"/>
      <c r="W219" s="164" t="inlineStr">
        <is>
          <t>Programming &amp; stack, System design, SQL &amp; data</t>
        </is>
      </c>
      <c r="X219" s="164" t="inlineStr">
        <is>
          <r>
            <rPr>
              <rFont val="Calibri"/>
              <b val="1"/>
              <sz val="10"/>
            </rPr>
            <t>A3:</t>
          </r>
          <r>
            <rPr>
              <rFont val="Calibri"/>
              <sz val="10"/>
            </rPr>
            <t xml:space="preserve"> 64% of profile — not yet</t>
          </r>
        </is>
      </c>
      <c r="Y219" s="164" t="inlineStr">
        <is>
          <r>
            <rPr>
              <rFont val="Calibri"/>
              <b val="1"/>
              <sz val="10"/>
            </rPr>
            <t>Evidence:</t>
          </r>
          <r>
            <rPr>
              <rFont val="Calibri"/>
              <sz val="10"/>
            </rPr>
            <t xml:space="preserve"> Survey + KRAs | Core: Ownership 2/2, Problem solving 1/2, Communication &amp; collaboration 2/2, Client &amp; quality focus 1/2, Learning agility 1/2, Integrity &amp; compliance 2/2 | Future-ready: AI literacy 3/2, Data literacy 1/2, Digital fluency 2/2, Innovation 1/2 | Functional: Programming &amp; stack 1/2, System design 1/2, SQL &amp; data 1/2, Cloud &amp; DevOps 1/2, AI / GenAI 3/2, Product &amp; domain 2/2</t>
          </r>
        </is>
      </c>
      <c r="Z219" s="120" t="inlineStr">
        <is>
          <t>Leadership &amp; people management</t>
        </is>
      </c>
      <c r="AA219" s="165" t="n"/>
      <c r="AB219" s="165" t="inlineStr">
        <is>
          <t>AI, GenAI &amp; Prompt Engineering</t>
        </is>
      </c>
      <c r="AC219" s="165" t="inlineStr">
        <is>
          <t>Leadership &amp; people management</t>
        </is>
      </c>
      <c r="AD219" s="165" t="n"/>
      <c r="AE219" s="122" t="inlineStr">
        <is>
          <t>No strong match from survey evidence</t>
        </is>
      </c>
      <c r="AF219" s="123" t="inlineStr">
        <is>
          <t>Harsh Borad · Software Engineer — 0.46: development, feature, fixing, claude; Imtiyaz Pathan · Senior Software Engineer — 0.43: development, bug, feature, api</t>
        </is>
      </c>
      <c r="AG219" s="123" t="inlineStr">
        <is>
          <t>Devkumar Nishad · iFile, Software Engineer — 0.44; Mukesh Babulal Suthar · iFile, Senior Software Engineer — 0.43; Balram Mahato · iFile, Software Engineer — 0.35</t>
        </is>
      </c>
      <c r="AH219" s="123" t="n"/>
      <c r="AI219" s="123" t="n"/>
      <c r="AJ219" s="123" t="n"/>
    </row>
    <row r="220" ht="132" customHeight="1">
      <c r="A220" s="109" t="inlineStr">
        <is>
          <t>IRIS2454</t>
        </is>
      </c>
      <c r="B220" s="111" t="inlineStr">
        <is>
          <t>Ayush Sharma</t>
        </is>
      </c>
      <c r="C220" s="111" t="inlineStr">
        <is>
          <t>Technology</t>
        </is>
      </c>
      <c r="D220" s="111" t="inlineStr">
        <is>
          <t>Trainee Software Engineer</t>
        </is>
      </c>
      <c r="E220" s="111" t="inlineStr">
        <is>
          <t>Trainee Software Engineer</t>
        </is>
      </c>
      <c r="F220" s="111" t="inlineStr">
        <is>
          <t>L2 – Trainee</t>
        </is>
      </c>
      <c r="G220" s="26" t="inlineStr">
        <is>
          <t>A1</t>
        </is>
      </c>
      <c r="H220" s="149" t="inlineStr">
        <is>
          <t>• Same level</t>
        </is>
      </c>
      <c r="I220" s="111" t="inlineStr">
        <is>
          <t>IC</t>
        </is>
      </c>
      <c r="J220" s="113" t="inlineStr">
        <is>
          <t>Not rated · manager</t>
        </is>
      </c>
      <c r="K220" s="114" t="inlineStr">
        <is>
          <t>—</t>
        </is>
      </c>
      <c r="L220" s="114" t="inlineStr">
        <is>
          <t>Trusted Professional</t>
        </is>
      </c>
      <c r="M220" s="114" t="inlineStr">
        <is>
          <t>No rating data</t>
        </is>
      </c>
      <c r="N220" s="114" t="n"/>
      <c r="O220" s="114" t="inlineStr"/>
      <c r="P220" s="114" t="inlineStr"/>
      <c r="Q220" s="119" t="n">
        <v>102</v>
      </c>
      <c r="R220" s="164" t="inlineStr">
        <is>
          <t>Meets the level</t>
        </is>
      </c>
      <c r="S220" s="164" t="n">
        <v>103</v>
      </c>
      <c r="T220" s="164" t="n">
        <v>105</v>
      </c>
      <c r="U220" s="164" t="n">
        <v>100</v>
      </c>
      <c r="V220" s="164" t="n"/>
      <c r="W220" s="164" t="inlineStr">
        <is>
          <t>None — maintain and stretch</t>
        </is>
      </c>
      <c r="X220" s="164" t="inlineStr">
        <is>
          <r>
            <rPr>
              <rFont val="Calibri"/>
              <b val="1"/>
              <sz val="10"/>
            </rPr>
            <t>A2:</t>
          </r>
          <r>
            <rPr>
              <rFont val="Calibri"/>
              <sz val="10"/>
            </rPr>
            <t xml:space="preserve"> 55% of profile — not yet</t>
          </r>
        </is>
      </c>
      <c r="Y220" s="164" t="inlineStr">
        <is>
          <r>
            <rPr>
              <rFont val="Calibri"/>
              <b val="1"/>
              <sz val="10"/>
            </rPr>
            <t>Evidence:</t>
          </r>
          <r>
            <rPr>
              <rFont val="Calibri"/>
              <sz val="10"/>
            </rPr>
            <t xml:space="preserve"> Survey + KRAs | Core: Ownership 1/1, Problem solving 1/1, Communication &amp; collaboration 1/1, Client &amp; quality focus 2/1, Learning agility 1/1, Integrity &amp; compliance 1/1 | Future-ready: AI literacy 1/1, Data literacy 1/1, Digital fluency 2/1, Innovation 1/1 | Functional: Programming &amp; stack 1/1, System design 1/1, SQL &amp; data 1/1, Cloud &amp; DevOps 1/1, AI / GenAI 1/1, Product &amp; domain 1/1</t>
          </r>
        </is>
      </c>
      <c r="Z220" s="120" t="inlineStr">
        <is>
          <t>AI / automation · Leadership &amp; people management · Technical depth &amp; architecture</t>
        </is>
      </c>
      <c r="AA220" s="165" t="n"/>
      <c r="AB220" s="165" t="inlineStr">
        <is>
          <t>AI, GenAI &amp; Prompt Engineering; Programming &amp; Tech-Stack Depth</t>
        </is>
      </c>
      <c r="AC220" s="165" t="inlineStr">
        <is>
          <t>AI / automation · Leadership &amp; people management · Technical depth &amp; architecture</t>
        </is>
      </c>
      <c r="AD220" s="165" t="n"/>
      <c r="AE220" s="122" t="inlineStr">
        <is>
          <t>No strong match from survey evidence</t>
        </is>
      </c>
      <c r="AF220" s="123" t="inlineStr">
        <is>
          <t>Kuldip D Shah · Software Engineer — 0.38: react, features, studio, visual; Jayshiv Patel · Software Engineer — 0.31: react, net, features, code; Rahul Mejari · Senior UI Developer — 0.30: scalable, react, code</t>
        </is>
      </c>
      <c r="AG220" s="123" t="inlineStr">
        <is>
          <t>Krishnadev Arya · Datatech, Software Engineer — 0.51; Anurag Gupta · iFile, Trainee UI Developer — 0.41; Hemalatha Visamsetti · iFile, Senior Software Engineer — 0.37</t>
        </is>
      </c>
      <c r="AH220" s="123" t="n"/>
      <c r="AI220" s="123" t="n"/>
      <c r="AJ220" s="123" t="n"/>
    </row>
    <row r="221" ht="132" customHeight="1">
      <c r="A221" s="109" t="inlineStr">
        <is>
          <t>IRIS2455</t>
        </is>
      </c>
      <c r="B221" s="111" t="inlineStr">
        <is>
          <t>Soniya Paliwal</t>
        </is>
      </c>
      <c r="C221" s="111" t="inlineStr">
        <is>
          <t>Technology</t>
        </is>
      </c>
      <c r="D221" s="111" t="inlineStr">
        <is>
          <t>Trainee Software Engineer</t>
        </is>
      </c>
      <c r="E221" s="111" t="inlineStr">
        <is>
          <t>Trainee Software Engineer</t>
        </is>
      </c>
      <c r="F221" s="111" t="inlineStr">
        <is>
          <t>L2 – Trainee</t>
        </is>
      </c>
      <c r="G221" s="26" t="inlineStr">
        <is>
          <t>A1</t>
        </is>
      </c>
      <c r="H221" s="149" t="inlineStr">
        <is>
          <t>• Same level</t>
        </is>
      </c>
      <c r="I221" s="111" t="inlineStr">
        <is>
          <t>IC</t>
        </is>
      </c>
      <c r="J221" s="113" t="inlineStr">
        <is>
          <t>Not rated · manager</t>
        </is>
      </c>
      <c r="K221" s="114" t="inlineStr">
        <is>
          <t>—</t>
        </is>
      </c>
      <c r="L221" s="114" t="inlineStr">
        <is>
          <t>Future Leader</t>
        </is>
      </c>
      <c r="M221" s="114" t="inlineStr">
        <is>
          <t>No rating data</t>
        </is>
      </c>
      <c r="N221" s="114" t="n"/>
      <c r="O221" s="114" t="inlineStr"/>
      <c r="P221" s="114" t="inlineStr"/>
      <c r="Q221" s="119" t="n">
        <v>102</v>
      </c>
      <c r="R221" s="164" t="inlineStr">
        <is>
          <t>Meets the level</t>
        </is>
      </c>
      <c r="S221" s="164" t="n">
        <v>103</v>
      </c>
      <c r="T221" s="164" t="n">
        <v>105</v>
      </c>
      <c r="U221" s="164" t="n">
        <v>100</v>
      </c>
      <c r="V221" s="164" t="n"/>
      <c r="W221" s="164" t="inlineStr">
        <is>
          <t>None — maintain and stretch</t>
        </is>
      </c>
      <c r="X221" s="164" t="inlineStr">
        <is>
          <r>
            <rPr>
              <rFont val="Calibri"/>
              <b val="1"/>
              <sz val="10"/>
            </rPr>
            <t>A2:</t>
          </r>
          <r>
            <rPr>
              <rFont val="Calibri"/>
              <sz val="10"/>
            </rPr>
            <t xml:space="preserve"> 55% of profile — not yet</t>
          </r>
        </is>
      </c>
      <c r="Y221" s="164" t="inlineStr">
        <is>
          <r>
            <rPr>
              <rFont val="Calibri"/>
              <b val="1"/>
              <sz val="10"/>
            </rPr>
            <t>Evidence:</t>
          </r>
          <r>
            <rPr>
              <rFont val="Calibri"/>
              <sz val="10"/>
            </rPr>
            <t xml:space="preserve"> Survey + KRAs | Core: Ownership 2/1,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1/1</t>
          </r>
        </is>
      </c>
      <c r="Z221" s="120" t="inlineStr">
        <is>
          <t>Answered · no common topic</t>
        </is>
      </c>
      <c r="AA221" s="165" t="n"/>
      <c r="AB221" s="165" t="inlineStr">
        <is>
          <t>Programming &amp; Tech-Stack Depth; Advanced Excel &amp; Productivity Tools; People Leadership &amp; Mentoring</t>
        </is>
      </c>
      <c r="AC221" s="165" t="inlineStr">
        <is>
          <t>Answered · no common topic</t>
        </is>
      </c>
      <c r="AD221" s="165" t="n"/>
      <c r="AE221" s="122" t="inlineStr">
        <is>
          <t>No strong match from survey evidence</t>
        </is>
      </c>
      <c r="AF221" s="123" t="inlineStr">
        <is>
          <t>Jayshiv Patel · Software Engineer — 0.39: development, react, net, debugging; Kuldip D Shah · Software Engineer — 0.37: react, fixing, studio, visual; Harsh Borad · Software Engineer — 0.32: development, end, fixing, debugging</t>
        </is>
      </c>
      <c r="AG221" s="123" t="inlineStr">
        <is>
          <t>Atharv Sameer Shevade · iDEAL, Trainee Software Engineer — 0.35; Akshata Sabale · iDEAL, Software Engineer — 0.33; Shubham Mhadgut · iFile, Senior Software Engineer — 0.27</t>
        </is>
      </c>
      <c r="AH221" s="123" t="n"/>
      <c r="AI221" s="123" t="n"/>
      <c r="AJ221" s="123" t="n"/>
    </row>
  </sheetData>
  <mergeCells count="16">
    <mergeCell ref="A1:T1"/>
    <mergeCell ref="G4:H4"/>
    <mergeCell ref="E4:F4"/>
    <mergeCell ref="V4:W4"/>
    <mergeCell ref="Q5:Y5"/>
    <mergeCell ref="L4:M4"/>
    <mergeCell ref="A5:I5"/>
    <mergeCell ref="AE5:AJ5"/>
    <mergeCell ref="A4:D4"/>
    <mergeCell ref="A3:T3"/>
    <mergeCell ref="A2:T2"/>
    <mergeCell ref="I4:K4"/>
    <mergeCell ref="N4:P4"/>
    <mergeCell ref="Z5:AD5"/>
    <mergeCell ref="Q4:U4"/>
    <mergeCell ref="J5:P5"/>
  </mergeCell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15.xml><?xml version="1.0" encoding="utf-8"?>
<worksheet xmlns="http://schemas.openxmlformats.org/spreadsheetml/2006/main">
  <sheetPr>
    <tabColor rgb="00C00000"/>
    <outlinePr summaryBelow="1" summaryRight="1"/>
    <pageSetUpPr fitToPage="1"/>
  </sheetPr>
  <dimension ref="A1:G220"/>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9" customWidth="1" min="3" max="3"/>
    <col width="9" customWidth="1" min="4" max="4"/>
    <col width="30" customWidth="1" min="5" max="5"/>
    <col width="62" customWidth="1" min="6" max="6"/>
    <col width="13" customWidth="1" min="7" max="7"/>
  </cols>
  <sheetData>
    <row r="1" ht="34" customHeight="1">
      <c r="A1" s="1" t="inlineStr">
        <is>
          <t>Calibration &amp; Decisions — what the panel and managers need to decide</t>
        </is>
      </c>
      <c r="G1" s="243" t="inlineStr">
        <is>
          <t>◂ Contents</t>
        </is>
      </c>
    </row>
    <row r="2" ht="46" customHeight="1">
      <c r="A2" s="3" t="inlineStr">
        <is>
          <t>Sheet 9 · Every placement that needs a human decision, with the reason: Player-Coach transition steps and candidates, close calls, moves down, changes from the earlier proposal, provisional cases, title checks, long-tenure A3 cases, senior titles without teams — then the open decisions and the quality checks run on this workbook.</t>
        </is>
      </c>
    </row>
    <row r="3">
      <c r="A3" s="4" t="inlineStr">
        <is>
          <t>IRIS · Job Architecture &amp; Job Design · Final v1.12 · October 2026 · Internal — Confidential</t>
        </is>
      </c>
    </row>
    <row r="4" ht="15" customHeight="1"/>
    <row r="5" ht="20" customHeight="1">
      <c r="A5" s="6" t="inlineStr">
        <is>
          <t>A. Player-Coach transition steps placed — 0</t>
        </is>
      </c>
    </row>
    <row r="6" ht="15" customHeight="1">
      <c r="A6" s="11" t="inlineStr">
        <is>
          <t>Confirm the person still spends the stated share of time on hands-on work.</t>
        </is>
      </c>
    </row>
    <row r="7" ht="15" customHeight="1">
      <c r="A7" s="11" t="inlineStr">
        <is>
          <t>No cases.</t>
        </is>
      </c>
    </row>
    <row r="8" ht="20" customHeight="1">
      <c r="A8" s="6" t="inlineStr">
        <is>
          <t>B. Player-Coach candidates and watch list — 2</t>
        </is>
      </c>
    </row>
    <row r="9" ht="15" customHeight="1">
      <c r="A9" s="11" t="inlineStr">
        <is>
          <t>Manager to confirm hands-on delivery, or watch for the role growing into the Player-Coach transition step. Red = input needed.</t>
        </is>
      </c>
    </row>
    <row r="10" ht="15" customHeight="1">
      <c r="A10" s="12" t="inlineStr">
        <is>
          <t>Person</t>
        </is>
      </c>
      <c r="B10" s="12" t="inlineStr">
        <is>
          <t>Department</t>
        </is>
      </c>
      <c r="C10" s="12" t="inlineStr">
        <is>
          <t>Level</t>
        </is>
      </c>
      <c r="D10" s="12" t="inlineStr">
        <is>
          <t>Score</t>
        </is>
      </c>
      <c r="E10" s="12" t="inlineStr">
        <is>
          <t>Designation</t>
        </is>
      </c>
      <c r="F10" s="12" t="inlineStr">
        <is>
          <t>Reason / rule</t>
        </is>
      </c>
    </row>
    <row r="11" ht="28" customHeight="1">
      <c r="A11" s="13" t="inlineStr">
        <is>
          <t>Saahit Togaru</t>
        </is>
      </c>
      <c r="B11" s="16" t="inlineStr">
        <is>
          <t>Marketing</t>
        </is>
      </c>
      <c r="C11" s="15" t="inlineStr">
        <is>
          <t>B3</t>
        </is>
      </c>
      <c r="D11" s="15" t="n">
        <v>6</v>
      </c>
      <c r="E11" s="16" t="inlineStr">
        <is>
          <t>Senior Marketing Manager</t>
        </is>
      </c>
      <c r="F11" s="133" t="inlineStr">
        <is>
          <r>
            <rPr>
              <rFont val="Calibri"/>
              <b val="1"/>
              <color rgb="009C0006"/>
              <sz val="10"/>
            </rPr>
            <t>B+ watch:</t>
          </r>
          <r>
            <rPr>
              <rFont val="Calibri"/>
              <color rgb="009C0006"/>
              <sz val="10"/>
            </rPr>
            <t xml:space="preserve"> leads people, Player-Coach score 5.93 · needs 6.25, C–A average 6.00 · needs 5.5</t>
          </r>
        </is>
      </c>
    </row>
    <row r="12" ht="28" customHeight="1">
      <c r="A12" s="13" t="inlineStr">
        <is>
          <t>Ashish Singhvi</t>
        </is>
      </c>
      <c r="B12" s="16" t="inlineStr">
        <is>
          <t>Technology</t>
        </is>
      </c>
      <c r="C12" s="15" t="inlineStr">
        <is>
          <t>C2</t>
        </is>
      </c>
      <c r="D12" s="15" t="n">
        <v>8.07</v>
      </c>
      <c r="E12" s="16" t="inlineStr">
        <is>
          <t>Head – Product Engineering</t>
        </is>
      </c>
      <c r="F12" s="133" t="inlineStr">
        <is>
          <r>
            <rPr>
              <rFont val="Calibri"/>
              <b val="1"/>
              <color rgb="009C0006"/>
              <sz val="10"/>
            </rPr>
            <t>C+ watch:</t>
          </r>
          <r>
            <rPr>
              <rFont val="Calibri"/>
              <color rgb="009C0006"/>
              <sz val="10"/>
            </rPr>
            <t xml:space="preserve"> leads people, Player-Coach score 8.07 · needs 8.25, C–A average 8.00 · needs 7.5</t>
          </r>
        </is>
      </c>
    </row>
    <row r="13" ht="15" customHeight="1"/>
    <row r="14" ht="20" customHeight="1">
      <c r="A14" s="6" t="inlineStr">
        <is>
          <t>C. Close calls · score within ±0.05 of a rounding point, and the score decided the level — 17</t>
        </is>
      </c>
    </row>
    <row r="15" ht="28" customHeight="1">
      <c r="A15" s="11" t="inlineStr">
        <is>
          <t>Calibrate against peers before confirming. Where a rule set the level, the rounding point does not matter, so those people are listed in C2 instead.</t>
        </is>
      </c>
    </row>
    <row r="16" ht="15" customHeight="1">
      <c r="A16" s="12" t="inlineStr">
        <is>
          <t>Person</t>
        </is>
      </c>
      <c r="B16" s="12" t="inlineStr">
        <is>
          <t>Department</t>
        </is>
      </c>
      <c r="C16" s="12" t="inlineStr">
        <is>
          <t>Level</t>
        </is>
      </c>
      <c r="D16" s="12" t="inlineStr">
        <is>
          <t>Score</t>
        </is>
      </c>
      <c r="E16" s="12" t="inlineStr">
        <is>
          <t>Designation</t>
        </is>
      </c>
      <c r="F16" s="12" t="inlineStr">
        <is>
          <t>Reason / rule</t>
        </is>
      </c>
    </row>
    <row r="17" ht="41" customHeight="1">
      <c r="A17" s="13" t="inlineStr">
        <is>
          <t>Aishwarya Chaulkar</t>
        </is>
      </c>
      <c r="B17" s="16" t="inlineStr">
        <is>
          <t>Digitizing</t>
        </is>
      </c>
      <c r="C17" s="15" t="inlineStr">
        <is>
          <t>A3</t>
        </is>
      </c>
      <c r="D17" s="15" t="n">
        <v>2.53</v>
      </c>
      <c r="E17" s="16" t="inlineStr">
        <is>
          <t>Senior Digitization Associate</t>
        </is>
      </c>
      <c r="F17" s="16" t="inlineStr">
        <is>
          <t>Score 2.53 is 0.03 above the 2.5 rounding point between A2 and A3, and no rule moved it: confirm A3 against peers in similar roles, or place at A2.</t>
        </is>
      </c>
    </row>
    <row r="18" ht="41" customHeight="1">
      <c r="A18" s="13" t="inlineStr">
        <is>
          <t>Dhanraj Patil</t>
        </is>
      </c>
      <c r="B18" s="16" t="inlineStr">
        <is>
          <t>Digitizing</t>
        </is>
      </c>
      <c r="C18" s="15" t="inlineStr">
        <is>
          <t>A3</t>
        </is>
      </c>
      <c r="D18" s="15" t="n">
        <v>2.5</v>
      </c>
      <c r="E18" s="16" t="inlineStr">
        <is>
          <t>Senior Digitization Associate</t>
        </is>
      </c>
      <c r="F18" s="16" t="inlineStr">
        <is>
          <t>Score 2.50 is 0.00 above the 2.5 rounding point between A2 and A3, and no rule moved it: confirm A3 against peers in similar roles, or place at A2.</t>
        </is>
      </c>
    </row>
    <row r="19" ht="41" customHeight="1">
      <c r="A19" s="13" t="inlineStr">
        <is>
          <t>Chirag Shah</t>
        </is>
      </c>
      <c r="B19" s="16" t="inlineStr">
        <is>
          <t>Functional</t>
        </is>
      </c>
      <c r="C19" s="15" t="inlineStr">
        <is>
          <t>B1</t>
        </is>
      </c>
      <c r="D19" s="15" t="n">
        <v>3.53</v>
      </c>
      <c r="E19" s="16" t="inlineStr">
        <is>
          <t>Functional Specialist</t>
        </is>
      </c>
      <c r="F19" s="16" t="inlineStr">
        <is>
          <t>Score 3.53 is 0.03 above the 3.5 rounding point between A3 and B1, and no rule moved it: confirm B1 against peers in similar roles, or place at A3.</t>
        </is>
      </c>
    </row>
    <row r="20" ht="41" customHeight="1">
      <c r="A20" s="13" t="inlineStr">
        <is>
          <t>Karthik Menon</t>
        </is>
      </c>
      <c r="B20" s="16" t="inlineStr">
        <is>
          <t>Functional</t>
        </is>
      </c>
      <c r="C20" s="15" t="inlineStr">
        <is>
          <t>B1</t>
        </is>
      </c>
      <c r="D20" s="15" t="n">
        <v>3.53</v>
      </c>
      <c r="E20" s="16" t="inlineStr">
        <is>
          <t>Functional Specialist</t>
        </is>
      </c>
      <c r="F20" s="16" t="inlineStr">
        <is>
          <t>Score 3.53 is 0.03 above the 3.5 rounding point between A3 and B1, and no rule moved it: confirm B1 against peers in similar roles, or place at A3.</t>
        </is>
      </c>
    </row>
    <row r="21" ht="41" customHeight="1">
      <c r="A21" s="13" t="inlineStr">
        <is>
          <t>Sudipta Kundu</t>
        </is>
      </c>
      <c r="B21" s="16" t="inlineStr">
        <is>
          <t>Marketing</t>
        </is>
      </c>
      <c r="C21" s="15" t="inlineStr">
        <is>
          <t>B2</t>
        </is>
      </c>
      <c r="D21" s="15" t="n">
        <v>4.54</v>
      </c>
      <c r="E21" s="16" t="inlineStr">
        <is>
          <t>Senior Marketing Specialist – POD Lead</t>
        </is>
      </c>
      <c r="F21" s="16" t="inlineStr">
        <is>
          <t>Score 4.54 is 0.04 above the 4.5 rounding point between B1 and B2, and no rule moved it: confirm B2 against peers in similar roles, or place at B1.</t>
        </is>
      </c>
    </row>
    <row r="22" ht="41" customHeight="1">
      <c r="A22" s="13" t="inlineStr">
        <is>
          <t>Mohammed Dholkawala</t>
        </is>
      </c>
      <c r="B22" s="16" t="inlineStr">
        <is>
          <t>Services</t>
        </is>
      </c>
      <c r="C22" s="15" t="inlineStr">
        <is>
          <t>B2</t>
        </is>
      </c>
      <c r="D22" s="15" t="n">
        <v>4.54</v>
      </c>
      <c r="E22" s="16" t="inlineStr">
        <is>
          <t>Manager – Assisted Services</t>
        </is>
      </c>
      <c r="F22" s="16" t="inlineStr">
        <is>
          <t>Score 4.54 is 0.04 above the 4.5 rounding point between B1 and B2, and no rule moved it: confirm B2 against peers in similar roles, or place at B1.</t>
        </is>
      </c>
    </row>
    <row r="23" ht="41" customHeight="1">
      <c r="A23" s="13" t="inlineStr">
        <is>
          <t>Anjum Shaikh</t>
        </is>
      </c>
      <c r="B23" s="16" t="inlineStr">
        <is>
          <t>Services</t>
        </is>
      </c>
      <c r="C23" s="15" t="inlineStr">
        <is>
          <t>A3</t>
        </is>
      </c>
      <c r="D23" s="15" t="n">
        <v>3.45</v>
      </c>
      <c r="E23" s="16" t="inlineStr">
        <is>
          <t>Senior Financial Analyst</t>
        </is>
      </c>
      <c r="F23" s="16" t="inlineStr">
        <is>
          <t>Score 3.45 is 0.05 below the 3.5 rounding point between A3 and B1, and no rule moved it: confirm A3 against peers in similar roles, or place at B1.</t>
        </is>
      </c>
    </row>
    <row r="24" ht="41" customHeight="1">
      <c r="A24" s="13" t="inlineStr">
        <is>
          <t>Dhananjay Bavkar</t>
        </is>
      </c>
      <c r="B24" s="16" t="inlineStr">
        <is>
          <t>Services</t>
        </is>
      </c>
      <c r="C24" s="15" t="inlineStr">
        <is>
          <t>A3</t>
        </is>
      </c>
      <c r="D24" s="15" t="n">
        <v>3.48</v>
      </c>
      <c r="E24" s="16" t="inlineStr">
        <is>
          <t>Senior Financial Analyst</t>
        </is>
      </c>
      <c r="F24" s="16" t="inlineStr">
        <is>
          <t>Score 3.48 is 0.02 below the 3.5 rounding point between A3 and B1, and no rule moved it: confirm A3 against peers in similar roles, or place at B1.</t>
        </is>
      </c>
    </row>
    <row r="25" ht="41" customHeight="1">
      <c r="A25" s="13" t="inlineStr">
        <is>
          <t>Purva Shrivastava</t>
        </is>
      </c>
      <c r="B25" s="16" t="inlineStr">
        <is>
          <t>Services</t>
        </is>
      </c>
      <c r="C25" s="15" t="inlineStr">
        <is>
          <t>B1</t>
        </is>
      </c>
      <c r="D25" s="15" t="n">
        <v>3.53</v>
      </c>
      <c r="E25" s="16" t="inlineStr">
        <is>
          <t>XBRL Specialist</t>
        </is>
      </c>
      <c r="F25" s="16" t="inlineStr">
        <is>
          <t>Score 3.53 is 0.03 above the 3.5 rounding point between A3 and B1, and no rule moved it: confirm B1 against peers in similar roles, or place at A3.</t>
        </is>
      </c>
    </row>
    <row r="26" ht="41" customHeight="1">
      <c r="A26" s="13" t="inlineStr">
        <is>
          <t>Sandeep Dhere</t>
        </is>
      </c>
      <c r="B26" s="16" t="inlineStr">
        <is>
          <t>Services</t>
        </is>
      </c>
      <c r="C26" s="15" t="inlineStr">
        <is>
          <t>B1</t>
        </is>
      </c>
      <c r="D26" s="15" t="n">
        <v>3.51</v>
      </c>
      <c r="E26" s="16" t="inlineStr">
        <is>
          <t>XBRL Specialist</t>
        </is>
      </c>
      <c r="F26" s="16" t="inlineStr">
        <is>
          <t>Score 3.51 is 0.01 above the 3.5 rounding point between A3 and B1, and no rule moved it: confirm B1 against peers in similar roles, or place at A3.</t>
        </is>
      </c>
    </row>
    <row r="27" ht="41" customHeight="1">
      <c r="A27" s="13" t="inlineStr">
        <is>
          <t>Vikram Bangera</t>
        </is>
      </c>
      <c r="B27" s="16" t="inlineStr">
        <is>
          <t>Services</t>
        </is>
      </c>
      <c r="C27" s="15" t="inlineStr">
        <is>
          <t>A3</t>
        </is>
      </c>
      <c r="D27" s="15" t="n">
        <v>3.48</v>
      </c>
      <c r="E27" s="16" t="inlineStr">
        <is>
          <t>Senior Financial Analyst</t>
        </is>
      </c>
      <c r="F27" s="16" t="inlineStr">
        <is>
          <t>Score 3.48 is 0.02 below the 3.5 rounding point between A3 and B1, and no rule moved it: confirm A3 against peers in similar roles, or place at B1.</t>
        </is>
      </c>
    </row>
    <row r="28" ht="41" customHeight="1">
      <c r="A28" s="13" t="inlineStr">
        <is>
          <t>Chinmayi Patil</t>
        </is>
      </c>
      <c r="B28" s="16" t="inlineStr">
        <is>
          <t>Support</t>
        </is>
      </c>
      <c r="C28" s="15" t="inlineStr">
        <is>
          <t>B2</t>
        </is>
      </c>
      <c r="D28" s="15" t="n">
        <v>4.51</v>
      </c>
      <c r="E28" s="16" t="inlineStr">
        <is>
          <t>Customer Success Specialist</t>
        </is>
      </c>
      <c r="F28" s="16" t="inlineStr">
        <is>
          <t>Score 4.51 is 0.01 above the 4.5 rounding point between B1 and B2, and no rule moved it: confirm B2 against peers in similar roles, or place at B1.</t>
        </is>
      </c>
    </row>
    <row r="29" ht="41" customHeight="1">
      <c r="A29" s="13" t="inlineStr">
        <is>
          <t>Varun Bubna</t>
        </is>
      </c>
      <c r="B29" s="16" t="inlineStr">
        <is>
          <t>Support</t>
        </is>
      </c>
      <c r="C29" s="15" t="inlineStr">
        <is>
          <t>B2</t>
        </is>
      </c>
      <c r="D29" s="15" t="n">
        <v>4.5</v>
      </c>
      <c r="E29" s="16" t="inlineStr">
        <is>
          <t>Senior Customer Success Specialist</t>
        </is>
      </c>
      <c r="F29" s="16" t="inlineStr">
        <is>
          <t>Score 4.50 is 0.00 above the 4.5 rounding point between B1 and B2, and no rule moved it: confirm B2 against peers in similar roles, or place at B1.</t>
        </is>
      </c>
    </row>
    <row r="30" ht="41" customHeight="1">
      <c r="A30" s="13" t="inlineStr">
        <is>
          <t>Dhiraj Suryawanshi</t>
        </is>
      </c>
      <c r="B30" s="16" t="inlineStr">
        <is>
          <t>Technology</t>
        </is>
      </c>
      <c r="C30" s="15" t="inlineStr">
        <is>
          <t>B2</t>
        </is>
      </c>
      <c r="D30" s="15" t="n">
        <v>5.5</v>
      </c>
      <c r="E30" s="16" t="inlineStr">
        <is>
          <t>Lead Software Engineer – POD Lead</t>
        </is>
      </c>
      <c r="F30" s="16" t="inlineStr">
        <is>
          <t>Score 5.50 is 0.00 below the 5.5 rounding point between B2 and B3, and no rule moved it: confirm B2 against peers in similar roles, or place at B3.</t>
        </is>
      </c>
    </row>
    <row r="31" ht="41" customHeight="1">
      <c r="A31" s="13" t="inlineStr">
        <is>
          <t>Prasad Shirke</t>
        </is>
      </c>
      <c r="B31" s="16" t="inlineStr">
        <is>
          <t>Technology</t>
        </is>
      </c>
      <c r="C31" s="15" t="inlineStr">
        <is>
          <t>B2</t>
        </is>
      </c>
      <c r="D31" s="15" t="n">
        <v>4.51</v>
      </c>
      <c r="E31" s="16" t="inlineStr">
        <is>
          <t>Senior Business Analysis Specialist – POD Lead</t>
        </is>
      </c>
      <c r="F31" s="16" t="inlineStr">
        <is>
          <t>Score 4.51 is 0.01 above the 4.5 rounding point between B1 and B2, and no rule moved it: confirm B2 against peers in similar roles, or place at B1.</t>
        </is>
      </c>
    </row>
    <row r="32" ht="41" customHeight="1">
      <c r="A32" s="13" t="inlineStr">
        <is>
          <t>Sarfaraz Badi</t>
        </is>
      </c>
      <c r="B32" s="16" t="inlineStr">
        <is>
          <t>Technology</t>
        </is>
      </c>
      <c r="C32" s="15" t="inlineStr">
        <is>
          <t>B2</t>
        </is>
      </c>
      <c r="D32" s="15" t="n">
        <v>5.5</v>
      </c>
      <c r="E32" s="16" t="inlineStr">
        <is>
          <t>Lead Software Engineer – POD Lead</t>
        </is>
      </c>
      <c r="F32" s="16" t="inlineStr">
        <is>
          <t>Score 5.50 is 0.00 below the 5.5 rounding point between B2 and B3, and no rule moved it: confirm B2 against peers in similar roles, or place at B3.</t>
        </is>
      </c>
    </row>
    <row r="33" ht="41" customHeight="1">
      <c r="A33" s="13" t="inlineStr">
        <is>
          <t>Manasvi Sharma</t>
        </is>
      </c>
      <c r="B33" s="16" t="inlineStr">
        <is>
          <t>Technology</t>
        </is>
      </c>
      <c r="C33" s="15" t="inlineStr">
        <is>
          <t>B1</t>
        </is>
      </c>
      <c r="D33" s="15" t="n">
        <v>3.52</v>
      </c>
      <c r="E33" s="16" t="inlineStr">
        <is>
          <t>AI/ML Specialist – POD Lead</t>
        </is>
      </c>
      <c r="F33" s="16" t="inlineStr">
        <is>
          <t>Score 3.52 is 0.02 above the 3.5 rounding point between A3 and B1, and no rule moved it: confirm B1 against peers in similar roles, or place at A3.</t>
        </is>
      </c>
    </row>
    <row r="34" ht="15" customHeight="1"/>
    <row r="35" ht="20" customHeight="1">
      <c r="A35" s="6" t="inlineStr">
        <is>
          <t>C2. Near a gate · a rule set the level, and the number behind it is within a quarter-point of flipping — 8</t>
        </is>
      </c>
    </row>
    <row r="36" ht="15" customHeight="1">
      <c r="A36" s="11" t="inlineStr">
        <is>
          <r>
            <rPr>
              <rFont val="Calibri"/>
              <b val="1"/>
              <i val="1"/>
              <color rgb="00595959"/>
              <sz val="10"/>
            </rPr>
            <t>Calibrate before confirming:</t>
          </r>
          <r>
            <rPr>
              <rFont val="Calibri"/>
              <i val="1"/>
              <color rgb="00595959"/>
              <sz val="10"/>
            </rPr>
            <t xml:space="preserve"> a small change in one rating would move these people.</t>
          </r>
        </is>
      </c>
    </row>
    <row r="37" ht="15" customHeight="1">
      <c r="A37" s="12" t="inlineStr">
        <is>
          <t>Person</t>
        </is>
      </c>
      <c r="B37" s="12" t="inlineStr">
        <is>
          <t>Department</t>
        </is>
      </c>
      <c r="C37" s="12" t="inlineStr">
        <is>
          <t>Level</t>
        </is>
      </c>
      <c r="D37" s="12" t="inlineStr">
        <is>
          <t>Score</t>
        </is>
      </c>
      <c r="E37" s="12" t="inlineStr">
        <is>
          <t>Designation</t>
        </is>
      </c>
      <c r="F37" s="12" t="inlineStr">
        <is>
          <t>Reason / rule</t>
        </is>
      </c>
    </row>
    <row r="38" ht="28" customHeight="1">
      <c r="A38" s="13" t="inlineStr">
        <is>
          <t>Ajinkya Dhumal</t>
        </is>
      </c>
      <c r="B38" s="16" t="inlineStr">
        <is>
          <t>Services</t>
        </is>
      </c>
      <c r="C38" s="15" t="inlineStr">
        <is>
          <t>A3</t>
        </is>
      </c>
      <c r="D38" s="15" t="n">
        <v>3.5</v>
      </c>
      <c r="E38" s="16" t="inlineStr">
        <is>
          <t>Senior Financial Analyst</t>
        </is>
      </c>
      <c r="F38" s="16" t="inlineStr">
        <is>
          <r>
            <rPr>
              <rFont val="Calibri"/>
              <b val="1"/>
              <sz val="10"/>
            </rPr>
            <t>Top of band:</t>
          </r>
          <r>
            <rPr>
              <rFont val="Calibri"/>
              <sz val="10"/>
            </rPr>
            <t xml:space="preserve"> 3.44 on Band B's weights, 0.06 short of the 3.5 needed to enter Band B.</t>
          </r>
        </is>
      </c>
    </row>
    <row r="39" ht="28" customHeight="1">
      <c r="A39" s="13" t="inlineStr">
        <is>
          <t>Ashok Yadav</t>
        </is>
      </c>
      <c r="B39" s="16" t="inlineStr">
        <is>
          <t>Services</t>
        </is>
      </c>
      <c r="C39" s="15" t="inlineStr">
        <is>
          <t>A3</t>
        </is>
      </c>
      <c r="D39" s="15" t="n">
        <v>3.5</v>
      </c>
      <c r="E39" s="16" t="inlineStr">
        <is>
          <t>Senior Financial Analyst</t>
        </is>
      </c>
      <c r="F39" s="16" t="inlineStr">
        <is>
          <r>
            <rPr>
              <rFont val="Calibri"/>
              <b val="1"/>
              <sz val="10"/>
            </rPr>
            <t>Top of band:</t>
          </r>
          <r>
            <rPr>
              <rFont val="Calibri"/>
              <sz val="10"/>
            </rPr>
            <t xml:space="preserve"> 3.42 on Band B's weights, 0.08 short of the 3.5 needed to enter Band B.</t>
          </r>
        </is>
      </c>
    </row>
    <row r="40" ht="28" customHeight="1">
      <c r="A40" s="13" t="inlineStr">
        <is>
          <t>Ruhee Chita</t>
        </is>
      </c>
      <c r="B40" s="16" t="inlineStr">
        <is>
          <t>Services</t>
        </is>
      </c>
      <c r="C40" s="15" t="inlineStr">
        <is>
          <t>A3</t>
        </is>
      </c>
      <c r="D40" s="15" t="n">
        <v>3.6</v>
      </c>
      <c r="E40" s="16" t="inlineStr">
        <is>
          <t>XBRL Specialist</t>
        </is>
      </c>
      <c r="F40" s="16" t="inlineStr">
        <is>
          <r>
            <rPr>
              <rFont val="Calibri"/>
              <b val="1"/>
              <sz val="10"/>
            </rPr>
            <t>Top of band:</t>
          </r>
          <r>
            <rPr>
              <rFont val="Calibri"/>
              <sz val="10"/>
            </rPr>
            <t xml:space="preserve"> 3.49 on Band B's weights, 0.01 short of the 3.5 needed to enter Band B.</t>
          </r>
        </is>
      </c>
    </row>
    <row r="41" ht="28" customHeight="1">
      <c r="A41" s="13" t="inlineStr">
        <is>
          <t>Sunita Ram Singh</t>
        </is>
      </c>
      <c r="B41" s="16" t="inlineStr">
        <is>
          <t>Services</t>
        </is>
      </c>
      <c r="C41" s="15" t="inlineStr">
        <is>
          <t>A3</t>
        </is>
      </c>
      <c r="D41" s="15" t="n">
        <v>3.5</v>
      </c>
      <c r="E41" s="16" t="inlineStr">
        <is>
          <t>Senior Financial Analyst</t>
        </is>
      </c>
      <c r="F41" s="16" t="inlineStr">
        <is>
          <r>
            <rPr>
              <rFont val="Calibri"/>
              <b val="1"/>
              <sz val="10"/>
            </rPr>
            <t>Top of band:</t>
          </r>
          <r>
            <rPr>
              <rFont val="Calibri"/>
              <sz val="10"/>
            </rPr>
            <t xml:space="preserve"> 3.42 on Band B's weights, 0.08 short of the 3.5 needed to enter Band B.</t>
          </r>
        </is>
      </c>
    </row>
    <row r="42" ht="28" customHeight="1">
      <c r="A42" s="13" t="inlineStr">
        <is>
          <t>Sunny Kirtane</t>
        </is>
      </c>
      <c r="B42" s="16" t="inlineStr">
        <is>
          <t>Services</t>
        </is>
      </c>
      <c r="C42" s="15" t="inlineStr">
        <is>
          <t>A3</t>
        </is>
      </c>
      <c r="D42" s="15" t="n">
        <v>3.5</v>
      </c>
      <c r="E42" s="16" t="inlineStr">
        <is>
          <t>Senior Financial Analyst</t>
        </is>
      </c>
      <c r="F42" s="16" t="inlineStr">
        <is>
          <r>
            <rPr>
              <rFont val="Calibri"/>
              <b val="1"/>
              <sz val="10"/>
            </rPr>
            <t>Top of band:</t>
          </r>
          <r>
            <rPr>
              <rFont val="Calibri"/>
              <sz val="10"/>
            </rPr>
            <t xml:space="preserve"> 3.42 on Band B's weights, 0.08 short of the 3.5 needed to enter Band B.</t>
          </r>
        </is>
      </c>
    </row>
    <row r="43" ht="28" customHeight="1">
      <c r="A43" s="13" t="inlineStr">
        <is>
          <t>Mayur Narvekar</t>
        </is>
      </c>
      <c r="B43" s="16" t="inlineStr">
        <is>
          <t>Support</t>
        </is>
      </c>
      <c r="C43" s="15" t="inlineStr">
        <is>
          <t>A3</t>
        </is>
      </c>
      <c r="D43" s="15" t="n">
        <v>3.57</v>
      </c>
      <c r="E43" s="16" t="inlineStr">
        <is>
          <t>MIS Specialist</t>
        </is>
      </c>
      <c r="F43" s="16" t="inlineStr">
        <is>
          <r>
            <rPr>
              <rFont val="Calibri"/>
              <b val="1"/>
              <sz val="10"/>
            </rPr>
            <t>Top of band:</t>
          </r>
          <r>
            <rPr>
              <rFont val="Calibri"/>
              <sz val="10"/>
            </rPr>
            <t xml:space="preserve"> 3.49 on Band B's weights, 0.01 short of the 3.5 needed to enter Band B.</t>
          </r>
        </is>
      </c>
    </row>
    <row r="44" ht="28" customHeight="1">
      <c r="A44" s="13" t="inlineStr">
        <is>
          <t>Riya Parekh</t>
        </is>
      </c>
      <c r="B44" s="16" t="inlineStr">
        <is>
          <t>Technology</t>
        </is>
      </c>
      <c r="C44" s="15" t="inlineStr">
        <is>
          <t>A3</t>
        </is>
      </c>
      <c r="D44" s="15" t="n">
        <v>2.42</v>
      </c>
      <c r="E44" s="16" t="inlineStr">
        <is>
          <t>Senior Software Engineer</t>
        </is>
      </c>
      <c r="F44" s="16" t="inlineStr">
        <is>
          <r>
            <rPr>
              <rFont val="Calibri"/>
              <b val="1"/>
              <sz val="10"/>
            </rPr>
            <t>Band A experience rule:</t>
          </r>
          <r>
            <rPr>
              <rFont val="Calibri"/>
              <sz val="10"/>
            </rPr>
            <t xml:space="preserve"> 2.2 yrs is within three months of the 1- or 2-year threshold.</t>
          </r>
        </is>
      </c>
    </row>
    <row r="45" ht="54" customHeight="1">
      <c r="A45" s="13" t="inlineStr">
        <is>
          <t>Saniya Baxi</t>
        </is>
      </c>
      <c r="B45" s="16" t="inlineStr">
        <is>
          <t>Technology</t>
        </is>
      </c>
      <c r="C45" s="15" t="inlineStr">
        <is>
          <t>A2</t>
        </is>
      </c>
      <c r="D45" s="15" t="n">
        <v>1.92</v>
      </c>
      <c r="E45" s="16" t="inlineStr">
        <is>
          <t>Business Analyst</t>
        </is>
      </c>
      <c r="F45" s="16" t="inlineStr">
        <is>
          <r>
            <rPr>
              <rFont val="Calibri"/>
              <b val="1"/>
              <sz val="10"/>
            </rPr>
            <t>Role substance:</t>
          </r>
          <r>
            <rPr>
              <rFont val="Calibri"/>
              <sz val="10"/>
            </rPr>
            <t xml:space="preserve"> complexity–accountability average 1.75 is 0.25 short of 2, which would lift the limit by one level; Band A experience rule: 2.2 yrs is within three months of the 1- or 2-year threshold.</t>
          </r>
        </is>
      </c>
    </row>
    <row r="46" ht="15" customHeight="1"/>
    <row r="47" ht="20" customHeight="1">
      <c r="A47" s="6" t="inlineStr">
        <is>
          <t>D. Moves down vs current level · pay and title protected for one cycle, V4 — 14</t>
        </is>
      </c>
    </row>
    <row r="48" ht="15" customHeight="1">
      <c r="A48" s="12" t="inlineStr">
        <is>
          <t>Person</t>
        </is>
      </c>
      <c r="B48" s="12" t="inlineStr">
        <is>
          <t>Department</t>
        </is>
      </c>
      <c r="C48" s="12" t="inlineStr">
        <is>
          <t>Level</t>
        </is>
      </c>
      <c r="D48" s="12" t="inlineStr">
        <is>
          <t>Score</t>
        </is>
      </c>
      <c r="E48" s="12" t="inlineStr">
        <is>
          <t>Designation</t>
        </is>
      </c>
      <c r="F48" s="12" t="inlineStr">
        <is>
          <t>Reason / rule</t>
        </is>
      </c>
    </row>
    <row r="49" ht="28" customHeight="1">
      <c r="A49" s="13" t="inlineStr">
        <is>
          <t>Vijay Parulekar</t>
        </is>
      </c>
      <c r="B49" s="16" t="inlineStr">
        <is>
          <t>Digitizing</t>
        </is>
      </c>
      <c r="C49" s="15" t="inlineStr">
        <is>
          <t>C1</t>
        </is>
      </c>
      <c r="D49" s="15" t="n">
        <v>7</v>
      </c>
      <c r="E49" s="16" t="inlineStr">
        <is>
          <t>Associate Head – Digitization</t>
        </is>
      </c>
      <c r="F49" s="16" t="inlineStr">
        <is>
          <t>Current L7 – Head / Sr Director → C1. No rule changed the level: the score decides.</t>
        </is>
      </c>
    </row>
    <row r="50" ht="28" customHeight="1">
      <c r="A50" s="13" t="inlineStr">
        <is>
          <t>Bharani Kumar</t>
        </is>
      </c>
      <c r="B50" s="16" t="inlineStr">
        <is>
          <t>Marketing</t>
        </is>
      </c>
      <c r="C50" s="15" t="inlineStr">
        <is>
          <t>B1</t>
        </is>
      </c>
      <c r="D50" s="15" t="n">
        <v>4.25</v>
      </c>
      <c r="E50" s="16" t="inlineStr">
        <is>
          <t>Design Specialist – POD Lead</t>
        </is>
      </c>
      <c r="F50" s="16" t="inlineStr">
        <is>
          <t>Current L5 – Lead · IC → B1. No rule changed the level: the score decides.</t>
        </is>
      </c>
    </row>
    <row r="51" ht="28" customHeight="1">
      <c r="A51" s="13" t="inlineStr">
        <is>
          <t>Anand Chiluka</t>
        </is>
      </c>
      <c r="B51" s="16" t="inlineStr">
        <is>
          <t>Marketing</t>
        </is>
      </c>
      <c r="C51" s="15" t="inlineStr">
        <is>
          <t>B1</t>
        </is>
      </c>
      <c r="D51" s="15" t="n">
        <v>3.75</v>
      </c>
      <c r="E51" s="16" t="inlineStr">
        <is>
          <t>Account Executive</t>
        </is>
      </c>
      <c r="F51" s="16" t="inlineStr">
        <is>
          <t>Current L5 – Lead · IC → B1. No rule changed the level: the score decides.</t>
        </is>
      </c>
    </row>
    <row r="52" ht="28" customHeight="1">
      <c r="A52" s="13" t="inlineStr">
        <is>
          <t>Vinod Katekar</t>
        </is>
      </c>
      <c r="B52" s="16" t="inlineStr">
        <is>
          <t>Quality Assurance</t>
        </is>
      </c>
      <c r="C52" s="15" t="inlineStr">
        <is>
          <t>B2</t>
        </is>
      </c>
      <c r="D52" s="15" t="n">
        <v>4.84</v>
      </c>
      <c r="E52" s="16" t="inlineStr">
        <is>
          <t>QA Manager</t>
        </is>
      </c>
      <c r="F52" s="16" t="inlineStr">
        <is>
          <t>Current L5 – Lead · IC → B2. No rule changed the level: the score decides.</t>
        </is>
      </c>
    </row>
    <row r="53" ht="28" customHeight="1">
      <c r="A53" s="13" t="inlineStr">
        <is>
          <t>Shashikant Mudaliar</t>
        </is>
      </c>
      <c r="B53" s="16" t="inlineStr">
        <is>
          <t>Services</t>
        </is>
      </c>
      <c r="C53" s="15" t="inlineStr">
        <is>
          <t>C1</t>
        </is>
      </c>
      <c r="D53" s="15" t="n">
        <v>7.14</v>
      </c>
      <c r="E53" s="16" t="inlineStr">
        <is>
          <t>Associate Head – XBRL Assisted Services</t>
        </is>
      </c>
      <c r="F53" s="16" t="inlineStr">
        <is>
          <t>Current L7 – Head / Sr Director → C1. No rule changed the level: the score decides.</t>
        </is>
      </c>
    </row>
    <row r="54" ht="28" customHeight="1">
      <c r="A54" s="13" t="inlineStr">
        <is>
          <t>Mohammed Sameer Shamsudin</t>
        </is>
      </c>
      <c r="B54" s="16" t="inlineStr">
        <is>
          <t>Services</t>
        </is>
      </c>
      <c r="C54" s="15" t="inlineStr">
        <is>
          <t>B2</t>
        </is>
      </c>
      <c r="D54" s="15" t="n">
        <v>4.57</v>
      </c>
      <c r="E54" s="16" t="inlineStr">
        <is>
          <t>Senior QA Specialist – POD Lead</t>
        </is>
      </c>
      <c r="F54" s="16" t="inlineStr">
        <is>
          <t>Current L5 – Lead · IC → B2. No rule changed the level: the score decides.</t>
        </is>
      </c>
    </row>
    <row r="55" ht="28" customHeight="1">
      <c r="A55" s="13" t="inlineStr">
        <is>
          <t>Jinesh Kumar S</t>
        </is>
      </c>
      <c r="B55" s="16" t="inlineStr">
        <is>
          <t>Services</t>
        </is>
      </c>
      <c r="C55" s="15" t="inlineStr">
        <is>
          <t>B2</t>
        </is>
      </c>
      <c r="D55" s="15" t="n">
        <v>5.04</v>
      </c>
      <c r="E55" s="16" t="inlineStr">
        <is>
          <t>Manager – Assisted Services</t>
        </is>
      </c>
      <c r="F55" s="16" t="inlineStr">
        <is>
          <t>Current L5 – Lead · IC → B2. No rule changed the level: the score decides.</t>
        </is>
      </c>
    </row>
    <row r="56" ht="28" customHeight="1">
      <c r="A56" s="13" t="inlineStr">
        <is>
          <t>Mohammed Dholkawala</t>
        </is>
      </c>
      <c r="B56" s="16" t="inlineStr">
        <is>
          <t>Services</t>
        </is>
      </c>
      <c r="C56" s="15" t="inlineStr">
        <is>
          <t>B2</t>
        </is>
      </c>
      <c r="D56" s="15" t="n">
        <v>4.54</v>
      </c>
      <c r="E56" s="16" t="inlineStr">
        <is>
          <t>Manager – Assisted Services</t>
        </is>
      </c>
      <c r="F56" s="16" t="inlineStr">
        <is>
          <t>Current L5 – Lead · IC → B2. No rule changed the level: the score decides.</t>
        </is>
      </c>
    </row>
    <row r="57" ht="28" customHeight="1">
      <c r="A57" s="13" t="inlineStr">
        <is>
          <t>Priyanka Jadhav</t>
        </is>
      </c>
      <c r="B57" s="16" t="inlineStr">
        <is>
          <t>Services</t>
        </is>
      </c>
      <c r="C57" s="15" t="inlineStr">
        <is>
          <t>B2</t>
        </is>
      </c>
      <c r="D57" s="15" t="n">
        <v>5.14</v>
      </c>
      <c r="E57" s="16" t="inlineStr">
        <is>
          <t>Manager – Assisted Services</t>
        </is>
      </c>
      <c r="F57" s="16" t="inlineStr">
        <is>
          <t>Current L5 – Lead · IC → B2. No rule changed the level: the score decides.</t>
        </is>
      </c>
    </row>
    <row r="58" ht="41" customHeight="1">
      <c r="A58" s="13" t="inlineStr">
        <is>
          <t>Anushree Aparajit</t>
        </is>
      </c>
      <c r="B58" s="16" t="inlineStr">
        <is>
          <t>Support</t>
        </is>
      </c>
      <c r="C58" s="15" t="inlineStr">
        <is>
          <t>C1</t>
        </is>
      </c>
      <c r="D58" s="15" t="n">
        <v>7.61</v>
      </c>
      <c r="E58" s="16" t="inlineStr">
        <is>
          <t>Associate Head – Customer Success</t>
        </is>
      </c>
      <c r="F58" s="16" t="inlineStr">
        <is>
          <t>Current L7 – Head / Sr Director → C1. Held at C1 instead of C2: C2 needs a whole function or a company-wide discipline, and the org chart does not show this yet.</t>
        </is>
      </c>
    </row>
    <row r="59" ht="28" customHeight="1">
      <c r="A59" s="13" t="inlineStr">
        <is>
          <t>Shailesh Koradiya</t>
        </is>
      </c>
      <c r="B59" s="16" t="inlineStr">
        <is>
          <t>Support</t>
        </is>
      </c>
      <c r="C59" s="15" t="inlineStr">
        <is>
          <t>B1</t>
        </is>
      </c>
      <c r="D59" s="15" t="n">
        <v>4.01</v>
      </c>
      <c r="E59" s="16" t="inlineStr">
        <is>
          <t>DevOps Specialist – POD Lead</t>
        </is>
      </c>
      <c r="F59" s="16" t="inlineStr">
        <is>
          <t>Current L5 – Lead · IC → B1. No rule changed the level: the score decides.</t>
        </is>
      </c>
    </row>
    <row r="60" ht="28" customHeight="1">
      <c r="A60" s="13" t="inlineStr">
        <is>
          <t>Harshal Shah</t>
        </is>
      </c>
      <c r="B60" s="16" t="inlineStr">
        <is>
          <t>Support</t>
        </is>
      </c>
      <c r="C60" s="15" t="inlineStr">
        <is>
          <t>B2</t>
        </is>
      </c>
      <c r="D60" s="15" t="n">
        <v>4.59</v>
      </c>
      <c r="E60" s="16" t="inlineStr">
        <is>
          <t>Support Manager</t>
        </is>
      </c>
      <c r="F60" s="16" t="inlineStr">
        <is>
          <t>Current L5 – Lead · IC → B2. No rule changed the level: the score decides.</t>
        </is>
      </c>
    </row>
    <row r="61" ht="28" customHeight="1">
      <c r="A61" s="13" t="inlineStr">
        <is>
          <t>Chinmayi Patil</t>
        </is>
      </c>
      <c r="B61" s="16" t="inlineStr">
        <is>
          <t>Support</t>
        </is>
      </c>
      <c r="C61" s="15" t="inlineStr">
        <is>
          <t>B2</t>
        </is>
      </c>
      <c r="D61" s="15" t="n">
        <v>4.51</v>
      </c>
      <c r="E61" s="16" t="inlineStr">
        <is>
          <t>Customer Success Specialist</t>
        </is>
      </c>
      <c r="F61" s="16" t="inlineStr">
        <is>
          <t>Current L5 – Manager → B2. No rule changed the level: the score decides.</t>
        </is>
      </c>
    </row>
    <row r="62" ht="28" customHeight="1">
      <c r="A62" s="13" t="inlineStr">
        <is>
          <t>Huzefa Petit</t>
        </is>
      </c>
      <c r="B62" s="16" t="inlineStr">
        <is>
          <t>Technology</t>
        </is>
      </c>
      <c r="C62" s="15" t="inlineStr">
        <is>
          <t>B1</t>
        </is>
      </c>
      <c r="D62" s="15" t="n">
        <v>4.03</v>
      </c>
      <c r="E62" s="16" t="inlineStr">
        <is>
          <t>Technical Specialist</t>
        </is>
      </c>
      <c r="F62" s="16" t="inlineStr">
        <is>
          <t>Current L5 – Lead · IC → B1. No rule changed the level: the score decides.</t>
        </is>
      </c>
    </row>
    <row r="63" ht="15" customHeight="1"/>
    <row r="64" ht="20" customHeight="1">
      <c r="A64" s="6" t="inlineStr">
        <is>
          <t>E. Changed from the earlier proposal — 14</t>
        </is>
      </c>
    </row>
    <row r="65" ht="15" customHeight="1">
      <c r="A65" s="11" t="inlineStr">
        <is>
          <t>Derived weight model and the Player-Coach transition steps.</t>
        </is>
      </c>
    </row>
    <row r="66" ht="15" customHeight="1">
      <c r="A66" s="12" t="inlineStr">
        <is>
          <t>Person</t>
        </is>
      </c>
      <c r="B66" s="12" t="inlineStr">
        <is>
          <t>Department</t>
        </is>
      </c>
      <c r="C66" s="12" t="inlineStr">
        <is>
          <t>Level</t>
        </is>
      </c>
      <c r="D66" s="12" t="inlineStr">
        <is>
          <t>Score</t>
        </is>
      </c>
      <c r="E66" s="12" t="inlineStr">
        <is>
          <t>Designation</t>
        </is>
      </c>
      <c r="F66" s="12" t="inlineStr">
        <is>
          <t>Reason / rule</t>
        </is>
      </c>
    </row>
    <row r="67" ht="41" customHeight="1">
      <c r="A67" s="13" t="inlineStr">
        <is>
          <t>Anuradha RK</t>
        </is>
      </c>
      <c r="B67" s="16" t="inlineStr">
        <is>
          <t>CARBON Business Head</t>
        </is>
      </c>
      <c r="C67" s="15" t="inlineStr">
        <is>
          <t>D2</t>
        </is>
      </c>
      <c r="D67" s="15" t="n">
        <v>9.029999999999999</v>
      </c>
      <c r="E67" s="16" t="inlineStr">
        <is>
          <t>Business Head</t>
        </is>
      </c>
      <c r="F67" s="16" t="inlineStr">
        <is>
          <t>Earlier D1 → D2. Set at D2 by leadership decision · the model indicated D1: Leadership structure: CARBON Business Head at D2.</t>
        </is>
      </c>
    </row>
    <row r="68" ht="41" customHeight="1">
      <c r="A68" s="13" t="inlineStr">
        <is>
          <t>Suman Adhikary</t>
        </is>
      </c>
      <c r="B68" s="16" t="inlineStr">
        <is>
          <t>Customer Experience</t>
        </is>
      </c>
      <c r="C68" s="15" t="inlineStr">
        <is>
          <t>D1</t>
        </is>
      </c>
      <c r="D68" s="15" t="n">
        <v>10.1</v>
      </c>
      <c r="E68" s="16" t="inlineStr">
        <is>
          <t>Senior Vice President – Customer Experience</t>
        </is>
      </c>
      <c r="F68" s="16" t="inlineStr">
        <is>
          <t>Earlier D2 → D1. Set at D1 by leadership decision · the model indicated D2: Leadership structure: one level below her manager, the CARBON Business Head.</t>
        </is>
      </c>
    </row>
    <row r="69" ht="28" customHeight="1">
      <c r="A69" s="13" t="inlineStr">
        <is>
          <t>Aakanksha Swaminathan</t>
        </is>
      </c>
      <c r="B69" s="16" t="inlineStr">
        <is>
          <t>Functional</t>
        </is>
      </c>
      <c r="C69" s="15" t="inlineStr">
        <is>
          <t>B1</t>
        </is>
      </c>
      <c r="D69" s="15" t="n">
        <v>4.31</v>
      </c>
      <c r="E69" s="16" t="inlineStr">
        <is>
          <t>Senior Customer Success Specialist – POD Lead</t>
        </is>
      </c>
      <c r="F69" s="16" t="inlineStr">
        <is>
          <t>Earlier B2 → B1. No rule changed the level: the score decides.</t>
        </is>
      </c>
    </row>
    <row r="70" ht="41" customHeight="1">
      <c r="A70" s="13" t="inlineStr">
        <is>
          <t>Andrea Messiga</t>
        </is>
      </c>
      <c r="B70" s="16" t="inlineStr">
        <is>
          <t>Sales</t>
        </is>
      </c>
      <c r="C70" s="15" t="inlineStr">
        <is>
          <t>X3</t>
        </is>
      </c>
      <c r="D70" s="15" t="inlineStr">
        <is>
          <t>—</t>
        </is>
      </c>
      <c r="E70" s="16" t="inlineStr">
        <is>
          <t>Senior Consultant – Enterprise Sales &amp; Account Management</t>
        </is>
      </c>
      <c r="F70" s="16" t="inlineStr">
        <is>
          <t>Earlier X2 → X3. Placed at X3 · consultant, outside the employee ladder by leadership decision: Leadership structure: senior consultant.</t>
        </is>
      </c>
    </row>
    <row r="71" ht="28" customHeight="1">
      <c r="A71" s="13" t="inlineStr">
        <is>
          <t>Rohit Bansal</t>
        </is>
      </c>
      <c r="B71" s="16" t="inlineStr">
        <is>
          <t>Sales</t>
        </is>
      </c>
      <c r="C71" s="15" t="inlineStr">
        <is>
          <t>B2</t>
        </is>
      </c>
      <c r="D71" s="15" t="n">
        <v>5.44</v>
      </c>
      <c r="E71" s="16" t="inlineStr">
        <is>
          <t>Lead Account Executive</t>
        </is>
      </c>
      <c r="F71" s="16" t="inlineStr">
        <is>
          <t>Earlier B3 → B2. No rule changed the level: the score decides.</t>
        </is>
      </c>
    </row>
    <row r="72" ht="28" customHeight="1">
      <c r="A72" s="13" t="inlineStr">
        <is>
          <t>Mayur Zope</t>
        </is>
      </c>
      <c r="B72" s="16" t="inlineStr">
        <is>
          <t>Services</t>
        </is>
      </c>
      <c r="C72" s="15" t="inlineStr">
        <is>
          <t>B2</t>
        </is>
      </c>
      <c r="D72" s="15" t="n">
        <v>5.28</v>
      </c>
      <c r="E72" s="16" t="inlineStr">
        <is>
          <t>Senior Manager – Assisted Services</t>
        </is>
      </c>
      <c r="F72" s="16" t="inlineStr">
        <is>
          <t>Earlier B3 → B2. No rule changed the level: the score decides.</t>
        </is>
      </c>
    </row>
    <row r="73" ht="28" customHeight="1">
      <c r="A73" s="13" t="inlineStr">
        <is>
          <t>Shailesh Kumar Sharma</t>
        </is>
      </c>
      <c r="B73" s="16" t="inlineStr">
        <is>
          <t>Services</t>
        </is>
      </c>
      <c r="C73" s="15" t="inlineStr">
        <is>
          <t>B2</t>
        </is>
      </c>
      <c r="D73" s="15" t="n">
        <v>5.2</v>
      </c>
      <c r="E73" s="16" t="inlineStr">
        <is>
          <t>Senior Manager – Service Delivery</t>
        </is>
      </c>
      <c r="F73" s="16" t="inlineStr">
        <is>
          <t>Earlier B3 → B2. No rule changed the level: the score decides.</t>
        </is>
      </c>
    </row>
    <row r="74" ht="41" customHeight="1">
      <c r="A74" s="13" t="inlineStr">
        <is>
          <t>Ruhee Chita</t>
        </is>
      </c>
      <c r="B74" s="16" t="inlineStr">
        <is>
          <t>Services</t>
        </is>
      </c>
      <c r="C74" s="15" t="inlineStr">
        <is>
          <t>A3</t>
        </is>
      </c>
      <c r="D74" s="15" t="n">
        <v>3.6</v>
      </c>
      <c r="E74" s="16" t="inlineStr">
        <is>
          <t>XBRL Specialist</t>
        </is>
      </c>
      <c r="F74" s="16" t="inlineStr">
        <is>
          <t>Earlier B1 → A3. Stays at A3, the top of Band A: to enter Band B the score must reach 3.5 on Band B's own weights, and it is 3.49.</t>
        </is>
      </c>
    </row>
    <row r="75" ht="28" customHeight="1">
      <c r="A75" s="13" t="inlineStr">
        <is>
          <t>Sagar Barbade</t>
        </is>
      </c>
      <c r="B75" s="16" t="inlineStr">
        <is>
          <t>Services</t>
        </is>
      </c>
      <c r="C75" s="15" t="inlineStr">
        <is>
          <t>A3</t>
        </is>
      </c>
      <c r="D75" s="15" t="n">
        <v>3.41</v>
      </c>
      <c r="E75" s="16" t="inlineStr">
        <is>
          <t>XBRL Specialist</t>
        </is>
      </c>
      <c r="F75" s="16" t="inlineStr">
        <is>
          <t>Earlier B1 → A3. No rule changed the level: the score decides.</t>
        </is>
      </c>
    </row>
    <row r="76" ht="28" customHeight="1">
      <c r="A76" s="13" t="inlineStr">
        <is>
          <t>Nupur Samantaray</t>
        </is>
      </c>
      <c r="B76" s="16" t="inlineStr">
        <is>
          <t>Support</t>
        </is>
      </c>
      <c r="C76" s="15" t="inlineStr">
        <is>
          <t>B1</t>
        </is>
      </c>
      <c r="D76" s="15" t="n">
        <v>4.37</v>
      </c>
      <c r="E76" s="16" t="inlineStr">
        <is>
          <t>Senior Customer Success Specialist</t>
        </is>
      </c>
      <c r="F76" s="16" t="inlineStr">
        <is>
          <t>Earlier B2 → B1. No rule changed the level: the score decides.</t>
        </is>
      </c>
    </row>
    <row r="77" ht="28" customHeight="1">
      <c r="A77" s="13" t="inlineStr">
        <is>
          <t>Chinmayi Patil</t>
        </is>
      </c>
      <c r="B77" s="16" t="inlineStr">
        <is>
          <t>Support</t>
        </is>
      </c>
      <c r="C77" s="15" t="inlineStr">
        <is>
          <t>B2</t>
        </is>
      </c>
      <c r="D77" s="15" t="n">
        <v>4.51</v>
      </c>
      <c r="E77" s="16" t="inlineStr">
        <is>
          <t>Customer Success Specialist</t>
        </is>
      </c>
      <c r="F77" s="16" t="inlineStr">
        <is>
          <t>Earlier B1 → B2. No rule changed the level: the score decides.</t>
        </is>
      </c>
    </row>
    <row r="78" ht="41" customHeight="1">
      <c r="A78" s="13" t="inlineStr">
        <is>
          <t>Mayur Narvekar</t>
        </is>
      </c>
      <c r="B78" s="16" t="inlineStr">
        <is>
          <t>Support</t>
        </is>
      </c>
      <c r="C78" s="15" t="inlineStr">
        <is>
          <t>A3</t>
        </is>
      </c>
      <c r="D78" s="15" t="n">
        <v>3.57</v>
      </c>
      <c r="E78" s="16" t="inlineStr">
        <is>
          <t>MIS Specialist</t>
        </is>
      </c>
      <c r="F78" s="16" t="inlineStr">
        <is>
          <t>Earlier B1 → A3. Stays at A3, the top of Band A: to enter Band B the score must reach 3.5 on Band B's own weights, and it is 3.49.</t>
        </is>
      </c>
    </row>
    <row r="79" ht="28" customHeight="1">
      <c r="A79" s="13" t="inlineStr">
        <is>
          <t>Dhiraj Suryawanshi</t>
        </is>
      </c>
      <c r="B79" s="16" t="inlineStr">
        <is>
          <t>Technology</t>
        </is>
      </c>
      <c r="C79" s="15" t="inlineStr">
        <is>
          <t>B2</t>
        </is>
      </c>
      <c r="D79" s="15" t="n">
        <v>5.5</v>
      </c>
      <c r="E79" s="16" t="inlineStr">
        <is>
          <t>Lead Software Engineer – POD Lead</t>
        </is>
      </c>
      <c r="F79" s="16" t="inlineStr">
        <is>
          <t>Earlier B3 → B2. No rule changed the level: the score decides.</t>
        </is>
      </c>
    </row>
    <row r="80" ht="28" customHeight="1">
      <c r="A80" s="13" t="inlineStr">
        <is>
          <t>Sarfaraz Badi</t>
        </is>
      </c>
      <c r="B80" s="16" t="inlineStr">
        <is>
          <t>Technology</t>
        </is>
      </c>
      <c r="C80" s="15" t="inlineStr">
        <is>
          <t>B2</t>
        </is>
      </c>
      <c r="D80" s="15" t="n">
        <v>5.5</v>
      </c>
      <c r="E80" s="16" t="inlineStr">
        <is>
          <t>Lead Software Engineer – POD Lead</t>
        </is>
      </c>
      <c r="F80" s="16" t="inlineStr">
        <is>
          <t>Earlier B3 → B2. No rule changed the level: the score decides.</t>
        </is>
      </c>
    </row>
    <row r="81" ht="15" customHeight="1"/>
    <row r="82" ht="20" customHeight="1">
      <c r="A82" s="6" t="inlineStr">
        <is>
          <t>F. Provisional placements — HR to confirm experience — 0</t>
        </is>
      </c>
    </row>
    <row r="83" ht="15" customHeight="1">
      <c r="A83" s="11" t="inlineStr">
        <is>
          <t>Red = input needed from HR.</t>
        </is>
      </c>
    </row>
    <row r="84" ht="15" customHeight="1">
      <c r="A84" s="11" t="inlineStr">
        <is>
          <t>No cases.</t>
        </is>
      </c>
    </row>
    <row r="85" ht="20" customHeight="1">
      <c r="A85" s="6" t="inlineStr">
        <is>
          <t>G. Titles to review · N3 market titles / checks — 14</t>
        </is>
      </c>
    </row>
    <row r="86" ht="15" customHeight="1">
      <c r="A86" s="11" t="inlineStr">
        <is>
          <t>Market-standard role titles are kept by rule N3; the grade shows the level.</t>
        </is>
      </c>
    </row>
    <row r="87" ht="15" customHeight="1">
      <c r="A87" s="12" t="inlineStr">
        <is>
          <t>Person</t>
        </is>
      </c>
      <c r="B87" s="12" t="inlineStr">
        <is>
          <t>Department</t>
        </is>
      </c>
      <c r="C87" s="12" t="inlineStr">
        <is>
          <t>Level</t>
        </is>
      </c>
      <c r="D87" s="12" t="inlineStr">
        <is>
          <t>Score</t>
        </is>
      </c>
      <c r="E87" s="12" t="inlineStr">
        <is>
          <t>Designation</t>
        </is>
      </c>
      <c r="F87" s="12" t="inlineStr">
        <is>
          <t>Reason / rule</t>
        </is>
      </c>
    </row>
    <row r="88" ht="28" customHeight="1">
      <c r="A88" s="13" t="inlineStr">
        <is>
          <t>Anuradha RK</t>
        </is>
      </c>
      <c r="B88" s="16" t="inlineStr">
        <is>
          <t>CARBON Business Head</t>
        </is>
      </c>
      <c r="C88" s="15" t="inlineStr">
        <is>
          <t>D2</t>
        </is>
      </c>
      <c r="D88" s="15" t="n">
        <v>9.029999999999999</v>
      </c>
      <c r="E88" s="16" t="inlineStr">
        <is>
          <t>Business Head</t>
        </is>
      </c>
      <c r="F88" s="16" t="inlineStr">
        <is>
          <t>Check title against ladder</t>
        </is>
      </c>
    </row>
    <row r="89" ht="28" customHeight="1">
      <c r="A89" s="13" t="inlineStr">
        <is>
          <t>Suman Adhikary</t>
        </is>
      </c>
      <c r="B89" s="16" t="inlineStr">
        <is>
          <t>Customer Experience</t>
        </is>
      </c>
      <c r="C89" s="15" t="inlineStr">
        <is>
          <t>D1</t>
        </is>
      </c>
      <c r="D89" s="15" t="n">
        <v>10.1</v>
      </c>
      <c r="E89" s="16" t="inlineStr">
        <is>
          <t>Senior Vice President – Customer Experience</t>
        </is>
      </c>
      <c r="F89" s="16" t="inlineStr">
        <is>
          <t>Check title against ladder</t>
        </is>
      </c>
    </row>
    <row r="90" ht="28" customHeight="1">
      <c r="A90" s="13" t="inlineStr">
        <is>
          <t>Medha Ganti</t>
        </is>
      </c>
      <c r="B90" s="16" t="inlineStr">
        <is>
          <t>Functional</t>
        </is>
      </c>
      <c r="C90" s="15" t="inlineStr">
        <is>
          <t>B1</t>
        </is>
      </c>
      <c r="D90" s="15" t="n">
        <v>4.08</v>
      </c>
      <c r="E90" s="16" t="inlineStr">
        <is>
          <t>Associate Product Manager – POD Lead</t>
        </is>
      </c>
      <c r="F90" s="16" t="inlineStr">
        <is>
          <t>Market-standard role title</t>
        </is>
      </c>
    </row>
    <row r="91" ht="28" customHeight="1">
      <c r="A91" s="13" t="inlineStr">
        <is>
          <t>Priyadarsini Kairali</t>
        </is>
      </c>
      <c r="B91" s="16" t="inlineStr">
        <is>
          <t>Functional</t>
        </is>
      </c>
      <c r="C91" s="15" t="inlineStr">
        <is>
          <t>B1</t>
        </is>
      </c>
      <c r="D91" s="15" t="n">
        <v>3.99</v>
      </c>
      <c r="E91" s="16" t="inlineStr">
        <is>
          <t>Associate Product Manager – POD Lead</t>
        </is>
      </c>
      <c r="F91" s="16" t="inlineStr">
        <is>
          <t>Market-standard role title</t>
        </is>
      </c>
    </row>
    <row r="92" ht="28" customHeight="1">
      <c r="A92" s="13" t="inlineStr">
        <is>
          <t>Biswajit Biswal</t>
        </is>
      </c>
      <c r="B92" s="16" t="inlineStr">
        <is>
          <t>Functional</t>
        </is>
      </c>
      <c r="C92" s="15" t="inlineStr">
        <is>
          <t>B1</t>
        </is>
      </c>
      <c r="D92" s="15" t="n">
        <v>3.35</v>
      </c>
      <c r="E92" s="16" t="inlineStr">
        <is>
          <t>Associate Product Manager – POD Lead</t>
        </is>
      </c>
      <c r="F92" s="16" t="inlineStr">
        <is>
          <t>Market-standard role title</t>
        </is>
      </c>
    </row>
    <row r="93" ht="15" customHeight="1">
      <c r="A93" s="13" t="inlineStr">
        <is>
          <t>Anand Chiluka</t>
        </is>
      </c>
      <c r="B93" s="16" t="inlineStr">
        <is>
          <t>Marketing</t>
        </is>
      </c>
      <c r="C93" s="15" t="inlineStr">
        <is>
          <t>B1</t>
        </is>
      </c>
      <c r="D93" s="15" t="n">
        <v>3.75</v>
      </c>
      <c r="E93" s="16" t="inlineStr">
        <is>
          <t>Account Executive</t>
        </is>
      </c>
      <c r="F93" s="16" t="inlineStr">
        <is>
          <t>Market-standard role title</t>
        </is>
      </c>
    </row>
    <row r="94" ht="15" customHeight="1">
      <c r="A94" s="13" t="inlineStr">
        <is>
          <t>Rohit Bansal</t>
        </is>
      </c>
      <c r="B94" s="16" t="inlineStr">
        <is>
          <t>Sales</t>
        </is>
      </c>
      <c r="C94" s="15" t="inlineStr">
        <is>
          <t>B2</t>
        </is>
      </c>
      <c r="D94" s="15" t="n">
        <v>5.44</v>
      </c>
      <c r="E94" s="16" t="inlineStr">
        <is>
          <t>Lead Account Executive</t>
        </is>
      </c>
      <c r="F94" s="16" t="inlineStr">
        <is>
          <t>Market-standard role title</t>
        </is>
      </c>
    </row>
    <row r="95" ht="15" customHeight="1">
      <c r="A95" s="13" t="inlineStr">
        <is>
          <t>Ruhee Chita</t>
        </is>
      </c>
      <c r="B95" s="16" t="inlineStr">
        <is>
          <t>Services</t>
        </is>
      </c>
      <c r="C95" s="15" t="inlineStr">
        <is>
          <t>A3</t>
        </is>
      </c>
      <c r="D95" s="15" t="n">
        <v>3.6</v>
      </c>
      <c r="E95" s="16" t="inlineStr">
        <is>
          <t>XBRL Specialist</t>
        </is>
      </c>
      <c r="F95" s="16" t="inlineStr">
        <is>
          <t>Check title against ladder</t>
        </is>
      </c>
    </row>
    <row r="96" ht="15" customHeight="1">
      <c r="A96" s="13" t="inlineStr">
        <is>
          <t>Sagar Barbade</t>
        </is>
      </c>
      <c r="B96" s="16" t="inlineStr">
        <is>
          <t>Services</t>
        </is>
      </c>
      <c r="C96" s="15" t="inlineStr">
        <is>
          <t>A3</t>
        </is>
      </c>
      <c r="D96" s="15" t="n">
        <v>3.41</v>
      </c>
      <c r="E96" s="16" t="inlineStr">
        <is>
          <t>XBRL Specialist</t>
        </is>
      </c>
      <c r="F96" s="16" t="inlineStr">
        <is>
          <t>Check title against ladder</t>
        </is>
      </c>
    </row>
    <row r="97" ht="15" customHeight="1">
      <c r="A97" s="13" t="inlineStr">
        <is>
          <t>Chinmayi Patil</t>
        </is>
      </c>
      <c r="B97" s="16" t="inlineStr">
        <is>
          <t>Support</t>
        </is>
      </c>
      <c r="C97" s="15" t="inlineStr">
        <is>
          <t>B2</t>
        </is>
      </c>
      <c r="D97" s="15" t="n">
        <v>4.51</v>
      </c>
      <c r="E97" s="16" t="inlineStr">
        <is>
          <t>Customer Success Specialist</t>
        </is>
      </c>
      <c r="F97" s="16" t="inlineStr">
        <is>
          <t>Check title against ladder</t>
        </is>
      </c>
    </row>
    <row r="98" ht="15" customHeight="1">
      <c r="A98" s="13" t="inlineStr">
        <is>
          <t>Mayur Narvekar</t>
        </is>
      </c>
      <c r="B98" s="16" t="inlineStr">
        <is>
          <t>Support</t>
        </is>
      </c>
      <c r="C98" s="15" t="inlineStr">
        <is>
          <t>A3</t>
        </is>
      </c>
      <c r="D98" s="15" t="n">
        <v>3.57</v>
      </c>
      <c r="E98" s="16" t="inlineStr">
        <is>
          <t>MIS Specialist</t>
        </is>
      </c>
      <c r="F98" s="16" t="inlineStr">
        <is>
          <t>Check title against ladder</t>
        </is>
      </c>
    </row>
    <row r="99" ht="28" customHeight="1">
      <c r="A99" s="13" t="inlineStr">
        <is>
          <t>Dhiraj Suryawanshi</t>
        </is>
      </c>
      <c r="B99" s="16" t="inlineStr">
        <is>
          <t>Technology</t>
        </is>
      </c>
      <c r="C99" s="15" t="inlineStr">
        <is>
          <t>B2</t>
        </is>
      </c>
      <c r="D99" s="15" t="n">
        <v>5.5</v>
      </c>
      <c r="E99" s="16" t="inlineStr">
        <is>
          <t>Lead Software Engineer – POD Lead</t>
        </is>
      </c>
      <c r="F99" s="16" t="inlineStr">
        <is>
          <t>Check title against ladder</t>
        </is>
      </c>
    </row>
    <row r="100" ht="28" customHeight="1">
      <c r="A100" s="13" t="inlineStr">
        <is>
          <t>Sarfaraz Badi</t>
        </is>
      </c>
      <c r="B100" s="16" t="inlineStr">
        <is>
          <t>Technology</t>
        </is>
      </c>
      <c r="C100" s="15" t="inlineStr">
        <is>
          <t>B2</t>
        </is>
      </c>
      <c r="D100" s="15" t="n">
        <v>5.5</v>
      </c>
      <c r="E100" s="16" t="inlineStr">
        <is>
          <t>Lead Software Engineer – POD Lead</t>
        </is>
      </c>
      <c r="F100" s="16" t="inlineStr">
        <is>
          <t>Check title against ladder</t>
        </is>
      </c>
    </row>
    <row r="101" ht="15" customHeight="1">
      <c r="A101" s="13" t="inlineStr">
        <is>
          <t>Aaron Michael</t>
        </is>
      </c>
      <c r="B101" s="16" t="inlineStr">
        <is>
          <t>Technology</t>
        </is>
      </c>
      <c r="C101" s="15" t="inlineStr">
        <is>
          <t>B2</t>
        </is>
      </c>
      <c r="D101" s="15" t="n">
        <v>5.06</v>
      </c>
      <c r="E101" s="16" t="inlineStr">
        <is>
          <t>Project Manager</t>
        </is>
      </c>
      <c r="F101" s="16" t="inlineStr">
        <is>
          <t>Market-standard role title</t>
        </is>
      </c>
    </row>
    <row r="102" ht="15" customHeight="1"/>
    <row r="103" ht="20" customHeight="1">
      <c r="A103" s="6" t="inlineStr">
        <is>
          <t>H. Long-tenure people at A3 · 8+ yrs — role-widening review — 44</t>
        </is>
      </c>
    </row>
    <row r="104" ht="15" customHeight="1">
      <c r="A104" s="11" t="inlineStr">
        <is>
          <t>Their role shows Band A work. Use the top of the A3 range for proven experts; widen roles where real B1 work exists.</t>
        </is>
      </c>
    </row>
    <row r="105" ht="15" customHeight="1">
      <c r="A105" s="12" t="inlineStr">
        <is>
          <t>Person</t>
        </is>
      </c>
      <c r="B105" s="12" t="inlineStr">
        <is>
          <t>Department</t>
        </is>
      </c>
      <c r="C105" s="12" t="inlineStr">
        <is>
          <t>Level</t>
        </is>
      </c>
      <c r="D105" s="12" t="inlineStr">
        <is>
          <t>Score</t>
        </is>
      </c>
      <c r="E105" s="12" t="inlineStr">
        <is>
          <t>Designation</t>
        </is>
      </c>
      <c r="F105" s="12" t="inlineStr">
        <is>
          <t>Reason / rule</t>
        </is>
      </c>
    </row>
    <row r="106" ht="28" customHeight="1">
      <c r="A106" s="13" t="inlineStr">
        <is>
          <t>Deepak Nirmal</t>
        </is>
      </c>
      <c r="B106" s="16" t="inlineStr">
        <is>
          <t>Digitizing</t>
        </is>
      </c>
      <c r="C106" s="15" t="inlineStr">
        <is>
          <t>A3</t>
        </is>
      </c>
      <c r="D106" s="15" t="n">
        <v>2.43</v>
      </c>
      <c r="E106" s="16" t="inlineStr">
        <is>
          <t>Senior Digitization Associate</t>
        </is>
      </c>
      <c r="F106" s="16" t="inlineStr">
        <is>
          <t>11 yrs total. Raised to A3: 11 years' experience is 2 years or more.</t>
        </is>
      </c>
    </row>
    <row r="107" ht="28" customHeight="1">
      <c r="A107" s="13" t="inlineStr">
        <is>
          <t>Dhanraj Patil</t>
        </is>
      </c>
      <c r="B107" s="16" t="inlineStr">
        <is>
          <t>Digitizing</t>
        </is>
      </c>
      <c r="C107" s="15" t="inlineStr">
        <is>
          <t>A3</t>
        </is>
      </c>
      <c r="D107" s="15" t="n">
        <v>2.5</v>
      </c>
      <c r="E107" s="16" t="inlineStr">
        <is>
          <t>Senior Digitization Associate</t>
        </is>
      </c>
      <c r="F107" s="16" t="inlineStr">
        <is>
          <t>13.1 yrs total. No rule changed the level: the score decides.</t>
        </is>
      </c>
    </row>
    <row r="108" ht="28" customHeight="1">
      <c r="A108" s="13" t="inlineStr">
        <is>
          <t>Snehal Kardekar</t>
        </is>
      </c>
      <c r="B108" s="16" t="inlineStr">
        <is>
          <t>Digitizing</t>
        </is>
      </c>
      <c r="C108" s="15" t="inlineStr">
        <is>
          <t>A3</t>
        </is>
      </c>
      <c r="D108" s="15" t="n">
        <v>2.85</v>
      </c>
      <c r="E108" s="16" t="inlineStr">
        <is>
          <t>Senior Digitization Associate</t>
        </is>
      </c>
      <c r="F108" s="16" t="inlineStr">
        <is>
          <t>13.2 yrs total. No rule changed the level: the score decides.</t>
        </is>
      </c>
    </row>
    <row r="109" ht="28" customHeight="1">
      <c r="A109" s="13" t="inlineStr">
        <is>
          <t>Justeen Koola</t>
        </is>
      </c>
      <c r="B109" s="16" t="inlineStr">
        <is>
          <t>Digitizing</t>
        </is>
      </c>
      <c r="C109" s="15" t="inlineStr">
        <is>
          <t>A3</t>
        </is>
      </c>
      <c r="D109" s="15" t="n">
        <v>3.18</v>
      </c>
      <c r="E109" s="16" t="inlineStr">
        <is>
          <t>Senior Digitization Associate</t>
        </is>
      </c>
      <c r="F109" s="16" t="inlineStr">
        <is>
          <t>18.9 yrs total. No rule changed the level: the score decides.</t>
        </is>
      </c>
    </row>
    <row r="110" ht="15" customHeight="1">
      <c r="A110" s="13" t="inlineStr">
        <is>
          <t>Tabassum Ali</t>
        </is>
      </c>
      <c r="B110" s="16" t="inlineStr">
        <is>
          <t>Digitizing</t>
        </is>
      </c>
      <c r="C110" s="15" t="inlineStr">
        <is>
          <t>A3</t>
        </is>
      </c>
      <c r="D110" s="15" t="n">
        <v>3.23</v>
      </c>
      <c r="E110" s="16" t="inlineStr">
        <is>
          <t>Senior Digitization Associate</t>
        </is>
      </c>
      <c r="F110" s="16" t="inlineStr">
        <is>
          <t>9.4 yrs total. No rule changed the level: the score decides.</t>
        </is>
      </c>
    </row>
    <row r="111" ht="28" customHeight="1">
      <c r="A111" s="13" t="inlineStr">
        <is>
          <t>Avidi Jeevitesh</t>
        </is>
      </c>
      <c r="B111" s="16" t="inlineStr">
        <is>
          <t>Marketing</t>
        </is>
      </c>
      <c r="C111" s="15" t="inlineStr">
        <is>
          <t>A3</t>
        </is>
      </c>
      <c r="D111" s="15" t="n">
        <v>2.85</v>
      </c>
      <c r="E111" s="16" t="inlineStr">
        <is>
          <t>Senior Designer</t>
        </is>
      </c>
      <c r="F111" s="16" t="inlineStr">
        <is>
          <t>10.6 yrs total. No rule changed the level: the score decides.</t>
        </is>
      </c>
    </row>
    <row r="112" ht="28" customHeight="1">
      <c r="A112" s="13" t="inlineStr">
        <is>
          <t>Danish Baksh</t>
        </is>
      </c>
      <c r="B112" s="16" t="inlineStr">
        <is>
          <t>Marketing</t>
        </is>
      </c>
      <c r="C112" s="15" t="inlineStr">
        <is>
          <t>A3</t>
        </is>
      </c>
      <c r="D112" s="15" t="n">
        <v>3.3</v>
      </c>
      <c r="E112" s="16" t="inlineStr">
        <is>
          <t>Senior Digital Marketing Associate</t>
        </is>
      </c>
      <c r="F112" s="16" t="inlineStr">
        <is>
          <t>10.5 yrs total. No rule changed the level: the score decides.</t>
        </is>
      </c>
    </row>
    <row r="113" ht="28" customHeight="1">
      <c r="A113" s="13" t="inlineStr">
        <is>
          <t>Brehmjit Gopalkrishnan</t>
        </is>
      </c>
      <c r="B113" s="16" t="inlineStr">
        <is>
          <t>Quality Assurance</t>
        </is>
      </c>
      <c r="C113" s="15" t="inlineStr">
        <is>
          <t>A3</t>
        </is>
      </c>
      <c r="D113" s="15" t="n">
        <v>2.75</v>
      </c>
      <c r="E113" s="16" t="inlineStr">
        <is>
          <t>Senior QA Engineer</t>
        </is>
      </c>
      <c r="F113" s="16" t="inlineStr">
        <is>
          <t>17 yrs total. No rule changed the level: the score decides.</t>
        </is>
      </c>
    </row>
    <row r="114" ht="28" customHeight="1">
      <c r="A114" s="13" t="inlineStr">
        <is>
          <t>Pooja Gawas</t>
        </is>
      </c>
      <c r="B114" s="16" t="inlineStr">
        <is>
          <t>Quality Assurance</t>
        </is>
      </c>
      <c r="C114" s="15" t="inlineStr">
        <is>
          <t>A3</t>
        </is>
      </c>
      <c r="D114" s="15" t="n">
        <v>2.78</v>
      </c>
      <c r="E114" s="16" t="inlineStr">
        <is>
          <t>Senior QA Engineer</t>
        </is>
      </c>
      <c r="F114" s="16" t="inlineStr">
        <is>
          <t>15.4 yrs total. No rule changed the level: the score decides.</t>
        </is>
      </c>
    </row>
    <row r="115" ht="28" customHeight="1">
      <c r="A115" s="13" t="inlineStr">
        <is>
          <t>Vishal Panchal</t>
        </is>
      </c>
      <c r="B115" s="16" t="inlineStr">
        <is>
          <t>Quality Assurance</t>
        </is>
      </c>
      <c r="C115" s="15" t="inlineStr">
        <is>
          <t>A3</t>
        </is>
      </c>
      <c r="D115" s="15" t="n">
        <v>2.9</v>
      </c>
      <c r="E115" s="16" t="inlineStr">
        <is>
          <t>Senior QA Engineer</t>
        </is>
      </c>
      <c r="F115" s="16" t="inlineStr">
        <is>
          <t>8.4 yrs total. No rule changed the level: the score decides.</t>
        </is>
      </c>
    </row>
    <row r="116" ht="41" customHeight="1">
      <c r="A116" s="13" t="inlineStr">
        <is>
          <t>Ajinkya Dhumal</t>
        </is>
      </c>
      <c r="B116" s="16" t="inlineStr">
        <is>
          <t>Services</t>
        </is>
      </c>
      <c r="C116" s="15" t="inlineStr">
        <is>
          <t>A3</t>
        </is>
      </c>
      <c r="D116" s="15" t="n">
        <v>3.5</v>
      </c>
      <c r="E116" s="16" t="inlineStr">
        <is>
          <t>Senior Financial Analyst</t>
        </is>
      </c>
      <c r="F116" s="16" t="inlineStr">
        <is>
          <t>18.8 yrs total. Stays at A3, the top of Band A: to enter Band B the score must reach 3.5 on Band B's own weights, and it is 3.44.</t>
        </is>
      </c>
    </row>
    <row r="117" ht="15" customHeight="1">
      <c r="A117" s="13" t="inlineStr">
        <is>
          <t>Amol Keskar</t>
        </is>
      </c>
      <c r="B117" s="16" t="inlineStr">
        <is>
          <t>Services</t>
        </is>
      </c>
      <c r="C117" s="15" t="inlineStr">
        <is>
          <t>A3</t>
        </is>
      </c>
      <c r="D117" s="15" t="n">
        <v>2.68</v>
      </c>
      <c r="E117" s="16" t="inlineStr">
        <is>
          <t>Senior Financial Analyst</t>
        </is>
      </c>
      <c r="F117" s="16" t="inlineStr">
        <is>
          <t>16 yrs total. No rule changed the level: the score decides.</t>
        </is>
      </c>
    </row>
    <row r="118" ht="15" customHeight="1">
      <c r="A118" s="13" t="inlineStr">
        <is>
          <t>Anjum Shaikh</t>
        </is>
      </c>
      <c r="B118" s="16" t="inlineStr">
        <is>
          <t>Services</t>
        </is>
      </c>
      <c r="C118" s="15" t="inlineStr">
        <is>
          <t>A3</t>
        </is>
      </c>
      <c r="D118" s="15" t="n">
        <v>3.45</v>
      </c>
      <c r="E118" s="16" t="inlineStr">
        <is>
          <t>Senior Financial Analyst</t>
        </is>
      </c>
      <c r="F118" s="16" t="inlineStr">
        <is>
          <t>17 yrs total. No rule changed the level: the score decides.</t>
        </is>
      </c>
    </row>
    <row r="119" ht="41" customHeight="1">
      <c r="A119" s="13" t="inlineStr">
        <is>
          <t>Ashok Yadav</t>
        </is>
      </c>
      <c r="B119" s="16" t="inlineStr">
        <is>
          <t>Services</t>
        </is>
      </c>
      <c r="C119" s="15" t="inlineStr">
        <is>
          <t>A3</t>
        </is>
      </c>
      <c r="D119" s="15" t="n">
        <v>3.5</v>
      </c>
      <c r="E119" s="16" t="inlineStr">
        <is>
          <t>Senior Financial Analyst</t>
        </is>
      </c>
      <c r="F119" s="16" t="inlineStr">
        <is>
          <t>18.9 yrs total. Stays at A3, the top of Band A: to enter Band B the score must reach 3.5 on Band B's own weights, and it is 3.42.</t>
        </is>
      </c>
    </row>
    <row r="120" ht="28" customHeight="1">
      <c r="A120" s="13" t="inlineStr">
        <is>
          <t>Atul Paradkar</t>
        </is>
      </c>
      <c r="B120" s="16" t="inlineStr">
        <is>
          <t>Services</t>
        </is>
      </c>
      <c r="C120" s="15" t="inlineStr">
        <is>
          <t>A3</t>
        </is>
      </c>
      <c r="D120" s="15" t="n">
        <v>3.15</v>
      </c>
      <c r="E120" s="16" t="inlineStr">
        <is>
          <t>Senior Financial Analyst</t>
        </is>
      </c>
      <c r="F120" s="16" t="inlineStr">
        <is>
          <t>17.3 yrs total. No rule changed the level: the score decides.</t>
        </is>
      </c>
    </row>
    <row r="121" ht="28" customHeight="1">
      <c r="A121" s="13" t="inlineStr">
        <is>
          <t>Bhavik Raparka</t>
        </is>
      </c>
      <c r="B121" s="16" t="inlineStr">
        <is>
          <t>Services</t>
        </is>
      </c>
      <c r="C121" s="15" t="inlineStr">
        <is>
          <t>A3</t>
        </is>
      </c>
      <c r="D121" s="15" t="n">
        <v>3.35</v>
      </c>
      <c r="E121" s="16" t="inlineStr">
        <is>
          <t>Senior Financial Analyst</t>
        </is>
      </c>
      <c r="F121" s="16" t="inlineStr">
        <is>
          <t>15.1 yrs total. No rule changed the level: the score decides.</t>
        </is>
      </c>
    </row>
    <row r="122" ht="28" customHeight="1">
      <c r="A122" s="13" t="inlineStr">
        <is>
          <t>Dhananjay Bavkar</t>
        </is>
      </c>
      <c r="B122" s="16" t="inlineStr">
        <is>
          <t>Services</t>
        </is>
      </c>
      <c r="C122" s="15" t="inlineStr">
        <is>
          <t>A3</t>
        </is>
      </c>
      <c r="D122" s="15" t="n">
        <v>3.48</v>
      </c>
      <c r="E122" s="16" t="inlineStr">
        <is>
          <t>Senior Financial Analyst</t>
        </is>
      </c>
      <c r="F122" s="16" t="inlineStr">
        <is>
          <t>15.7 yrs total. No rule changed the level: the score decides.</t>
        </is>
      </c>
    </row>
    <row r="123" ht="28" customHeight="1">
      <c r="A123" s="13" t="inlineStr">
        <is>
          <t>Dipak Warkhade</t>
        </is>
      </c>
      <c r="B123" s="16" t="inlineStr">
        <is>
          <t>Services</t>
        </is>
      </c>
      <c r="C123" s="15" t="inlineStr">
        <is>
          <t>A3</t>
        </is>
      </c>
      <c r="D123" s="15" t="n">
        <v>2.68</v>
      </c>
      <c r="E123" s="16" t="inlineStr">
        <is>
          <t>Senior Financial Analyst</t>
        </is>
      </c>
      <c r="F123" s="16" t="inlineStr">
        <is>
          <t>15.5 yrs total. No rule changed the level: the score decides.</t>
        </is>
      </c>
    </row>
    <row r="124" ht="28" customHeight="1">
      <c r="A124" s="13" t="inlineStr">
        <is>
          <t>Haresh Misal</t>
        </is>
      </c>
      <c r="B124" s="16" t="inlineStr">
        <is>
          <t>Services</t>
        </is>
      </c>
      <c r="C124" s="15" t="inlineStr">
        <is>
          <t>A3</t>
        </is>
      </c>
      <c r="D124" s="15" t="n">
        <v>3.28</v>
      </c>
      <c r="E124" s="16" t="inlineStr">
        <is>
          <t>Senior Financial Analyst</t>
        </is>
      </c>
      <c r="F124" s="16" t="inlineStr">
        <is>
          <t>21.2 yrs total. No rule changed the level: the score decides.</t>
        </is>
      </c>
    </row>
    <row r="125" ht="28" customHeight="1">
      <c r="A125" s="13" t="inlineStr">
        <is>
          <t>Jayavant Bhabal</t>
        </is>
      </c>
      <c r="B125" s="16" t="inlineStr">
        <is>
          <t>Services</t>
        </is>
      </c>
      <c r="C125" s="15" t="inlineStr">
        <is>
          <t>A3</t>
        </is>
      </c>
      <c r="D125" s="15" t="n">
        <v>3.38</v>
      </c>
      <c r="E125" s="16" t="inlineStr">
        <is>
          <t>Senior Service Delivery Analyst</t>
        </is>
      </c>
      <c r="F125" s="16" t="inlineStr">
        <is>
          <t>24.4 yrs total. No rule changed the level: the score decides.</t>
        </is>
      </c>
    </row>
    <row r="126" ht="28" customHeight="1">
      <c r="A126" s="13" t="inlineStr">
        <is>
          <t>Kamlesh Bomble</t>
        </is>
      </c>
      <c r="B126" s="16" t="inlineStr">
        <is>
          <t>Services</t>
        </is>
      </c>
      <c r="C126" s="15" t="inlineStr">
        <is>
          <t>A3</t>
        </is>
      </c>
      <c r="D126" s="15" t="n">
        <v>3.08</v>
      </c>
      <c r="E126" s="16" t="inlineStr">
        <is>
          <t>Senior Financial Analyst</t>
        </is>
      </c>
      <c r="F126" s="16" t="inlineStr">
        <is>
          <t>14.4 yrs total. No rule changed the level: the score decides.</t>
        </is>
      </c>
    </row>
    <row r="127" ht="28" customHeight="1">
      <c r="A127" s="13" t="inlineStr">
        <is>
          <t>Kiran Mane</t>
        </is>
      </c>
      <c r="B127" s="16" t="inlineStr">
        <is>
          <t>Services</t>
        </is>
      </c>
      <c r="C127" s="15" t="inlineStr">
        <is>
          <t>A3</t>
        </is>
      </c>
      <c r="D127" s="15" t="n">
        <v>3.05</v>
      </c>
      <c r="E127" s="16" t="inlineStr">
        <is>
          <t>Senior Financial Analyst</t>
        </is>
      </c>
      <c r="F127" s="16" t="inlineStr">
        <is>
          <t>15.8 yrs total. No rule changed the level: the score decides.</t>
        </is>
      </c>
    </row>
    <row r="128" ht="28" customHeight="1">
      <c r="A128" s="13" t="inlineStr">
        <is>
          <t>Mandar Vatare</t>
        </is>
      </c>
      <c r="B128" s="16" t="inlineStr">
        <is>
          <t>Services</t>
        </is>
      </c>
      <c r="C128" s="15" t="inlineStr">
        <is>
          <t>A3</t>
        </is>
      </c>
      <c r="D128" s="15" t="n">
        <v>3.1</v>
      </c>
      <c r="E128" s="16" t="inlineStr">
        <is>
          <t>Senior Financial Analyst</t>
        </is>
      </c>
      <c r="F128" s="16" t="inlineStr">
        <is>
          <t>17.3 yrs total. No rule changed the level: the score decides.</t>
        </is>
      </c>
    </row>
    <row r="129" ht="28" customHeight="1">
      <c r="A129" s="13" t="inlineStr">
        <is>
          <t>Monica Patel</t>
        </is>
      </c>
      <c r="B129" s="16" t="inlineStr">
        <is>
          <t>Services</t>
        </is>
      </c>
      <c r="C129" s="15" t="inlineStr">
        <is>
          <t>A3</t>
        </is>
      </c>
      <c r="D129" s="15" t="n">
        <v>3.28</v>
      </c>
      <c r="E129" s="16" t="inlineStr">
        <is>
          <t>Senior Financial Analyst</t>
        </is>
      </c>
      <c r="F129" s="16" t="inlineStr">
        <is>
          <t>11.3 yrs total. No rule changed the level: the score decides.</t>
        </is>
      </c>
    </row>
    <row r="130" ht="28" customHeight="1">
      <c r="A130" s="13" t="inlineStr">
        <is>
          <t>Nirmala Kalyadappu</t>
        </is>
      </c>
      <c r="B130" s="16" t="inlineStr">
        <is>
          <t>Services</t>
        </is>
      </c>
      <c r="C130" s="15" t="inlineStr">
        <is>
          <t>A3</t>
        </is>
      </c>
      <c r="D130" s="15" t="n">
        <v>3.1</v>
      </c>
      <c r="E130" s="16" t="inlineStr">
        <is>
          <t>Senior Financial Analyst</t>
        </is>
      </c>
      <c r="F130" s="16" t="inlineStr">
        <is>
          <t>16.9 yrs total. No rule changed the level: the score decides.</t>
        </is>
      </c>
    </row>
    <row r="131" ht="28" customHeight="1">
      <c r="A131" s="13" t="inlineStr">
        <is>
          <t>Payal Gala</t>
        </is>
      </c>
      <c r="B131" s="16" t="inlineStr">
        <is>
          <t>Services</t>
        </is>
      </c>
      <c r="C131" s="15" t="inlineStr">
        <is>
          <t>A3</t>
        </is>
      </c>
      <c r="D131" s="15" t="n">
        <v>3.4</v>
      </c>
      <c r="E131" s="16" t="inlineStr">
        <is>
          <t>Senior Financial Analyst</t>
        </is>
      </c>
      <c r="F131" s="16" t="inlineStr">
        <is>
          <t>15.8 yrs total. No rule changed the level: the score decides.</t>
        </is>
      </c>
    </row>
    <row r="132" ht="15" customHeight="1">
      <c r="A132" s="13" t="inlineStr">
        <is>
          <t>Prerna Savaratkar</t>
        </is>
      </c>
      <c r="B132" s="16" t="inlineStr">
        <is>
          <t>Services</t>
        </is>
      </c>
      <c r="C132" s="15" t="inlineStr">
        <is>
          <t>A3</t>
        </is>
      </c>
      <c r="D132" s="15" t="n">
        <v>3</v>
      </c>
      <c r="E132" s="16" t="inlineStr">
        <is>
          <t>Senior Financial Analyst</t>
        </is>
      </c>
      <c r="F132" s="16" t="inlineStr">
        <is>
          <t>18 yrs total. No rule changed the level: the score decides.</t>
        </is>
      </c>
    </row>
    <row r="133" ht="28" customHeight="1">
      <c r="A133" s="13" t="inlineStr">
        <is>
          <t>Rajendra Gupta</t>
        </is>
      </c>
      <c r="B133" s="16" t="inlineStr">
        <is>
          <t>Services</t>
        </is>
      </c>
      <c r="C133" s="15" t="inlineStr">
        <is>
          <t>A3</t>
        </is>
      </c>
      <c r="D133" s="15" t="n">
        <v>3.13</v>
      </c>
      <c r="E133" s="16" t="inlineStr">
        <is>
          <t>Senior Financial Analyst</t>
        </is>
      </c>
      <c r="F133" s="16" t="inlineStr">
        <is>
          <t>14.3 yrs total. No rule changed the level: the score decides.</t>
        </is>
      </c>
    </row>
    <row r="134" ht="15" customHeight="1">
      <c r="A134" s="13" t="inlineStr">
        <is>
          <t>Sagar Barbade</t>
        </is>
      </c>
      <c r="B134" s="16" t="inlineStr">
        <is>
          <t>Services</t>
        </is>
      </c>
      <c r="C134" s="15" t="inlineStr">
        <is>
          <t>A3</t>
        </is>
      </c>
      <c r="D134" s="15" t="n">
        <v>3.41</v>
      </c>
      <c r="E134" s="16" t="inlineStr">
        <is>
          <t>XBRL Specialist</t>
        </is>
      </c>
      <c r="F134" s="16" t="inlineStr">
        <is>
          <t>9.2 yrs total. No rule changed the level: the score decides.</t>
        </is>
      </c>
    </row>
    <row r="135" ht="15" customHeight="1">
      <c r="A135" s="13" t="inlineStr">
        <is>
          <t>Sunil Bist</t>
        </is>
      </c>
      <c r="B135" s="16" t="inlineStr">
        <is>
          <t>Services</t>
        </is>
      </c>
      <c r="C135" s="15" t="inlineStr">
        <is>
          <t>A3</t>
        </is>
      </c>
      <c r="D135" s="15" t="n">
        <v>2.9</v>
      </c>
      <c r="E135" s="16" t="inlineStr">
        <is>
          <t>Senior Financial Analyst</t>
        </is>
      </c>
      <c r="F135" s="16" t="inlineStr">
        <is>
          <t>14 yrs total. No rule changed the level: the score decides.</t>
        </is>
      </c>
    </row>
    <row r="136" ht="41" customHeight="1">
      <c r="A136" s="13" t="inlineStr">
        <is>
          <t>Sunita Ram Singh</t>
        </is>
      </c>
      <c r="B136" s="16" t="inlineStr">
        <is>
          <t>Services</t>
        </is>
      </c>
      <c r="C136" s="15" t="inlineStr">
        <is>
          <t>A3</t>
        </is>
      </c>
      <c r="D136" s="15" t="n">
        <v>3.5</v>
      </c>
      <c r="E136" s="16" t="inlineStr">
        <is>
          <t>Senior Financial Analyst</t>
        </is>
      </c>
      <c r="F136" s="16" t="inlineStr">
        <is>
          <t>18.8 yrs total. Stays at A3, the top of Band A: to enter Band B the score must reach 3.5 on Band B's own weights, and it is 3.42.</t>
        </is>
      </c>
    </row>
    <row r="137" ht="41" customHeight="1">
      <c r="A137" s="13" t="inlineStr">
        <is>
          <t>Sunny Kirtane</t>
        </is>
      </c>
      <c r="B137" s="16" t="inlineStr">
        <is>
          <t>Services</t>
        </is>
      </c>
      <c r="C137" s="15" t="inlineStr">
        <is>
          <t>A3</t>
        </is>
      </c>
      <c r="D137" s="15" t="n">
        <v>3.5</v>
      </c>
      <c r="E137" s="16" t="inlineStr">
        <is>
          <t>Senior Financial Analyst</t>
        </is>
      </c>
      <c r="F137" s="16" t="inlineStr">
        <is>
          <t>18.8 yrs total. Stays at A3, the top of Band A: to enter Band B the score must reach 3.5 on Band B's own weights, and it is 3.42.</t>
        </is>
      </c>
    </row>
    <row r="138" ht="28" customHeight="1">
      <c r="A138" s="13" t="inlineStr">
        <is>
          <t>Supriya Thakur</t>
        </is>
      </c>
      <c r="B138" s="16" t="inlineStr">
        <is>
          <t>Services</t>
        </is>
      </c>
      <c r="C138" s="15" t="inlineStr">
        <is>
          <t>A3</t>
        </is>
      </c>
      <c r="D138" s="15" t="n">
        <v>3.15</v>
      </c>
      <c r="E138" s="16" t="inlineStr">
        <is>
          <t>Senior Financial Analyst</t>
        </is>
      </c>
      <c r="F138" s="16" t="inlineStr">
        <is>
          <t>18.9 yrs total. No rule changed the level: the score decides.</t>
        </is>
      </c>
    </row>
    <row r="139" ht="28" customHeight="1">
      <c r="A139" s="13" t="inlineStr">
        <is>
          <t>Sushma Shinde</t>
        </is>
      </c>
      <c r="B139" s="16" t="inlineStr">
        <is>
          <t>Services</t>
        </is>
      </c>
      <c r="C139" s="15" t="inlineStr">
        <is>
          <t>A3</t>
        </is>
      </c>
      <c r="D139" s="15" t="n">
        <v>3.05</v>
      </c>
      <c r="E139" s="16" t="inlineStr">
        <is>
          <t>Senior Financial Analyst</t>
        </is>
      </c>
      <c r="F139" s="16" t="inlineStr">
        <is>
          <t>14.1 yrs total. No rule changed the level: the score decides.</t>
        </is>
      </c>
    </row>
    <row r="140" ht="28" customHeight="1">
      <c r="A140" s="13" t="inlineStr">
        <is>
          <t>Vikram Bangera</t>
        </is>
      </c>
      <c r="B140" s="16" t="inlineStr">
        <is>
          <t>Services</t>
        </is>
      </c>
      <c r="C140" s="15" t="inlineStr">
        <is>
          <t>A3</t>
        </is>
      </c>
      <c r="D140" s="15" t="n">
        <v>3.48</v>
      </c>
      <c r="E140" s="16" t="inlineStr">
        <is>
          <t>Senior Financial Analyst</t>
        </is>
      </c>
      <c r="F140" s="16" t="inlineStr">
        <is>
          <t>15.6 yrs total. No rule changed the level: the score decides.</t>
        </is>
      </c>
    </row>
    <row r="141" ht="28" customHeight="1">
      <c r="A141" s="13" t="inlineStr">
        <is>
          <t>Chaitali Chatterjee</t>
        </is>
      </c>
      <c r="B141" s="16" t="inlineStr">
        <is>
          <t>Services</t>
        </is>
      </c>
      <c r="C141" s="15" t="inlineStr">
        <is>
          <t>A3</t>
        </is>
      </c>
      <c r="D141" s="15" t="n">
        <v>2.93</v>
      </c>
      <c r="E141" s="16" t="inlineStr">
        <is>
          <t>Senior Financial Analyst</t>
        </is>
      </c>
      <c r="F141" s="16" t="inlineStr">
        <is>
          <t>11.3 yrs total. No rule changed the level: the score decides.</t>
        </is>
      </c>
    </row>
    <row r="142" ht="28" customHeight="1">
      <c r="A142" s="13" t="inlineStr">
        <is>
          <t>Sudarshan Vichare</t>
        </is>
      </c>
      <c r="B142" s="16" t="inlineStr">
        <is>
          <t>Services</t>
        </is>
      </c>
      <c r="C142" s="15" t="inlineStr">
        <is>
          <t>A3</t>
        </is>
      </c>
      <c r="D142" s="15" t="n">
        <v>2.78</v>
      </c>
      <c r="E142" s="16" t="inlineStr">
        <is>
          <t>Senior Financial Analyst</t>
        </is>
      </c>
      <c r="F142" s="16" t="inlineStr">
        <is>
          <t>19.6 yrs total. No rule changed the level: the score decides.</t>
        </is>
      </c>
    </row>
    <row r="143" ht="41" customHeight="1">
      <c r="A143" s="13" t="inlineStr">
        <is>
          <t>Mayur Narvekar</t>
        </is>
      </c>
      <c r="B143" s="16" t="inlineStr">
        <is>
          <t>Support</t>
        </is>
      </c>
      <c r="C143" s="15" t="inlineStr">
        <is>
          <t>A3</t>
        </is>
      </c>
      <c r="D143" s="15" t="n">
        <v>3.57</v>
      </c>
      <c r="E143" s="16" t="inlineStr">
        <is>
          <t>MIS Specialist</t>
        </is>
      </c>
      <c r="F143" s="16" t="inlineStr">
        <is>
          <t>19.1 yrs total. Stays at A3, the top of Band A: to enter Band B the score must reach 3.5 on Band B's own weights, and it is 3.49.</t>
        </is>
      </c>
    </row>
    <row r="144" ht="28" customHeight="1">
      <c r="A144" s="13" t="inlineStr">
        <is>
          <t>Nelson Paul Koonan</t>
        </is>
      </c>
      <c r="B144" s="16" t="inlineStr">
        <is>
          <t>Support</t>
        </is>
      </c>
      <c r="C144" s="15" t="inlineStr">
        <is>
          <t>A3</t>
        </is>
      </c>
      <c r="D144" s="15" t="n">
        <v>2.99</v>
      </c>
      <c r="E144" s="16" t="inlineStr">
        <is>
          <t>Senior Support Executive</t>
        </is>
      </c>
      <c r="F144" s="16" t="inlineStr">
        <is>
          <t>16.3 yrs total. No rule changed the level: the score decides.</t>
        </is>
      </c>
    </row>
    <row r="145" ht="28" customHeight="1">
      <c r="A145" s="13" t="inlineStr">
        <is>
          <t>Tanya Dhere</t>
        </is>
      </c>
      <c r="B145" s="16" t="inlineStr">
        <is>
          <t>Support</t>
        </is>
      </c>
      <c r="C145" s="15" t="inlineStr">
        <is>
          <t>A3</t>
        </is>
      </c>
      <c r="D145" s="15" t="n">
        <v>2.92</v>
      </c>
      <c r="E145" s="16" t="inlineStr">
        <is>
          <t>Senior Customer Success Executive</t>
        </is>
      </c>
      <c r="F145" s="16" t="inlineStr">
        <is>
          <t>13 yrs total. No rule changed the level: the score decides.</t>
        </is>
      </c>
    </row>
    <row r="146" ht="15" customHeight="1">
      <c r="A146" s="13" t="inlineStr">
        <is>
          <t>Kiran Pawar</t>
        </is>
      </c>
      <c r="B146" s="16" t="inlineStr">
        <is>
          <t>Support</t>
        </is>
      </c>
      <c r="C146" s="15" t="inlineStr">
        <is>
          <t>A3</t>
        </is>
      </c>
      <c r="D146" s="15" t="n">
        <v>3.04</v>
      </c>
      <c r="E146" s="16" t="inlineStr">
        <is>
          <t>Senior Support Executive</t>
        </is>
      </c>
      <c r="F146" s="16" t="inlineStr">
        <is>
          <t>8.6 yrs total. No rule changed the level: the score decides.</t>
        </is>
      </c>
    </row>
    <row r="147" ht="28" customHeight="1">
      <c r="A147" s="13" t="inlineStr">
        <is>
          <t>Ravindra Kanojiya</t>
        </is>
      </c>
      <c r="B147" s="16" t="inlineStr">
        <is>
          <t>Support</t>
        </is>
      </c>
      <c r="C147" s="15" t="inlineStr">
        <is>
          <t>A3</t>
        </is>
      </c>
      <c r="D147" s="15" t="n">
        <v>2.4</v>
      </c>
      <c r="E147" s="16" t="inlineStr">
        <is>
          <t>Senior Support Executive</t>
        </is>
      </c>
      <c r="F147" s="16" t="inlineStr">
        <is>
          <t>8.3 yrs total. Raised to A3: 8.3 years' experience is 2 years or more.</t>
        </is>
      </c>
    </row>
    <row r="148" ht="28" customHeight="1">
      <c r="A148" s="13" t="inlineStr">
        <is>
          <t>Samiksha Kadam</t>
        </is>
      </c>
      <c r="B148" s="16" t="inlineStr">
        <is>
          <t>Support</t>
        </is>
      </c>
      <c r="C148" s="15" t="inlineStr">
        <is>
          <t>A3</t>
        </is>
      </c>
      <c r="D148" s="15" t="n">
        <v>2.93</v>
      </c>
      <c r="E148" s="16" t="inlineStr">
        <is>
          <t>Senior Customer Success Executive</t>
        </is>
      </c>
      <c r="F148" s="16" t="inlineStr">
        <is>
          <t>9.8 yrs total. No rule changed the level: the score decides.</t>
        </is>
      </c>
    </row>
    <row r="149" ht="15" customHeight="1">
      <c r="A149" s="13" t="inlineStr">
        <is>
          <t>Rahul Mejari</t>
        </is>
      </c>
      <c r="B149" s="16" t="inlineStr">
        <is>
          <t>Technology</t>
        </is>
      </c>
      <c r="C149" s="15" t="inlineStr">
        <is>
          <t>A3</t>
        </is>
      </c>
      <c r="D149" s="15" t="n">
        <v>3.05</v>
      </c>
      <c r="E149" s="16" t="inlineStr">
        <is>
          <t>Senior UI Developer</t>
        </is>
      </c>
      <c r="F149" s="16" t="inlineStr">
        <is>
          <t>14 yrs total. No rule changed the level: the score decides.</t>
        </is>
      </c>
    </row>
    <row r="150" ht="15" customHeight="1"/>
    <row r="151" ht="20" customHeight="1">
      <c r="A151" s="6" t="inlineStr">
        <is>
          <t>I. Senior titles held by the structural gate — 2</t>
        </is>
      </c>
    </row>
    <row r="152" ht="15" customHeight="1">
      <c r="A152" s="11" t="inlineStr">
        <is>
          <t>Business head to confirm scope; title protected for one cycle. Red = input needed.</t>
        </is>
      </c>
    </row>
    <row r="153" ht="15" customHeight="1">
      <c r="A153" s="12" t="inlineStr">
        <is>
          <t>Person</t>
        </is>
      </c>
      <c r="B153" s="12" t="inlineStr">
        <is>
          <t>Department</t>
        </is>
      </c>
      <c r="C153" s="12" t="inlineStr">
        <is>
          <t>Level</t>
        </is>
      </c>
      <c r="D153" s="12" t="inlineStr">
        <is>
          <t>Score</t>
        </is>
      </c>
      <c r="E153" s="12" t="inlineStr">
        <is>
          <t>Designation</t>
        </is>
      </c>
      <c r="F153" s="12" t="inlineStr">
        <is>
          <t>Reason / rule</t>
        </is>
      </c>
    </row>
    <row r="154" ht="41" customHeight="1">
      <c r="A154" s="13" t="inlineStr">
        <is>
          <t>Sreyash Duragkar</t>
        </is>
      </c>
      <c r="B154" s="16" t="inlineStr">
        <is>
          <t>Sales</t>
        </is>
      </c>
      <c r="C154" s="15" t="inlineStr">
        <is>
          <t>C1</t>
        </is>
      </c>
      <c r="D154" s="15" t="n">
        <v>8.720000000000001</v>
      </c>
      <c r="E154" s="16" t="inlineStr">
        <is>
          <t>Director- Enterprise Sales → Principal – Enterprise Sales</t>
        </is>
      </c>
      <c r="F154" s="133" t="inlineStr">
        <is>
          <r>
            <rPr>
              <rFont val="Calibri"/>
              <b val="1"/>
              <color rgb="009C0006"/>
              <sz val="10"/>
            </rPr>
            <t>Held at C1 instead of D1:</t>
          </r>
          <r>
            <rPr>
              <rFont val="Calibri"/>
              <color rgb="009C0006"/>
              <sz val="10"/>
            </rPr>
            <t xml:space="preserve"> C2 needs a whole function or a company-wide discipline, and the org chart does not show this yet.</t>
          </r>
        </is>
      </c>
    </row>
    <row r="155" ht="41" customHeight="1">
      <c r="A155" s="13" t="inlineStr">
        <is>
          <t>Anushree Aparajit</t>
        </is>
      </c>
      <c r="B155" s="16" t="inlineStr">
        <is>
          <t>Support</t>
        </is>
      </c>
      <c r="C155" s="15" t="inlineStr">
        <is>
          <t>C1</t>
        </is>
      </c>
      <c r="D155" s="15" t="n">
        <v>7.61</v>
      </c>
      <c r="E155" s="16" t="inlineStr">
        <is>
          <t>Global Customer Success Head → Associate Head – Customer Success</t>
        </is>
      </c>
      <c r="F155" s="133"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156" ht="15" customHeight="1"/>
    <row r="157" ht="20" customHeight="1">
      <c r="A157" s="6" t="inlineStr">
        <is>
          <t>J. Additional inputs needed — by person · the red cells on sheets 2, 3 and 8 — 44</t>
        </is>
      </c>
    </row>
    <row r="158" ht="15" customHeight="1">
      <c r="A158" s="11" t="inlineStr">
        <is>
          <t>Who must supply what before the placement can be confirmed. Pay is needed for everyone and is not repeated here.</t>
        </is>
      </c>
    </row>
    <row r="159" ht="15" customHeight="1">
      <c r="A159" s="12" t="inlineStr">
        <is>
          <t>Person</t>
        </is>
      </c>
      <c r="B159" s="12" t="inlineStr">
        <is>
          <t>Department</t>
        </is>
      </c>
      <c r="C159" s="12" t="inlineStr">
        <is>
          <t>Level</t>
        </is>
      </c>
      <c r="D159" s="12" t="inlineStr">
        <is>
          <t>Score</t>
        </is>
      </c>
      <c r="E159" s="12" t="inlineStr">
        <is>
          <t>Designation</t>
        </is>
      </c>
      <c r="F159" s="12" t="inlineStr">
        <is>
          <t>Input needed — who provides it</t>
        </is>
      </c>
    </row>
    <row r="160" ht="41" customHeight="1">
      <c r="A160" s="13" t="inlineStr">
        <is>
          <t>Anuradha RK</t>
        </is>
      </c>
      <c r="B160" s="16" t="inlineStr">
        <is>
          <t>CARBON Business Head</t>
        </is>
      </c>
      <c r="C160" s="15" t="inlineStr">
        <is>
          <t>D2</t>
        </is>
      </c>
      <c r="D160" s="15" t="n">
        <v>9.029999999999999</v>
      </c>
      <c r="E160" s="16" t="inlineStr">
        <is>
          <t>Business Head</t>
        </is>
      </c>
      <c r="F160" s="133" t="inlineStr">
        <is>
          <t>• Survey response or KRAs describing the work · nothing on file — Employee + manager
• Resolve conflicting role records — Business head</t>
        </is>
      </c>
    </row>
    <row r="161" ht="41" customHeight="1">
      <c r="A161" s="13" t="inlineStr">
        <is>
          <t>Dixit Jasani</t>
        </is>
      </c>
      <c r="B161" s="16" t="inlineStr">
        <is>
          <t>CRO - Carbon</t>
        </is>
      </c>
      <c r="C161" s="15" t="inlineStr">
        <is>
          <t>E1</t>
        </is>
      </c>
      <c r="D161" s="15" t="n">
        <v>11.05</v>
      </c>
      <c r="E161" s="16" t="inlineStr">
        <is>
          <t>Chief Revenue Officer</t>
        </is>
      </c>
      <c r="F161" s="133" t="inlineStr">
        <is>
          <t>• Survey response or KRAs describing the work · nothing on file — Employee + manager
• Resolve conflicting role records — Business head</t>
        </is>
      </c>
    </row>
    <row r="162" ht="41" customHeight="1">
      <c r="A162" s="13" t="inlineStr">
        <is>
          <t>Suman Adhikary</t>
        </is>
      </c>
      <c r="B162" s="16" t="inlineStr">
        <is>
          <t>Customer Experience</t>
        </is>
      </c>
      <c r="C162" s="15" t="inlineStr">
        <is>
          <t>D1</t>
        </is>
      </c>
      <c r="D162" s="15" t="n">
        <v>10.1</v>
      </c>
      <c r="E162" s="16" t="inlineStr">
        <is>
          <t>Senior Vice President – Customer Experience</t>
        </is>
      </c>
      <c r="F162" s="133" t="inlineStr">
        <is>
          <t>• Survey response or KRAs describing the work · nothing on file — Employee + manager
• Resolve conflicting role records — Business head</t>
        </is>
      </c>
    </row>
    <row r="163" ht="15" customHeight="1">
      <c r="A163" s="13" t="inlineStr">
        <is>
          <t>Janardan Bale</t>
        </is>
      </c>
      <c r="B163" s="16" t="inlineStr">
        <is>
          <t>Digitizing</t>
        </is>
      </c>
      <c r="C163" s="15" t="inlineStr">
        <is>
          <t>B2</t>
        </is>
      </c>
      <c r="D163" s="15" t="n">
        <v>4.95</v>
      </c>
      <c r="E163" s="16" t="inlineStr">
        <is>
          <t>Digitization Manager</t>
        </is>
      </c>
      <c r="F163" s="133" t="inlineStr">
        <is>
          <t>• Confirm the reporting line — Manager</t>
        </is>
      </c>
    </row>
    <row r="164" ht="15" customHeight="1">
      <c r="A164" s="13" t="inlineStr">
        <is>
          <t>Aishwarya Chaulkar</t>
        </is>
      </c>
      <c r="B164" s="16" t="inlineStr">
        <is>
          <t>Digitizing</t>
        </is>
      </c>
      <c r="C164" s="15" t="inlineStr">
        <is>
          <t>A3</t>
        </is>
      </c>
      <c r="D164" s="15" t="n">
        <v>2.53</v>
      </c>
      <c r="E164" s="16" t="inlineStr">
        <is>
          <t>Senior Digitization Associate</t>
        </is>
      </c>
      <c r="F164" s="133" t="inlineStr">
        <is>
          <t>• Confirm the reporting line — Manager</t>
        </is>
      </c>
    </row>
    <row r="165" ht="15" customHeight="1">
      <c r="A165" s="13" t="inlineStr">
        <is>
          <t>Vanita Gaikwad</t>
        </is>
      </c>
      <c r="B165" s="16" t="inlineStr">
        <is>
          <t>Digitizing</t>
        </is>
      </c>
      <c r="C165" s="15" t="inlineStr">
        <is>
          <t>A3</t>
        </is>
      </c>
      <c r="D165" s="15" t="n">
        <v>2.33</v>
      </c>
      <c r="E165" s="16" t="inlineStr">
        <is>
          <t>Senior Digitization Associate</t>
        </is>
      </c>
      <c r="F165" s="133" t="inlineStr">
        <is>
          <t>• Correct the experience record — HR</t>
        </is>
      </c>
    </row>
    <row r="166" ht="28" customHeight="1">
      <c r="A166" s="13" t="inlineStr">
        <is>
          <t>Mounika Kattula</t>
        </is>
      </c>
      <c r="B166" s="16" t="inlineStr">
        <is>
          <t>Marketing</t>
        </is>
      </c>
      <c r="C166" s="15" t="inlineStr">
        <is>
          <t>A3</t>
        </is>
      </c>
      <c r="D166" s="15" t="n">
        <v>2.96</v>
      </c>
      <c r="E166" s="16" t="inlineStr">
        <is>
          <t>Senior Marketing Operations Associate</t>
        </is>
      </c>
      <c r="F166" s="133" t="inlineStr">
        <is>
          <t>• Confirm the reporting line — Manager</t>
        </is>
      </c>
    </row>
    <row r="167" ht="28" customHeight="1">
      <c r="A167" s="13" t="inlineStr">
        <is>
          <t>Vinod Katekar</t>
        </is>
      </c>
      <c r="B167" s="16" t="inlineStr">
        <is>
          <t>Quality Assurance</t>
        </is>
      </c>
      <c r="C167" s="15" t="inlineStr">
        <is>
          <t>B2</t>
        </is>
      </c>
      <c r="D167" s="15" t="n">
        <v>4.84</v>
      </c>
      <c r="E167" s="16" t="inlineStr">
        <is>
          <t>QA Manager</t>
        </is>
      </c>
      <c r="F167" s="133" t="inlineStr">
        <is>
          <t>• Confirm the reporting line — Manager</t>
        </is>
      </c>
    </row>
    <row r="168" ht="28" customHeight="1">
      <c r="A168" s="13" t="inlineStr">
        <is>
          <t>Pooja Gawas</t>
        </is>
      </c>
      <c r="B168" s="16" t="inlineStr">
        <is>
          <t>Quality Assurance</t>
        </is>
      </c>
      <c r="C168" s="15" t="inlineStr">
        <is>
          <t>A3</t>
        </is>
      </c>
      <c r="D168" s="15" t="n">
        <v>2.78</v>
      </c>
      <c r="E168" s="16" t="inlineStr">
        <is>
          <t>Senior QA Engineer</t>
        </is>
      </c>
      <c r="F168" s="133" t="inlineStr">
        <is>
          <t>• Confirm the reporting line — Manager</t>
        </is>
      </c>
    </row>
    <row r="169" ht="28" customHeight="1">
      <c r="A169" s="13" t="inlineStr">
        <is>
          <t>Vishal Panchal</t>
        </is>
      </c>
      <c r="B169" s="16" t="inlineStr">
        <is>
          <t>Quality Assurance</t>
        </is>
      </c>
      <c r="C169" s="15" t="inlineStr">
        <is>
          <t>A3</t>
        </is>
      </c>
      <c r="D169" s="15" t="n">
        <v>2.9</v>
      </c>
      <c r="E169" s="16" t="inlineStr">
        <is>
          <t>Senior QA Engineer</t>
        </is>
      </c>
      <c r="F169" s="133" t="inlineStr">
        <is>
          <t>• Confirm the reporting line — Manager</t>
        </is>
      </c>
    </row>
    <row r="170" ht="67" customHeight="1">
      <c r="A170" s="13" t="inlineStr">
        <is>
          <t>Sreyash Duragkar</t>
        </is>
      </c>
      <c r="B170" s="16" t="inlineStr">
        <is>
          <t>Sales</t>
        </is>
      </c>
      <c r="C170" s="15" t="inlineStr">
        <is>
          <t>C1</t>
        </is>
      </c>
      <c r="D170" s="15" t="n">
        <v>8.720000000000001</v>
      </c>
      <c r="E170" s="16" t="inlineStr">
        <is>
          <t>Principal – Enterprise Sales</t>
        </is>
      </c>
      <c r="F170" s="133" t="inlineStr">
        <is>
          <t>• Survey response or KRAs describing the work · nothing on file — Employee + manager
• Confirm structure behind the senior title · org chart — Business head
• Correct the experience record — HR</t>
        </is>
      </c>
    </row>
    <row r="171" ht="28" customHeight="1">
      <c r="A171" s="13" t="inlineStr">
        <is>
          <t>K Ashok Kumar</t>
        </is>
      </c>
      <c r="B171" s="16" t="inlineStr">
        <is>
          <t>Services</t>
        </is>
      </c>
      <c r="C171" s="15" t="inlineStr">
        <is>
          <t>C1</t>
        </is>
      </c>
      <c r="D171" s="15" t="n">
        <v>6.81</v>
      </c>
      <c r="E171" s="16" t="inlineStr">
        <is>
          <t>Associate Head – Assisted Services</t>
        </is>
      </c>
      <c r="F171" s="133" t="inlineStr">
        <is>
          <t>• Confirm the reporting line — Manager</t>
        </is>
      </c>
    </row>
    <row r="172" ht="28" customHeight="1">
      <c r="A172" s="13" t="inlineStr">
        <is>
          <t>Mayur Zope</t>
        </is>
      </c>
      <c r="B172" s="16" t="inlineStr">
        <is>
          <t>Services</t>
        </is>
      </c>
      <c r="C172" s="15" t="inlineStr">
        <is>
          <t>B2</t>
        </is>
      </c>
      <c r="D172" s="15" t="n">
        <v>5.28</v>
      </c>
      <c r="E172" s="16" t="inlineStr">
        <is>
          <t>Senior Manager – Assisted Services</t>
        </is>
      </c>
      <c r="F172" s="133" t="inlineStr">
        <is>
          <t>• Confirm the reporting line — Manager</t>
        </is>
      </c>
    </row>
    <row r="173" ht="15" customHeight="1">
      <c r="A173" s="13" t="inlineStr">
        <is>
          <t>Lalita Waghmare</t>
        </is>
      </c>
      <c r="B173" s="16" t="inlineStr">
        <is>
          <t>Services</t>
        </is>
      </c>
      <c r="C173" s="15" t="inlineStr">
        <is>
          <t>B1</t>
        </is>
      </c>
      <c r="D173" s="15" t="n">
        <v>3.61</v>
      </c>
      <c r="E173" s="16" t="inlineStr">
        <is>
          <t>Team Lead – Assisted Services</t>
        </is>
      </c>
      <c r="F173" s="133" t="inlineStr">
        <is>
          <t>• Confirm the reporting line — Manager</t>
        </is>
      </c>
    </row>
    <row r="174" ht="15" customHeight="1">
      <c r="A174" s="13" t="inlineStr">
        <is>
          <t>Amruta Mirashi</t>
        </is>
      </c>
      <c r="B174" s="16" t="inlineStr">
        <is>
          <t>Services</t>
        </is>
      </c>
      <c r="C174" s="15" t="inlineStr">
        <is>
          <t>B1</t>
        </is>
      </c>
      <c r="D174" s="15" t="n">
        <v>3.58</v>
      </c>
      <c r="E174" s="16" t="inlineStr">
        <is>
          <t>XBRL Specialist</t>
        </is>
      </c>
      <c r="F174" s="133" t="inlineStr">
        <is>
          <t>• Confirm the reporting line — Manager</t>
        </is>
      </c>
    </row>
    <row r="175" ht="15" customHeight="1">
      <c r="A175" s="13" t="inlineStr">
        <is>
          <t>Manish Lipcha</t>
        </is>
      </c>
      <c r="B175" s="16" t="inlineStr">
        <is>
          <t>Services</t>
        </is>
      </c>
      <c r="C175" s="15" t="inlineStr">
        <is>
          <t>B1</t>
        </is>
      </c>
      <c r="D175" s="15" t="n">
        <v>3.65</v>
      </c>
      <c r="E175" s="16" t="inlineStr">
        <is>
          <t>XBRL Specialist</t>
        </is>
      </c>
      <c r="F175" s="133" t="inlineStr">
        <is>
          <t>• Confirm the reporting line — Manager</t>
        </is>
      </c>
    </row>
    <row r="176" ht="15" customHeight="1">
      <c r="A176" s="13" t="inlineStr">
        <is>
          <t>Monica Patel</t>
        </is>
      </c>
      <c r="B176" s="16" t="inlineStr">
        <is>
          <t>Services</t>
        </is>
      </c>
      <c r="C176" s="15" t="inlineStr">
        <is>
          <t>A3</t>
        </is>
      </c>
      <c r="D176" s="15" t="n">
        <v>3.28</v>
      </c>
      <c r="E176" s="16" t="inlineStr">
        <is>
          <t>Senior Financial Analyst</t>
        </is>
      </c>
      <c r="F176" s="133" t="inlineStr">
        <is>
          <t>• Confirm the reporting line — Manager</t>
        </is>
      </c>
    </row>
    <row r="177" ht="15" customHeight="1">
      <c r="A177" s="13" t="inlineStr">
        <is>
          <t>Rupesh Gaikwad</t>
        </is>
      </c>
      <c r="B177" s="16" t="inlineStr">
        <is>
          <t>Services</t>
        </is>
      </c>
      <c r="C177" s="15" t="inlineStr">
        <is>
          <t>B1</t>
        </is>
      </c>
      <c r="D177" s="15" t="n">
        <v>3.73</v>
      </c>
      <c r="E177" s="16" t="inlineStr">
        <is>
          <t>Service Delivery Specialist</t>
        </is>
      </c>
      <c r="F177" s="133" t="inlineStr">
        <is>
          <t>• Confirm the reporting line — Manager</t>
        </is>
      </c>
    </row>
    <row r="178" ht="15" customHeight="1">
      <c r="A178" s="13" t="inlineStr">
        <is>
          <t>Sagar Barbade</t>
        </is>
      </c>
      <c r="B178" s="16" t="inlineStr">
        <is>
          <t>Services</t>
        </is>
      </c>
      <c r="C178" s="15" t="inlineStr">
        <is>
          <t>A3</t>
        </is>
      </c>
      <c r="D178" s="15" t="n">
        <v>3.41</v>
      </c>
      <c r="E178" s="16" t="inlineStr">
        <is>
          <t>XBRL Specialist</t>
        </is>
      </c>
      <c r="F178" s="133" t="inlineStr">
        <is>
          <t>• Confirm the reporting line — Manager</t>
        </is>
      </c>
    </row>
    <row r="179" ht="15" customHeight="1">
      <c r="A179" s="13" t="inlineStr">
        <is>
          <t>Vikram Bangera</t>
        </is>
      </c>
      <c r="B179" s="16" t="inlineStr">
        <is>
          <t>Services</t>
        </is>
      </c>
      <c r="C179" s="15" t="inlineStr">
        <is>
          <t>A3</t>
        </is>
      </c>
      <c r="D179" s="15" t="n">
        <v>3.48</v>
      </c>
      <c r="E179" s="16" t="inlineStr">
        <is>
          <t>Senior Financial Analyst</t>
        </is>
      </c>
      <c r="F179" s="133" t="inlineStr">
        <is>
          <t>• Confirm the reporting line — Manager</t>
        </is>
      </c>
    </row>
    <row r="180" ht="15" customHeight="1">
      <c r="A180" s="13" t="inlineStr">
        <is>
          <t>Vishakha Vitmal</t>
        </is>
      </c>
      <c r="B180" s="16" t="inlineStr">
        <is>
          <t>Services</t>
        </is>
      </c>
      <c r="C180" s="15" t="inlineStr">
        <is>
          <t>A3</t>
        </is>
      </c>
      <c r="D180" s="15" t="n">
        <v>2.68</v>
      </c>
      <c r="E180" s="16" t="inlineStr">
        <is>
          <t>Senior Financial Analyst</t>
        </is>
      </c>
      <c r="F180" s="133" t="inlineStr">
        <is>
          <t>• Correct the experience record — HR</t>
        </is>
      </c>
    </row>
    <row r="181" ht="15" customHeight="1">
      <c r="A181" s="13" t="inlineStr">
        <is>
          <t>Vivek Patil</t>
        </is>
      </c>
      <c r="B181" s="16" t="inlineStr">
        <is>
          <t>Services</t>
        </is>
      </c>
      <c r="C181" s="15" t="inlineStr">
        <is>
          <t>B1</t>
        </is>
      </c>
      <c r="D181" s="15" t="n">
        <v>3.78</v>
      </c>
      <c r="E181" s="16" t="inlineStr">
        <is>
          <t>XBRL Specialist</t>
        </is>
      </c>
      <c r="F181" s="133" t="inlineStr">
        <is>
          <t>• Confirm the reporting line — Manager</t>
        </is>
      </c>
    </row>
    <row r="182" ht="15" customHeight="1">
      <c r="A182" s="13" t="inlineStr">
        <is>
          <t>Yadavar Velumurgan S.</t>
        </is>
      </c>
      <c r="B182" s="16" t="inlineStr">
        <is>
          <t>Services</t>
        </is>
      </c>
      <c r="C182" s="15" t="inlineStr">
        <is>
          <t>A3</t>
        </is>
      </c>
      <c r="D182" s="15" t="n">
        <v>2.93</v>
      </c>
      <c r="E182" s="16" t="inlineStr">
        <is>
          <t>Senior QA Engineer</t>
        </is>
      </c>
      <c r="F182" s="133" t="inlineStr">
        <is>
          <t>• Correct the experience record — HR</t>
        </is>
      </c>
    </row>
    <row r="183" ht="15" customHeight="1">
      <c r="A183" s="13" t="inlineStr">
        <is>
          <t>Abhijit Bhagwan Patil</t>
        </is>
      </c>
      <c r="B183" s="16" t="inlineStr">
        <is>
          <t>Services</t>
        </is>
      </c>
      <c r="C183" s="15" t="inlineStr">
        <is>
          <t>A3</t>
        </is>
      </c>
      <c r="D183" s="15" t="n">
        <v>2.66</v>
      </c>
      <c r="E183" s="16" t="inlineStr">
        <is>
          <t>Senior Financial Analyst</t>
        </is>
      </c>
      <c r="F183" s="133" t="inlineStr">
        <is>
          <t>• Confirm the reporting line — Manager</t>
        </is>
      </c>
    </row>
    <row r="184" ht="15" customHeight="1">
      <c r="A184" s="13" t="inlineStr">
        <is>
          <t>Namrata Juvekar</t>
        </is>
      </c>
      <c r="B184" s="16" t="inlineStr">
        <is>
          <t>Services</t>
        </is>
      </c>
      <c r="C184" s="15" t="inlineStr">
        <is>
          <t>A3</t>
        </is>
      </c>
      <c r="D184" s="15" t="n">
        <v>2.61</v>
      </c>
      <c r="E184" s="16" t="inlineStr">
        <is>
          <t>Senior Financial Analyst</t>
        </is>
      </c>
      <c r="F184" s="133" t="inlineStr">
        <is>
          <t>• Confirm the reporting line — Manager</t>
        </is>
      </c>
    </row>
    <row r="185" ht="28" customHeight="1">
      <c r="A185" s="13" t="inlineStr">
        <is>
          <t>Anushree Aparajit</t>
        </is>
      </c>
      <c r="B185" s="16" t="inlineStr">
        <is>
          <t>Support</t>
        </is>
      </c>
      <c r="C185" s="15" t="inlineStr">
        <is>
          <t>C1</t>
        </is>
      </c>
      <c r="D185" s="15" t="n">
        <v>7.61</v>
      </c>
      <c r="E185" s="16" t="inlineStr">
        <is>
          <t>Associate Head – Customer Success</t>
        </is>
      </c>
      <c r="F185" s="133" t="inlineStr">
        <is>
          <t>• Confirm structure behind the senior title · org chart — Business head</t>
        </is>
      </c>
    </row>
    <row r="186" ht="28" customHeight="1">
      <c r="A186" s="13" t="inlineStr">
        <is>
          <t>Varun Bubna</t>
        </is>
      </c>
      <c r="B186" s="16" t="inlineStr">
        <is>
          <t>Support</t>
        </is>
      </c>
      <c r="C186" s="15" t="inlineStr">
        <is>
          <t>B2</t>
        </is>
      </c>
      <c r="D186" s="15" t="n">
        <v>4.5</v>
      </c>
      <c r="E186" s="16" t="inlineStr">
        <is>
          <t>Senior Customer Success Specialist</t>
        </is>
      </c>
      <c r="F186" s="133" t="inlineStr">
        <is>
          <t>• Correct the experience record — HR</t>
        </is>
      </c>
    </row>
    <row r="187" ht="15" customHeight="1">
      <c r="A187" s="13" t="inlineStr">
        <is>
          <t>Nelson Paul Koonan</t>
        </is>
      </c>
      <c r="B187" s="16" t="inlineStr">
        <is>
          <t>Support</t>
        </is>
      </c>
      <c r="C187" s="15" t="inlineStr">
        <is>
          <t>A3</t>
        </is>
      </c>
      <c r="D187" s="15" t="n">
        <v>2.99</v>
      </c>
      <c r="E187" s="16" t="inlineStr">
        <is>
          <t>Senior Support Executive</t>
        </is>
      </c>
      <c r="F187" s="133" t="inlineStr">
        <is>
          <t>• Confirm the reporting line — Manager</t>
        </is>
      </c>
    </row>
    <row r="188" ht="15" customHeight="1">
      <c r="A188" s="13" t="inlineStr">
        <is>
          <t>Kiran Pawar</t>
        </is>
      </c>
      <c r="B188" s="16" t="inlineStr">
        <is>
          <t>Support</t>
        </is>
      </c>
      <c r="C188" s="15" t="inlineStr">
        <is>
          <t>A3</t>
        </is>
      </c>
      <c r="D188" s="15" t="n">
        <v>3.04</v>
      </c>
      <c r="E188" s="16" t="inlineStr">
        <is>
          <t>Senior Support Executive</t>
        </is>
      </c>
      <c r="F188" s="133" t="inlineStr">
        <is>
          <t>• Confirm the reporting line — Manager</t>
        </is>
      </c>
    </row>
    <row r="189" ht="28" customHeight="1">
      <c r="A189" s="13" t="inlineStr">
        <is>
          <t>Ashish Singhvi</t>
        </is>
      </c>
      <c r="B189" s="16" t="inlineStr">
        <is>
          <t>Technology</t>
        </is>
      </c>
      <c r="C189" s="15" t="inlineStr">
        <is>
          <t>C2</t>
        </is>
      </c>
      <c r="D189" s="15" t="n">
        <v>8.07</v>
      </c>
      <c r="E189" s="16" t="inlineStr">
        <is>
          <t>Head – Product Engineering</t>
        </is>
      </c>
      <c r="F189" s="133" t="inlineStr">
        <is>
          <t>• Survey response or KRAs describing the work · nothing on file — Employee + manager</t>
        </is>
      </c>
    </row>
    <row r="190" ht="15" customHeight="1">
      <c r="A190" s="13" t="inlineStr">
        <is>
          <t>Huzefa Petit</t>
        </is>
      </c>
      <c r="B190" s="16" t="inlineStr">
        <is>
          <t>Technology</t>
        </is>
      </c>
      <c r="C190" s="15" t="inlineStr">
        <is>
          <t>B1</t>
        </is>
      </c>
      <c r="D190" s="15" t="n">
        <v>4.03</v>
      </c>
      <c r="E190" s="16" t="inlineStr">
        <is>
          <t>Technical Specialist</t>
        </is>
      </c>
      <c r="F190" s="133" t="inlineStr">
        <is>
          <t>• Confirm the reporting line — Manager</t>
        </is>
      </c>
    </row>
    <row r="191" ht="28" customHeight="1">
      <c r="A191" s="13" t="inlineStr">
        <is>
          <t>Prasad Shirke</t>
        </is>
      </c>
      <c r="B191" s="16" t="inlineStr">
        <is>
          <t>Technology</t>
        </is>
      </c>
      <c r="C191" s="15" t="inlineStr">
        <is>
          <t>B2</t>
        </is>
      </c>
      <c r="D191" s="15" t="n">
        <v>4.51</v>
      </c>
      <c r="E191" s="16" t="inlineStr">
        <is>
          <t>Senior Business Analysis Specialist – POD Lead</t>
        </is>
      </c>
      <c r="F191" s="133" t="inlineStr">
        <is>
          <t>• Confirm the reporting line — Manager</t>
        </is>
      </c>
    </row>
    <row r="192" ht="28" customHeight="1">
      <c r="A192" s="13" t="inlineStr">
        <is>
          <t>Siddhesh Kadam</t>
        </is>
      </c>
      <c r="B192" s="16" t="inlineStr">
        <is>
          <t>Technology</t>
        </is>
      </c>
      <c r="C192" s="15" t="inlineStr">
        <is>
          <t>B2</t>
        </is>
      </c>
      <c r="D192" s="15" t="n">
        <v>4.76</v>
      </c>
      <c r="E192" s="16" t="inlineStr">
        <is>
          <t>Senior Technical Specialist – POD Lead</t>
        </is>
      </c>
      <c r="F192" s="133" t="inlineStr">
        <is>
          <t>• Confirm the reporting line — Manager</t>
        </is>
      </c>
    </row>
    <row r="193" ht="15" customHeight="1">
      <c r="A193" s="13" t="inlineStr">
        <is>
          <t>Aaron Michael</t>
        </is>
      </c>
      <c r="B193" s="16" t="inlineStr">
        <is>
          <t>Technology</t>
        </is>
      </c>
      <c r="C193" s="15" t="inlineStr">
        <is>
          <t>B2</t>
        </is>
      </c>
      <c r="D193" s="15" t="n">
        <v>5.06</v>
      </c>
      <c r="E193" s="16" t="inlineStr">
        <is>
          <t>Project Manager</t>
        </is>
      </c>
      <c r="F193" s="133" t="inlineStr">
        <is>
          <t>• Confirm the reporting line — Manager</t>
        </is>
      </c>
    </row>
    <row r="194" ht="15" customHeight="1">
      <c r="A194" s="13" t="inlineStr">
        <is>
          <t>Alpesh Chaudhari</t>
        </is>
      </c>
      <c r="B194" s="16" t="inlineStr">
        <is>
          <t>Technology</t>
        </is>
      </c>
      <c r="C194" s="15" t="inlineStr">
        <is>
          <t>A3</t>
        </is>
      </c>
      <c r="D194" s="15" t="n">
        <v>3.15</v>
      </c>
      <c r="E194" s="16" t="inlineStr">
        <is>
          <t>Senior Software Engineer</t>
        </is>
      </c>
      <c r="F194" s="133" t="inlineStr">
        <is>
          <t>• Confirm the reporting line — Manager</t>
        </is>
      </c>
    </row>
    <row r="195" ht="28" customHeight="1">
      <c r="A195" s="13" t="inlineStr">
        <is>
          <t>Hetal Chauhan</t>
        </is>
      </c>
      <c r="B195" s="16" t="inlineStr">
        <is>
          <t>Technology</t>
        </is>
      </c>
      <c r="C195" s="15" t="inlineStr">
        <is>
          <t>B1</t>
        </is>
      </c>
      <c r="D195" s="15" t="n">
        <v>3.46</v>
      </c>
      <c r="E195" s="16" t="inlineStr">
        <is>
          <t>Technical Specialist – POD Lead</t>
        </is>
      </c>
      <c r="F195" s="133" t="inlineStr">
        <is>
          <t>• Confirm the reporting line — Manager</t>
        </is>
      </c>
    </row>
    <row r="196" ht="15" customHeight="1">
      <c r="A196" s="13" t="inlineStr">
        <is>
          <t>Prachi Digambar Raut</t>
        </is>
      </c>
      <c r="B196" s="16" t="inlineStr">
        <is>
          <t>Technology</t>
        </is>
      </c>
      <c r="C196" s="15" t="inlineStr">
        <is>
          <t>A3</t>
        </is>
      </c>
      <c r="D196" s="15" t="n">
        <v>2.41</v>
      </c>
      <c r="E196" s="16" t="inlineStr">
        <is>
          <t>Senior Software Engineer</t>
        </is>
      </c>
      <c r="F196" s="133" t="inlineStr">
        <is>
          <t>• Confirm the reporting line — Manager</t>
        </is>
      </c>
    </row>
    <row r="197" ht="28" customHeight="1">
      <c r="A197" s="13" t="inlineStr">
        <is>
          <t>Parth Jitendrabhai Parmar</t>
        </is>
      </c>
      <c r="B197" s="16" t="inlineStr">
        <is>
          <t>Technology</t>
        </is>
      </c>
      <c r="C197" s="15" t="inlineStr">
        <is>
          <t>A3</t>
        </is>
      </c>
      <c r="D197" s="15" t="n">
        <v>2.78</v>
      </c>
      <c r="E197" s="16" t="inlineStr">
        <is>
          <t>Senior Software Engineer</t>
        </is>
      </c>
      <c r="F197" s="133" t="inlineStr">
        <is>
          <t>• Confirm the reporting line — Manager</t>
        </is>
      </c>
    </row>
    <row r="198" ht="15" customHeight="1">
      <c r="A198" s="13" t="inlineStr">
        <is>
          <t>Raj Chauhan</t>
        </is>
      </c>
      <c r="B198" s="16" t="inlineStr">
        <is>
          <t>Technology</t>
        </is>
      </c>
      <c r="C198" s="15" t="inlineStr">
        <is>
          <t>A3</t>
        </is>
      </c>
      <c r="D198" s="15" t="n">
        <v>2.83</v>
      </c>
      <c r="E198" s="16" t="inlineStr">
        <is>
          <t>Senior Software Engineer</t>
        </is>
      </c>
      <c r="F198" s="133" t="inlineStr">
        <is>
          <t>• Confirm the reporting line — Manager</t>
        </is>
      </c>
    </row>
    <row r="199" ht="15" customHeight="1">
      <c r="A199" s="13" t="inlineStr">
        <is>
          <t>Bikram Prasad</t>
        </is>
      </c>
      <c r="B199" s="16" t="inlineStr">
        <is>
          <t>Technology</t>
        </is>
      </c>
      <c r="C199" s="15" t="inlineStr">
        <is>
          <t>A3</t>
        </is>
      </c>
      <c r="D199" s="15" t="n">
        <v>2.65</v>
      </c>
      <c r="E199" s="16" t="inlineStr">
        <is>
          <t>Senior Software Engineer</t>
        </is>
      </c>
      <c r="F199" s="133" t="inlineStr">
        <is>
          <t>• Confirm the reporting line — Manager</t>
        </is>
      </c>
    </row>
    <row r="200" ht="15" customHeight="1">
      <c r="A200" s="13" t="inlineStr">
        <is>
          <t>Jayshiv Patel</t>
        </is>
      </c>
      <c r="B200" s="16" t="inlineStr">
        <is>
          <t>Technology</t>
        </is>
      </c>
      <c r="C200" s="15" t="inlineStr">
        <is>
          <t>A3</t>
        </is>
      </c>
      <c r="D200" s="15" t="n">
        <v>2.7</v>
      </c>
      <c r="E200" s="16" t="inlineStr">
        <is>
          <t>Senior Software Engineer</t>
        </is>
      </c>
      <c r="F200" s="133" t="inlineStr">
        <is>
          <t>• Confirm the reporting line — Manager</t>
        </is>
      </c>
    </row>
    <row r="201" ht="15" customHeight="1">
      <c r="A201" s="13" t="inlineStr">
        <is>
          <t>Kunal Jadhav</t>
        </is>
      </c>
      <c r="B201" s="16" t="inlineStr">
        <is>
          <t>Technology</t>
        </is>
      </c>
      <c r="C201" s="15" t="inlineStr">
        <is>
          <t>A3</t>
        </is>
      </c>
      <c r="D201" s="15" t="n">
        <v>2.63</v>
      </c>
      <c r="E201" s="16" t="inlineStr">
        <is>
          <t>Senior Software Engineer</t>
        </is>
      </c>
      <c r="F201" s="133" t="inlineStr">
        <is>
          <t>• Confirm the reporting line — Manager</t>
        </is>
      </c>
    </row>
    <row r="202" ht="15" customHeight="1">
      <c r="A202" s="13" t="inlineStr">
        <is>
          <t>Mandar Ukrulkar</t>
        </is>
      </c>
      <c r="B202" s="16" t="inlineStr">
        <is>
          <t>Technology</t>
        </is>
      </c>
      <c r="C202" s="15" t="inlineStr">
        <is>
          <t>A3</t>
        </is>
      </c>
      <c r="D202" s="15" t="n">
        <v>2.25</v>
      </c>
      <c r="E202" s="16" t="inlineStr">
        <is>
          <t>Senior AI/ML Engineer</t>
        </is>
      </c>
      <c r="F202" s="133" t="inlineStr">
        <is>
          <t>• Confirm the reporting line — Manager</t>
        </is>
      </c>
    </row>
    <row r="203" ht="15" customHeight="1">
      <c r="A203" s="13" t="inlineStr">
        <is>
          <t>Pritesh Wani</t>
        </is>
      </c>
      <c r="B203" s="16" t="inlineStr">
        <is>
          <t>Technology</t>
        </is>
      </c>
      <c r="C203" s="15" t="inlineStr">
        <is>
          <t>A3</t>
        </is>
      </c>
      <c r="D203" s="15" t="n">
        <v>2.78</v>
      </c>
      <c r="E203" s="16" t="inlineStr">
        <is>
          <t>Senior Software Engineer</t>
        </is>
      </c>
      <c r="F203" s="133" t="inlineStr">
        <is>
          <t>• Confirm the reporting line — Manager</t>
        </is>
      </c>
    </row>
    <row r="204" ht="15" customHeight="1"/>
    <row r="205" ht="20" customHeight="1">
      <c r="A205" s="6" t="inlineStr">
        <is>
          <t>K. Open decisions</t>
        </is>
      </c>
    </row>
    <row r="206" ht="15" customHeight="1">
      <c r="A206" s="12" t="inlineStr">
        <is>
          <t>Decision</t>
        </is>
      </c>
      <c r="B206" s="12" t="inlineStr">
        <is>
          <t>Facts</t>
        </is>
      </c>
      <c r="C206" s="210" t="n"/>
      <c r="D206" s="12" t="inlineStr">
        <is>
          <t>Recommendation</t>
        </is>
      </c>
      <c r="E206" s="211" t="n"/>
      <c r="F206" s="210" t="n"/>
    </row>
    <row r="207" ht="28" customHeight="1">
      <c r="A207" s="13" t="inlineStr">
        <is>
          <t>Player-Coach transition steps</t>
        </is>
      </c>
      <c r="B207" s="16" t="inlineStr">
        <is>
          <t>0 placed; 2 candidates / watch.</t>
        </is>
      </c>
      <c r="C207" s="210" t="n"/>
      <c r="D207" s="16" t="inlineStr">
        <is>
          <t>Confirm hands-on share for each; review the watch list at the next cycle.</t>
        </is>
      </c>
      <c r="E207" s="211" t="n"/>
      <c r="F207" s="210" t="n"/>
    </row>
    <row r="208" ht="28" customHeight="1">
      <c r="A208" s="13" t="inlineStr">
        <is>
          <t>Long-tenure A3</t>
        </is>
      </c>
      <c r="B208" s="16" t="inlineStr">
        <is>
          <t>44 people with 8+ yrs at A3.</t>
        </is>
      </c>
      <c r="C208" s="210" t="n"/>
      <c r="D208" s="16" t="inlineStr">
        <is>
          <t>Keep the gate; pay at the top of the A3 range; widen roles where real B1 work exists.</t>
        </is>
      </c>
      <c r="E208" s="211" t="n"/>
      <c r="F208" s="210" t="n"/>
    </row>
    <row r="209" ht="41" customHeight="1">
      <c r="A209" s="13" t="inlineStr">
        <is>
          <t>Pay</t>
        </is>
      </c>
      <c r="B209" s="16" t="inlineStr">
        <is>
          <t>No pay data supplied; pay columns on sheet 2 are blank.</t>
        </is>
      </c>
      <c r="C209" s="210" t="n"/>
      <c r="D209" s="16" t="inlineStr">
        <is>
          <t>Buy one India survey and price each level · Master M14.</t>
        </is>
      </c>
      <c r="E209" s="211" t="n"/>
      <c r="F209" s="210" t="n"/>
    </row>
    <row r="210" ht="41" customHeight="1">
      <c r="A210" s="13" t="inlineStr">
        <is>
          <t>Weights</t>
        </is>
      </c>
      <c r="B210" s="16" t="inlineStr">
        <is>
          <t>Derived from Hay / Mercer principles; one formula for every set.</t>
        </is>
      </c>
      <c r="C210" s="210" t="n"/>
      <c r="D210" s="16" t="inlineStr">
        <is>
          <t>Test on 20–30 benchmark roles in calibration, then freeze for the cycle.</t>
        </is>
      </c>
      <c r="E210" s="211" t="n"/>
      <c r="F210" s="210" t="n"/>
    </row>
    <row r="211" ht="15" customHeight="1"/>
    <row r="212" ht="20" customHeight="1">
      <c r="A212" s="6" t="inlineStr">
        <is>
          <t>L. Quality checks run on this workbook</t>
        </is>
      </c>
    </row>
    <row r="213" ht="15" customHeight="1">
      <c r="A213" s="12" t="inlineStr">
        <is>
          <t>Check</t>
        </is>
      </c>
      <c r="B213" s="12" t="inlineStr">
        <is>
          <t>Result</t>
        </is>
      </c>
      <c r="C213" s="211" t="n"/>
      <c r="D213" s="211" t="n"/>
      <c r="E213" s="211" t="n"/>
      <c r="F213" s="210" t="n"/>
    </row>
    <row r="214" ht="28" customHeight="1">
      <c r="A214" s="13" t="inlineStr">
        <is>
          <t>Reproduction</t>
        </is>
      </c>
      <c r="B214" s="16" t="inlineStr">
        <is>
          <t>With the v1 weights the engine reproduces all 587 earlier placements — the rules are the earlier rules made explicit.</t>
        </is>
      </c>
      <c r="C214" s="211" t="n"/>
      <c r="D214" s="211" t="n"/>
      <c r="E214" s="211" t="n"/>
      <c r="F214" s="210" t="n"/>
    </row>
    <row r="215" ht="28" customHeight="1">
      <c r="A215" s="13" t="inlineStr">
        <is>
          <t>Traceability</t>
        </is>
      </c>
      <c r="B215" s="16" t="inlineStr">
        <is>
          <t>Every person whose final level differs from the score-indicated level has the rule that moved them recorded, with numbers.</t>
        </is>
      </c>
      <c r="C215" s="211" t="n"/>
      <c r="D215" s="211" t="n"/>
      <c r="E215" s="211" t="n"/>
      <c r="F215" s="210" t="n"/>
    </row>
    <row r="216" ht="28" customHeight="1">
      <c r="A216" s="13" t="inlineStr">
        <is>
          <t>Formulas</t>
        </is>
      </c>
      <c r="B216" s="16" t="inlineStr">
        <is>
          <t>Points, weighted score and indicated level recalculate live; their results are also stored in the file, so previews that do not calculate still show them.</t>
        </is>
      </c>
      <c r="C216" s="211" t="n"/>
      <c r="D216" s="211" t="n"/>
      <c r="E216" s="211" t="n"/>
      <c r="F216" s="210" t="n"/>
    </row>
    <row r="217" ht="41" customHeight="1">
      <c r="A217" s="13" t="inlineStr">
        <is>
          <t>Market data</t>
        </is>
      </c>
      <c r="B217" s="16" t="inlineStr">
        <is>
          <t>Company ladders cite a posting, a Levels.fyi page or a published standard; ladders IRIS assembled itself are labelled 'IRIS composite'. October 2026 source check: 42 sources and ladders read — 19 support the claim, 20 corrected, 1 dropped · DFIN ladder, 2 marked unverified · Zoho, ClearTax.</t>
        </is>
      </c>
      <c r="C217" s="211" t="n"/>
      <c r="D217" s="211" t="n"/>
      <c r="E217" s="211" t="n"/>
      <c r="F217" s="210" t="n"/>
    </row>
    <row r="218" ht="15" customHeight="1">
      <c r="A218" s="13" t="inlineStr">
        <is>
          <t>Pay</t>
        </is>
      </c>
      <c r="B218" s="16" t="inlineStr">
        <is>
          <t>All pay columns are blank by design.</t>
        </is>
      </c>
      <c r="C218" s="211" t="n"/>
      <c r="D218" s="211" t="n"/>
      <c r="E218" s="211" t="n"/>
      <c r="F218" s="210" t="n"/>
    </row>
    <row r="219" ht="28" customHeight="1">
      <c r="A219" s="13" t="inlineStr">
        <is>
          <t>Personal data</t>
        </is>
      </c>
      <c r="B219" s="16" t="inlineStr">
        <is>
          <t>Gender, age, date of birth, e-mail, mobile and resignation dates are excluded from every sheet · checked on every header by verify.py.</t>
        </is>
      </c>
      <c r="C219" s="211" t="n"/>
      <c r="D219" s="211" t="n"/>
      <c r="E219" s="211" t="n"/>
      <c r="F219" s="210" t="n"/>
    </row>
    <row r="220" ht="41" customHeight="1">
      <c r="A220" s="13" t="inlineStr">
        <is>
          <t>Survey answers</t>
        </is>
      </c>
      <c r="B220" s="16" t="inlineStr">
        <is>
          <r>
            <rPr>
              <rFont val="Calibri"/>
              <b val="1"/>
              <sz val="10"/>
            </rPr>
            <t>Used as evidence but never quoted against a name:</t>
          </r>
          <r>
            <rPr>
              <rFont val="Calibri"/>
              <sz val="10"/>
            </rPr>
            <t xml:space="preserve"> sheet 3 shows the number of questions answered; sheet 8 shows learning topics; the role catalogue shows holders' inputs only where 3+ answered · the role, else its sub-family, and views of the role only as counted themes.</t>
          </r>
        </is>
      </c>
      <c r="C220" s="211" t="n"/>
      <c r="D220" s="211" t="n"/>
      <c r="E220" s="211" t="n"/>
      <c r="F220" s="210" t="n"/>
    </row>
  </sheetData>
  <mergeCells count="46">
    <mergeCell ref="A212:F212"/>
    <mergeCell ref="A205:F205"/>
    <mergeCell ref="B209:C209"/>
    <mergeCell ref="A84:F84"/>
    <mergeCell ref="B218:F218"/>
    <mergeCell ref="B208:C208"/>
    <mergeCell ref="A158:F158"/>
    <mergeCell ref="D210:F210"/>
    <mergeCell ref="D206:F206"/>
    <mergeCell ref="B215:F215"/>
    <mergeCell ref="D209:F209"/>
    <mergeCell ref="A3:F3"/>
    <mergeCell ref="B220:F220"/>
    <mergeCell ref="B214:F214"/>
    <mergeCell ref="A104:F104"/>
    <mergeCell ref="A86:F86"/>
    <mergeCell ref="A2:F2"/>
    <mergeCell ref="B219:F219"/>
    <mergeCell ref="B210:C210"/>
    <mergeCell ref="A47:F47"/>
    <mergeCell ref="A85:F85"/>
    <mergeCell ref="A151:F151"/>
    <mergeCell ref="A14:F14"/>
    <mergeCell ref="A5:F5"/>
    <mergeCell ref="A8:F8"/>
    <mergeCell ref="A35:F35"/>
    <mergeCell ref="A152:F152"/>
    <mergeCell ref="D207:F207"/>
    <mergeCell ref="A9:F9"/>
    <mergeCell ref="A83:F83"/>
    <mergeCell ref="B217:F217"/>
    <mergeCell ref="A157:F157"/>
    <mergeCell ref="A64:F64"/>
    <mergeCell ref="A15:F15"/>
    <mergeCell ref="A82:F82"/>
    <mergeCell ref="A36:F36"/>
    <mergeCell ref="D208:F208"/>
    <mergeCell ref="A1:F1"/>
    <mergeCell ref="A103:F103"/>
    <mergeCell ref="B213:F213"/>
    <mergeCell ref="A6:F6"/>
    <mergeCell ref="B207:C207"/>
    <mergeCell ref="B216:F216"/>
    <mergeCell ref="B206:C206"/>
    <mergeCell ref="A7:F7"/>
    <mergeCell ref="A65:F65"/>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6.xml><?xml version="1.0" encoding="utf-8"?>
<worksheet xmlns="http://schemas.openxmlformats.org/spreadsheetml/2006/main">
  <sheetPr>
    <tabColor rgb="001F3864"/>
    <outlinePr summaryBelow="1" summaryRight="1"/>
    <pageSetUpPr fitToPage="1"/>
  </sheetPr>
  <dimension ref="A1:Q333"/>
  <sheetViews>
    <sheetView showGridLines="0" workbookViewId="0">
      <pane ySplit="4" topLeftCell="A5"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3" customWidth="1" min="15" max="15"/>
    <col width="13" customWidth="1" min="16" max="16"/>
    <col width="13" customWidth="1" min="17" max="17"/>
  </cols>
  <sheetData>
    <row r="1" ht="34" customHeight="1">
      <c r="A1" s="1" t="inlineStr">
        <is>
          <t>Job Architecture — CARBON: Framework &amp; Logic</t>
        </is>
      </c>
      <c r="O1" s="243" t="inlineStr">
        <is>
          <t>◂ Contents</t>
        </is>
      </c>
    </row>
    <row r="2" ht="32" customHeight="1">
      <c r="A2" s="3" t="inlineStr">
        <is>
          <t>Sheet 10 · How the Master Framework is applied to CARBON, step by step: classification, tracks, factors and weights, rules, levels, market benchmarks, capability, validation, data and sources.</t>
        </is>
      </c>
    </row>
    <row r="3">
      <c r="A3" s="4" t="inlineStr">
        <is>
          <t>IRIS · Job Architecture &amp; Job Design · Final v1.12 · October 2026 · Internal — Confidential</t>
        </is>
      </c>
    </row>
    <row r="4" ht="15" customHeight="1"/>
    <row r="5" ht="20" customHeight="1">
      <c r="A5" s="6" t="inlineStr">
        <is>
          <t>0. How this workbook works — the 12-step model · Master M2 and where each step lives</t>
        </is>
      </c>
    </row>
    <row r="6" ht="15" customHeight="1">
      <c r="A6" s="12" t="inlineStr">
        <is>
          <t>Step</t>
        </is>
      </c>
      <c r="B6" s="12" t="inlineStr">
        <is>
          <t>What happens</t>
        </is>
      </c>
      <c r="C6" s="211" t="n"/>
      <c r="D6" s="211" t="n"/>
      <c r="E6" s="210" t="n"/>
      <c r="F6" s="12" t="inlineStr">
        <is>
          <t>Rules · Master</t>
        </is>
      </c>
      <c r="G6" s="211" t="n"/>
      <c r="H6" s="211" t="n"/>
      <c r="I6" s="210" t="n"/>
      <c r="J6" s="12" t="inlineStr">
        <is>
          <t>Where in this workbook</t>
        </is>
      </c>
      <c r="K6" s="211" t="n"/>
      <c r="L6" s="211" t="n"/>
      <c r="M6" s="211" t="n"/>
      <c r="N6" s="210" t="n"/>
    </row>
    <row r="7" ht="15" customHeight="1">
      <c r="A7" s="171" t="inlineStr">
        <is>
          <t>1</t>
        </is>
      </c>
      <c r="B7" s="16" t="inlineStr">
        <is>
          <t>Collect inputs</t>
        </is>
      </c>
      <c r="C7" s="211" t="n"/>
      <c r="D7" s="211" t="n"/>
      <c r="E7" s="210" t="n"/>
      <c r="F7" s="16" t="inlineStr">
        <is>
          <t>Data rules D1–D3</t>
        </is>
      </c>
      <c r="G7" s="211" t="n"/>
      <c r="H7" s="211" t="n"/>
      <c r="I7" s="210" t="n"/>
      <c r="J7" s="16" t="inlineStr">
        <is>
          <t>Sheet 3 · raw data; Sheet 2 · person</t>
        </is>
      </c>
      <c r="K7" s="211" t="n"/>
      <c r="L7" s="211" t="n"/>
      <c r="M7" s="211" t="n"/>
      <c r="N7" s="210" t="n"/>
    </row>
    <row r="8" ht="15" customHeight="1">
      <c r="A8" s="171" t="inlineStr">
        <is>
          <t>2</t>
        </is>
      </c>
      <c r="B8" s="16" t="inlineStr">
        <is>
          <t>Classify the work</t>
        </is>
      </c>
      <c r="C8" s="211" t="n"/>
      <c r="D8" s="211" t="n"/>
      <c r="E8" s="210" t="n"/>
      <c r="F8" s="16" t="inlineStr">
        <is>
          <t>Taxonomy rules T1–T4</t>
        </is>
      </c>
      <c r="G8" s="211" t="n"/>
      <c r="H8" s="211" t="n"/>
      <c r="I8" s="210" t="n"/>
      <c r="J8" s="16" t="inlineStr">
        <is>
          <t>Sheet 1 · changes; Sheet 2</t>
        </is>
      </c>
      <c r="K8" s="211" t="n"/>
      <c r="L8" s="211" t="n"/>
      <c r="M8" s="211" t="n"/>
      <c r="N8" s="210" t="n"/>
    </row>
    <row r="9" ht="15" customHeight="1">
      <c r="A9" s="171" t="inlineStr">
        <is>
          <t>3</t>
        </is>
      </c>
      <c r="B9" s="16" t="inlineStr">
        <is>
          <t>Set the track</t>
        </is>
      </c>
      <c r="C9" s="211" t="n"/>
      <c r="D9" s="211" t="n"/>
      <c r="E9" s="210" t="n"/>
      <c r="F9" s="16" t="inlineStr">
        <is>
          <t>Track rules K1–K6</t>
        </is>
      </c>
      <c r="G9" s="211" t="n"/>
      <c r="H9" s="211" t="n"/>
      <c r="I9" s="210" t="n"/>
      <c r="J9" s="16" t="inlineStr">
        <is>
          <t>Sheet 2 · track</t>
        </is>
      </c>
      <c r="K9" s="211" t="n"/>
      <c r="L9" s="211" t="n"/>
      <c r="M9" s="211" t="n"/>
      <c r="N9" s="210" t="n"/>
    </row>
    <row r="10" ht="15" customHeight="1">
      <c r="A10" s="171" t="inlineStr">
        <is>
          <t>4</t>
        </is>
      </c>
      <c r="B10" s="16" t="inlineStr">
        <is>
          <t>Rate the six factors</t>
        </is>
      </c>
      <c r="C10" s="211" t="n"/>
      <c r="D10" s="211" t="n"/>
      <c r="E10" s="210" t="n"/>
      <c r="F10" s="16" t="inlineStr">
        <is>
          <t>Factor scales F1–F5; evidence rules E1–E3</t>
        </is>
      </c>
      <c r="G10" s="211" t="n"/>
      <c r="H10" s="211" t="n"/>
      <c r="I10" s="210" t="n"/>
      <c r="J10" s="16" t="inlineStr">
        <is>
          <t>Sheet 2 · ratings + justification</t>
        </is>
      </c>
      <c r="K10" s="211" t="n"/>
      <c r="L10" s="211" t="n"/>
      <c r="M10" s="211" t="n"/>
      <c r="N10" s="210" t="n"/>
    </row>
    <row r="11" ht="15" customHeight="1">
      <c r="A11" s="171" t="inlineStr">
        <is>
          <t>5</t>
        </is>
      </c>
      <c r="B11" s="16" t="inlineStr">
        <is>
          <t>Pick the weights</t>
        </is>
      </c>
      <c r="C11" s="211" t="n"/>
      <c r="D11" s="211" t="n"/>
      <c r="E11" s="210" t="n"/>
      <c r="F11" s="16" t="inlineStr">
        <is>
          <t>Weight model W1–W4</t>
        </is>
      </c>
      <c r="G11" s="211" t="n"/>
      <c r="H11" s="211" t="n"/>
      <c r="I11" s="210" t="n"/>
      <c r="J11" s="16" t="inlineStr">
        <is>
          <t>Sheet 2 · weights</t>
        </is>
      </c>
      <c r="K11" s="211" t="n"/>
      <c r="L11" s="211" t="n"/>
      <c r="M11" s="211" t="n"/>
      <c r="N11" s="210" t="n"/>
    </row>
    <row r="12" ht="15" customHeight="1">
      <c r="A12" s="171" t="inlineStr">
        <is>
          <t>6</t>
        </is>
      </c>
      <c r="B12" s="16" t="inlineStr">
        <is>
          <t>Score</t>
        </is>
      </c>
      <c r="C12" s="211" t="n"/>
      <c r="D12" s="211" t="n"/>
      <c r="E12" s="210" t="n"/>
      <c r="F12" s="16" t="inlineStr">
        <is>
          <t>R3</t>
        </is>
      </c>
      <c r="G12" s="211" t="n"/>
      <c r="H12" s="211" t="n"/>
      <c r="I12" s="210" t="n"/>
      <c r="J12" s="16" t="inlineStr">
        <is>
          <t>Sheet 2 · score formula</t>
        </is>
      </c>
      <c r="K12" s="211" t="n"/>
      <c r="L12" s="211" t="n"/>
      <c r="M12" s="211" t="n"/>
      <c r="N12" s="210" t="n"/>
    </row>
    <row r="13" ht="28" customHeight="1">
      <c r="A13" s="171" t="inlineStr">
        <is>
          <t>7</t>
        </is>
      </c>
      <c r="B13" s="16" t="inlineStr">
        <is>
          <t>Apply limits, gates and Player-Coach transition steps</t>
        </is>
      </c>
      <c r="C13" s="211" t="n"/>
      <c r="D13" s="211" t="n"/>
      <c r="E13" s="210" t="n"/>
      <c r="F13" s="16" t="inlineStr">
        <is>
          <t>R1–R10 in order</t>
        </is>
      </c>
      <c r="G13" s="211" t="n"/>
      <c r="H13" s="211" t="n"/>
      <c r="I13" s="210" t="n"/>
      <c r="J13" s="16" t="inlineStr">
        <is>
          <t>Sheet 2 · gates &amp; limits; Sheet 9</t>
        </is>
      </c>
      <c r="K13" s="211" t="n"/>
      <c r="L13" s="211" t="n"/>
      <c r="M13" s="211" t="n"/>
      <c r="N13" s="210" t="n"/>
    </row>
    <row r="14" ht="15" customHeight="1">
      <c r="A14" s="171" t="inlineStr">
        <is>
          <t>8</t>
        </is>
      </c>
      <c r="B14" s="16" t="inlineStr">
        <is>
          <t>Place level and title</t>
        </is>
      </c>
      <c r="C14" s="211" t="n"/>
      <c r="D14" s="211" t="n"/>
      <c r="E14" s="210" t="n"/>
      <c r="F14" s="16" t="inlineStr">
        <is>
          <t>Title rules N1–N5</t>
        </is>
      </c>
      <c r="G14" s="211" t="n"/>
      <c r="H14" s="211" t="n"/>
      <c r="I14" s="210" t="n"/>
      <c r="J14" s="16" t="inlineStr">
        <is>
          <t>Sheet 2; Sheet 7</t>
        </is>
      </c>
      <c r="K14" s="211" t="n"/>
      <c r="L14" s="211" t="n"/>
      <c r="M14" s="211" t="n"/>
      <c r="N14" s="210" t="n"/>
    </row>
    <row r="15" ht="15" customHeight="1">
      <c r="A15" s="171" t="inlineStr">
        <is>
          <t>9</t>
        </is>
      </c>
      <c r="B15" s="16" t="inlineStr">
        <is>
          <t>Benchmark to market</t>
        </is>
      </c>
      <c r="C15" s="211" t="n"/>
      <c r="D15" s="211" t="n"/>
      <c r="E15" s="210" t="n"/>
      <c r="F15" s="16" t="inlineStr">
        <is>
          <t>Crosswalk</t>
        </is>
      </c>
      <c r="G15" s="211" t="n"/>
      <c r="H15" s="211" t="n"/>
      <c r="I15" s="210" t="n"/>
      <c r="J15" s="16" t="inlineStr">
        <is>
          <t>Sheet 3 · market standards; Sheet 7; Sheet 11</t>
        </is>
      </c>
      <c r="K15" s="211" t="n"/>
      <c r="L15" s="211" t="n"/>
      <c r="M15" s="211" t="n"/>
      <c r="N15" s="210" t="n"/>
    </row>
    <row r="16" ht="15" customHeight="1">
      <c r="A16" s="171" t="inlineStr">
        <is>
          <t>10</t>
        </is>
      </c>
      <c r="B16" s="16" t="inlineStr">
        <is>
          <t>Set the capability profile</t>
        </is>
      </c>
      <c r="C16" s="211" t="n"/>
      <c r="D16" s="211" t="n"/>
      <c r="E16" s="210" t="n"/>
      <c r="F16" s="16" t="inlineStr">
        <is>
          <t>Competency model C1–C5</t>
        </is>
      </c>
      <c r="G16" s="211" t="n"/>
      <c r="H16" s="211" t="n"/>
      <c r="I16" s="210" t="n"/>
      <c r="J16" s="16" t="inlineStr">
        <is>
          <t>Sheet 4 · role competencies; Sheet 5</t>
        </is>
      </c>
      <c r="K16" s="211" t="n"/>
      <c r="L16" s="211" t="n"/>
      <c r="M16" s="211" t="n"/>
      <c r="N16" s="210" t="n"/>
    </row>
    <row r="17" ht="15" customHeight="1">
      <c r="A17" s="171" t="inlineStr">
        <is>
          <t>11</t>
        </is>
      </c>
      <c r="B17" s="16" t="inlineStr">
        <is>
          <t>Develop, retain and move</t>
        </is>
      </c>
      <c r="C17" s="211" t="n"/>
      <c r="D17" s="211" t="n"/>
      <c r="E17" s="210" t="n"/>
      <c r="F17" s="16" t="inlineStr">
        <is>
          <t>Career rules G1–G6</t>
        </is>
      </c>
      <c r="G17" s="211" t="n"/>
      <c r="H17" s="211" t="n"/>
      <c r="I17" s="210" t="n"/>
      <c r="J17" s="16" t="inlineStr">
        <is>
          <t>Sheet 6 · role profiles; Sheet 8</t>
        </is>
      </c>
      <c r="K17" s="211" t="n"/>
      <c r="L17" s="211" t="n"/>
      <c r="M17" s="211" t="n"/>
      <c r="N17" s="210" t="n"/>
    </row>
    <row r="18" ht="15" customHeight="1">
      <c r="A18" s="171" t="inlineStr">
        <is>
          <t>12</t>
        </is>
      </c>
      <c r="B18" s="16" t="inlineStr">
        <is>
          <t>Validate and govern</t>
        </is>
      </c>
      <c r="C18" s="211" t="n"/>
      <c r="D18" s="211" t="n"/>
      <c r="E18" s="210" t="n"/>
      <c r="F18" s="16" t="inlineStr">
        <is>
          <t>Governance V1–V6</t>
        </is>
      </c>
      <c r="G18" s="211" t="n"/>
      <c r="H18" s="211" t="n"/>
      <c r="I18" s="210" t="n"/>
      <c r="J18" s="16" t="inlineStr">
        <is>
          <t>Sheet 2 · validation; Sheet 9</t>
        </is>
      </c>
      <c r="K18" s="211" t="n"/>
      <c r="L18" s="211" t="n"/>
      <c r="M18" s="211" t="n"/>
      <c r="N18" s="210" t="n"/>
    </row>
    <row r="19" ht="15" customHeight="1">
      <c r="A19" s="171" t="inlineStr">
        <is>
          <t>—</t>
        </is>
      </c>
      <c r="B19" s="16" t="inlineStr">
        <is>
          <t>Overview</t>
        </is>
      </c>
      <c r="C19" s="211" t="n"/>
      <c r="D19" s="211" t="n"/>
      <c r="E19" s="210" t="n"/>
      <c r="F19" s="16" t="inlineStr">
        <is>
          <t>Counts, changes, distribution</t>
        </is>
      </c>
      <c r="G19" s="211" t="n"/>
      <c r="H19" s="211" t="n"/>
      <c r="I19" s="210" t="n"/>
      <c r="J19" s="16" t="inlineStr">
        <is>
          <t>Sheet 1</t>
        </is>
      </c>
      <c r="K19" s="211" t="n"/>
      <c r="L19" s="211" t="n"/>
      <c r="M19" s="211" t="n"/>
      <c r="N19" s="210" t="n"/>
    </row>
    <row r="20" ht="15" customHeight="1">
      <c r="A20" s="171" t="inlineStr">
        <is>
          <t>—</t>
        </is>
      </c>
      <c r="B20" s="16" t="inlineStr">
        <is>
          <t>Role competencies</t>
        </is>
      </c>
      <c r="C20" s="211" t="n"/>
      <c r="D20" s="211" t="n"/>
      <c r="E20" s="210" t="n"/>
      <c r="F20" s="16" t="inlineStr">
        <is>
          <t>C1–C5 per band / role / sub-family</t>
        </is>
      </c>
      <c r="G20" s="211" t="n"/>
      <c r="H20" s="211" t="n"/>
      <c r="I20" s="210" t="n"/>
      <c r="J20" s="16" t="inlineStr">
        <is>
          <t>Sheet 4</t>
        </is>
      </c>
      <c r="K20" s="211" t="n"/>
      <c r="L20" s="211" t="n"/>
      <c r="M20" s="211" t="n"/>
      <c r="N20" s="210" t="n"/>
    </row>
    <row r="21" ht="15" customHeight="1">
      <c r="A21" s="171" t="inlineStr">
        <is>
          <t>—</t>
        </is>
      </c>
      <c r="B21" s="16" t="inlineStr">
        <is>
          <t>Role catalogue · job design</t>
        </is>
      </c>
      <c r="C21" s="211" t="n"/>
      <c r="D21" s="211" t="n"/>
      <c r="E21" s="210" t="n"/>
      <c r="F21" s="16" t="inlineStr">
        <is>
          <t>All steps combined per role, IRIS-wide</t>
        </is>
      </c>
      <c r="G21" s="211" t="n"/>
      <c r="H21" s="211" t="n"/>
      <c r="I21" s="210" t="n"/>
      <c r="J21" s="16" t="inlineStr">
        <is>
          <t>Sheet 6</t>
        </is>
      </c>
      <c r="K21" s="211" t="n"/>
      <c r="L21" s="211" t="n"/>
      <c r="M21" s="211" t="n"/>
      <c r="N21" s="210" t="n"/>
    </row>
    <row r="22" ht="15" customHeight="1">
      <c r="A22" s="171" t="inlineStr">
        <is>
          <t>—</t>
        </is>
      </c>
      <c r="B22" s="16" t="inlineStr">
        <is>
          <t>Raw data &amp; market standards</t>
        </is>
      </c>
      <c r="C22" s="211" t="n"/>
      <c r="D22" s="211" t="n"/>
      <c r="E22" s="210" t="n"/>
      <c r="F22" s="16" t="inlineStr">
        <is>
          <t>D1–D3; M13</t>
        </is>
      </c>
      <c r="G22" s="211" t="n"/>
      <c r="H22" s="211" t="n"/>
      <c r="I22" s="210" t="n"/>
      <c r="J22" s="16" t="inlineStr">
        <is>
          <t>Sheet 3</t>
        </is>
      </c>
      <c r="K22" s="211" t="n"/>
      <c r="L22" s="211" t="n"/>
      <c r="M22" s="211" t="n"/>
      <c r="N22" s="210" t="n"/>
    </row>
    <row r="23" ht="28" customHeight="1">
      <c r="A23" s="171" t="inlineStr">
        <is>
          <t>—</t>
        </is>
      </c>
      <c r="B23" s="16" t="inlineStr">
        <is>
          <t>References &amp; benchmarks</t>
        </is>
      </c>
      <c r="C23" s="211" t="n"/>
      <c r="D23" s="211" t="n"/>
      <c r="E23" s="210" t="n"/>
      <c r="F23" s="16" t="inlineStr">
        <is>
          <t>Competitors, regtech / SaaS leaders, standards, databases, sites</t>
        </is>
      </c>
      <c r="G23" s="211" t="n"/>
      <c r="H23" s="211" t="n"/>
      <c r="I23" s="210" t="n"/>
      <c r="J23" s="16" t="inlineStr">
        <is>
          <t>Sheet 11</t>
        </is>
      </c>
      <c r="K23" s="211" t="n"/>
      <c r="L23" s="211" t="n"/>
      <c r="M23" s="211" t="n"/>
      <c r="N23" s="210" t="n"/>
    </row>
    <row r="24" ht="15" customHeight="1"/>
    <row r="25" ht="20" customHeight="1">
      <c r="A25" s="6" t="inlineStr">
        <is>
          <t>1. At a glance</t>
        </is>
      </c>
    </row>
    <row r="26" ht="15" customHeight="1">
      <c r="A26" s="12" t="inlineStr">
        <is>
          <t>Measure</t>
        </is>
      </c>
      <c r="B26" s="211" t="n"/>
      <c r="C26" s="211" t="n"/>
      <c r="D26" s="211" t="n"/>
      <c r="E26" s="210" t="n"/>
      <c r="F26" s="12" t="inlineStr">
        <is>
          <t>Value</t>
        </is>
      </c>
      <c r="G26" s="211" t="n"/>
      <c r="H26" s="210" t="n"/>
      <c r="I26" s="12" t="inlineStr">
        <is>
          <t>Note</t>
        </is>
      </c>
      <c r="J26" s="211" t="n"/>
      <c r="K26" s="211" t="n"/>
      <c r="L26" s="211" t="n"/>
      <c r="M26" s="211" t="n"/>
      <c r="N26" s="210" t="n"/>
    </row>
    <row r="27" ht="15" customHeight="1">
      <c r="A27" s="13" t="inlineStr">
        <is>
          <t>People in scope</t>
        </is>
      </c>
      <c r="B27" s="211" t="n"/>
      <c r="C27" s="211" t="n"/>
      <c r="D27" s="211" t="n"/>
      <c r="E27" s="210" t="n"/>
      <c r="F27" s="15" t="n">
        <v>215</v>
      </c>
      <c r="G27" s="211" t="n"/>
      <c r="H27" s="210" t="n"/>
      <c r="I27" s="16" t="inlineStr">
        <is>
          <t>All records, including consultants and interns</t>
        </is>
      </c>
      <c r="J27" s="211" t="n"/>
      <c r="K27" s="211" t="n"/>
      <c r="L27" s="211" t="n"/>
      <c r="M27" s="211" t="n"/>
      <c r="N27" s="210" t="n"/>
    </row>
    <row r="28" ht="15" customHeight="1">
      <c r="A28" s="13" t="inlineStr">
        <is>
          <t>On the employee ladder / consultants</t>
        </is>
      </c>
      <c r="B28" s="211" t="n"/>
      <c r="C28" s="211" t="n"/>
      <c r="D28" s="211" t="n"/>
      <c r="E28" s="210" t="n"/>
      <c r="F28" s="15" t="inlineStr">
        <is>
          <t>213 / 2</t>
        </is>
      </c>
      <c r="G28" s="211" t="n"/>
      <c r="H28" s="210" t="n"/>
      <c r="I28" s="16" t="inlineStr">
        <is>
          <t>Consultants sit outside the ladder</t>
        </is>
      </c>
      <c r="J28" s="211" t="n"/>
      <c r="K28" s="211" t="n"/>
      <c r="L28" s="211" t="n"/>
      <c r="M28" s="211" t="n"/>
      <c r="N28" s="210" t="n"/>
    </row>
    <row r="29" ht="41" customHeight="1">
      <c r="A29" s="13" t="inlineStr">
        <is>
          <t>Departments · job families · sub-families · roles</t>
        </is>
      </c>
      <c r="B29" s="211" t="n"/>
      <c r="C29" s="211" t="n"/>
      <c r="D29" s="211" t="n"/>
      <c r="E29" s="210" t="n"/>
      <c r="F29" s="15" t="inlineStr">
        <is>
          <t>11 · 14 · 38 · 92</t>
        </is>
      </c>
      <c r="G29" s="211" t="n"/>
      <c r="H29" s="210" t="n"/>
      <c r="I29" s="16" t="inlineStr">
        <is>
          <t>Role = the same designation at the same level, within a department, job family and track. Families exclude 'Unassigned' · consultants with no role on record</t>
        </is>
      </c>
      <c r="J29" s="211" t="n"/>
      <c r="K29" s="211" t="n"/>
      <c r="L29" s="211" t="n"/>
      <c r="M29" s="211" t="n"/>
      <c r="N29" s="210" t="n"/>
    </row>
    <row r="30" ht="15" customHeight="1">
      <c r="A30" s="13" t="inlineStr">
        <is>
          <t>IC / POD Lead / Player-Coach / People Manager</t>
        </is>
      </c>
      <c r="B30" s="211" t="n"/>
      <c r="C30" s="211" t="n"/>
      <c r="D30" s="211" t="n"/>
      <c r="E30" s="210" t="n"/>
      <c r="F30" s="15" t="inlineStr">
        <is>
          <t>163 / 24 / 0 / 26</t>
        </is>
      </c>
      <c r="G30" s="211" t="n"/>
      <c r="H30" s="210" t="n"/>
      <c r="I30" s="16" t="inlineStr">
        <is>
          <t>Track rules K1–K6</t>
        </is>
      </c>
      <c r="J30" s="211" t="n"/>
      <c r="K30" s="211" t="n"/>
      <c r="L30" s="211" t="n"/>
      <c r="M30" s="211" t="n"/>
      <c r="N30" s="210" t="n"/>
    </row>
    <row r="31" ht="15" customHeight="1">
      <c r="A31" s="13" t="inlineStr">
        <is>
          <t>Final level vs current: up / down / same / newly mapped</t>
        </is>
      </c>
      <c r="B31" s="211" t="n"/>
      <c r="C31" s="211" t="n"/>
      <c r="D31" s="211" t="n"/>
      <c r="E31" s="210" t="n"/>
      <c r="F31" s="15" t="inlineStr">
        <is>
          <t>131 / 14 / 53 / 17</t>
        </is>
      </c>
      <c r="G31" s="211" t="n"/>
      <c r="H31" s="210" t="n"/>
      <c r="I31" s="16" t="inlineStr">
        <is>
          <t>Moves down are pay- and title-protected</t>
        </is>
      </c>
      <c r="J31" s="211" t="n"/>
      <c r="K31" s="211" t="n"/>
      <c r="L31" s="211" t="n"/>
      <c r="M31" s="211" t="n"/>
      <c r="N31" s="210" t="n"/>
    </row>
    <row r="32" ht="15" customHeight="1">
      <c r="A32" s="13" t="inlineStr">
        <is>
          <t>Final level vs the earlier proposal</t>
        </is>
      </c>
      <c r="B32" s="211" t="n"/>
      <c r="C32" s="211" t="n"/>
      <c r="D32" s="211" t="n"/>
      <c r="E32" s="210" t="n"/>
      <c r="F32" s="15" t="inlineStr">
        <is>
          <t>14 changed</t>
        </is>
      </c>
      <c r="G32" s="211" t="n"/>
      <c r="H32" s="210" t="n"/>
      <c r="I32" s="16" t="inlineStr">
        <is>
          <t>Only from the derived weight model · Master M7</t>
        </is>
      </c>
      <c r="J32" s="211" t="n"/>
      <c r="K32" s="211" t="n"/>
      <c r="L32" s="211" t="n"/>
      <c r="M32" s="211" t="n"/>
      <c r="N32" s="210" t="n"/>
    </row>
    <row r="33" ht="28" customHeight="1">
      <c r="A33" s="13" t="inlineStr">
        <is>
          <t>Close calls for calibration · ±0.05 of a rounding point; the score decided the level</t>
        </is>
      </c>
      <c r="B33" s="211" t="n"/>
      <c r="C33" s="211" t="n"/>
      <c r="D33" s="211" t="n"/>
      <c r="E33" s="210" t="n"/>
      <c r="F33" s="15" t="n">
        <v>17</v>
      </c>
      <c r="G33" s="211" t="n"/>
      <c r="H33" s="210" t="n"/>
      <c r="I33" s="16" t="inlineStr">
        <is>
          <t>Governance V3</t>
        </is>
      </c>
      <c r="J33" s="211" t="n"/>
      <c r="K33" s="211" t="n"/>
      <c r="L33" s="211" t="n"/>
      <c r="M33" s="211" t="n"/>
      <c r="N33" s="210" t="n"/>
    </row>
    <row r="34" ht="28" customHeight="1">
      <c r="A34" s="13" t="inlineStr">
        <is>
          <t>Near a gate · a rule set the level; within a quarter-point of its threshold</t>
        </is>
      </c>
      <c r="B34" s="211" t="n"/>
      <c r="C34" s="211" t="n"/>
      <c r="D34" s="211" t="n"/>
      <c r="E34" s="210" t="n"/>
      <c r="F34" s="15" t="n">
        <v>8</v>
      </c>
      <c r="G34" s="211" t="n"/>
      <c r="H34" s="210" t="n"/>
      <c r="I34" s="16" t="inlineStr">
        <is>
          <t>Governance V3</t>
        </is>
      </c>
      <c r="J34" s="211" t="n"/>
      <c r="K34" s="211" t="n"/>
      <c r="L34" s="211" t="n"/>
      <c r="M34" s="211" t="n"/>
      <c r="N34" s="210" t="n"/>
    </row>
    <row r="35" ht="15" customHeight="1">
      <c r="A35" s="13" t="inlineStr">
        <is>
          <t>Titles needing a check</t>
        </is>
      </c>
      <c r="B35" s="211" t="n"/>
      <c r="C35" s="211" t="n"/>
      <c r="D35" s="211" t="n"/>
      <c r="E35" s="210" t="n"/>
      <c r="F35" s="15" t="n">
        <v>8</v>
      </c>
      <c r="G35" s="211" t="n"/>
      <c r="H35" s="210" t="n"/>
      <c r="I35" s="16" t="inlineStr">
        <is>
          <t>Title rules N1–N5</t>
        </is>
      </c>
      <c r="J35" s="211" t="n"/>
      <c r="K35" s="211" t="n"/>
      <c r="L35" s="211" t="n"/>
      <c r="M35" s="211" t="n"/>
      <c r="N35" s="210" t="n"/>
    </row>
    <row r="36" ht="15" customHeight="1"/>
    <row r="37" ht="20" customHeight="1">
      <c r="A37" s="6" t="inlineStr">
        <is>
          <t>2. STEP 2 · Classification — department → job family → sub-family</t>
        </is>
      </c>
    </row>
    <row r="38" ht="15" customHeight="1">
      <c r="A38" s="11" t="inlineStr">
        <is>
          <t>Families are disciplines anchored to ISCO-08 / NCO-2015; sub-families name the actual work; the department's type of work selects the weight tilt.</t>
        </is>
      </c>
    </row>
    <row r="39" ht="28" customHeight="1">
      <c r="A39" s="12" t="inlineStr">
        <is>
          <t>Department</t>
        </is>
      </c>
      <c r="B39" s="12" t="inlineStr">
        <is>
          <t>Type of work</t>
        </is>
      </c>
      <c r="C39" s="12" t="inlineStr">
        <is>
          <t>Job family</t>
        </is>
      </c>
      <c r="D39" s="210" t="n"/>
      <c r="E39" s="12" t="inlineStr">
        <is>
          <t>Sub-family</t>
        </is>
      </c>
      <c r="F39" s="210" t="n"/>
      <c r="G39" s="12" t="inlineStr">
        <is>
          <t>What they do</t>
        </is>
      </c>
      <c r="H39" s="211" t="n"/>
      <c r="I39" s="210" t="n"/>
      <c r="J39" s="12" t="inlineStr">
        <is>
          <t>ISCO-08 anchor</t>
        </is>
      </c>
      <c r="K39" s="210" t="n"/>
      <c r="L39" s="12" t="inlineStr">
        <is>
          <t>People</t>
        </is>
      </c>
      <c r="M39" s="12" t="inlineStr">
        <is>
          <t>Levels</t>
        </is>
      </c>
      <c r="N39" s="12" t="inlineStr">
        <is>
          <t>Tracks</t>
        </is>
      </c>
    </row>
    <row r="40" ht="54" customHeight="1">
      <c r="A40" s="16" t="inlineStr">
        <is>
          <t>CARBON Business Head</t>
        </is>
      </c>
      <c r="B40" s="16" t="inlineStr">
        <is>
          <t>General management</t>
        </is>
      </c>
      <c r="C40" s="16" t="inlineStr">
        <is>
          <t>Executive Leadership</t>
        </is>
      </c>
      <c r="D40" s="210" t="n"/>
      <c r="E40" s="16" t="inlineStr">
        <is>
          <t>Business &amp; Functional Leadership</t>
        </is>
      </c>
      <c r="F40" s="210" t="n"/>
      <c r="G40" s="16" t="inlineStr">
        <is>
          <t>Owns a business line or enterprise function end to end.</t>
        </is>
      </c>
      <c r="H40" s="211" t="n"/>
      <c r="I40" s="210" t="n"/>
      <c r="J40" s="16" t="inlineStr">
        <is>
          <t>11 · 1120 Managing directors &amp; chief executives; 12 Administrative &amp; commercial managers</t>
        </is>
      </c>
      <c r="K40" s="210" t="n"/>
      <c r="L40" s="15" t="n">
        <v>1</v>
      </c>
      <c r="M40" s="15" t="inlineStr">
        <is>
          <t>D2</t>
        </is>
      </c>
      <c r="N40" s="16" t="inlineStr">
        <is>
          <t>People Manager 1</t>
        </is>
      </c>
    </row>
    <row r="41" ht="54" customHeight="1">
      <c r="A41" s="16" t="inlineStr">
        <is>
          <t>CRO - Carbon</t>
        </is>
      </c>
      <c r="B41" s="16" t="inlineStr">
        <is>
          <t>Sales &amp; marketing</t>
        </is>
      </c>
      <c r="C41" s="16" t="inlineStr">
        <is>
          <t>Executive Leadership</t>
        </is>
      </c>
      <c r="D41" s="210" t="n"/>
      <c r="E41" s="16" t="inlineStr">
        <is>
          <t>Enterprise Leadership</t>
        </is>
      </c>
      <c r="F41" s="210" t="n"/>
      <c r="G41" s="16" t="inlineStr">
        <is>
          <t>Sets enterprise strategy; leads the executive team.</t>
        </is>
      </c>
      <c r="H41" s="211" t="n"/>
      <c r="I41" s="210" t="n"/>
      <c r="J41" s="16" t="inlineStr">
        <is>
          <t>11 · 1120 Managing directors &amp; chief executives; 12 Administrative &amp; commercial managers</t>
        </is>
      </c>
      <c r="K41" s="210" t="n"/>
      <c r="L41" s="15" t="n">
        <v>1</v>
      </c>
      <c r="M41" s="15" t="inlineStr">
        <is>
          <t>E1</t>
        </is>
      </c>
      <c r="N41" s="16" t="inlineStr">
        <is>
          <t>People Manager 1</t>
        </is>
      </c>
    </row>
    <row r="42" ht="54" customHeight="1">
      <c r="A42" s="16" t="inlineStr">
        <is>
          <t>Customer Experience</t>
        </is>
      </c>
      <c r="B42" s="16" t="inlineStr">
        <is>
          <t>Customer support &amp; success</t>
        </is>
      </c>
      <c r="C42" s="16" t="inlineStr">
        <is>
          <t>Executive Leadership</t>
        </is>
      </c>
      <c r="D42" s="210" t="n"/>
      <c r="E42" s="16" t="inlineStr">
        <is>
          <t>Business &amp; Functional Leadership</t>
        </is>
      </c>
      <c r="F42" s="210" t="n"/>
      <c r="G42" s="16" t="inlineStr">
        <is>
          <t>Owns a business line or enterprise function end to end.</t>
        </is>
      </c>
      <c r="H42" s="211" t="n"/>
      <c r="I42" s="210" t="n"/>
      <c r="J42" s="16" t="inlineStr">
        <is>
          <t>11 · 1120 Managing directors &amp; chief executives; 12 Administrative &amp; commercial managers</t>
        </is>
      </c>
      <c r="K42" s="210" t="n"/>
      <c r="L42" s="15" t="n">
        <v>1</v>
      </c>
      <c r="M42" s="15" t="inlineStr">
        <is>
          <t>D1</t>
        </is>
      </c>
      <c r="N42" s="16" t="inlineStr">
        <is>
          <t>People Manager 1</t>
        </is>
      </c>
    </row>
    <row r="43" ht="54" customHeight="1">
      <c r="A43" s="16" t="inlineStr">
        <is>
          <t>Digitizing</t>
        </is>
      </c>
      <c r="B43" s="16" t="inlineStr">
        <is>
          <t>Service delivery &amp; data operations</t>
        </is>
      </c>
      <c r="C43" s="16" t="inlineStr">
        <is>
          <t>Data Operations &amp; Digitization</t>
        </is>
      </c>
      <c r="D43" s="210" t="n"/>
      <c r="E43" s="16" t="inlineStr">
        <is>
          <t>Document Conversion, Formatting &amp; Web Publishing</t>
        </is>
      </c>
      <c r="F43" s="210" t="n"/>
      <c r="G43" s="16" t="inlineStr">
        <is>
          <t>Converts and formats documents into HTML/PDF/Word to filing or web standards, and publishes content · incl. RBI website.</t>
        </is>
      </c>
      <c r="H43" s="211" t="n"/>
      <c r="I43" s="210" t="n"/>
      <c r="J43" s="16" t="inlineStr">
        <is>
          <t>41 General &amp; keyboard clerks · 4132 Data-entry clerks; 33 Associate professionals</t>
        </is>
      </c>
      <c r="K43" s="210" t="n"/>
      <c r="L43" s="15" t="n">
        <v>22</v>
      </c>
      <c r="M43" s="15" t="inlineStr">
        <is>
          <t>A2–B2</t>
        </is>
      </c>
      <c r="N43" s="16" t="inlineStr">
        <is>
          <t>People Manager 2 · IC 17 · POD Lead 3</t>
        </is>
      </c>
    </row>
    <row r="44" ht="54" customHeight="1">
      <c r="A44" s="16" t="inlineStr"/>
      <c r="B44" s="16" t="inlineStr"/>
      <c r="C44" s="16" t="inlineStr">
        <is>
          <t>Data Operations &amp; Digitization</t>
        </is>
      </c>
      <c r="D44" s="210" t="n"/>
      <c r="E44" s="16" t="inlineStr">
        <is>
          <t>Digitization Leadership</t>
        </is>
      </c>
      <c r="F44" s="210" t="n"/>
      <c r="G44" s="16" t="inlineStr">
        <is>
          <t>Leads the data operations &amp; digitization function.</t>
        </is>
      </c>
      <c r="H44" s="211" t="n"/>
      <c r="I44" s="210" t="n"/>
      <c r="J44" s="16" t="inlineStr">
        <is>
          <t>41 General &amp; keyboard clerks · 4132 Data-entry clerks; 33 Associate professionals</t>
        </is>
      </c>
      <c r="K44" s="210" t="n"/>
      <c r="L44" s="15" t="n">
        <v>1</v>
      </c>
      <c r="M44" s="15" t="inlineStr">
        <is>
          <t>C1</t>
        </is>
      </c>
      <c r="N44" s="16" t="inlineStr">
        <is>
          <t>People Manager 1</t>
        </is>
      </c>
    </row>
    <row r="45" ht="54" customHeight="1">
      <c r="A45" s="16" t="inlineStr"/>
      <c r="B45" s="16" t="inlineStr"/>
      <c r="C45" s="16" t="inlineStr">
        <is>
          <t>Customer Success &amp; Support</t>
        </is>
      </c>
      <c r="D45" s="210" t="n"/>
      <c r="E45" s="16" t="inlineStr">
        <is>
          <t>Customer Training &amp; Enablement</t>
        </is>
      </c>
      <c r="F45" s="210" t="n"/>
      <c r="G45" s="16" t="inlineStr">
        <is>
          <t>Trains clients and drives product adoption.</t>
        </is>
      </c>
      <c r="H45" s="211" t="n"/>
      <c r="I45" s="210" t="n"/>
      <c r="J45" s="16" t="inlineStr">
        <is>
          <t>35 ICT technicians · 3512 ICT user support; 24 · 2433 ICT sales professionals</t>
        </is>
      </c>
      <c r="K45" s="210" t="n"/>
      <c r="L45" s="15" t="n">
        <v>1</v>
      </c>
      <c r="M45" s="15" t="inlineStr">
        <is>
          <t>B1</t>
        </is>
      </c>
      <c r="N45" s="16" t="inlineStr">
        <is>
          <t>POD Lead 1</t>
        </is>
      </c>
    </row>
    <row r="46" ht="54" customHeight="1">
      <c r="A46" s="16" t="inlineStr">
        <is>
          <t>Functional</t>
        </is>
      </c>
      <c r="B46" s="16" t="inlineStr">
        <is>
          <t>Regulatory &amp; domain consulting</t>
        </is>
      </c>
      <c r="C46" s="16" t="inlineStr">
        <is>
          <t>Solution Consulting &amp; Implementation</t>
        </is>
      </c>
      <c r="D46" s="210" t="n"/>
      <c r="E46" s="16" t="inlineStr">
        <is>
          <t>Solution Consulting &amp; Implementation</t>
        </is>
      </c>
      <c r="F46" s="210" t="n"/>
      <c r="G46" s="16" t="inlineStr">
        <is>
          <t>Implements the product at clients, runs demos and training, advises on ESG / disclosure reporting.</t>
        </is>
      </c>
      <c r="H46" s="211" t="n"/>
      <c r="I46" s="210" t="n"/>
      <c r="J46" s="16" t="inlineStr">
        <is>
          <t>25 ICT professionals · 2511 Systems analysts; 24 Business professionals</t>
        </is>
      </c>
      <c r="K46" s="210" t="n"/>
      <c r="L46" s="15" t="n">
        <v>7</v>
      </c>
      <c r="M46" s="15" t="inlineStr">
        <is>
          <t>A3–B2</t>
        </is>
      </c>
      <c r="N46" s="16" t="inlineStr">
        <is>
          <t>POD Lead 1 · IC 6</t>
        </is>
      </c>
    </row>
    <row r="47" ht="54" customHeight="1">
      <c r="A47" s="16" t="inlineStr"/>
      <c r="B47" s="16" t="inlineStr"/>
      <c r="C47" s="16" t="inlineStr">
        <is>
          <t>Product Management</t>
        </is>
      </c>
      <c r="D47" s="210" t="n"/>
      <c r="E47" s="16" t="inlineStr">
        <is>
          <t>Product Management</t>
        </is>
      </c>
      <c r="F47" s="210" t="n"/>
      <c r="G47" s="16" t="inlineStr">
        <is>
          <t>Owns product vision, roadmap, requirements · PRDs, prioritisation and adoption.</t>
        </is>
      </c>
      <c r="H47" s="211" t="n"/>
      <c r="I47" s="210" t="n"/>
      <c r="J47" s="16" t="inlineStr">
        <is>
          <t>24 Business &amp; administration professionals · 2421 Management &amp; organisation analysts</t>
        </is>
      </c>
      <c r="K47" s="210" t="n"/>
      <c r="L47" s="15" t="n">
        <v>5</v>
      </c>
      <c r="M47" s="15" t="inlineStr">
        <is>
          <t>A3–B2</t>
        </is>
      </c>
      <c r="N47" s="16" t="inlineStr">
        <is>
          <t>People Manager 1 · POD Lead 3 · IC 1</t>
        </is>
      </c>
    </row>
    <row r="48" ht="54" customHeight="1">
      <c r="A48" s="16" t="inlineStr"/>
      <c r="B48" s="16" t="inlineStr"/>
      <c r="C48" s="16" t="inlineStr">
        <is>
          <t>Customer Success &amp; Support</t>
        </is>
      </c>
      <c r="D48" s="210" t="n"/>
      <c r="E48" s="16" t="inlineStr">
        <is>
          <t>Customer Success &amp; Account Management</t>
        </is>
      </c>
      <c r="F48" s="210" t="n"/>
      <c r="G48" s="16" t="inlineStr">
        <is>
          <t>Owns client relationships after sale — hypercare, renewals, upsell, CSAT/NPS, delivery follow-through.</t>
        </is>
      </c>
      <c r="H48" s="211" t="n"/>
      <c r="I48" s="210" t="n"/>
      <c r="J48" s="16" t="inlineStr">
        <is>
          <t>35 ICT technicians · 3512 ICT user support; 24 · 2433 ICT sales professionals</t>
        </is>
      </c>
      <c r="K48" s="210" t="n"/>
      <c r="L48" s="15" t="n">
        <v>1</v>
      </c>
      <c r="M48" s="15" t="inlineStr">
        <is>
          <t>B1</t>
        </is>
      </c>
      <c r="N48" s="16" t="inlineStr">
        <is>
          <t>POD Lead 1</t>
        </is>
      </c>
    </row>
    <row r="49" ht="54" customHeight="1">
      <c r="A49" s="16" t="inlineStr"/>
      <c r="B49" s="16" t="inlineStr"/>
      <c r="C49" s="16" t="inlineStr">
        <is>
          <t>Customer Success &amp; Support</t>
        </is>
      </c>
      <c r="D49" s="210" t="n"/>
      <c r="E49" s="16" t="inlineStr">
        <is>
          <t>Application &amp; Product Support</t>
        </is>
      </c>
      <c r="F49" s="210" t="n"/>
      <c r="G49" s="16" t="inlineStr">
        <is>
          <t>Resolves client product and filing issues, troubleshoots, handles UAT/change requests and escalates to engineering.</t>
        </is>
      </c>
      <c r="H49" s="211" t="n"/>
      <c r="I49" s="210" t="n"/>
      <c r="J49" s="16" t="inlineStr">
        <is>
          <t>35 ICT technicians · 3512 ICT user support; 24 · 2433 ICT sales professionals</t>
        </is>
      </c>
      <c r="K49" s="210" t="n"/>
      <c r="L49" s="15" t="n">
        <v>1</v>
      </c>
      <c r="M49" s="15" t="inlineStr">
        <is>
          <t>B1</t>
        </is>
      </c>
      <c r="N49" s="16" t="inlineStr">
        <is>
          <t>IC 1</t>
        </is>
      </c>
    </row>
    <row r="50" ht="54" customHeight="1">
      <c r="A50" s="16" t="inlineStr">
        <is>
          <t>Marketing</t>
        </is>
      </c>
      <c r="B50" s="16" t="inlineStr">
        <is>
          <t>Sales &amp; marketing</t>
        </is>
      </c>
      <c r="C50" s="16" t="inlineStr">
        <is>
          <t>Sales &amp; Business Development</t>
        </is>
      </c>
      <c r="D50" s="210" t="n"/>
      <c r="E50" s="16" t="inlineStr">
        <is>
          <t>Sales Development &amp; Prospecting</t>
        </is>
      </c>
      <c r="F50" s="210" t="n"/>
      <c r="G50" s="16" t="inlineStr">
        <is>
          <t>Researches target accounts, runs outbound outreach, qualifies leads and books meetings.</t>
        </is>
      </c>
      <c r="H50" s="211" t="n"/>
      <c r="I50" s="210" t="n"/>
      <c r="J50" s="16" t="inlineStr">
        <is>
          <t>24 · 2433 Technical sales professionals · ICT; 33 · 3322 Commercial sales representatives</t>
        </is>
      </c>
      <c r="K50" s="210" t="n"/>
      <c r="L50" s="15" t="n">
        <v>15</v>
      </c>
      <c r="M50" s="15" t="inlineStr">
        <is>
          <t>A1–B2</t>
        </is>
      </c>
      <c r="N50" s="16" t="inlineStr">
        <is>
          <t>POD Lead 1 · IC 12 · People Manager 2</t>
        </is>
      </c>
    </row>
    <row r="51" ht="54" customHeight="1">
      <c r="A51" s="16" t="inlineStr"/>
      <c r="B51" s="16" t="inlineStr"/>
      <c r="C51" s="16" t="inlineStr">
        <is>
          <t>Marketing &amp; Communications</t>
        </is>
      </c>
      <c r="D51" s="210" t="n"/>
      <c r="E51" s="16" t="inlineStr">
        <is>
          <t>Content Marketing</t>
        </is>
      </c>
      <c r="F51" s="210" t="n"/>
      <c r="G51" s="16" t="inlineStr">
        <is>
          <t>Writes blogs, web copy, collateral and social content.</t>
        </is>
      </c>
      <c r="H51" s="211" t="n"/>
      <c r="I51" s="210" t="n"/>
      <c r="J51" s="16" t="inlineStr">
        <is>
          <t>24 · 2431 Advertising &amp; marketing professionals; 2432 Public relations professionals</t>
        </is>
      </c>
      <c r="K51" s="210" t="n"/>
      <c r="L51" s="15" t="n">
        <v>5</v>
      </c>
      <c r="M51" s="15" t="inlineStr">
        <is>
          <t>A2–A3</t>
        </is>
      </c>
      <c r="N51" s="16" t="inlineStr">
        <is>
          <t>IC 5</t>
        </is>
      </c>
    </row>
    <row r="52" ht="54" customHeight="1">
      <c r="A52" s="16" t="inlineStr"/>
      <c r="B52" s="16" t="inlineStr"/>
      <c r="C52" s="16" t="inlineStr">
        <is>
          <t>Marketing &amp; Communications</t>
        </is>
      </c>
      <c r="D52" s="210" t="n"/>
      <c r="E52" s="16" t="inlineStr">
        <is>
          <t>Marketing Operations &amp; Automation</t>
        </is>
      </c>
      <c r="F52" s="210" t="n"/>
      <c r="G52" s="16" t="inlineStr">
        <is>
          <t>Maintains CRM/ICP data, marketing automation, reporting and dashboards.</t>
        </is>
      </c>
      <c r="H52" s="211" t="n"/>
      <c r="I52" s="210" t="n"/>
      <c r="J52" s="16" t="inlineStr">
        <is>
          <t>24 · 2431 Advertising &amp; marketing professionals; 2432 Public relations professionals</t>
        </is>
      </c>
      <c r="K52" s="210" t="n"/>
      <c r="L52" s="15" t="n">
        <v>4</v>
      </c>
      <c r="M52" s="15" t="inlineStr">
        <is>
          <t>A2–A3</t>
        </is>
      </c>
      <c r="N52" s="16" t="inlineStr">
        <is>
          <t>IC 4</t>
        </is>
      </c>
    </row>
    <row r="53" ht="54" customHeight="1">
      <c r="A53" s="16" t="inlineStr"/>
      <c r="B53" s="16" t="inlineStr"/>
      <c r="C53" s="16" t="inlineStr">
        <is>
          <t>Marketing &amp; Communications</t>
        </is>
      </c>
      <c r="D53" s="210" t="n"/>
      <c r="E53" s="16" t="inlineStr">
        <is>
          <t>Demand Generation, Brand &amp; Events</t>
        </is>
      </c>
      <c r="F53" s="210" t="n"/>
      <c r="G53" s="16" t="inlineStr">
        <is>
          <t>Runs demand-gen campaigns, brand, PR/analyst relations, partner marketing and events.</t>
        </is>
      </c>
      <c r="H53" s="211" t="n"/>
      <c r="I53" s="210" t="n"/>
      <c r="J53" s="16" t="inlineStr">
        <is>
          <t>24 · 2431 Advertising &amp; marketing professionals; 2432 Public relations professionals</t>
        </is>
      </c>
      <c r="K53" s="210" t="n"/>
      <c r="L53" s="15" t="n">
        <v>3</v>
      </c>
      <c r="M53" s="15" t="inlineStr">
        <is>
          <t>A2–B2</t>
        </is>
      </c>
      <c r="N53" s="16" t="inlineStr">
        <is>
          <t>People Manager 1 · POD Lead 1 · IC 1</t>
        </is>
      </c>
    </row>
    <row r="54" ht="54" customHeight="1">
      <c r="A54" s="16" t="inlineStr"/>
      <c r="B54" s="16" t="inlineStr"/>
      <c r="C54" s="16" t="inlineStr">
        <is>
          <t>Design &amp; Creative</t>
        </is>
      </c>
      <c r="D54" s="210" t="n"/>
      <c r="E54" s="16" t="inlineStr">
        <is>
          <t>Brand, Graphic &amp; Video Design</t>
        </is>
      </c>
      <c r="F54" s="210" t="n"/>
      <c r="G54" s="16" t="inlineStr">
        <is>
          <t>Creates brand assets, creatives, decks, motion graphics and video.</t>
        </is>
      </c>
      <c r="H54" s="211" t="n"/>
      <c r="I54" s="210" t="n"/>
      <c r="J54" s="16" t="inlineStr">
        <is>
          <t>21 Science &amp; engineering professionals · 2166 Graphic &amp; multimedia designers</t>
        </is>
      </c>
      <c r="K54" s="210" t="n"/>
      <c r="L54" s="15" t="n">
        <v>2</v>
      </c>
      <c r="M54" s="15" t="inlineStr">
        <is>
          <t>A3–B1</t>
        </is>
      </c>
      <c r="N54" s="16" t="inlineStr">
        <is>
          <t>POD Lead 1 · IC 1</t>
        </is>
      </c>
    </row>
    <row r="55" ht="54" customHeight="1">
      <c r="A55" s="16" t="inlineStr"/>
      <c r="B55" s="16" t="inlineStr"/>
      <c r="C55" s="16" t="inlineStr">
        <is>
          <t>Marketing &amp; Communications</t>
        </is>
      </c>
      <c r="D55" s="210" t="n"/>
      <c r="E55" s="16" t="inlineStr">
        <is>
          <t>Marketing Leadership</t>
        </is>
      </c>
      <c r="F55" s="210" t="n"/>
      <c r="G55" s="16" t="inlineStr">
        <is>
          <t>Leads the marketing &amp; communications function.</t>
        </is>
      </c>
      <c r="H55" s="211" t="n"/>
      <c r="I55" s="210" t="n"/>
      <c r="J55" s="16" t="inlineStr">
        <is>
          <t>24 · 2431 Advertising &amp; marketing professionals; 2432 Public relations professionals</t>
        </is>
      </c>
      <c r="K55" s="210" t="n"/>
      <c r="L55" s="15" t="n">
        <v>1</v>
      </c>
      <c r="M55" s="15" t="inlineStr">
        <is>
          <t>B3</t>
        </is>
      </c>
      <c r="N55" s="16" t="inlineStr">
        <is>
          <t>People Manager 1</t>
        </is>
      </c>
    </row>
    <row r="56" ht="54" customHeight="1">
      <c r="A56" s="16" t="inlineStr"/>
      <c r="B56" s="16" t="inlineStr"/>
      <c r="C56" s="16" t="inlineStr">
        <is>
          <t>Marketing &amp; Communications</t>
        </is>
      </c>
      <c r="D56" s="210" t="n"/>
      <c r="E56" s="16" t="inlineStr">
        <is>
          <t>Digital Marketing, Web &amp; Social</t>
        </is>
      </c>
      <c r="F56" s="210" t="n"/>
      <c r="G56" s="16" t="inlineStr">
        <is>
          <t>Runs website, SEO/AEO, social media and online reputation.</t>
        </is>
      </c>
      <c r="H56" s="211" t="n"/>
      <c r="I56" s="210" t="n"/>
      <c r="J56" s="16" t="inlineStr">
        <is>
          <t>24 · 2431 Advertising &amp; marketing professionals; 2432 Public relations professionals</t>
        </is>
      </c>
      <c r="K56" s="210" t="n"/>
      <c r="L56" s="15" t="n">
        <v>1</v>
      </c>
      <c r="M56" s="15" t="inlineStr">
        <is>
          <t>A3</t>
        </is>
      </c>
      <c r="N56" s="16" t="inlineStr">
        <is>
          <t>IC 1</t>
        </is>
      </c>
    </row>
    <row r="57" ht="54" customHeight="1">
      <c r="A57" s="16" t="inlineStr">
        <is>
          <t>Quality Assurance</t>
        </is>
      </c>
      <c r="B57" s="16" t="inlineStr">
        <is>
          <t>Technology &amp; engineering</t>
        </is>
      </c>
      <c r="C57" s="16" t="inlineStr">
        <is>
          <t>Quality Assurance</t>
        </is>
      </c>
      <c r="D57" s="210" t="n"/>
      <c r="E57" s="16" t="inlineStr">
        <is>
          <t>Functional &amp; Domain Testing</t>
        </is>
      </c>
      <c r="F57" s="210" t="n"/>
      <c r="G57" s="16" t="inlineStr">
        <is>
          <t>Designs and executes functional, regression and domain/AI-feature test cases; logs defects; supports sign-off.</t>
        </is>
      </c>
      <c r="H57" s="211" t="n"/>
      <c r="I57" s="210" t="n"/>
      <c r="J57" s="16" t="inlineStr">
        <is>
          <t>25 ICT professionals · 2519 Software &amp; applications developers and analysts n.e.c. · testers</t>
        </is>
      </c>
      <c r="K57" s="210" t="n"/>
      <c r="L57" s="15" t="n">
        <v>6</v>
      </c>
      <c r="M57" s="15" t="inlineStr">
        <is>
          <t>A3</t>
        </is>
      </c>
      <c r="N57" s="16" t="inlineStr">
        <is>
          <t>IC 6</t>
        </is>
      </c>
    </row>
    <row r="58" ht="54" customHeight="1">
      <c r="A58" s="16" t="inlineStr"/>
      <c r="B58" s="16" t="inlineStr"/>
      <c r="C58" s="16" t="inlineStr">
        <is>
          <t>Quality Assurance</t>
        </is>
      </c>
      <c r="D58" s="210" t="n"/>
      <c r="E58" s="16" t="inlineStr">
        <is>
          <t>Test Management &amp; QA Leadership</t>
        </is>
      </c>
      <c r="F58" s="210" t="n"/>
      <c r="G58" s="16" t="inlineStr">
        <is>
          <t>Owns test strategy, test planning, QA sign-off and QA team allocation.</t>
        </is>
      </c>
      <c r="H58" s="211" t="n"/>
      <c r="I58" s="210" t="n"/>
      <c r="J58" s="16" t="inlineStr">
        <is>
          <t>25 ICT professionals · 2519 Software &amp; applications developers and analysts n.e.c. · testers</t>
        </is>
      </c>
      <c r="K58" s="210" t="n"/>
      <c r="L58" s="15" t="n">
        <v>1</v>
      </c>
      <c r="M58" s="15" t="inlineStr">
        <is>
          <t>B2</t>
        </is>
      </c>
      <c r="N58" s="16" t="inlineStr">
        <is>
          <t>People Manager 1</t>
        </is>
      </c>
    </row>
    <row r="59" ht="54" customHeight="1">
      <c r="A59" s="16" t="inlineStr"/>
      <c r="B59" s="16" t="inlineStr"/>
      <c r="C59" s="16" t="inlineStr">
        <is>
          <t>Quality Assurance</t>
        </is>
      </c>
      <c r="D59" s="210" t="n"/>
      <c r="E59" s="16" t="inlineStr">
        <is>
          <t>Test Automation</t>
        </is>
      </c>
      <c r="F59" s="210" t="n"/>
      <c r="G59" s="16" t="inlineStr">
        <is>
          <t>Builds and runs automated UI/API test suites integrated with CI.</t>
        </is>
      </c>
      <c r="H59" s="211" t="n"/>
      <c r="I59" s="210" t="n"/>
      <c r="J59" s="16" t="inlineStr">
        <is>
          <t>25 ICT professionals · 2519 Software &amp; applications developers and analysts n.e.c. · testers</t>
        </is>
      </c>
      <c r="K59" s="210" t="n"/>
      <c r="L59" s="15" t="n">
        <v>1</v>
      </c>
      <c r="M59" s="15" t="inlineStr">
        <is>
          <t>A3</t>
        </is>
      </c>
      <c r="N59" s="16" t="inlineStr">
        <is>
          <t>IC 1</t>
        </is>
      </c>
    </row>
    <row r="60" ht="54" customHeight="1">
      <c r="A60" s="16" t="inlineStr">
        <is>
          <t>Sales</t>
        </is>
      </c>
      <c r="B60" s="16" t="inlineStr">
        <is>
          <t>Sales &amp; marketing</t>
        </is>
      </c>
      <c r="C60" s="16" t="inlineStr">
        <is>
          <t>Sales &amp; Business Development</t>
        </is>
      </c>
      <c r="D60" s="210" t="n"/>
      <c r="E60" s="16" t="inlineStr">
        <is>
          <t>Sales Leadership</t>
        </is>
      </c>
      <c r="F60" s="210" t="n"/>
      <c r="G60" s="16" t="inlineStr">
        <is>
          <t>Leads the sales &amp; business development function.</t>
        </is>
      </c>
      <c r="H60" s="211" t="n"/>
      <c r="I60" s="210" t="n"/>
      <c r="J60" s="16" t="inlineStr">
        <is>
          <t>24 · 2433 Technical sales professionals · ICT; 33 · 3322 Commercial sales representatives</t>
        </is>
      </c>
      <c r="K60" s="210" t="n"/>
      <c r="L60" s="15" t="n">
        <v>3</v>
      </c>
      <c r="M60" s="15" t="inlineStr">
        <is>
          <t>B2–C1</t>
        </is>
      </c>
      <c r="N60" s="16" t="inlineStr">
        <is>
          <t>IC 3</t>
        </is>
      </c>
    </row>
    <row r="61" ht="54" customHeight="1">
      <c r="A61" s="16" t="inlineStr"/>
      <c r="B61" s="16" t="inlineStr"/>
      <c r="C61" s="16" t="inlineStr">
        <is>
          <t>Sales &amp; Business Development</t>
        </is>
      </c>
      <c r="D61" s="210" t="n"/>
      <c r="E61" s="16" t="inlineStr">
        <is>
          <t>Bids, RFP &amp; Sales Operations</t>
        </is>
      </c>
      <c r="F61" s="210" t="n"/>
      <c r="G61" s="16" t="inlineStr">
        <is>
          <t>Prepares RFPs, vendor registrations, deal documentation and sales operations.</t>
        </is>
      </c>
      <c r="H61" s="211" t="n"/>
      <c r="I61" s="210" t="n"/>
      <c r="J61" s="16" t="inlineStr">
        <is>
          <t>24 · 2433 Technical sales professionals · ICT; 33 · 3322 Commercial sales representatives</t>
        </is>
      </c>
      <c r="K61" s="210" t="n"/>
      <c r="L61" s="15" t="n">
        <v>2</v>
      </c>
      <c r="M61" s="15" t="inlineStr">
        <is>
          <t>A3–B1</t>
        </is>
      </c>
      <c r="N61" s="16" t="inlineStr">
        <is>
          <t>POD Lead 1 · IC 1</t>
        </is>
      </c>
    </row>
    <row r="62" ht="54" customHeight="1">
      <c r="A62" s="16" t="inlineStr"/>
      <c r="B62" s="16" t="inlineStr"/>
      <c r="C62" s="16" t="inlineStr">
        <is>
          <t>Sales &amp; Business Development</t>
        </is>
      </c>
      <c r="D62" s="210" t="n"/>
      <c r="E62" s="16" t="inlineStr">
        <is>
          <t>Enterprise Sales &amp; Account Management</t>
        </is>
      </c>
      <c r="F62" s="210" t="n"/>
      <c r="G62" s="16" t="inlineStr">
        <is>
          <t>Runs discovery, demos, proposals and negotiations; closes and grows accounts.</t>
        </is>
      </c>
      <c r="H62" s="211" t="n"/>
      <c r="I62" s="210" t="n"/>
      <c r="J62" s="16" t="inlineStr">
        <is>
          <t>24 · 2433 Technical sales professionals · ICT; 33 · 3322 Commercial sales representatives</t>
        </is>
      </c>
      <c r="K62" s="210" t="n"/>
      <c r="L62" s="15" t="n">
        <v>1</v>
      </c>
      <c r="M62" s="15" t="inlineStr">
        <is>
          <t>X3</t>
        </is>
      </c>
      <c r="N62" s="16" t="inlineStr">
        <is>
          <t>Consultant 1</t>
        </is>
      </c>
    </row>
    <row r="63" ht="67" customHeight="1">
      <c r="A63" s="16" t="inlineStr">
        <is>
          <t>Services</t>
        </is>
      </c>
      <c r="B63" s="16" t="inlineStr">
        <is>
          <t>Service delivery &amp; data operations</t>
        </is>
      </c>
      <c r="C63" s="16" t="inlineStr">
        <is>
          <t>Consulting &amp; Professional Services</t>
        </is>
      </c>
      <c r="D63" s="210" t="n"/>
      <c r="E63" s="16" t="inlineStr">
        <is>
          <t>XBRL Tagging, Conversion &amp; Filing</t>
        </is>
      </c>
      <c r="F63" s="210" t="n"/>
      <c r="G63" s="16" t="inlineStr">
        <is>
          <t>Tags and converts financial statements and regulatory returns into XBRL/iXBRL, performs QC, clears validation errors and delivers filing-ready outputs.</t>
        </is>
      </c>
      <c r="H63" s="211" t="n"/>
      <c r="I63" s="210" t="n"/>
      <c r="J63" s="16" t="inlineStr">
        <is>
          <t>24 Business &amp; administration professionals · 2411 Accountants; 33 · 3313 Accounting associate professionals</t>
        </is>
      </c>
      <c r="K63" s="210" t="n"/>
      <c r="L63" s="15" t="n">
        <v>52</v>
      </c>
      <c r="M63" s="15" t="inlineStr">
        <is>
          <t>A2–B2</t>
        </is>
      </c>
      <c r="N63" s="16" t="inlineStr">
        <is>
          <t>People Manager 6 · IC 44 · POD Lead 2</t>
        </is>
      </c>
    </row>
    <row r="64" ht="67" customHeight="1">
      <c r="A64" s="16" t="inlineStr"/>
      <c r="B64" s="16" t="inlineStr"/>
      <c r="C64" s="16" t="inlineStr">
        <is>
          <t>Consulting &amp; Professional Services</t>
        </is>
      </c>
      <c r="D64" s="210" t="n"/>
      <c r="E64" s="16" t="inlineStr">
        <is>
          <t>Service Delivery Operations</t>
        </is>
      </c>
      <c r="F64" s="210" t="n"/>
      <c r="G64" s="16" t="inlineStr">
        <is>
          <t>Allocates work and shifts, tracks deliveries, prepares billing inputs and services MIS.</t>
        </is>
      </c>
      <c r="H64" s="211" t="n"/>
      <c r="I64" s="210" t="n"/>
      <c r="J64" s="16" t="inlineStr">
        <is>
          <t>24 Business &amp; administration professionals · 2411 Accountants; 33 · 3313 Accounting associate professionals</t>
        </is>
      </c>
      <c r="K64" s="210" t="n"/>
      <c r="L64" s="15" t="n">
        <v>3</v>
      </c>
      <c r="M64" s="15" t="inlineStr">
        <is>
          <t>A3–B2</t>
        </is>
      </c>
      <c r="N64" s="16" t="inlineStr">
        <is>
          <t>People Manager 1 · IC 2</t>
        </is>
      </c>
    </row>
    <row r="65" ht="67" customHeight="1">
      <c r="A65" s="16" t="inlineStr"/>
      <c r="B65" s="16" t="inlineStr"/>
      <c r="C65" s="16" t="inlineStr">
        <is>
          <t>Consulting &amp; Professional Services</t>
        </is>
      </c>
      <c r="D65" s="210" t="n"/>
      <c r="E65" s="16" t="inlineStr">
        <is>
          <t>Professional Services Leadership</t>
        </is>
      </c>
      <c r="F65" s="210" t="n"/>
      <c r="G65" s="16" t="inlineStr">
        <is>
          <t>Leads an assisted-services / consulting practice.</t>
        </is>
      </c>
      <c r="H65" s="211" t="n"/>
      <c r="I65" s="210" t="n"/>
      <c r="J65" s="16" t="inlineStr">
        <is>
          <t>24 Business &amp; administration professionals · 2411 Accountants; 33 · 3313 Accounting associate professionals</t>
        </is>
      </c>
      <c r="K65" s="210" t="n"/>
      <c r="L65" s="15" t="n">
        <v>2</v>
      </c>
      <c r="M65" s="15" t="inlineStr">
        <is>
          <t>C1</t>
        </is>
      </c>
      <c r="N65" s="16" t="inlineStr">
        <is>
          <t>People Manager 2</t>
        </is>
      </c>
    </row>
    <row r="66" ht="54" customHeight="1">
      <c r="A66" s="16" t="inlineStr"/>
      <c r="B66" s="16" t="inlineStr"/>
      <c r="C66" s="16" t="inlineStr">
        <is>
          <t>Quality Assurance</t>
        </is>
      </c>
      <c r="D66" s="210" t="n"/>
      <c r="E66" s="16" t="inlineStr">
        <is>
          <t>Functional &amp; Domain Testing</t>
        </is>
      </c>
      <c r="F66" s="210" t="n"/>
      <c r="G66" s="16" t="inlineStr">
        <is>
          <t>Designs and executes functional, regression and domain/AI-feature test cases; logs defects; supports sign-off.</t>
        </is>
      </c>
      <c r="H66" s="211" t="n"/>
      <c r="I66" s="210" t="n"/>
      <c r="J66" s="16" t="inlineStr">
        <is>
          <t>25 ICT professionals · 2519 Software &amp; applications developers and analysts n.e.c. · testers</t>
        </is>
      </c>
      <c r="K66" s="210" t="n"/>
      <c r="L66" s="15" t="n">
        <v>2</v>
      </c>
      <c r="M66" s="15" t="inlineStr">
        <is>
          <t>A3–B2</t>
        </is>
      </c>
      <c r="N66" s="16" t="inlineStr">
        <is>
          <t>POD Lead 1 · IC 1</t>
        </is>
      </c>
    </row>
    <row r="67" ht="54" customHeight="1">
      <c r="A67" s="16" t="inlineStr"/>
      <c r="B67" s="16" t="inlineStr"/>
      <c r="C67" s="16" t="inlineStr">
        <is>
          <t>Project &amp; Program Management</t>
        </is>
      </c>
      <c r="D67" s="210" t="n"/>
      <c r="E67" s="16" t="inlineStr">
        <is>
          <t>PMO &amp; Delivery Excellence</t>
        </is>
      </c>
      <c r="F67" s="210" t="n"/>
      <c r="G67" s="16" t="inlineStr">
        <is>
          <t>Runs delivery governance, tracking, risk and process-improvement; coaches teams on delivery practices.</t>
        </is>
      </c>
      <c r="H67" s="211" t="n"/>
      <c r="I67" s="210" t="n"/>
      <c r="J67" s="16" t="inlineStr">
        <is>
          <t>24 Business &amp; administration professionals; 1330 ICT services managers at manager levels</t>
        </is>
      </c>
      <c r="K67" s="210" t="n"/>
      <c r="L67" s="15" t="n">
        <v>1</v>
      </c>
      <c r="M67" s="15" t="inlineStr">
        <is>
          <t>B2</t>
        </is>
      </c>
      <c r="N67" s="16" t="inlineStr">
        <is>
          <t>People Manager 1</t>
        </is>
      </c>
    </row>
    <row r="68" ht="54" customHeight="1">
      <c r="A68" s="16" t="inlineStr">
        <is>
          <t>Support</t>
        </is>
      </c>
      <c r="B68" s="16" t="inlineStr">
        <is>
          <t>Customer support &amp; success</t>
        </is>
      </c>
      <c r="C68" s="16" t="inlineStr">
        <is>
          <t>Customer Success &amp; Support</t>
        </is>
      </c>
      <c r="D68" s="210" t="n"/>
      <c r="E68" s="16" t="inlineStr">
        <is>
          <t>Customer Success &amp; Account Management</t>
        </is>
      </c>
      <c r="F68" s="210" t="n"/>
      <c r="G68" s="16" t="inlineStr">
        <is>
          <t>Owns client relationships after sale — hypercare, renewals, upsell, CSAT/NPS, delivery follow-through.</t>
        </is>
      </c>
      <c r="H68" s="211" t="n"/>
      <c r="I68" s="210" t="n"/>
      <c r="J68" s="16" t="inlineStr">
        <is>
          <t>35 ICT technicians · 3512 ICT user support; 24 · 2433 ICT sales professionals</t>
        </is>
      </c>
      <c r="K68" s="210" t="n"/>
      <c r="L68" s="15" t="n">
        <v>9</v>
      </c>
      <c r="M68" s="15" t="inlineStr">
        <is>
          <t>A3–B2 + X1</t>
        </is>
      </c>
      <c r="N68" s="16" t="inlineStr">
        <is>
          <t>Consultant 1 · POD Lead 1 · IC 7</t>
        </is>
      </c>
    </row>
    <row r="69" ht="54" customHeight="1">
      <c r="A69" s="16" t="inlineStr"/>
      <c r="B69" s="16" t="inlineStr"/>
      <c r="C69" s="16" t="inlineStr">
        <is>
          <t>Customer Success &amp; Support</t>
        </is>
      </c>
      <c r="D69" s="210" t="n"/>
      <c r="E69" s="16" t="inlineStr">
        <is>
          <t>Application &amp; Product Support</t>
        </is>
      </c>
      <c r="F69" s="210" t="n"/>
      <c r="G69" s="16" t="inlineStr">
        <is>
          <t>Resolves client product and filing issues, troubleshoots, handles UAT/change requests and escalates to engineering.</t>
        </is>
      </c>
      <c r="H69" s="211" t="n"/>
      <c r="I69" s="210" t="n"/>
      <c r="J69" s="16" t="inlineStr">
        <is>
          <t>35 ICT technicians · 3512 ICT user support; 24 · 2433 ICT sales professionals</t>
        </is>
      </c>
      <c r="K69" s="210" t="n"/>
      <c r="L69" s="15" t="n">
        <v>8</v>
      </c>
      <c r="M69" s="15" t="inlineStr">
        <is>
          <t>A3–B2</t>
        </is>
      </c>
      <c r="N69" s="16" t="inlineStr">
        <is>
          <t>People Manager 1 · IC 7</t>
        </is>
      </c>
    </row>
    <row r="70" ht="54" customHeight="1">
      <c r="A70" s="16" t="inlineStr"/>
      <c r="B70" s="16" t="inlineStr"/>
      <c r="C70" s="16" t="inlineStr">
        <is>
          <t>Engineering &amp; Development</t>
        </is>
      </c>
      <c r="D70" s="210" t="n"/>
      <c r="E70" s="16" t="inlineStr">
        <is>
          <t>Application Maintenance &amp; Production Support</t>
        </is>
      </c>
      <c r="F70" s="210" t="n"/>
      <c r="G70" s="16" t="inlineStr">
        <is>
          <t>Keeps live applications/portals running — production fixes, patches, small enhancements, CRs.</t>
        </is>
      </c>
      <c r="H70" s="211" t="n"/>
      <c r="I70" s="210" t="n"/>
      <c r="J70" s="16" t="inlineStr">
        <is>
          <t>25 ICT professionals · 2512 Software developers / 2514 Applications programmers</t>
        </is>
      </c>
      <c r="K70" s="210" t="n"/>
      <c r="L70" s="15" t="n">
        <v>2</v>
      </c>
      <c r="M70" s="15" t="inlineStr">
        <is>
          <t>A3</t>
        </is>
      </c>
      <c r="N70" s="16" t="inlineStr">
        <is>
          <t>IC 2</t>
        </is>
      </c>
    </row>
    <row r="71" ht="54" customHeight="1">
      <c r="A71" s="16" t="inlineStr"/>
      <c r="B71" s="16" t="inlineStr"/>
      <c r="C71" s="16" t="inlineStr">
        <is>
          <t>Customer Success &amp; Support</t>
        </is>
      </c>
      <c r="D71" s="210" t="n"/>
      <c r="E71" s="16" t="inlineStr">
        <is>
          <t>Customer Success Leadership</t>
        </is>
      </c>
      <c r="F71" s="210" t="n"/>
      <c r="G71" s="16" t="inlineStr">
        <is>
          <t>Leads the customer success &amp; support function.</t>
        </is>
      </c>
      <c r="H71" s="211" t="n"/>
      <c r="I71" s="210" t="n"/>
      <c r="J71" s="16" t="inlineStr">
        <is>
          <t>35 ICT technicians · 3512 ICT user support; 24 · 2433 ICT sales professionals</t>
        </is>
      </c>
      <c r="K71" s="210" t="n"/>
      <c r="L71" s="15" t="n">
        <v>1</v>
      </c>
      <c r="M71" s="15" t="inlineStr">
        <is>
          <t>C1</t>
        </is>
      </c>
      <c r="N71" s="16" t="inlineStr">
        <is>
          <t>People Manager 1</t>
        </is>
      </c>
    </row>
    <row r="72" ht="54" customHeight="1">
      <c r="A72" s="16" t="inlineStr"/>
      <c r="B72" s="16" t="inlineStr"/>
      <c r="C72" s="16" t="inlineStr">
        <is>
          <t>Engineering &amp; Development</t>
        </is>
      </c>
      <c r="D72" s="210" t="n"/>
      <c r="E72" s="16" t="inlineStr">
        <is>
          <t>DevOps &amp; Release Engineering</t>
        </is>
      </c>
      <c r="F72" s="210" t="n"/>
      <c r="G72" s="16" t="inlineStr">
        <is>
          <t>Builds and runs CI/CD pipelines, environments, deployments and release automation.</t>
        </is>
      </c>
      <c r="H72" s="211" t="n"/>
      <c r="I72" s="210" t="n"/>
      <c r="J72" s="16" t="inlineStr">
        <is>
          <t>25 ICT professionals · 2512 Software developers / 2514 Applications programmers</t>
        </is>
      </c>
      <c r="K72" s="210" t="n"/>
      <c r="L72" s="15" t="n">
        <v>1</v>
      </c>
      <c r="M72" s="15" t="inlineStr">
        <is>
          <t>B1</t>
        </is>
      </c>
      <c r="N72" s="16" t="inlineStr">
        <is>
          <t>POD Lead 1</t>
        </is>
      </c>
    </row>
    <row r="73" ht="54" customHeight="1">
      <c r="A73" s="16" t="inlineStr"/>
      <c r="B73" s="16" t="inlineStr"/>
      <c r="C73" s="16" t="inlineStr">
        <is>
          <t>Data &amp; Analytics</t>
        </is>
      </c>
      <c r="D73" s="210" t="n"/>
      <c r="E73" s="16" t="inlineStr">
        <is>
          <t>MIS &amp; Business Reporting</t>
        </is>
      </c>
      <c r="F73" s="210" t="n"/>
      <c r="G73" s="16" t="inlineStr">
        <is>
          <t>Builds MIS, dashboards and revenue/ARR forecasts.</t>
        </is>
      </c>
      <c r="H73" s="211" t="n"/>
      <c r="I73" s="210" t="n"/>
      <c r="J73" s="16" t="inlineStr">
        <is>
          <t>25 ICT professionals · 2521 Database designers; 21 · 2120 Statisticians</t>
        </is>
      </c>
      <c r="K73" s="210" t="n"/>
      <c r="L73" s="15" t="n">
        <v>1</v>
      </c>
      <c r="M73" s="15" t="inlineStr">
        <is>
          <t>A3</t>
        </is>
      </c>
      <c r="N73" s="16" t="inlineStr">
        <is>
          <t>IC 1</t>
        </is>
      </c>
    </row>
    <row r="74" ht="54" customHeight="1">
      <c r="A74" s="16" t="inlineStr">
        <is>
          <t>Technology</t>
        </is>
      </c>
      <c r="B74" s="16" t="inlineStr">
        <is>
          <t>Technology &amp; engineering</t>
        </is>
      </c>
      <c r="C74" s="16" t="inlineStr">
        <is>
          <t>Engineering &amp; Development</t>
        </is>
      </c>
      <c r="D74" s="210" t="n"/>
      <c r="E74" s="16" t="inlineStr">
        <is>
          <t>Backend Development</t>
        </is>
      </c>
      <c r="F74" s="210" t="n"/>
      <c r="G74" s="16" t="inlineStr">
        <is>
          <t>Builds back-end services, APIs, processing/validation logic and DB code; fixes defects and delivers change requests.</t>
        </is>
      </c>
      <c r="H74" s="211" t="n"/>
      <c r="I74" s="210" t="n"/>
      <c r="J74" s="16" t="inlineStr">
        <is>
          <t>25 ICT professionals · 2512 Software developers / 2514 Applications programmers</t>
        </is>
      </c>
      <c r="K74" s="210" t="n"/>
      <c r="L74" s="15" t="n">
        <v>16</v>
      </c>
      <c r="M74" s="15" t="inlineStr">
        <is>
          <t>A1–B3</t>
        </is>
      </c>
      <c r="N74" s="16" t="inlineStr">
        <is>
          <t>People Manager 1 · IC 12 · POD Lead 3</t>
        </is>
      </c>
    </row>
    <row r="75" ht="54" customHeight="1">
      <c r="A75" s="16" t="inlineStr"/>
      <c r="B75" s="16" t="inlineStr"/>
      <c r="C75" s="16" t="inlineStr">
        <is>
          <t>Engineering &amp; Development</t>
        </is>
      </c>
      <c r="D75" s="210" t="n"/>
      <c r="E75" s="16" t="inlineStr">
        <is>
          <t>Full-Stack Development</t>
        </is>
      </c>
      <c r="F75" s="210" t="n"/>
      <c r="G75" s="16" t="inlineStr">
        <is>
          <t>Builds features end to end — back-end services/APIs plus UI screens.</t>
        </is>
      </c>
      <c r="H75" s="211" t="n"/>
      <c r="I75" s="210" t="n"/>
      <c r="J75" s="16" t="inlineStr">
        <is>
          <t>25 ICT professionals · 2512 Software developers / 2514 Applications programmers</t>
        </is>
      </c>
      <c r="K75" s="210" t="n"/>
      <c r="L75" s="15" t="n">
        <v>12</v>
      </c>
      <c r="M75" s="15" t="inlineStr">
        <is>
          <t>A1–B2</t>
        </is>
      </c>
      <c r="N75" s="16" t="inlineStr">
        <is>
          <t>POD Lead 1 · IC 11</t>
        </is>
      </c>
    </row>
    <row r="76" ht="54" customHeight="1">
      <c r="A76" s="16" t="inlineStr"/>
      <c r="B76" s="16" t="inlineStr"/>
      <c r="C76" s="16" t="inlineStr">
        <is>
          <t>Engineering &amp; Development</t>
        </is>
      </c>
      <c r="D76" s="210" t="n"/>
      <c r="E76" s="16" t="inlineStr">
        <is>
          <t>AI / ML &amp; GenAI Engineering</t>
        </is>
      </c>
      <c r="F76" s="210" t="n"/>
      <c r="G76" s="16" t="inlineStr">
        <is>
          <t>Builds AI/ML and LLM features — auto-tagging, classification, agentic workflows, anomaly detection.</t>
        </is>
      </c>
      <c r="H76" s="211" t="n"/>
      <c r="I76" s="210" t="n"/>
      <c r="J76" s="16" t="inlineStr">
        <is>
          <t>25 ICT professionals · 2512 Software developers / 2514 Applications programmers</t>
        </is>
      </c>
      <c r="K76" s="210" t="n"/>
      <c r="L76" s="15" t="n">
        <v>7</v>
      </c>
      <c r="M76" s="15" t="inlineStr">
        <is>
          <t>A2–B1</t>
        </is>
      </c>
      <c r="N76" s="16" t="inlineStr">
        <is>
          <t>IC 6 · POD Lead 1</t>
        </is>
      </c>
    </row>
    <row r="77" ht="54" customHeight="1">
      <c r="A77" s="16" t="inlineStr"/>
      <c r="B77" s="16" t="inlineStr"/>
      <c r="C77" s="16" t="inlineStr">
        <is>
          <t>Engineering &amp; Development</t>
        </is>
      </c>
      <c r="D77" s="210" t="n"/>
      <c r="E77" s="16" t="inlineStr">
        <is>
          <t>Front-End / UI Development</t>
        </is>
      </c>
      <c r="F77" s="210" t="n"/>
      <c r="G77" s="16" t="inlineStr">
        <is>
          <t>Builds user interfaces and reusable UI components.</t>
        </is>
      </c>
      <c r="H77" s="211" t="n"/>
      <c r="I77" s="210" t="n"/>
      <c r="J77" s="16" t="inlineStr">
        <is>
          <t>25 ICT professionals · 2512 Software developers / 2514 Applications programmers</t>
        </is>
      </c>
      <c r="K77" s="210" t="n"/>
      <c r="L77" s="15" t="n">
        <v>6</v>
      </c>
      <c r="M77" s="15" t="inlineStr">
        <is>
          <t>A2–A3</t>
        </is>
      </c>
      <c r="N77" s="16" t="inlineStr">
        <is>
          <t>IC 6</t>
        </is>
      </c>
    </row>
    <row r="78" ht="54" customHeight="1">
      <c r="A78" s="16" t="inlineStr"/>
      <c r="B78" s="16" t="inlineStr"/>
      <c r="C78" s="16" t="inlineStr">
        <is>
          <t>Business Analysis</t>
        </is>
      </c>
      <c r="D78" s="210" t="n"/>
      <c r="E78" s="16" t="inlineStr">
        <is>
          <t>Business Analysis</t>
        </is>
      </c>
      <c r="F78" s="210" t="n"/>
      <c r="G78" s="16" t="inlineStr">
        <is>
          <t>Gathers and documents requirements · BRD/FRD/SRS/user stories, configures solutions and supports UAT and releases.</t>
        </is>
      </c>
      <c r="H78" s="211" t="n"/>
      <c r="I78" s="210" t="n"/>
      <c r="J78" s="16" t="inlineStr">
        <is>
          <t>25 ICT professionals · 2511 Systems analysts</t>
        </is>
      </c>
      <c r="K78" s="210" t="n"/>
      <c r="L78" s="15" t="n">
        <v>3</v>
      </c>
      <c r="M78" s="15" t="inlineStr">
        <is>
          <t>A2–B2</t>
        </is>
      </c>
      <c r="N78" s="16" t="inlineStr">
        <is>
          <t>POD Lead 1 · IC 2</t>
        </is>
      </c>
    </row>
    <row r="79" ht="54" customHeight="1">
      <c r="A79" s="16" t="inlineStr"/>
      <c r="B79" s="16" t="inlineStr"/>
      <c r="C79" s="16" t="inlineStr">
        <is>
          <t>Engineering &amp; Development</t>
        </is>
      </c>
      <c r="D79" s="210" t="n"/>
      <c r="E79" s="16" t="inlineStr">
        <is>
          <t>Engineering Leadership</t>
        </is>
      </c>
      <c r="F79" s="210" t="n"/>
      <c r="G79" s="16" t="inlineStr">
        <is>
          <t>Leads the product engineering organisation.</t>
        </is>
      </c>
      <c r="H79" s="211" t="n"/>
      <c r="I79" s="210" t="n"/>
      <c r="J79" s="16" t="inlineStr">
        <is>
          <t>25 ICT professionals · 2512 Software developers / 2514 Applications programmers</t>
        </is>
      </c>
      <c r="K79" s="210" t="n"/>
      <c r="L79" s="15" t="n">
        <v>1</v>
      </c>
      <c r="M79" s="15" t="inlineStr">
        <is>
          <t>C2</t>
        </is>
      </c>
      <c r="N79" s="16" t="inlineStr">
        <is>
          <t>People Manager 1</t>
        </is>
      </c>
    </row>
    <row r="80" ht="54" customHeight="1">
      <c r="A80" s="16" t="inlineStr"/>
      <c r="B80" s="16" t="inlineStr"/>
      <c r="C80" s="16" t="inlineStr">
        <is>
          <t>Project &amp; Program Management</t>
        </is>
      </c>
      <c r="D80" s="210" t="n"/>
      <c r="E80" s="16" t="inlineStr">
        <is>
          <t>Project &amp; Program Delivery</t>
        </is>
      </c>
      <c r="F80" s="210" t="n"/>
      <c r="G80" s="16" t="inlineStr">
        <is>
          <t>Plans and delivers projects/programmes to scope, time and cost; manages CRs, risks and stakeholders.</t>
        </is>
      </c>
      <c r="H80" s="211" t="n"/>
      <c r="I80" s="210" t="n"/>
      <c r="J80" s="16" t="inlineStr">
        <is>
          <t>24 Business &amp; administration professionals; 1330 ICT services managers at manager levels</t>
        </is>
      </c>
      <c r="K80" s="210" t="n"/>
      <c r="L80" s="15" t="n">
        <v>1</v>
      </c>
      <c r="M80" s="15" t="inlineStr">
        <is>
          <t>B2</t>
        </is>
      </c>
      <c r="N80" s="16" t="inlineStr">
        <is>
          <t>IC 1</t>
        </is>
      </c>
    </row>
    <row r="81" ht="54" customHeight="1">
      <c r="A81" s="16" t="inlineStr"/>
      <c r="B81" s="16" t="inlineStr"/>
      <c r="C81" s="16" t="inlineStr">
        <is>
          <t>Design &amp; Creative</t>
        </is>
      </c>
      <c r="D81" s="210" t="n"/>
      <c r="E81" s="16" t="inlineStr">
        <is>
          <t>UX / UI Design</t>
        </is>
      </c>
      <c r="F81" s="210" t="n"/>
      <c r="G81" s="16" t="inlineStr">
        <is>
          <t>Designs product screens, flows and prototypes.</t>
        </is>
      </c>
      <c r="H81" s="211" t="n"/>
      <c r="I81" s="210" t="n"/>
      <c r="J81" s="16" t="inlineStr">
        <is>
          <t>21 Science &amp; engineering professionals · 2166 Graphic &amp; multimedia designers</t>
        </is>
      </c>
      <c r="K81" s="210" t="n"/>
      <c r="L81" s="15" t="n">
        <v>1</v>
      </c>
      <c r="M81" s="15" t="inlineStr">
        <is>
          <t>A3</t>
        </is>
      </c>
      <c r="N81" s="16" t="inlineStr">
        <is>
          <t>IC 1</t>
        </is>
      </c>
    </row>
    <row r="82" ht="15" customHeight="1"/>
    <row r="83" ht="20" customHeight="1">
      <c r="A83" s="6" t="inlineStr">
        <is>
          <t>3. STEP 3 · Tracks — band × track</t>
        </is>
      </c>
    </row>
    <row r="84" ht="15" customHeight="1">
      <c r="A84" s="12" t="inlineStr">
        <is>
          <t>Band</t>
        </is>
      </c>
      <c r="B84" s="211" t="n"/>
      <c r="C84" s="210" t="n"/>
      <c r="D84" s="12" t="inlineStr">
        <is>
          <t>IC</t>
        </is>
      </c>
      <c r="E84" s="210" t="n"/>
      <c r="F84" s="12" t="inlineStr">
        <is>
          <t>POD Lead</t>
        </is>
      </c>
      <c r="G84" s="210" t="n"/>
      <c r="H84" s="12" t="inlineStr">
        <is>
          <t>Player-Coach</t>
        </is>
      </c>
      <c r="I84" s="210" t="n"/>
      <c r="J84" s="12" t="inlineStr">
        <is>
          <t>People Manager</t>
        </is>
      </c>
      <c r="K84" s="210" t="n"/>
      <c r="L84" s="12" t="inlineStr">
        <is>
          <t>Consultant</t>
        </is>
      </c>
      <c r="M84" s="210" t="n"/>
      <c r="N84" s="12" t="inlineStr">
        <is>
          <t>Total</t>
        </is>
      </c>
    </row>
    <row r="85" ht="15" customHeight="1">
      <c r="A85" s="24" t="inlineStr">
        <is>
          <t>A</t>
        </is>
      </c>
      <c r="B85" s="211" t="n"/>
      <c r="C85" s="210" t="n"/>
      <c r="D85" s="26" t="n">
        <v>136</v>
      </c>
      <c r="E85" s="210" t="n"/>
      <c r="F85" s="26" t="n">
        <v>0</v>
      </c>
      <c r="G85" s="210" t="n"/>
      <c r="H85" s="26" t="n">
        <v>0</v>
      </c>
      <c r="I85" s="210" t="n"/>
      <c r="J85" s="26" t="n">
        <v>0</v>
      </c>
      <c r="K85" s="210" t="n"/>
      <c r="L85" s="26" t="n">
        <v>0</v>
      </c>
      <c r="M85" s="210" t="n"/>
      <c r="N85" s="26" t="n">
        <v>136</v>
      </c>
    </row>
    <row r="86" ht="15" customHeight="1">
      <c r="A86" s="27" t="inlineStr">
        <is>
          <t>B</t>
        </is>
      </c>
      <c r="B86" s="211" t="n"/>
      <c r="C86" s="210" t="n"/>
      <c r="D86" s="23" t="n">
        <v>26</v>
      </c>
      <c r="E86" s="210" t="n"/>
      <c r="F86" s="23" t="n">
        <v>24</v>
      </c>
      <c r="G86" s="210" t="n"/>
      <c r="H86" s="23" t="n">
        <v>0</v>
      </c>
      <c r="I86" s="210" t="n"/>
      <c r="J86" s="23" t="n">
        <v>18</v>
      </c>
      <c r="K86" s="210" t="n"/>
      <c r="L86" s="23" t="n">
        <v>0</v>
      </c>
      <c r="M86" s="210" t="n"/>
      <c r="N86" s="23" t="n">
        <v>68</v>
      </c>
    </row>
    <row r="87" ht="15" customHeight="1">
      <c r="A87" s="28" t="inlineStr">
        <is>
          <t>B+</t>
        </is>
      </c>
      <c r="B87" s="211" t="n"/>
      <c r="C87" s="210" t="n"/>
      <c r="D87" s="30" t="n">
        <v>0</v>
      </c>
      <c r="E87" s="210" t="n"/>
      <c r="F87" s="30" t="n">
        <v>0</v>
      </c>
      <c r="G87" s="210" t="n"/>
      <c r="H87" s="30" t="n">
        <v>0</v>
      </c>
      <c r="I87" s="210" t="n"/>
      <c r="J87" s="30" t="n">
        <v>0</v>
      </c>
      <c r="K87" s="210" t="n"/>
      <c r="L87" s="30" t="n">
        <v>0</v>
      </c>
      <c r="M87" s="210" t="n"/>
      <c r="N87" s="30" t="n">
        <v>0</v>
      </c>
    </row>
    <row r="88" ht="15" customHeight="1">
      <c r="A88" s="31" t="inlineStr">
        <is>
          <t>C</t>
        </is>
      </c>
      <c r="B88" s="211" t="n"/>
      <c r="C88" s="210" t="n"/>
      <c r="D88" s="33" t="n">
        <v>1</v>
      </c>
      <c r="E88" s="210" t="n"/>
      <c r="F88" s="33" t="n">
        <v>0</v>
      </c>
      <c r="G88" s="210" t="n"/>
      <c r="H88" s="33" t="n">
        <v>0</v>
      </c>
      <c r="I88" s="210" t="n"/>
      <c r="J88" s="33" t="n">
        <v>5</v>
      </c>
      <c r="K88" s="210" t="n"/>
      <c r="L88" s="33" t="n">
        <v>0</v>
      </c>
      <c r="M88" s="210" t="n"/>
      <c r="N88" s="33" t="n">
        <v>6</v>
      </c>
    </row>
    <row r="89" ht="15" customHeight="1">
      <c r="A89" s="34" t="inlineStr">
        <is>
          <t>C+</t>
        </is>
      </c>
      <c r="B89" s="211" t="n"/>
      <c r="C89" s="210" t="n"/>
      <c r="D89" s="36" t="n">
        <v>0</v>
      </c>
      <c r="E89" s="210" t="n"/>
      <c r="F89" s="36" t="n">
        <v>0</v>
      </c>
      <c r="G89" s="210" t="n"/>
      <c r="H89" s="36" t="n">
        <v>0</v>
      </c>
      <c r="I89" s="210" t="n"/>
      <c r="J89" s="36" t="n">
        <v>0</v>
      </c>
      <c r="K89" s="210" t="n"/>
      <c r="L89" s="36" t="n">
        <v>0</v>
      </c>
      <c r="M89" s="210" t="n"/>
      <c r="N89" s="36" t="n">
        <v>0</v>
      </c>
    </row>
    <row r="90" ht="15" customHeight="1">
      <c r="A90" s="37" t="inlineStr">
        <is>
          <t>D</t>
        </is>
      </c>
      <c r="B90" s="211" t="n"/>
      <c r="C90" s="210" t="n"/>
      <c r="D90" s="39" t="n">
        <v>0</v>
      </c>
      <c r="E90" s="210" t="n"/>
      <c r="F90" s="39" t="n">
        <v>0</v>
      </c>
      <c r="G90" s="210" t="n"/>
      <c r="H90" s="39" t="n">
        <v>0</v>
      </c>
      <c r="I90" s="210" t="n"/>
      <c r="J90" s="39" t="n">
        <v>2</v>
      </c>
      <c r="K90" s="210" t="n"/>
      <c r="L90" s="39" t="n">
        <v>0</v>
      </c>
      <c r="M90" s="210" t="n"/>
      <c r="N90" s="39" t="n">
        <v>2</v>
      </c>
    </row>
    <row r="91" ht="15" customHeight="1">
      <c r="A91" s="40" t="inlineStr">
        <is>
          <t>E</t>
        </is>
      </c>
      <c r="B91" s="211" t="n"/>
      <c r="C91" s="210" t="n"/>
      <c r="D91" s="42" t="n">
        <v>0</v>
      </c>
      <c r="E91" s="210" t="n"/>
      <c r="F91" s="42" t="n">
        <v>0</v>
      </c>
      <c r="G91" s="210" t="n"/>
      <c r="H91" s="42" t="n">
        <v>0</v>
      </c>
      <c r="I91" s="210" t="n"/>
      <c r="J91" s="42" t="n">
        <v>1</v>
      </c>
      <c r="K91" s="210" t="n"/>
      <c r="L91" s="42" t="n">
        <v>0</v>
      </c>
      <c r="M91" s="210" t="n"/>
      <c r="N91" s="42" t="n">
        <v>1</v>
      </c>
    </row>
    <row r="92" ht="15" customHeight="1">
      <c r="A92" s="43" t="inlineStr">
        <is>
          <t>X</t>
        </is>
      </c>
      <c r="B92" s="211" t="n"/>
      <c r="C92" s="210" t="n"/>
      <c r="D92" s="45" t="n">
        <v>0</v>
      </c>
      <c r="E92" s="210" t="n"/>
      <c r="F92" s="45" t="n">
        <v>0</v>
      </c>
      <c r="G92" s="210" t="n"/>
      <c r="H92" s="45" t="n">
        <v>0</v>
      </c>
      <c r="I92" s="210" t="n"/>
      <c r="J92" s="45" t="n">
        <v>0</v>
      </c>
      <c r="K92" s="210" t="n"/>
      <c r="L92" s="45" t="n">
        <v>2</v>
      </c>
      <c r="M92" s="210" t="n"/>
      <c r="N92" s="45" t="n">
        <v>2</v>
      </c>
    </row>
    <row r="93" ht="15" customHeight="1">
      <c r="A93" s="46" t="inlineStr">
        <is>
          <t>Total</t>
        </is>
      </c>
      <c r="B93" s="211" t="n"/>
      <c r="C93" s="210" t="n"/>
      <c r="D93" s="47" t="n">
        <v>163</v>
      </c>
      <c r="E93" s="210" t="n"/>
      <c r="F93" s="47" t="n">
        <v>24</v>
      </c>
      <c r="G93" s="210" t="n"/>
      <c r="H93" s="47" t="n">
        <v>0</v>
      </c>
      <c r="I93" s="210" t="n"/>
      <c r="J93" s="47" t="n">
        <v>26</v>
      </c>
      <c r="K93" s="210" t="n"/>
      <c r="L93" s="47" t="n">
        <v>2</v>
      </c>
      <c r="M93" s="210" t="n"/>
      <c r="N93" s="47" t="n">
        <v>215</v>
      </c>
    </row>
    <row r="94" ht="15" customHeight="1"/>
    <row r="95" ht="20" customHeight="1">
      <c r="A95" s="6" t="inlineStr">
        <is>
          <t>4. STEPS 4–6 · Factors, weights and score</t>
        </is>
      </c>
    </row>
    <row r="96" ht="28" customHeight="1">
      <c r="A96" s="11" t="inlineStr">
        <is>
          <t>Weight set = base by band × track · Master W1 + tilt by the department's type of work; no tilt at Bands D–E; leaders can edit each department's row on the Weightage Matrix. Score = Σ rating × weight; the level is the nearest whole value.</t>
        </is>
      </c>
    </row>
    <row r="97" ht="15" customHeight="1">
      <c r="A97" s="12" t="inlineStr">
        <is>
          <t>ID</t>
        </is>
      </c>
      <c r="B97" s="12" t="inlineStr">
        <is>
          <t>Factor</t>
        </is>
      </c>
      <c r="C97" s="210" t="n"/>
      <c r="D97" s="12" t="inlineStr">
        <is>
          <t>What it measures</t>
        </is>
      </c>
      <c r="E97" s="211" t="n"/>
      <c r="F97" s="211" t="n"/>
      <c r="G97" s="211" t="n"/>
      <c r="H97" s="210" t="n"/>
      <c r="I97" s="12" t="inlineStr">
        <is>
          <t>Market equivalent</t>
        </is>
      </c>
      <c r="J97" s="211" t="n"/>
      <c r="K97" s="211" t="n"/>
      <c r="L97" s="211" t="n"/>
      <c r="M97" s="211" t="n"/>
      <c r="N97" s="210" t="n"/>
    </row>
    <row r="98" ht="28" customHeight="1">
      <c r="A98" s="13" t="inlineStr">
        <is>
          <t>F1</t>
        </is>
      </c>
      <c r="B98" s="16" t="inlineStr">
        <is>
          <t>Complexity &amp; Expertise</t>
        </is>
      </c>
      <c r="C98" s="210" t="n"/>
      <c r="D98" s="16" t="inlineStr">
        <is>
          <t>How hard and how specialised the work is; the knowledge it needs</t>
        </is>
      </c>
      <c r="E98" s="211" t="n"/>
      <c r="F98" s="211" t="n"/>
      <c r="G98" s="211" t="n"/>
      <c r="H98" s="210" t="n"/>
      <c r="I98" s="16" t="inlineStr">
        <is>
          <t>Hay Know-How · technical + Problem Solving · Mercer IPE Knowledge + Innovation · SFIA complexity · WTW GGS knowledge / problem solving</t>
        </is>
      </c>
      <c r="J98" s="211" t="n"/>
      <c r="K98" s="211" t="n"/>
      <c r="L98" s="211" t="n"/>
      <c r="M98" s="211" t="n"/>
      <c r="N98" s="210" t="n"/>
    </row>
    <row r="99" ht="28" customHeight="1">
      <c r="A99" s="13" t="inlineStr">
        <is>
          <t>F2</t>
        </is>
      </c>
      <c r="B99" s="16" t="inlineStr">
        <is>
          <t>Autonomy &amp; Decision</t>
        </is>
      </c>
      <c r="C99" s="210" t="n"/>
      <c r="D99" s="16" t="inlineStr">
        <is>
          <t>What the person can decide and act on without asking</t>
        </is>
      </c>
      <c r="E99" s="211" t="n"/>
      <c r="F99" s="211" t="n"/>
      <c r="G99" s="211" t="n"/>
      <c r="H99" s="210" t="n"/>
      <c r="I99" s="16" t="inlineStr">
        <is>
          <t>Hay Accountability — freedom to act · SFIA autonomy · Mercer IPE Impact</t>
        </is>
      </c>
      <c r="J99" s="211" t="n"/>
      <c r="K99" s="211" t="n"/>
      <c r="L99" s="211" t="n"/>
      <c r="M99" s="211" t="n"/>
      <c r="N99" s="210" t="n"/>
    </row>
    <row r="100" ht="28" customHeight="1">
      <c r="A100" s="13" t="inlineStr">
        <is>
          <t>F3</t>
        </is>
      </c>
      <c r="B100" s="16" t="inlineStr">
        <is>
          <t>Accountability &amp; Impact</t>
        </is>
      </c>
      <c r="C100" s="210" t="n"/>
      <c r="D100" s="16" t="inlineStr">
        <is>
          <t>What the role answers for, and the cost of getting it wrong</t>
        </is>
      </c>
      <c r="E100" s="211" t="n"/>
      <c r="F100" s="211" t="n"/>
      <c r="G100" s="211" t="n"/>
      <c r="H100" s="210" t="n"/>
      <c r="I100" s="16" t="inlineStr">
        <is>
          <t>Hay Accountability — magnitude and impact · Mercer IPE Impact</t>
        </is>
      </c>
      <c r="J100" s="211" t="n"/>
      <c r="K100" s="211" t="n"/>
      <c r="L100" s="211" t="n"/>
      <c r="M100" s="211" t="n"/>
      <c r="N100" s="210" t="n"/>
    </row>
    <row r="101" ht="28" customHeight="1">
      <c r="A101" s="13" t="inlineStr">
        <is>
          <t>F4</t>
        </is>
      </c>
      <c r="B101" s="16" t="inlineStr">
        <is>
          <t>Leadership &amp; Strategy</t>
        </is>
      </c>
      <c r="C101" s="210" t="n"/>
      <c r="D101" s="16" t="inlineStr">
        <is>
          <t>Leading people and shaping direction</t>
        </is>
      </c>
      <c r="E101" s="211" t="n"/>
      <c r="F101" s="211" t="n"/>
      <c r="G101" s="211" t="n"/>
      <c r="H101" s="210" t="n"/>
      <c r="I101" s="16" t="inlineStr">
        <is>
          <t>Hay Know-How · managerial, human relations · Mercer IPE Communication · SFIA influence</t>
        </is>
      </c>
      <c r="J101" s="211" t="n"/>
      <c r="K101" s="211" t="n"/>
      <c r="L101" s="211" t="n"/>
      <c r="M101" s="211" t="n"/>
      <c r="N101" s="210" t="n"/>
    </row>
    <row r="102" ht="41" customHeight="1">
      <c r="A102" s="13" t="inlineStr">
        <is>
          <t>F5</t>
        </is>
      </c>
      <c r="B102" s="16" t="inlineStr">
        <is>
          <t>Experience &amp; Qualification</t>
        </is>
      </c>
      <c r="C102" s="210" t="n"/>
      <c r="D102" s="16" t="inlineStr">
        <is>
          <t>Total experience on the same ladder scale, adjusted for qualification — weighted low by design: 10% in Bands A–B, 5% in Bands C–E</t>
        </is>
      </c>
      <c r="E102" s="211" t="n"/>
      <c r="F102" s="211" t="n"/>
      <c r="G102" s="211" t="n"/>
      <c r="H102" s="210" t="n"/>
      <c r="I102" s="16" t="inlineStr">
        <is>
          <t>Hay Know-How · depth / breadth · Radford / Infosys / Accenture experience norms</t>
        </is>
      </c>
      <c r="J102" s="211" t="n"/>
      <c r="K102" s="211" t="n"/>
      <c r="L102" s="211" t="n"/>
      <c r="M102" s="211" t="n"/>
      <c r="N102" s="210" t="n"/>
    </row>
    <row r="103" ht="28" customHeight="1">
      <c r="A103" s="13" t="inlineStr">
        <is>
          <t>F6</t>
        </is>
      </c>
      <c r="B103" s="16" t="inlineStr">
        <is>
          <t>Business Impact</t>
        </is>
      </c>
      <c r="C103" s="210" t="n"/>
      <c r="D103" s="16" t="inlineStr">
        <is>
          <t>The difference the role makes to revenue, clients, compliance or cost</t>
        </is>
      </c>
      <c r="E103" s="211" t="n"/>
      <c r="F103" s="211" t="n"/>
      <c r="G103" s="211" t="n"/>
      <c r="H103" s="210" t="n"/>
      <c r="I103" s="16" t="inlineStr">
        <is>
          <t>Mercer IPE Impact · Hay Accountability — nature of impact · WTW GGS business impact</t>
        </is>
      </c>
      <c r="J103" s="211" t="n"/>
      <c r="K103" s="211" t="n"/>
      <c r="L103" s="211" t="n"/>
      <c r="M103" s="211" t="n"/>
      <c r="N103" s="210" t="n"/>
    </row>
    <row r="104" ht="15" customHeight="1"/>
    <row r="105" ht="28" customHeight="1">
      <c r="A105" s="12" t="inlineStr">
        <is>
          <t>Set ID</t>
        </is>
      </c>
      <c r="B105" s="12" t="inlineStr">
        <is>
          <t>Type of work</t>
        </is>
      </c>
      <c r="C105" s="210" t="n"/>
      <c r="D105" s="12" t="inlineStr">
        <is>
          <t>Band / track</t>
        </is>
      </c>
      <c r="E105" s="210" t="n"/>
      <c r="F105" s="12" t="inlineStr">
        <is>
          <t>Base</t>
        </is>
      </c>
      <c r="G105" s="210" t="n"/>
      <c r="H105" s="12" t="inlineStr">
        <is>
          <t>Tilt</t>
        </is>
      </c>
      <c r="I105" s="210" t="n"/>
      <c r="J105" s="12" t="inlineStr">
        <is>
          <t>Complexity %</t>
        </is>
      </c>
      <c r="K105" s="12" t="inlineStr">
        <is>
          <t>Autonomy %</t>
        </is>
      </c>
      <c r="L105" s="12" t="inlineStr">
        <is>
          <t>Accountability %</t>
        </is>
      </c>
      <c r="M105" s="12" t="inlineStr">
        <is>
          <t>Leadership %</t>
        </is>
      </c>
      <c r="N105" s="12" t="inlineStr">
        <is>
          <t>Exp. &amp; Qual. %</t>
        </is>
      </c>
      <c r="O105" s="12" t="inlineStr">
        <is>
          <t>Bus. Impact %</t>
        </is>
      </c>
      <c r="P105" s="12" t="inlineStr">
        <is>
          <t>People</t>
        </is>
      </c>
    </row>
    <row r="106" ht="28" customHeight="1">
      <c r="A106" s="13" t="inlineStr">
        <is>
          <t>CS-A</t>
        </is>
      </c>
      <c r="B106" s="16" t="inlineStr">
        <is>
          <t>Customer support &amp; success</t>
        </is>
      </c>
      <c r="C106" s="210" t="n"/>
      <c r="D106" s="16" t="inlineStr">
        <is>
          <t>Band A</t>
        </is>
      </c>
      <c r="E106" s="210" t="n"/>
      <c r="F106" s="15" t="inlineStr">
        <is>
          <t>59 / 16 / 9 / 0 / 10 / 6</t>
        </is>
      </c>
      <c r="G106" s="210" t="n"/>
      <c r="H106" s="15" t="inlineStr">
        <is>
          <t>-5 / 0 / 0 / 0 / 0 / +5</t>
        </is>
      </c>
      <c r="I106" s="210" t="n"/>
      <c r="J106" s="205" t="n">
        <v>0.54</v>
      </c>
      <c r="K106" s="205" t="n">
        <v>0.16</v>
      </c>
      <c r="L106" s="205" t="n">
        <v>0.09</v>
      </c>
      <c r="M106" s="205" t="n">
        <v>0</v>
      </c>
      <c r="N106" s="205" t="n">
        <v>0.1</v>
      </c>
      <c r="O106" s="205" t="n">
        <v>0.11</v>
      </c>
      <c r="P106" s="15" t="n">
        <v>12</v>
      </c>
    </row>
    <row r="107" ht="28" customHeight="1">
      <c r="A107" s="13" t="inlineStr">
        <is>
          <t>CS-B-IC</t>
        </is>
      </c>
      <c r="B107" s="16" t="inlineStr">
        <is>
          <t>Customer support &amp; success</t>
        </is>
      </c>
      <c r="C107" s="210" t="n"/>
      <c r="D107" s="16" t="inlineStr">
        <is>
          <t>Band B · IC / POD Lead</t>
        </is>
      </c>
      <c r="E107" s="210" t="n"/>
      <c r="F107" s="15" t="inlineStr">
        <is>
          <t>51 / 17 / 10 / 5 / 10 / 7</t>
        </is>
      </c>
      <c r="G107" s="210" t="n"/>
      <c r="H107" s="15" t="inlineStr">
        <is>
          <t>-5 / 0 / 0 / 0 / 0 / +5</t>
        </is>
      </c>
      <c r="I107" s="210" t="n"/>
      <c r="J107" s="205" t="n">
        <v>0.46</v>
      </c>
      <c r="K107" s="205" t="n">
        <v>0.17</v>
      </c>
      <c r="L107" s="205" t="n">
        <v>0.1</v>
      </c>
      <c r="M107" s="205" t="n">
        <v>0.05</v>
      </c>
      <c r="N107" s="205" t="n">
        <v>0.1</v>
      </c>
      <c r="O107" s="205" t="n">
        <v>0.12</v>
      </c>
      <c r="P107" s="15" t="n">
        <v>7</v>
      </c>
    </row>
    <row r="108" ht="28" customHeight="1">
      <c r="A108" s="13" t="inlineStr">
        <is>
          <t>CS-B-M</t>
        </is>
      </c>
      <c r="B108" s="16" t="inlineStr">
        <is>
          <t>Customer support &amp; success</t>
        </is>
      </c>
      <c r="C108" s="210" t="n"/>
      <c r="D108" s="16" t="inlineStr">
        <is>
          <t>Band B · People Manager</t>
        </is>
      </c>
      <c r="E108" s="210" t="n"/>
      <c r="F108" s="15" t="inlineStr">
        <is>
          <t>37 / 18 / 11 / 15 / 10 / 9</t>
        </is>
      </c>
      <c r="G108" s="210" t="n"/>
      <c r="H108" s="15" t="inlineStr">
        <is>
          <t>-5 / 0 / 0 / 0 / 0 / +5</t>
        </is>
      </c>
      <c r="I108" s="210" t="n"/>
      <c r="J108" s="205" t="n">
        <v>0.32</v>
      </c>
      <c r="K108" s="205" t="n">
        <v>0.18</v>
      </c>
      <c r="L108" s="205" t="n">
        <v>0.11</v>
      </c>
      <c r="M108" s="205" t="n">
        <v>0.15</v>
      </c>
      <c r="N108" s="205" t="n">
        <v>0.1</v>
      </c>
      <c r="O108" s="205" t="n">
        <v>0.14</v>
      </c>
      <c r="P108" s="15" t="n">
        <v>1</v>
      </c>
    </row>
    <row r="109" ht="28" customHeight="1">
      <c r="A109" s="13" t="inlineStr">
        <is>
          <t>CS-C-M</t>
        </is>
      </c>
      <c r="B109" s="16" t="inlineStr">
        <is>
          <t>Customer support &amp; success</t>
        </is>
      </c>
      <c r="C109" s="210" t="n"/>
      <c r="D109" s="16" t="inlineStr">
        <is>
          <t>Band C · Head / manager</t>
        </is>
      </c>
      <c r="E109" s="210" t="n"/>
      <c r="F109" s="15" t="inlineStr">
        <is>
          <t>43 / 18 / 11 / 15 / 5 / 8</t>
        </is>
      </c>
      <c r="G109" s="210" t="n"/>
      <c r="H109" s="15" t="inlineStr">
        <is>
          <t>-5 / 0 / 0 / 0 / 0 / +5</t>
        </is>
      </c>
      <c r="I109" s="210" t="n"/>
      <c r="J109" s="205" t="n">
        <v>0.38</v>
      </c>
      <c r="K109" s="205" t="n">
        <v>0.18</v>
      </c>
      <c r="L109" s="205" t="n">
        <v>0.11</v>
      </c>
      <c r="M109" s="205" t="n">
        <v>0.15</v>
      </c>
      <c r="N109" s="205" t="n">
        <v>0.05</v>
      </c>
      <c r="O109" s="205" t="n">
        <v>0.13</v>
      </c>
      <c r="P109" s="15" t="n">
        <v>1</v>
      </c>
    </row>
    <row r="110" ht="28" customHeight="1">
      <c r="A110" s="13" t="inlineStr">
        <is>
          <t>CS-DE</t>
        </is>
      </c>
      <c r="B110" s="16" t="inlineStr">
        <is>
          <t>Customer support &amp; success</t>
        </is>
      </c>
      <c r="C110" s="210" t="n"/>
      <c r="D110" s="16" t="inlineStr">
        <is>
          <t>Bands D–E</t>
        </is>
      </c>
      <c r="E110" s="210" t="n"/>
      <c r="F110" s="15" t="inlineStr">
        <is>
          <t>37 / 19 / 11 / 20 / 5 / 8</t>
        </is>
      </c>
      <c r="G110" s="210" t="n"/>
      <c r="H110" s="15" t="inlineStr">
        <is>
          <t>0 / 0 / 0 / 0 / 0 / 0</t>
        </is>
      </c>
      <c r="I110" s="210" t="n"/>
      <c r="J110" s="205" t="n">
        <v>0.37</v>
      </c>
      <c r="K110" s="205" t="n">
        <v>0.19</v>
      </c>
      <c r="L110" s="205" t="n">
        <v>0.11</v>
      </c>
      <c r="M110" s="205" t="n">
        <v>0.2</v>
      </c>
      <c r="N110" s="205" t="n">
        <v>0.05</v>
      </c>
      <c r="O110" s="205" t="n">
        <v>0.08</v>
      </c>
      <c r="P110" s="15" t="n">
        <v>1</v>
      </c>
    </row>
    <row r="111" ht="28" customHeight="1">
      <c r="A111" s="13" t="inlineStr">
        <is>
          <t>GM-DE</t>
        </is>
      </c>
      <c r="B111" s="16" t="inlineStr">
        <is>
          <t>General management</t>
        </is>
      </c>
      <c r="C111" s="210" t="n"/>
      <c r="D111" s="16" t="inlineStr">
        <is>
          <t>Bands D–E</t>
        </is>
      </c>
      <c r="E111" s="210" t="n"/>
      <c r="F111" s="15" t="inlineStr">
        <is>
          <t>37 / 19 / 11 / 20 / 5 / 8</t>
        </is>
      </c>
      <c r="G111" s="210" t="n"/>
      <c r="H111" s="15" t="inlineStr">
        <is>
          <t>0 / 0 / 0 / 0 / 0 / 0</t>
        </is>
      </c>
      <c r="I111" s="210" t="n"/>
      <c r="J111" s="205" t="n">
        <v>0.37</v>
      </c>
      <c r="K111" s="205" t="n">
        <v>0.19</v>
      </c>
      <c r="L111" s="205" t="n">
        <v>0.11</v>
      </c>
      <c r="M111" s="205" t="n">
        <v>0.2</v>
      </c>
      <c r="N111" s="205" t="n">
        <v>0.05</v>
      </c>
      <c r="O111" s="205" t="n">
        <v>0.08</v>
      </c>
      <c r="P111" s="15" t="n">
        <v>1</v>
      </c>
    </row>
    <row r="112" ht="28" customHeight="1">
      <c r="A112" s="13" t="inlineStr">
        <is>
          <t>RC-A</t>
        </is>
      </c>
      <c r="B112" s="16" t="inlineStr">
        <is>
          <t>Regulatory &amp; domain consulting</t>
        </is>
      </c>
      <c r="C112" s="210" t="n"/>
      <c r="D112" s="16" t="inlineStr">
        <is>
          <t>Band A</t>
        </is>
      </c>
      <c r="E112" s="210" t="n"/>
      <c r="F112" s="15" t="inlineStr">
        <is>
          <t>59 / 16 / 9 / 0 / 10 / 6</t>
        </is>
      </c>
      <c r="G112" s="210" t="n"/>
      <c r="H112" s="15" t="inlineStr">
        <is>
          <t>0 / 0 / 0 / 0 / 0 / 0</t>
        </is>
      </c>
      <c r="I112" s="210" t="n"/>
      <c r="J112" s="205" t="n">
        <v>0.59</v>
      </c>
      <c r="K112" s="205" t="n">
        <v>0.16</v>
      </c>
      <c r="L112" s="205" t="n">
        <v>0.09</v>
      </c>
      <c r="M112" s="205" t="n">
        <v>0</v>
      </c>
      <c r="N112" s="205" t="n">
        <v>0.1</v>
      </c>
      <c r="O112" s="205" t="n">
        <v>0.06</v>
      </c>
      <c r="P112" s="15" t="n">
        <v>2</v>
      </c>
    </row>
    <row r="113" ht="28" customHeight="1">
      <c r="A113" s="13" t="inlineStr">
        <is>
          <t>RC-B-IC</t>
        </is>
      </c>
      <c r="B113" s="16" t="inlineStr">
        <is>
          <t>Regulatory &amp; domain consulting</t>
        </is>
      </c>
      <c r="C113" s="210" t="n"/>
      <c r="D113" s="16" t="inlineStr">
        <is>
          <t>Band B · IC / POD Lead</t>
        </is>
      </c>
      <c r="E113" s="210" t="n"/>
      <c r="F113" s="15" t="inlineStr">
        <is>
          <t>51 / 17 / 10 / 5 / 10 / 7</t>
        </is>
      </c>
      <c r="G113" s="210" t="n"/>
      <c r="H113" s="15" t="inlineStr">
        <is>
          <t>0 / 0 / 0 / 0 / 0 / 0</t>
        </is>
      </c>
      <c r="I113" s="210" t="n"/>
      <c r="J113" s="205" t="n">
        <v>0.51</v>
      </c>
      <c r="K113" s="205" t="n">
        <v>0.17</v>
      </c>
      <c r="L113" s="205" t="n">
        <v>0.1</v>
      </c>
      <c r="M113" s="205" t="n">
        <v>0.05</v>
      </c>
      <c r="N113" s="205" t="n">
        <v>0.1</v>
      </c>
      <c r="O113" s="205" t="n">
        <v>0.07000000000000001</v>
      </c>
      <c r="P113" s="15" t="n">
        <v>11</v>
      </c>
    </row>
    <row r="114" ht="28" customHeight="1">
      <c r="A114" s="13" t="inlineStr">
        <is>
          <t>RC-B-M</t>
        </is>
      </c>
      <c r="B114" s="16" t="inlineStr">
        <is>
          <t>Regulatory &amp; domain consulting</t>
        </is>
      </c>
      <c r="C114" s="210" t="n"/>
      <c r="D114" s="16" t="inlineStr">
        <is>
          <t>Band B · People Manager</t>
        </is>
      </c>
      <c r="E114" s="210" t="n"/>
      <c r="F114" s="15" t="inlineStr">
        <is>
          <t>37 / 18 / 11 / 15 / 10 / 9</t>
        </is>
      </c>
      <c r="G114" s="210" t="n"/>
      <c r="H114" s="15" t="inlineStr">
        <is>
          <t>0 / 0 / 0 / 0 / 0 / 0</t>
        </is>
      </c>
      <c r="I114" s="210" t="n"/>
      <c r="J114" s="205" t="n">
        <v>0.37</v>
      </c>
      <c r="K114" s="205" t="n">
        <v>0.18</v>
      </c>
      <c r="L114" s="205" t="n">
        <v>0.11</v>
      </c>
      <c r="M114" s="205" t="n">
        <v>0.15</v>
      </c>
      <c r="N114" s="205" t="n">
        <v>0.1</v>
      </c>
      <c r="O114" s="205" t="n">
        <v>0.09</v>
      </c>
      <c r="P114" s="15" t="n">
        <v>1</v>
      </c>
    </row>
    <row r="115" ht="28" customHeight="1">
      <c r="A115" s="13" t="inlineStr">
        <is>
          <t>SM-A</t>
        </is>
      </c>
      <c r="B115" s="16" t="inlineStr">
        <is>
          <t>Sales &amp; marketing</t>
        </is>
      </c>
      <c r="C115" s="210" t="n"/>
      <c r="D115" s="16" t="inlineStr">
        <is>
          <t>Band A</t>
        </is>
      </c>
      <c r="E115" s="210" t="n"/>
      <c r="F115" s="15" t="inlineStr">
        <is>
          <t>59 / 16 / 9 / 0 / 10 / 6</t>
        </is>
      </c>
      <c r="G115" s="210" t="n"/>
      <c r="H115" s="15" t="inlineStr">
        <is>
          <t>-5 / +5 / -5 / 0 / 0 / +5</t>
        </is>
      </c>
      <c r="I115" s="210" t="n"/>
      <c r="J115" s="205" t="n">
        <v>0.54</v>
      </c>
      <c r="K115" s="205" t="n">
        <v>0.21</v>
      </c>
      <c r="L115" s="205" t="n">
        <v>0.04</v>
      </c>
      <c r="M115" s="205" t="n">
        <v>0</v>
      </c>
      <c r="N115" s="205" t="n">
        <v>0.1</v>
      </c>
      <c r="O115" s="205" t="n">
        <v>0.11</v>
      </c>
      <c r="P115" s="15" t="n">
        <v>21</v>
      </c>
    </row>
    <row r="116" ht="28" customHeight="1">
      <c r="A116" s="13" t="inlineStr">
        <is>
          <t>SM-B-IC</t>
        </is>
      </c>
      <c r="B116" s="16" t="inlineStr">
        <is>
          <t>Sales &amp; marketing</t>
        </is>
      </c>
      <c r="C116" s="210" t="n"/>
      <c r="D116" s="16" t="inlineStr">
        <is>
          <t>Band B · IC / POD Lead</t>
        </is>
      </c>
      <c r="E116" s="210" t="n"/>
      <c r="F116" s="15" t="inlineStr">
        <is>
          <t>51 / 17 / 10 / 5 / 10 / 7</t>
        </is>
      </c>
      <c r="G116" s="210" t="n"/>
      <c r="H116" s="15" t="inlineStr">
        <is>
          <t>-5 / +5 / -5 / 0 / 0 / +5</t>
        </is>
      </c>
      <c r="I116" s="210" t="n"/>
      <c r="J116" s="205" t="n">
        <v>0.46</v>
      </c>
      <c r="K116" s="205" t="n">
        <v>0.22</v>
      </c>
      <c r="L116" s="205" t="n">
        <v>0.05</v>
      </c>
      <c r="M116" s="205" t="n">
        <v>0.05</v>
      </c>
      <c r="N116" s="205" t="n">
        <v>0.1</v>
      </c>
      <c r="O116" s="205" t="n">
        <v>0.12</v>
      </c>
      <c r="P116" s="15" t="n">
        <v>7</v>
      </c>
    </row>
    <row r="117" ht="28" customHeight="1">
      <c r="A117" s="13" t="inlineStr">
        <is>
          <t>SM-B-M</t>
        </is>
      </c>
      <c r="B117" s="16" t="inlineStr">
        <is>
          <t>Sales &amp; marketing</t>
        </is>
      </c>
      <c r="C117" s="210" t="n"/>
      <c r="D117" s="16" t="inlineStr">
        <is>
          <t>Band B · People Manager</t>
        </is>
      </c>
      <c r="E117" s="210" t="n"/>
      <c r="F117" s="15" t="inlineStr">
        <is>
          <t>37 / 18 / 11 / 15 / 10 / 9</t>
        </is>
      </c>
      <c r="G117" s="210" t="n"/>
      <c r="H117" s="15" t="inlineStr">
        <is>
          <t>-5 / +5 / -5 / 0 / 0 / +5</t>
        </is>
      </c>
      <c r="I117" s="210" t="n"/>
      <c r="J117" s="205" t="n">
        <v>0.32</v>
      </c>
      <c r="K117" s="205" t="n">
        <v>0.23</v>
      </c>
      <c r="L117" s="205" t="n">
        <v>0.06</v>
      </c>
      <c r="M117" s="205" t="n">
        <v>0.15</v>
      </c>
      <c r="N117" s="205" t="n">
        <v>0.1</v>
      </c>
      <c r="O117" s="205" t="n">
        <v>0.14</v>
      </c>
      <c r="P117" s="15" t="n">
        <v>4</v>
      </c>
    </row>
    <row r="118" ht="28" customHeight="1">
      <c r="A118" s="13" t="inlineStr">
        <is>
          <t>SM-C-IC</t>
        </is>
      </c>
      <c r="B118" s="16" t="inlineStr">
        <is>
          <t>Sales &amp; marketing</t>
        </is>
      </c>
      <c r="C118" s="210" t="n"/>
      <c r="D118" s="16" t="inlineStr">
        <is>
          <t>Band C · Principal specialist</t>
        </is>
      </c>
      <c r="E118" s="210" t="n"/>
      <c r="F118" s="15" t="inlineStr">
        <is>
          <t>54 / 18 / 10 / 5 / 5 / 8</t>
        </is>
      </c>
      <c r="G118" s="210" t="n"/>
      <c r="H118" s="15" t="inlineStr">
        <is>
          <t>-5 / +5 / -5 / 0 / 0 / +5</t>
        </is>
      </c>
      <c r="I118" s="210" t="n"/>
      <c r="J118" s="205" t="n">
        <v>0.49</v>
      </c>
      <c r="K118" s="205" t="n">
        <v>0.23</v>
      </c>
      <c r="L118" s="205" t="n">
        <v>0.05</v>
      </c>
      <c r="M118" s="205" t="n">
        <v>0.05</v>
      </c>
      <c r="N118" s="205" t="n">
        <v>0.05</v>
      </c>
      <c r="O118" s="205" t="n">
        <v>0.13</v>
      </c>
      <c r="P118" s="15" t="n">
        <v>1</v>
      </c>
    </row>
    <row r="119" ht="28" customHeight="1">
      <c r="A119" s="13" t="inlineStr">
        <is>
          <t>SM-DE</t>
        </is>
      </c>
      <c r="B119" s="16" t="inlineStr">
        <is>
          <t>Sales &amp; marketing</t>
        </is>
      </c>
      <c r="C119" s="210" t="n"/>
      <c r="D119" s="16" t="inlineStr">
        <is>
          <t>Bands D–E</t>
        </is>
      </c>
      <c r="E119" s="210" t="n"/>
      <c r="F119" s="15" t="inlineStr">
        <is>
          <t>37 / 19 / 11 / 20 / 5 / 8</t>
        </is>
      </c>
      <c r="G119" s="210" t="n"/>
      <c r="H119" s="15" t="inlineStr">
        <is>
          <t>0 / 0 / 0 / 0 / 0 / 0</t>
        </is>
      </c>
      <c r="I119" s="210" t="n"/>
      <c r="J119" s="205" t="n">
        <v>0.37</v>
      </c>
      <c r="K119" s="205" t="n">
        <v>0.19</v>
      </c>
      <c r="L119" s="205" t="n">
        <v>0.11</v>
      </c>
      <c r="M119" s="205" t="n">
        <v>0.2</v>
      </c>
      <c r="N119" s="205" t="n">
        <v>0.05</v>
      </c>
      <c r="O119" s="205" t="n">
        <v>0.08</v>
      </c>
      <c r="P119" s="15" t="n">
        <v>1</v>
      </c>
    </row>
    <row r="120" ht="28" customHeight="1">
      <c r="A120" s="13" t="inlineStr">
        <is>
          <t>SD-A</t>
        </is>
      </c>
      <c r="B120" s="16" t="inlineStr">
        <is>
          <t>Service delivery &amp; data operations</t>
        </is>
      </c>
      <c r="C120" s="210" t="n"/>
      <c r="D120" s="16" t="inlineStr">
        <is>
          <t>Band A</t>
        </is>
      </c>
      <c r="E120" s="210" t="n"/>
      <c r="F120" s="15" t="inlineStr">
        <is>
          <t>59 / 16 / 9 / 0 / 10 / 6</t>
        </is>
      </c>
      <c r="G120" s="210" t="n"/>
      <c r="H120" s="15" t="inlineStr">
        <is>
          <t>-5 / 0 / +5 / 0 / 0 / 0</t>
        </is>
      </c>
      <c r="I120" s="210" t="n"/>
      <c r="J120" s="205" t="n">
        <v>0.54</v>
      </c>
      <c r="K120" s="205" t="n">
        <v>0.16</v>
      </c>
      <c r="L120" s="205" t="n">
        <v>0.14</v>
      </c>
      <c r="M120" s="205" t="n">
        <v>0</v>
      </c>
      <c r="N120" s="205" t="n">
        <v>0.1</v>
      </c>
      <c r="O120" s="205" t="n">
        <v>0.06</v>
      </c>
      <c r="P120" s="15" t="n">
        <v>55</v>
      </c>
    </row>
    <row r="121" ht="28" customHeight="1">
      <c r="A121" s="13" t="inlineStr">
        <is>
          <t>SD-B-IC</t>
        </is>
      </c>
      <c r="B121" s="16" t="inlineStr">
        <is>
          <t>Service delivery &amp; data operations</t>
        </is>
      </c>
      <c r="C121" s="210" t="n"/>
      <c r="D121" s="16" t="inlineStr">
        <is>
          <t>Band B · IC / POD Lead</t>
        </is>
      </c>
      <c r="E121" s="210" t="n"/>
      <c r="F121" s="15" t="inlineStr">
        <is>
          <t>51 / 17 / 10 / 5 / 10 / 7</t>
        </is>
      </c>
      <c r="G121" s="210" t="n"/>
      <c r="H121" s="15" t="inlineStr">
        <is>
          <t>-5 / 0 / +5 / 0 / 0 / 0</t>
        </is>
      </c>
      <c r="I121" s="210" t="n"/>
      <c r="J121" s="205" t="n">
        <v>0.46</v>
      </c>
      <c r="K121" s="205" t="n">
        <v>0.17</v>
      </c>
      <c r="L121" s="205" t="n">
        <v>0.15</v>
      </c>
      <c r="M121" s="205" t="n">
        <v>0.05</v>
      </c>
      <c r="N121" s="205" t="n">
        <v>0.1</v>
      </c>
      <c r="O121" s="205" t="n">
        <v>0.07000000000000001</v>
      </c>
      <c r="P121" s="15" t="n">
        <v>16</v>
      </c>
    </row>
    <row r="122" ht="28" customHeight="1">
      <c r="A122" s="13" t="inlineStr">
        <is>
          <t>SD-B-M</t>
        </is>
      </c>
      <c r="B122" s="16" t="inlineStr">
        <is>
          <t>Service delivery &amp; data operations</t>
        </is>
      </c>
      <c r="C122" s="210" t="n"/>
      <c r="D122" s="16" t="inlineStr">
        <is>
          <t>Band B · People Manager</t>
        </is>
      </c>
      <c r="E122" s="210" t="n"/>
      <c r="F122" s="15" t="inlineStr">
        <is>
          <t>37 / 18 / 11 / 15 / 10 / 9</t>
        </is>
      </c>
      <c r="G122" s="210" t="n"/>
      <c r="H122" s="15" t="inlineStr">
        <is>
          <t>-5 / 0 / +5 / 0 / 0 / 0</t>
        </is>
      </c>
      <c r="I122" s="210" t="n"/>
      <c r="J122" s="205" t="n">
        <v>0.32</v>
      </c>
      <c r="K122" s="205" t="n">
        <v>0.18</v>
      </c>
      <c r="L122" s="205" t="n">
        <v>0.16</v>
      </c>
      <c r="M122" s="205" t="n">
        <v>0.15</v>
      </c>
      <c r="N122" s="205" t="n">
        <v>0.1</v>
      </c>
      <c r="O122" s="205" t="n">
        <v>0.09</v>
      </c>
      <c r="P122" s="15" t="n">
        <v>10</v>
      </c>
    </row>
    <row r="123" ht="28" customHeight="1">
      <c r="A123" s="13" t="inlineStr">
        <is>
          <t>SD-C-M</t>
        </is>
      </c>
      <c r="B123" s="16" t="inlineStr">
        <is>
          <t>Service delivery &amp; data operations</t>
        </is>
      </c>
      <c r="C123" s="210" t="n"/>
      <c r="D123" s="16" t="inlineStr">
        <is>
          <t>Band C · Head / manager</t>
        </is>
      </c>
      <c r="E123" s="210" t="n"/>
      <c r="F123" s="15" t="inlineStr">
        <is>
          <t>43 / 18 / 11 / 15 / 5 / 8</t>
        </is>
      </c>
      <c r="G123" s="210" t="n"/>
      <c r="H123" s="15" t="inlineStr">
        <is>
          <t>-5 / 0 / +5 / 0 / 0 / 0</t>
        </is>
      </c>
      <c r="I123" s="210" t="n"/>
      <c r="J123" s="205" t="n">
        <v>0.38</v>
      </c>
      <c r="K123" s="205" t="n">
        <v>0.18</v>
      </c>
      <c r="L123" s="205" t="n">
        <v>0.16</v>
      </c>
      <c r="M123" s="205" t="n">
        <v>0.15</v>
      </c>
      <c r="N123" s="205" t="n">
        <v>0.05</v>
      </c>
      <c r="O123" s="205" t="n">
        <v>0.08</v>
      </c>
      <c r="P123" s="15" t="n">
        <v>3</v>
      </c>
    </row>
    <row r="124" ht="28" customHeight="1">
      <c r="A124" s="13" t="inlineStr">
        <is>
          <t>TE-A</t>
        </is>
      </c>
      <c r="B124" s="16" t="inlineStr">
        <is>
          <t>Technology &amp; engineering</t>
        </is>
      </c>
      <c r="C124" s="210" t="n"/>
      <c r="D124" s="16" t="inlineStr">
        <is>
          <t>Band A</t>
        </is>
      </c>
      <c r="E124" s="210" t="n"/>
      <c r="F124" s="15" t="inlineStr">
        <is>
          <t>59 / 16 / 9 / 0 / 10 / 6</t>
        </is>
      </c>
      <c r="G124" s="210" t="n"/>
      <c r="H124" s="15" t="inlineStr">
        <is>
          <t>+5 / 0 / -5 / 0 / 0 / 0</t>
        </is>
      </c>
      <c r="I124" s="210" t="n"/>
      <c r="J124" s="205" t="n">
        <v>0.64</v>
      </c>
      <c r="K124" s="205" t="n">
        <v>0.16</v>
      </c>
      <c r="L124" s="205" t="n">
        <v>0.04</v>
      </c>
      <c r="M124" s="205" t="n">
        <v>0</v>
      </c>
      <c r="N124" s="205" t="n">
        <v>0.1</v>
      </c>
      <c r="O124" s="205" t="n">
        <v>0.06</v>
      </c>
      <c r="P124" s="15" t="n">
        <v>41</v>
      </c>
    </row>
    <row r="125" ht="28" customHeight="1">
      <c r="A125" s="13" t="inlineStr">
        <is>
          <t>TE-B-IC</t>
        </is>
      </c>
      <c r="B125" s="16" t="inlineStr">
        <is>
          <t>Technology &amp; engineering</t>
        </is>
      </c>
      <c r="C125" s="210" t="n"/>
      <c r="D125" s="16" t="inlineStr">
        <is>
          <t>Band B · IC / POD Lead</t>
        </is>
      </c>
      <c r="E125" s="210" t="n"/>
      <c r="F125" s="15" t="inlineStr">
        <is>
          <t>51 / 17 / 10 / 5 / 10 / 7</t>
        </is>
      </c>
      <c r="G125" s="210" t="n"/>
      <c r="H125" s="15" t="inlineStr">
        <is>
          <t>+5 / 0 / -5 / 0 / 0 / 0</t>
        </is>
      </c>
      <c r="I125" s="210" t="n"/>
      <c r="J125" s="205" t="n">
        <v>0.5600000000000001</v>
      </c>
      <c r="K125" s="205" t="n">
        <v>0.17</v>
      </c>
      <c r="L125" s="205" t="n">
        <v>0.05</v>
      </c>
      <c r="M125" s="205" t="n">
        <v>0.05</v>
      </c>
      <c r="N125" s="205" t="n">
        <v>0.1</v>
      </c>
      <c r="O125" s="205" t="n">
        <v>0.07000000000000001</v>
      </c>
      <c r="P125" s="15" t="n">
        <v>9</v>
      </c>
    </row>
    <row r="126" ht="28" customHeight="1">
      <c r="A126" s="13" t="inlineStr">
        <is>
          <t>TE-B-M</t>
        </is>
      </c>
      <c r="B126" s="16" t="inlineStr">
        <is>
          <t>Technology &amp; engineering</t>
        </is>
      </c>
      <c r="C126" s="210" t="n"/>
      <c r="D126" s="16" t="inlineStr">
        <is>
          <t>Band B · People Manager</t>
        </is>
      </c>
      <c r="E126" s="210" t="n"/>
      <c r="F126" s="15" t="inlineStr">
        <is>
          <t>37 / 18 / 11 / 15 / 10 / 9</t>
        </is>
      </c>
      <c r="G126" s="210" t="n"/>
      <c r="H126" s="15" t="inlineStr">
        <is>
          <t>+5 / 0 / -5 / 0 / 0 / 0</t>
        </is>
      </c>
      <c r="I126" s="210" t="n"/>
      <c r="J126" s="205" t="n">
        <v>0.42</v>
      </c>
      <c r="K126" s="205" t="n">
        <v>0.18</v>
      </c>
      <c r="L126" s="205" t="n">
        <v>0.06</v>
      </c>
      <c r="M126" s="205" t="n">
        <v>0.15</v>
      </c>
      <c r="N126" s="205" t="n">
        <v>0.1</v>
      </c>
      <c r="O126" s="205" t="n">
        <v>0.09</v>
      </c>
      <c r="P126" s="15" t="n">
        <v>2</v>
      </c>
    </row>
    <row r="127" ht="28" customHeight="1">
      <c r="A127" s="13" t="inlineStr">
        <is>
          <t>TE-C-M</t>
        </is>
      </c>
      <c r="B127" s="16" t="inlineStr">
        <is>
          <t>Technology &amp; engineering</t>
        </is>
      </c>
      <c r="C127" s="210" t="n"/>
      <c r="D127" s="16" t="inlineStr">
        <is>
          <t>Band C · Head / manager</t>
        </is>
      </c>
      <c r="E127" s="210" t="n"/>
      <c r="F127" s="15" t="inlineStr">
        <is>
          <t>43 / 18 / 11 / 15 / 5 / 8</t>
        </is>
      </c>
      <c r="G127" s="210" t="n"/>
      <c r="H127" s="15" t="inlineStr">
        <is>
          <t>+5 / 0 / -5 / 0 / 0 / 0</t>
        </is>
      </c>
      <c r="I127" s="210" t="n"/>
      <c r="J127" s="205" t="n">
        <v>0.48</v>
      </c>
      <c r="K127" s="205" t="n">
        <v>0.18</v>
      </c>
      <c r="L127" s="205" t="n">
        <v>0.06</v>
      </c>
      <c r="M127" s="205" t="n">
        <v>0.15</v>
      </c>
      <c r="N127" s="205" t="n">
        <v>0.05</v>
      </c>
      <c r="O127" s="205" t="n">
        <v>0.08</v>
      </c>
      <c r="P127" s="15" t="n">
        <v>1</v>
      </c>
    </row>
    <row r="128" ht="15" customHeight="1"/>
    <row r="129" ht="15" customHeight="1">
      <c r="A129" s="11" t="inlineStr">
        <is>
          <t>Default sets by the department's main type of work. Leaders can change any department's row on the Weightage Matrix; sheet 2 uses the matrix.</t>
        </is>
      </c>
    </row>
    <row r="130" ht="93" customHeight="1">
      <c r="A130" s="11" t="inlineStr">
        <is>
          <r>
            <rPr>
              <rFont val="Calibri"/>
              <b val="1"/>
              <i val="1"/>
              <color rgb="00595959"/>
              <sz val="10"/>
            </rPr>
            <t>Why the tilts:</t>
          </r>
          <r>
            <rPr>
              <rFont val="Calibri"/>
              <i val="1"/>
              <color rgb="00595959"/>
              <sz val="10"/>
            </rPr>
            <t xml:space="preserve"> Customer support &amp; success — Judged on client outcomes → +5 Business Impact, −5 Complexity. Basis: S06 Hay short profile; the ±5 size is an IRIS rule. · General management — General management is assessed on the base weights. Basis: S06 Hay short profile; the ±5 size is an IRIS rule. · Regulatory &amp; domain consulting — Expertise and accountability balanced → base weights unchanged. Basis: S06 Hay short profile; the ±5 size is an IRIS rule. · Sales &amp; marketing — Judged on pipeline and revenue → +5 Business Impact, +5 Autonomy, −5 Complexity, −5 Accountability. Basis: S06 Hay short profile; the ±5 size is an IRIS rule. · Service delivery &amp; data operations — Results-led: standardised delivery judged on accuracy and turnaround → +5 Accountability, −5 Complexity. Basis: S06 Hay short profile; the ±5 size is an IRIS rule. · Technology &amp; engineering — Thinking-led: value comes from technical depth → +5 Complexity, −5 Accountability. Basis: S06 Hay short profile; the ±5 size is an IRIS rule.</t>
          </r>
        </is>
      </c>
    </row>
    <row r="131" ht="15" customHeight="1"/>
    <row r="132" ht="20" customHeight="1">
      <c r="A132" s="6" t="inlineStr">
        <is>
          <t>5. STEP 7 · Limits and gates — rules R1–R10, in the order applied</t>
        </is>
      </c>
    </row>
    <row r="133" ht="15" customHeight="1">
      <c r="A133" s="12" t="inlineStr">
        <is>
          <t>ID</t>
        </is>
      </c>
      <c r="B133" s="12" t="inlineStr">
        <is>
          <t>Rule</t>
        </is>
      </c>
      <c r="C133" s="211" t="n"/>
      <c r="D133" s="211" t="n"/>
      <c r="E133" s="211" t="n"/>
      <c r="F133" s="211" t="n"/>
      <c r="G133" s="211" t="n"/>
      <c r="H133" s="211" t="n"/>
      <c r="I133" s="211" t="n"/>
      <c r="J133" s="211" t="n"/>
      <c r="K133" s="211" t="n"/>
      <c r="L133" s="210" t="n"/>
      <c r="M133" s="12" t="inlineStr">
        <is>
          <t>People here</t>
        </is>
      </c>
      <c r="N133" s="210" t="n"/>
    </row>
    <row r="134" ht="15" customHeight="1">
      <c r="A134" s="13" t="inlineStr">
        <is>
          <t>R1</t>
        </is>
      </c>
      <c r="B134" s="16" t="inlineStr">
        <is>
          <r>
            <rPr>
              <rFont val="Calibri"/>
              <b val="1"/>
              <sz val="10"/>
            </rPr>
            <t>Category rule:</t>
          </r>
          <r>
            <rPr>
              <rFont val="Calibri"/>
              <sz val="10"/>
            </rPr>
            <t xml:space="preserve"> interns and trainees in their first year at IRIS → A1; consultants → X1–X3 · outside the ladder</t>
          </r>
        </is>
      </c>
      <c r="C134" s="211" t="n"/>
      <c r="D134" s="211" t="n"/>
      <c r="E134" s="211" t="n"/>
      <c r="F134" s="211" t="n"/>
      <c r="G134" s="211" t="n"/>
      <c r="H134" s="211" t="n"/>
      <c r="I134" s="211" t="n"/>
      <c r="J134" s="211" t="n"/>
      <c r="K134" s="211" t="n"/>
      <c r="L134" s="210" t="n"/>
      <c r="M134" s="15" t="n">
        <v>6</v>
      </c>
      <c r="N134" s="210" t="n"/>
    </row>
    <row r="135" ht="15" customHeight="1">
      <c r="A135" s="13" t="inlineStr">
        <is>
          <t>R2</t>
        </is>
      </c>
      <c r="B135" s="16" t="inlineStr">
        <is>
          <r>
            <rPr>
              <rFont val="Calibri"/>
              <b val="1"/>
              <sz val="10"/>
            </rPr>
            <t>Provisional:</t>
          </r>
          <r>
            <rPr>
              <rFont val="Calibri"/>
              <sz val="10"/>
            </rPr>
            <t xml:space="preserve"> experience to be confirmed by HR — level kept until confirmed</t>
          </r>
        </is>
      </c>
      <c r="C135" s="211" t="n"/>
      <c r="D135" s="211" t="n"/>
      <c r="E135" s="211" t="n"/>
      <c r="F135" s="211" t="n"/>
      <c r="G135" s="211" t="n"/>
      <c r="H135" s="211" t="n"/>
      <c r="I135" s="211" t="n"/>
      <c r="J135" s="211" t="n"/>
      <c r="K135" s="211" t="n"/>
      <c r="L135" s="210" t="n"/>
      <c r="M135" s="15" t="n">
        <v>0</v>
      </c>
      <c r="N135" s="210" t="n"/>
    </row>
    <row r="136" ht="28" customHeight="1">
      <c r="A136" s="13" t="inlineStr">
        <is>
          <t>R3</t>
        </is>
      </c>
      <c r="B136" s="16" t="inlineStr">
        <is>
          <t>Weighted score on each band's own weights; the person sits in the highest band where the score holds, rounded to the nearest level</t>
        </is>
      </c>
      <c r="C136" s="211" t="n"/>
      <c r="D136" s="211" t="n"/>
      <c r="E136" s="211" t="n"/>
      <c r="F136" s="211" t="n"/>
      <c r="G136" s="211" t="n"/>
      <c r="H136" s="211" t="n"/>
      <c r="I136" s="211" t="n"/>
      <c r="J136" s="211" t="n"/>
      <c r="K136" s="211" t="n"/>
      <c r="L136" s="210" t="n"/>
      <c r="M136" s="15" t="n">
        <v>208</v>
      </c>
      <c r="N136" s="210" t="n"/>
    </row>
    <row r="137" ht="28" customHeight="1">
      <c r="A137" s="13" t="inlineStr">
        <is>
          <t>R4</t>
        </is>
      </c>
      <c r="B137" s="16" t="inlineStr">
        <is>
          <r>
            <rPr>
              <rFont val="Calibri"/>
              <b val="1"/>
              <sz val="10"/>
            </rPr>
            <t>Role-substance limit:</t>
          </r>
          <r>
            <rPr>
              <rFont val="Calibri"/>
              <sz val="10"/>
            </rPr>
            <t xml:space="preserve"> at most one level above what Complexity and Accountability show · this is the Band B gate at B1; people managers exempt — the reporting structure is the evidence</t>
          </r>
        </is>
      </c>
      <c r="C137" s="211" t="n"/>
      <c r="D137" s="211" t="n"/>
      <c r="E137" s="211" t="n"/>
      <c r="F137" s="211" t="n"/>
      <c r="G137" s="211" t="n"/>
      <c r="H137" s="211" t="n"/>
      <c r="I137" s="211" t="n"/>
      <c r="J137" s="211" t="n"/>
      <c r="K137" s="211" t="n"/>
      <c r="L137" s="210" t="n"/>
      <c r="M137" s="15" t="n">
        <v>1</v>
      </c>
      <c r="N137" s="210" t="n"/>
    </row>
    <row r="138" ht="28" customHeight="1">
      <c r="A138" s="13" t="inlineStr">
        <is>
          <t>R5</t>
        </is>
      </c>
      <c r="B138" s="16" t="inlineStr">
        <is>
          <r>
            <rPr>
              <rFont val="Calibri"/>
              <b val="1"/>
              <sz val="10"/>
            </rPr>
            <t>Structural gate:</t>
          </r>
          <r>
            <rPr>
              <rFont val="Calibri"/>
              <sz val="10"/>
            </rPr>
            <t xml:space="preserve"> C1+ needs a function / sub-function or principal authority, C2 a function or company-wide discipline, D a business line, E an enterprise mandate, B3 on the manager track team leads or 10+ people — evidenced by the org chart</t>
          </r>
        </is>
      </c>
      <c r="C138" s="211" t="n"/>
      <c r="D138" s="211" t="n"/>
      <c r="E138" s="211" t="n"/>
      <c r="F138" s="211" t="n"/>
      <c r="G138" s="211" t="n"/>
      <c r="H138" s="211" t="n"/>
      <c r="I138" s="211" t="n"/>
      <c r="J138" s="211" t="n"/>
      <c r="K138" s="211" t="n"/>
      <c r="L138" s="210" t="n"/>
      <c r="M138" s="15" t="n">
        <v>2</v>
      </c>
      <c r="N138" s="210" t="n"/>
    </row>
    <row r="139" ht="15" customHeight="1">
      <c r="A139" s="13" t="inlineStr">
        <is>
          <t>R6</t>
        </is>
      </c>
      <c r="B139" s="16" t="inlineStr">
        <is>
          <r>
            <rPr>
              <rFont val="Calibri"/>
              <b val="1"/>
              <sz val="10"/>
            </rPr>
            <t>Top of band:</t>
          </r>
          <r>
            <rPr>
              <rFont val="Calibri"/>
              <sz val="10"/>
            </rPr>
            <t xml:space="preserve"> the score passes the band but does not hold on the next band's weights</t>
          </r>
        </is>
      </c>
      <c r="C139" s="211" t="n"/>
      <c r="D139" s="211" t="n"/>
      <c r="E139" s="211" t="n"/>
      <c r="F139" s="211" t="n"/>
      <c r="G139" s="211" t="n"/>
      <c r="H139" s="211" t="n"/>
      <c r="I139" s="211" t="n"/>
      <c r="J139" s="211" t="n"/>
      <c r="K139" s="211" t="n"/>
      <c r="L139" s="210" t="n"/>
      <c r="M139" s="15" t="n">
        <v>6</v>
      </c>
      <c r="N139" s="210" t="n"/>
    </row>
    <row r="140" ht="15" customHeight="1">
      <c r="A140" s="13" t="inlineStr">
        <is>
          <t>R7</t>
        </is>
      </c>
      <c r="B140" s="16" t="inlineStr">
        <is>
          <r>
            <rPr>
              <rFont val="Calibri"/>
              <b val="1"/>
              <sz val="10"/>
            </rPr>
            <t>Band A experience rule:</t>
          </r>
          <r>
            <rPr>
              <rFont val="Calibri"/>
              <sz val="10"/>
            </rPr>
            <t xml:space="preserve"> under 1 yr → A2 at most; 2+ yrs → A3 · still subject to R4; between 1 and 2 yrs the score decides</t>
          </r>
        </is>
      </c>
      <c r="C140" s="211" t="n"/>
      <c r="D140" s="211" t="n"/>
      <c r="E140" s="211" t="n"/>
      <c r="F140" s="211" t="n"/>
      <c r="G140" s="211" t="n"/>
      <c r="H140" s="211" t="n"/>
      <c r="I140" s="211" t="n"/>
      <c r="J140" s="211" t="n"/>
      <c r="K140" s="211" t="n"/>
      <c r="L140" s="210" t="n"/>
      <c r="M140" s="15" t="n">
        <v>37</v>
      </c>
      <c r="N140" s="210" t="n"/>
    </row>
    <row r="141" ht="15" customHeight="1">
      <c r="A141" s="13" t="inlineStr">
        <is>
          <t>R8</t>
        </is>
      </c>
      <c r="B141" s="16" t="inlineStr">
        <is>
          <r>
            <rPr>
              <rFont val="Calibri"/>
              <b val="1"/>
              <sz val="10"/>
            </rPr>
            <t>Experience limit:</t>
          </r>
          <r>
            <rPr>
              <rFont val="Calibri"/>
              <sz val="10"/>
            </rPr>
            <t xml:space="preserve"> in Bands A–B at most one level above the experience-fit level · people managers exempt — structure is the proof</t>
          </r>
        </is>
      </c>
      <c r="C141" s="211" t="n"/>
      <c r="D141" s="211" t="n"/>
      <c r="E141" s="211" t="n"/>
      <c r="F141" s="211" t="n"/>
      <c r="G141" s="211" t="n"/>
      <c r="H141" s="211" t="n"/>
      <c r="I141" s="211" t="n"/>
      <c r="J141" s="211" t="n"/>
      <c r="K141" s="211" t="n"/>
      <c r="L141" s="210" t="n"/>
      <c r="M141" s="15" t="n">
        <v>0</v>
      </c>
      <c r="N141" s="210" t="n"/>
    </row>
    <row r="142" ht="15" customHeight="1">
      <c r="A142" s="13" t="inlineStr">
        <is>
          <t>R9</t>
        </is>
      </c>
      <c r="B142" s="16" t="inlineStr">
        <is>
          <r>
            <rPr>
              <rFont val="Calibri"/>
              <b val="1"/>
              <sz val="10"/>
            </rPr>
            <t>Track minimum:</t>
          </r>
          <r>
            <rPr>
              <rFont val="Calibri"/>
              <sz val="10"/>
            </rPr>
            <t xml:space="preserve"> POD Leads and People Managers sit at B1 or above</t>
          </r>
        </is>
      </c>
      <c r="C142" s="211" t="n"/>
      <c r="D142" s="211" t="n"/>
      <c r="E142" s="211" t="n"/>
      <c r="F142" s="211" t="n"/>
      <c r="G142" s="211" t="n"/>
      <c r="H142" s="211" t="n"/>
      <c r="I142" s="211" t="n"/>
      <c r="J142" s="211" t="n"/>
      <c r="K142" s="211" t="n"/>
      <c r="L142" s="210" t="n"/>
      <c r="M142" s="15" t="n">
        <v>2</v>
      </c>
      <c r="N142" s="210" t="n"/>
    </row>
    <row r="143" ht="67" customHeight="1">
      <c r="A143" s="13" t="inlineStr">
        <is>
          <t>R10</t>
        </is>
      </c>
      <c r="B143" s="16" t="inlineStr">
        <is>
          <r>
            <rPr>
              <rFont val="Calibri"/>
              <b val="1"/>
              <sz val="10"/>
            </rPr>
            <t>Player-Coach transition step:</t>
          </r>
          <r>
            <rPr>
              <rFont val="Calibri"/>
              <sz val="10"/>
            </rPr>
            <t xml:space="preserve">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r>
        </is>
      </c>
      <c r="C143" s="211" t="n"/>
      <c r="D143" s="211" t="n"/>
      <c r="E143" s="211" t="n"/>
      <c r="F143" s="211" t="n"/>
      <c r="G143" s="211" t="n"/>
      <c r="H143" s="211" t="n"/>
      <c r="I143" s="211" t="n"/>
      <c r="J143" s="211" t="n"/>
      <c r="K143" s="211" t="n"/>
      <c r="L143" s="210" t="n"/>
      <c r="M143" s="15" t="n">
        <v>0</v>
      </c>
      <c r="N143" s="210" t="n"/>
    </row>
    <row r="144" ht="28" customHeight="1">
      <c r="A144" s="13" t="inlineStr">
        <is>
          <t>R11</t>
        </is>
      </c>
      <c r="B144" s="16" t="inlineStr">
        <is>
          <r>
            <rPr>
              <rFont val="Calibri"/>
              <b val="1"/>
              <sz val="10"/>
            </rPr>
            <t>Leadership decision:</t>
          </r>
          <r>
            <rPr>
              <rFont val="Calibri"/>
              <sz val="10"/>
            </rPr>
            <t xml:space="preserve"> the level is set by the approved leadership structure · validated input in inputs/overrides.csv, field 'Approved level'</t>
          </r>
        </is>
      </c>
      <c r="C144" s="211" t="n"/>
      <c r="D144" s="211" t="n"/>
      <c r="E144" s="211" t="n"/>
      <c r="F144" s="211" t="n"/>
      <c r="G144" s="211" t="n"/>
      <c r="H144" s="211" t="n"/>
      <c r="I144" s="211" t="n"/>
      <c r="J144" s="211" t="n"/>
      <c r="K144" s="211" t="n"/>
      <c r="L144" s="210" t="n"/>
      <c r="M144" s="15" t="n">
        <v>3</v>
      </c>
      <c r="N144" s="210" t="n"/>
    </row>
    <row r="145" ht="15" customHeight="1">
      <c r="A145" s="13" t="inlineStr">
        <is>
          <t>R12</t>
        </is>
      </c>
      <c r="B145" s="16" t="inlineStr">
        <is>
          <t>Reporting-line cap in Bands D–E: no one sits above their reporting manager's level</t>
        </is>
      </c>
      <c r="C145" s="211" t="n"/>
      <c r="D145" s="211" t="n"/>
      <c r="E145" s="211" t="n"/>
      <c r="F145" s="211" t="n"/>
      <c r="G145" s="211" t="n"/>
      <c r="H145" s="211" t="n"/>
      <c r="I145" s="211" t="n"/>
      <c r="J145" s="211" t="n"/>
      <c r="K145" s="211" t="n"/>
      <c r="L145" s="210" t="n"/>
      <c r="M145" s="15" t="n">
        <v>0</v>
      </c>
      <c r="N145" s="210" t="n"/>
    </row>
    <row r="146" ht="15" customHeight="1">
      <c r="A146" s="13" t="inlineStr">
        <is>
          <t>R13</t>
        </is>
      </c>
      <c r="B146" s="16" t="inlineStr">
        <is>
          <r>
            <rPr>
              <rFont val="Calibri"/>
              <b val="1"/>
              <sz val="10"/>
            </rPr>
            <t>Reports to the top:</t>
          </r>
          <r>
            <rPr>
              <rFont val="Calibri"/>
              <sz val="10"/>
            </rPr>
            <t xml:space="preserve"> anyone in Band D who reports directly to an E1 or E2 sits at D2</t>
          </r>
        </is>
      </c>
      <c r="C146" s="211" t="n"/>
      <c r="D146" s="211" t="n"/>
      <c r="E146" s="211" t="n"/>
      <c r="F146" s="211" t="n"/>
      <c r="G146" s="211" t="n"/>
      <c r="H146" s="211" t="n"/>
      <c r="I146" s="211" t="n"/>
      <c r="J146" s="211" t="n"/>
      <c r="K146" s="211" t="n"/>
      <c r="L146" s="210" t="n"/>
      <c r="M146" s="15" t="n">
        <v>0</v>
      </c>
      <c r="N146" s="210" t="n"/>
    </row>
    <row r="147" ht="15" customHeight="1"/>
    <row r="148" ht="20" customHeight="1">
      <c r="A148" s="6" t="inlineStr">
        <is>
          <t>6. STEP 8 · Levels and titles · bottom to top</t>
        </is>
      </c>
    </row>
    <row r="149" ht="28" customHeight="1">
      <c r="A149" s="12" t="inlineStr">
        <is>
          <t>Band</t>
        </is>
      </c>
      <c r="B149" s="12" t="inlineStr">
        <is>
          <t>Level</t>
        </is>
      </c>
      <c r="C149" s="12" t="inlineStr">
        <is>
          <t>IC title</t>
        </is>
      </c>
      <c r="D149" s="12" t="inlineStr">
        <is>
          <t>Manager title</t>
        </is>
      </c>
      <c r="E149" s="210" t="n"/>
      <c r="F149" s="12" t="inlineStr">
        <is>
          <t>What the role owns</t>
        </is>
      </c>
      <c r="G149" s="211" t="n"/>
      <c r="H149" s="210" t="n"/>
      <c r="I149" s="12" t="inlineStr">
        <is>
          <t>Experience · yrs</t>
        </is>
      </c>
      <c r="J149" s="12" t="inlineStr">
        <is>
          <t>Span</t>
        </is>
      </c>
      <c r="K149" s="12" t="inlineStr">
        <is>
          <t>Radford / Mercer</t>
        </is>
      </c>
      <c r="L149" s="12" t="inlineStr">
        <is>
          <t>SFIA</t>
        </is>
      </c>
      <c r="M149" s="12" t="inlineStr">
        <is>
          <t>IC / POD / Mgr</t>
        </is>
      </c>
      <c r="N149" s="12" t="inlineStr">
        <is>
          <t>Total</t>
        </is>
      </c>
    </row>
    <row r="150" ht="41" customHeight="1">
      <c r="A150" s="26" t="inlineStr">
        <is>
          <t>A</t>
        </is>
      </c>
      <c r="B150" s="26" t="inlineStr">
        <is>
          <t>A1</t>
        </is>
      </c>
      <c r="C150" s="147" t="inlineStr">
        <is>
          <t>Intern / Trainee</t>
        </is>
      </c>
      <c r="D150" s="147" t="inlineStr">
        <is>
          <t>common path</t>
        </is>
      </c>
      <c r="E150" s="210" t="n"/>
      <c r="F150" s="147" t="inlineStr">
        <is>
          <t>Learning the role; all work reviewed</t>
        </is>
      </c>
      <c r="G150" s="211" t="n"/>
      <c r="H150" s="210" t="n"/>
      <c r="I150" s="26" t="inlineStr">
        <is>
          <t>0 yrs · fresher / intern</t>
        </is>
      </c>
      <c r="J150" s="147" t="inlineStr">
        <is>
          <t>No direct reports</t>
        </is>
      </c>
      <c r="K150" s="26" t="inlineStr">
        <is>
          <t>Entry / P1 · intern</t>
        </is>
      </c>
      <c r="L150" s="26" t="inlineStr">
        <is>
          <t>1 Follow</t>
        </is>
      </c>
      <c r="M150" s="26" t="inlineStr">
        <is>
          <t>5 / 0 / 0</t>
        </is>
      </c>
      <c r="N150" s="26" t="n">
        <v>5</v>
      </c>
    </row>
    <row r="151" ht="28" customHeight="1">
      <c r="A151" s="26" t="inlineStr">
        <is>
          <t>A</t>
        </is>
      </c>
      <c r="B151" s="26" t="inlineStr">
        <is>
          <t>A2</t>
        </is>
      </c>
      <c r="C151" s="147" t="inlineStr">
        <is>
          <t>Associate</t>
        </is>
      </c>
      <c r="D151" s="147" t="inlineStr">
        <is>
          <t>common path</t>
        </is>
      </c>
      <c r="E151" s="210" t="n"/>
      <c r="F151" s="147" t="inlineStr">
        <is>
          <t>Standard work delivered independently</t>
        </is>
      </c>
      <c r="G151" s="211" t="n"/>
      <c r="H151" s="210" t="n"/>
      <c r="I151" s="26" t="inlineStr">
        <is>
          <t>0–2 yrs</t>
        </is>
      </c>
      <c r="J151" s="147" t="inlineStr">
        <is>
          <t>No direct reports</t>
        </is>
      </c>
      <c r="K151" s="26" t="inlineStr">
        <is>
          <t>P1–P2</t>
        </is>
      </c>
      <c r="L151" s="26" t="inlineStr">
        <is>
          <t>2 Assist</t>
        </is>
      </c>
      <c r="M151" s="26" t="inlineStr">
        <is>
          <t>22 / 0 / 0</t>
        </is>
      </c>
      <c r="N151" s="26" t="n">
        <v>22</v>
      </c>
    </row>
    <row r="152" ht="54" customHeight="1">
      <c r="A152" s="26" t="inlineStr">
        <is>
          <t>A</t>
        </is>
      </c>
      <c r="B152" s="26" t="inlineStr">
        <is>
          <t>A3</t>
        </is>
      </c>
      <c r="C152" s="147" t="inlineStr">
        <is>
          <t>Senior Associate</t>
        </is>
      </c>
      <c r="D152" s="147" t="inlineStr">
        <is>
          <t>common path</t>
        </is>
      </c>
      <c r="E152" s="210" t="n"/>
      <c r="F152" s="147" t="inlineStr">
        <is>
          <t>Varied work; reviews juniors; go-to for a process</t>
        </is>
      </c>
      <c r="G152" s="211" t="n"/>
      <c r="H152" s="210" t="n"/>
      <c r="I152" s="26" t="inlineStr">
        <is>
          <t>2–4 yrs</t>
        </is>
      </c>
      <c r="J152" s="147" t="inlineStr">
        <is>
          <t>None · guides 1–3 juniors informally</t>
        </is>
      </c>
      <c r="K152" s="26" t="inlineStr">
        <is>
          <t>P2</t>
        </is>
      </c>
      <c r="L152" s="26" t="inlineStr">
        <is>
          <t>3 Apply</t>
        </is>
      </c>
      <c r="M152" s="26" t="inlineStr">
        <is>
          <t>109 / 0 / 0</t>
        </is>
      </c>
      <c r="N152" s="26" t="n">
        <v>109</v>
      </c>
    </row>
    <row r="153" ht="41" customHeight="1">
      <c r="A153" s="23" t="inlineStr">
        <is>
          <t>B</t>
        </is>
      </c>
      <c r="B153" s="23" t="inlineStr">
        <is>
          <t>B1</t>
        </is>
      </c>
      <c r="C153" s="21" t="inlineStr">
        <is>
          <t>Specialist</t>
        </is>
      </c>
      <c r="D153" s="21" t="inlineStr">
        <is>
          <t>Team Lead</t>
        </is>
      </c>
      <c r="E153" s="210" t="n"/>
      <c r="F153" s="21" t="inlineStr">
        <is>
          <t>A domain / module, or a small team</t>
        </is>
      </c>
      <c r="G153" s="211" t="n"/>
      <c r="H153" s="210" t="n"/>
      <c r="I153" s="23" t="inlineStr">
        <is>
          <t>4–7 yrs</t>
        </is>
      </c>
      <c r="J153" s="21" t="inlineStr">
        <is>
          <r>
            <rPr>
              <rFont val="Calibri"/>
              <b val="1"/>
              <sz val="10"/>
            </rPr>
            <t>IC:</t>
          </r>
          <r>
            <rPr>
              <rFont val="Calibri"/>
              <sz val="10"/>
            </rPr>
            <t xml:space="preserve"> none · Team Lead: 3–5</t>
          </r>
        </is>
      </c>
      <c r="K153" s="23" t="inlineStr">
        <is>
          <t>P3 / M2</t>
        </is>
      </c>
      <c r="L153" s="23" t="inlineStr">
        <is>
          <t>4 Enable</t>
        </is>
      </c>
      <c r="M153" s="23" t="inlineStr">
        <is>
          <t>18 / 16 / 5</t>
        </is>
      </c>
      <c r="N153" s="23" t="n">
        <v>39</v>
      </c>
    </row>
    <row r="154" ht="80" customHeight="1">
      <c r="A154" s="23" t="inlineStr">
        <is>
          <t>B</t>
        </is>
      </c>
      <c r="B154" s="23" t="inlineStr">
        <is>
          <t>B2</t>
        </is>
      </c>
      <c r="C154" s="21" t="inlineStr">
        <is>
          <t>Senior Specialist</t>
        </is>
      </c>
      <c r="D154" s="21" t="inlineStr">
        <is>
          <t>Manager</t>
        </is>
      </c>
      <c r="E154" s="210" t="n"/>
      <c r="F154" s="21" t="inlineStr">
        <is>
          <t>Deep domain expertise, or one team</t>
        </is>
      </c>
      <c r="G154" s="211" t="n"/>
      <c r="H154" s="210" t="n"/>
      <c r="I154" s="23" t="inlineStr">
        <is>
          <t>6–9 yrs</t>
        </is>
      </c>
      <c r="J154" s="21" t="inlineStr">
        <is>
          <r>
            <rPr>
              <rFont val="Calibri"/>
              <b val="1"/>
              <sz val="10"/>
            </rPr>
            <t>IC:</t>
          </r>
          <r>
            <rPr>
              <rFont val="Calibri"/>
              <sz val="10"/>
            </rPr>
            <t xml:space="preserve"> none · People: 6–8 knowledge work, 8–12 standardised delivery</t>
          </r>
        </is>
      </c>
      <c r="K154" s="23" t="inlineStr">
        <is>
          <t>P4 / M3</t>
        </is>
      </c>
      <c r="L154" s="23" t="inlineStr">
        <is>
          <t>4–5</t>
        </is>
      </c>
      <c r="M154" s="23" t="inlineStr">
        <is>
          <t>7 / 8 / 11</t>
        </is>
      </c>
      <c r="N154" s="23" t="n">
        <v>26</v>
      </c>
    </row>
    <row r="155" ht="54" customHeight="1">
      <c r="A155" s="23" t="inlineStr">
        <is>
          <t>B</t>
        </is>
      </c>
      <c r="B155" s="23" t="inlineStr">
        <is>
          <t>B3</t>
        </is>
      </c>
      <c r="C155" s="21" t="inlineStr">
        <is>
          <t>Lead Specialist</t>
        </is>
      </c>
      <c r="D155" s="21" t="inlineStr">
        <is>
          <t>Senior Manager</t>
        </is>
      </c>
      <c r="E155" s="210" t="n"/>
      <c r="F155" s="21" t="inlineStr">
        <is>
          <t>A practice, or several teams through team leads</t>
        </is>
      </c>
      <c r="G155" s="211" t="n"/>
      <c r="H155" s="210" t="n"/>
      <c r="I155" s="23" t="inlineStr">
        <is>
          <t>8–12 yrs</t>
        </is>
      </c>
      <c r="J155" s="21" t="inlineStr">
        <is>
          <r>
            <rPr>
              <rFont val="Calibri"/>
              <b val="1"/>
              <sz val="10"/>
            </rPr>
            <t>IC:</t>
          </r>
          <r>
            <rPr>
              <rFont val="Calibri"/>
              <sz val="10"/>
            </rPr>
            <t xml:space="preserve"> none · People: 5–8 incl. team leads</t>
          </r>
        </is>
      </c>
      <c r="K155" s="23" t="inlineStr">
        <is>
          <t>P5 / M4</t>
        </is>
      </c>
      <c r="L155" s="23" t="inlineStr">
        <is>
          <t>5 Ensure, advise</t>
        </is>
      </c>
      <c r="M155" s="23" t="inlineStr">
        <is>
          <t>1 / 0 / 2</t>
        </is>
      </c>
      <c r="N155" s="23" t="n">
        <v>3</v>
      </c>
    </row>
    <row r="156" ht="132" customHeight="1">
      <c r="A156" s="30" t="inlineStr">
        <is>
          <t>B+</t>
        </is>
      </c>
      <c r="B156" s="30" t="inlineStr">
        <is>
          <t>B+</t>
        </is>
      </c>
      <c r="C156" s="206" t="inlineStr">
        <is>
          <t>Practice Lead · Player-Coach</t>
        </is>
      </c>
      <c r="D156" s="206" t="inlineStr">
        <is>
          <t>Practice Lead · Player-Coach</t>
        </is>
      </c>
      <c r="E156" s="210" t="n"/>
      <c r="F156" s="206" t="inlineStr">
        <is>
          <r>
            <rPr>
              <rFont val="Calibri"/>
              <b val="1"/>
              <sz val="10"/>
            </rPr>
            <t>A practice or product area:</t>
          </r>
          <r>
            <rPr>
              <rFont val="Calibri"/>
              <sz val="10"/>
            </rPr>
            <t xml:space="preserve"> does the hardest hands-on work itself and leads 3–6 people · player-coach</t>
          </r>
        </is>
      </c>
      <c r="G156" s="211" t="n"/>
      <c r="H156" s="210" t="n"/>
      <c r="I156" s="30" t="inlineStr">
        <is>
          <t>9–14 yrs</t>
        </is>
      </c>
      <c r="J156" s="206" t="inlineStr">
        <is>
          <t>3–6 direct reports with ≥ 40% of time on own delivery · McKinsey player/coach 3–5; Google Tech Lead Manager</t>
        </is>
      </c>
      <c r="K156" s="30" t="inlineStr">
        <is>
          <t>P5–P6 / M4–M5</t>
        </is>
      </c>
      <c r="L156" s="30" t="inlineStr">
        <is>
          <t>5 Ensure, advise</t>
        </is>
      </c>
      <c r="M156" s="30" t="inlineStr">
        <is>
          <t>0 / 0 / 0</t>
        </is>
      </c>
      <c r="N156" s="30" t="n">
        <v>0</v>
      </c>
    </row>
    <row r="157" ht="28" customHeight="1">
      <c r="A157" s="33" t="inlineStr">
        <is>
          <t>C</t>
        </is>
      </c>
      <c r="B157" s="33" t="inlineStr">
        <is>
          <t>C1</t>
        </is>
      </c>
      <c r="C157" s="142" t="inlineStr">
        <is>
          <t>Principal</t>
        </is>
      </c>
      <c r="D157" s="142" t="inlineStr">
        <is>
          <t>Associate Head</t>
        </is>
      </c>
      <c r="E157" s="210" t="n"/>
      <c r="F157" s="142" t="inlineStr">
        <is>
          <t>A sub-function, or principal authority across products</t>
        </is>
      </c>
      <c r="G157" s="211" t="n"/>
      <c r="H157" s="210" t="n"/>
      <c r="I157" s="33" t="inlineStr">
        <is>
          <t>10–14 yrs</t>
        </is>
      </c>
      <c r="J157" s="142" t="inlineStr">
        <is>
          <t>5–8, mostly managers</t>
        </is>
      </c>
      <c r="K157" s="33" t="inlineStr">
        <is>
          <t>P6 / M5</t>
        </is>
      </c>
      <c r="L157" s="33" t="inlineStr">
        <is>
          <t>5–6</t>
        </is>
      </c>
      <c r="M157" s="33" t="inlineStr">
        <is>
          <t>1 / 0 / 4</t>
        </is>
      </c>
      <c r="N157" s="33" t="n">
        <v>5</v>
      </c>
    </row>
    <row r="158" ht="41" customHeight="1">
      <c r="A158" s="33" t="inlineStr">
        <is>
          <t>C</t>
        </is>
      </c>
      <c r="B158" s="33" t="inlineStr">
        <is>
          <t>C2</t>
        </is>
      </c>
      <c r="C158" s="142" t="inlineStr">
        <is>
          <t>Senior Principal / Architect</t>
        </is>
      </c>
      <c r="D158" s="142" t="inlineStr">
        <is>
          <t>Head of Function</t>
        </is>
      </c>
      <c r="E158" s="210" t="n"/>
      <c r="F158" s="142" t="inlineStr">
        <is>
          <t>A function or department, or a company-wide discipline</t>
        </is>
      </c>
      <c r="G158" s="211" t="n"/>
      <c r="H158" s="210" t="n"/>
      <c r="I158" s="33" t="inlineStr">
        <is>
          <t>12–17 yrs</t>
        </is>
      </c>
      <c r="J158" s="142" t="inlineStr">
        <is>
          <t>5–8 managers / associate heads</t>
        </is>
      </c>
      <c r="K158" s="33" t="inlineStr">
        <is>
          <t>P7 / M6</t>
        </is>
      </c>
      <c r="L158" s="33" t="inlineStr">
        <is>
          <t>6 Initiate, influence</t>
        </is>
      </c>
      <c r="M158" s="33" t="inlineStr">
        <is>
          <t>0 / 0 / 1</t>
        </is>
      </c>
      <c r="N158" s="33" t="n">
        <v>1</v>
      </c>
    </row>
    <row r="159" ht="80" customHeight="1">
      <c r="A159" s="36" t="inlineStr">
        <is>
          <t>C+</t>
        </is>
      </c>
      <c r="B159" s="36" t="inlineStr">
        <is>
          <t>C+</t>
        </is>
      </c>
      <c r="C159" s="207" t="inlineStr">
        <is>
          <t>Group Head · Player-Coach</t>
        </is>
      </c>
      <c r="D159" s="207" t="inlineStr">
        <is>
          <t>Group Head · Player-Coach</t>
        </is>
      </c>
      <c r="E159" s="210" t="n"/>
      <c r="F159" s="207" t="inlineStr">
        <is>
          <r>
            <rPr>
              <rFont val="Calibri"/>
              <b val="1"/>
              <sz val="10"/>
            </rPr>
            <t>A function or group of practices:</t>
          </r>
          <r>
            <rPr>
              <rFont val="Calibri"/>
              <sz val="10"/>
            </rPr>
            <t xml:space="preserve"> answers for its results and personally delivers or sells the most critical work · player-coach</t>
          </r>
        </is>
      </c>
      <c r="G159" s="211" t="n"/>
      <c r="H159" s="210" t="n"/>
      <c r="I159" s="36" t="inlineStr">
        <is>
          <t>13–18 yrs</t>
        </is>
      </c>
      <c r="J159" s="207" t="inlineStr">
        <is>
          <t>4–8 managers / leads with ≥ 25% of time on own principal delivery</t>
        </is>
      </c>
      <c r="K159" s="36" t="inlineStr">
        <is>
          <t>M6 / E1</t>
        </is>
      </c>
      <c r="L159" s="36" t="inlineStr">
        <is>
          <t>6 Initiate, influence</t>
        </is>
      </c>
      <c r="M159" s="36" t="inlineStr">
        <is>
          <t>0 / 0 / 0</t>
        </is>
      </c>
      <c r="N159" s="36" t="n">
        <v>0</v>
      </c>
    </row>
    <row r="160" ht="54" customHeight="1">
      <c r="A160" s="39" t="inlineStr">
        <is>
          <t>D</t>
        </is>
      </c>
      <c r="B160" s="39" t="inlineStr">
        <is>
          <t>D1</t>
        </is>
      </c>
      <c r="C160" s="117" t="inlineStr">
        <is>
          <t>Chief Specialist / Distinguished Principal</t>
        </is>
      </c>
      <c r="D160" s="117" t="inlineStr">
        <is>
          <t>Associate Vice President / Business Head</t>
        </is>
      </c>
      <c r="E160" s="210" t="n"/>
      <c r="F160" s="117" t="inlineStr">
        <is>
          <t>A business line P&amp;L, region or enterprise function</t>
        </is>
      </c>
      <c r="G160" s="211" t="n"/>
      <c r="H160" s="210" t="n"/>
      <c r="I160" s="39" t="inlineStr">
        <is>
          <t>15–20 yrs</t>
        </is>
      </c>
      <c r="J160" s="117" t="inlineStr">
        <is>
          <t>5–8 heads</t>
        </is>
      </c>
      <c r="K160" s="39" t="inlineStr">
        <is>
          <t>E1–E2</t>
        </is>
      </c>
      <c r="L160" s="39" t="inlineStr">
        <is>
          <t>6–7</t>
        </is>
      </c>
      <c r="M160" s="39" t="inlineStr">
        <is>
          <t>0 / 0 / 1</t>
        </is>
      </c>
      <c r="N160" s="39" t="n">
        <v>1</v>
      </c>
    </row>
    <row r="161" ht="28" customHeight="1">
      <c r="A161" s="39" t="inlineStr">
        <is>
          <t>D</t>
        </is>
      </c>
      <c r="B161" s="39" t="inlineStr">
        <is>
          <t>D2</t>
        </is>
      </c>
      <c r="C161" s="117" t="inlineStr">
        <is>
          <t>—</t>
        </is>
      </c>
      <c r="D161" s="117" t="inlineStr">
        <is>
          <t>Vice President</t>
        </is>
      </c>
      <c r="E161" s="210" t="n"/>
      <c r="F161" s="117" t="inlineStr">
        <is>
          <t>Several business lines or an executive-scope enterprise function</t>
        </is>
      </c>
      <c r="G161" s="211" t="n"/>
      <c r="H161" s="210" t="n"/>
      <c r="I161" s="39" t="inlineStr">
        <is>
          <t>18–24 yrs</t>
        </is>
      </c>
      <c r="J161" s="117" t="inlineStr">
        <is>
          <t>5–8 AVPs / heads</t>
        </is>
      </c>
      <c r="K161" s="39" t="inlineStr">
        <is>
          <t>E3–E4</t>
        </is>
      </c>
      <c r="L161" s="39" t="inlineStr">
        <is>
          <t>7 Set strategy</t>
        </is>
      </c>
      <c r="M161" s="39" t="inlineStr">
        <is>
          <t>0 / 0 / 1</t>
        </is>
      </c>
      <c r="N161" s="39" t="n">
        <v>1</v>
      </c>
    </row>
    <row r="162" ht="28" customHeight="1">
      <c r="A162" s="42" t="inlineStr">
        <is>
          <t>E</t>
        </is>
      </c>
      <c r="B162" s="42" t="inlineStr">
        <is>
          <t>E1</t>
        </is>
      </c>
      <c r="C162" s="141" t="inlineStr">
        <is>
          <t>—</t>
        </is>
      </c>
      <c r="D162" s="141" t="inlineStr">
        <is>
          <t>CXO / President</t>
        </is>
      </c>
      <c r="E162" s="210" t="n"/>
      <c r="F162" s="141" t="inlineStr">
        <is>
          <t>An enterprise-wide function</t>
        </is>
      </c>
      <c r="G162" s="211" t="n"/>
      <c r="H162" s="210" t="n"/>
      <c r="I162" s="42" t="inlineStr">
        <is>
          <t>20+ yrs</t>
        </is>
      </c>
      <c r="J162" s="141" t="inlineStr">
        <is>
          <t>5–8 function heads</t>
        </is>
      </c>
      <c r="K162" s="42" t="inlineStr">
        <is>
          <t>E5</t>
        </is>
      </c>
      <c r="L162" s="42" t="inlineStr">
        <is>
          <t>7</t>
        </is>
      </c>
      <c r="M162" s="42" t="inlineStr">
        <is>
          <t>0 / 0 / 1</t>
        </is>
      </c>
      <c r="N162" s="42" t="n">
        <v>1</v>
      </c>
    </row>
    <row r="163" ht="28" customHeight="1">
      <c r="A163" s="42" t="inlineStr">
        <is>
          <t>E</t>
        </is>
      </c>
      <c r="B163" s="42" t="inlineStr">
        <is>
          <t>E2</t>
        </is>
      </c>
      <c r="C163" s="141" t="inlineStr">
        <is>
          <t>—</t>
        </is>
      </c>
      <c r="D163" s="141" t="inlineStr">
        <is>
          <t>Chief Executive Officer</t>
        </is>
      </c>
      <c r="E163" s="210" t="n"/>
      <c r="F163" s="141" t="inlineStr">
        <is>
          <t>The enterprise</t>
        </is>
      </c>
      <c r="G163" s="211" t="n"/>
      <c r="H163" s="210" t="n"/>
      <c r="I163" s="42" t="inlineStr">
        <is>
          <t>20+ yrs</t>
        </is>
      </c>
      <c r="J163" s="141" t="inlineStr">
        <is>
          <t>Executive team</t>
        </is>
      </c>
      <c r="K163" s="42" t="inlineStr">
        <is>
          <t>E6</t>
        </is>
      </c>
      <c r="L163" s="42" t="inlineStr">
        <is>
          <t>7</t>
        </is>
      </c>
      <c r="M163" s="42" t="inlineStr">
        <is>
          <t>0 / 0 / 0</t>
        </is>
      </c>
      <c r="N163" s="42" t="n">
        <v>0</v>
      </c>
    </row>
    <row r="164" ht="28" customHeight="1">
      <c r="A164" s="45" t="inlineStr">
        <is>
          <t>X</t>
        </is>
      </c>
      <c r="B164" s="45" t="inlineStr">
        <is>
          <t>X1</t>
        </is>
      </c>
      <c r="C164" s="138" t="inlineStr">
        <is>
          <t>Associate Consultant</t>
        </is>
      </c>
      <c r="D164" s="138" t="inlineStr">
        <is>
          <t>Outside the employee ladder</t>
        </is>
      </c>
      <c r="E164" s="210" t="n"/>
      <c r="F164" s="138" t="inlineStr">
        <is>
          <t>Defined deliverables under a statement of work · ≈ A2–A3</t>
        </is>
      </c>
      <c r="G164" s="211" t="n"/>
      <c r="H164" s="210" t="n"/>
      <c r="I164" s="45" t="inlineStr">
        <is>
          <t>0–5 yrs</t>
        </is>
      </c>
      <c r="J164" s="138" t="inlineStr">
        <is>
          <t>Not counted in spans</t>
        </is>
      </c>
      <c r="K164" s="45" t="inlineStr">
        <is>
          <t>Contractor</t>
        </is>
      </c>
      <c r="L164" s="45" t="inlineStr">
        <is>
          <t>—</t>
        </is>
      </c>
      <c r="M164" s="45" t="inlineStr">
        <is>
          <t>1</t>
        </is>
      </c>
      <c r="N164" s="45" t="n">
        <v>1</v>
      </c>
    </row>
    <row r="165" ht="28" customHeight="1">
      <c r="A165" s="45" t="inlineStr">
        <is>
          <t>X</t>
        </is>
      </c>
      <c r="B165" s="45" t="inlineStr">
        <is>
          <t>X2</t>
        </is>
      </c>
      <c r="C165" s="138" t="inlineStr">
        <is>
          <t>Consultant</t>
        </is>
      </c>
      <c r="D165" s="138" t="inlineStr">
        <is>
          <t>Outside the employee ladder</t>
        </is>
      </c>
      <c r="E165" s="210" t="n"/>
      <c r="F165" s="138" t="inlineStr">
        <is>
          <t>Specialist scope or workstream · ≈ B1–B2</t>
        </is>
      </c>
      <c r="G165" s="211" t="n"/>
      <c r="H165" s="210" t="n"/>
      <c r="I165" s="45" t="inlineStr">
        <is>
          <t>4–10 yrs</t>
        </is>
      </c>
      <c r="J165" s="138" t="inlineStr">
        <is>
          <t>Not counted in spans</t>
        </is>
      </c>
      <c r="K165" s="45" t="inlineStr">
        <is>
          <t>Contractor</t>
        </is>
      </c>
      <c r="L165" s="45" t="inlineStr">
        <is>
          <t>—</t>
        </is>
      </c>
      <c r="M165" s="45" t="inlineStr">
        <is>
          <t>0</t>
        </is>
      </c>
      <c r="N165" s="45" t="n">
        <v>0</v>
      </c>
    </row>
    <row r="166" ht="41" customHeight="1">
      <c r="A166" s="45" t="inlineStr">
        <is>
          <t>X</t>
        </is>
      </c>
      <c r="B166" s="45" t="inlineStr">
        <is>
          <t>X3</t>
        </is>
      </c>
      <c r="C166" s="138" t="inlineStr">
        <is>
          <t>Senior Consultant / Advisor</t>
        </is>
      </c>
      <c r="D166" s="138" t="inlineStr">
        <is>
          <t>Outside the employee ladder</t>
        </is>
      </c>
      <c r="E166" s="210" t="n"/>
      <c r="F166" s="138" t="inlineStr">
        <is>
          <t>Expert or advisory scope · ≈ B3–C2</t>
        </is>
      </c>
      <c r="G166" s="211" t="n"/>
      <c r="H166" s="210" t="n"/>
      <c r="I166" s="45" t="inlineStr">
        <is>
          <t>10+ yrs</t>
        </is>
      </c>
      <c r="J166" s="138" t="inlineStr">
        <is>
          <t>Not counted in spans</t>
        </is>
      </c>
      <c r="K166" s="45" t="inlineStr">
        <is>
          <t>Contractor</t>
        </is>
      </c>
      <c r="L166" s="45" t="inlineStr">
        <is>
          <t>—</t>
        </is>
      </c>
      <c r="M166" s="45" t="inlineStr">
        <is>
          <t>1</t>
        </is>
      </c>
      <c r="N166" s="45" t="n">
        <v>1</v>
      </c>
    </row>
    <row r="167" ht="15" customHeight="1"/>
    <row r="168" ht="15" customHeight="1">
      <c r="A168" s="12" t="inlineStr">
        <is>
          <t>Department × level</t>
        </is>
      </c>
      <c r="B168" s="211" t="n"/>
      <c r="C168" s="210" t="n"/>
      <c r="D168" s="12" t="inlineStr">
        <is>
          <t>A1</t>
        </is>
      </c>
      <c r="E168" s="12" t="inlineStr">
        <is>
          <t>A2</t>
        </is>
      </c>
      <c r="F168" s="12" t="inlineStr">
        <is>
          <t>A3</t>
        </is>
      </c>
      <c r="G168" s="12" t="inlineStr">
        <is>
          <t>B1</t>
        </is>
      </c>
      <c r="H168" s="12" t="inlineStr">
        <is>
          <t>B2</t>
        </is>
      </c>
      <c r="I168" s="12" t="inlineStr">
        <is>
          <t>B3</t>
        </is>
      </c>
      <c r="J168" s="12" t="inlineStr">
        <is>
          <t>C1</t>
        </is>
      </c>
      <c r="K168" s="12" t="inlineStr">
        <is>
          <t>C2</t>
        </is>
      </c>
      <c r="L168" s="12" t="inlineStr">
        <is>
          <t>D1</t>
        </is>
      </c>
      <c r="M168" s="12" t="inlineStr">
        <is>
          <t>D2</t>
        </is>
      </c>
      <c r="N168" s="12" t="inlineStr">
        <is>
          <t>E1</t>
        </is>
      </c>
      <c r="O168" s="12" t="inlineStr">
        <is>
          <t>X1</t>
        </is>
      </c>
      <c r="P168" s="12" t="inlineStr">
        <is>
          <t>X3</t>
        </is>
      </c>
      <c r="Q168" s="12" t="inlineStr">
        <is>
          <t>Total</t>
        </is>
      </c>
    </row>
    <row r="169" ht="15" customHeight="1">
      <c r="A169" s="13" t="inlineStr">
        <is>
          <t>CARBON Business Head</t>
        </is>
      </c>
      <c r="B169" s="211" t="n"/>
      <c r="C169" s="210" t="n"/>
      <c r="D169" s="15" t="inlineStr"/>
      <c r="E169" s="15" t="inlineStr"/>
      <c r="F169" s="15" t="inlineStr"/>
      <c r="G169" s="15" t="inlineStr"/>
      <c r="H169" s="15" t="inlineStr"/>
      <c r="I169" s="15" t="inlineStr"/>
      <c r="J169" s="15" t="inlineStr"/>
      <c r="K169" s="15" t="inlineStr"/>
      <c r="L169" s="15" t="inlineStr"/>
      <c r="M169" s="15" t="n">
        <v>1</v>
      </c>
      <c r="N169" s="15" t="inlineStr"/>
      <c r="O169" s="15" t="inlineStr"/>
      <c r="P169" s="15" t="inlineStr"/>
      <c r="Q169" s="15" t="n">
        <v>1</v>
      </c>
    </row>
    <row r="170" ht="15" customHeight="1">
      <c r="A170" s="13" t="inlineStr">
        <is>
          <t>CRO - Carbon</t>
        </is>
      </c>
      <c r="B170" s="211" t="n"/>
      <c r="C170" s="210" t="n"/>
      <c r="D170" s="15" t="inlineStr"/>
      <c r="E170" s="15" t="inlineStr"/>
      <c r="F170" s="15" t="inlineStr"/>
      <c r="G170" s="15" t="inlineStr"/>
      <c r="H170" s="15" t="inlineStr"/>
      <c r="I170" s="15" t="inlineStr"/>
      <c r="J170" s="15" t="inlineStr"/>
      <c r="K170" s="15" t="inlineStr"/>
      <c r="L170" s="15" t="inlineStr"/>
      <c r="M170" s="15" t="inlineStr"/>
      <c r="N170" s="15" t="n">
        <v>1</v>
      </c>
      <c r="O170" s="15" t="inlineStr"/>
      <c r="P170" s="15" t="inlineStr"/>
      <c r="Q170" s="15" t="n">
        <v>1</v>
      </c>
    </row>
    <row r="171" ht="15" customHeight="1">
      <c r="A171" s="13" t="inlineStr">
        <is>
          <t>Customer Experience</t>
        </is>
      </c>
      <c r="B171" s="211" t="n"/>
      <c r="C171" s="210" t="n"/>
      <c r="D171" s="15" t="inlineStr"/>
      <c r="E171" s="15" t="inlineStr"/>
      <c r="F171" s="15" t="inlineStr"/>
      <c r="G171" s="15" t="inlineStr"/>
      <c r="H171" s="15" t="inlineStr"/>
      <c r="I171" s="15" t="inlineStr"/>
      <c r="J171" s="15" t="inlineStr"/>
      <c r="K171" s="15" t="inlineStr"/>
      <c r="L171" s="15" t="n">
        <v>1</v>
      </c>
      <c r="M171" s="15" t="inlineStr"/>
      <c r="N171" s="15" t="inlineStr"/>
      <c r="O171" s="15" t="inlineStr"/>
      <c r="P171" s="15" t="inlineStr"/>
      <c r="Q171" s="15" t="n">
        <v>1</v>
      </c>
    </row>
    <row r="172" ht="15" customHeight="1">
      <c r="A172" s="13" t="inlineStr">
        <is>
          <t>Digitizing</t>
        </is>
      </c>
      <c r="B172" s="211" t="n"/>
      <c r="C172" s="210" t="n"/>
      <c r="D172" s="15" t="inlineStr"/>
      <c r="E172" s="15" t="n">
        <v>3</v>
      </c>
      <c r="F172" s="15" t="n">
        <v>14</v>
      </c>
      <c r="G172" s="15" t="n">
        <v>5</v>
      </c>
      <c r="H172" s="15" t="n">
        <v>1</v>
      </c>
      <c r="I172" s="15" t="inlineStr"/>
      <c r="J172" s="15" t="n">
        <v>1</v>
      </c>
      <c r="K172" s="15" t="inlineStr"/>
      <c r="L172" s="15" t="inlineStr"/>
      <c r="M172" s="15" t="inlineStr"/>
      <c r="N172" s="15" t="inlineStr"/>
      <c r="O172" s="15" t="inlineStr"/>
      <c r="P172" s="15" t="inlineStr"/>
      <c r="Q172" s="15" t="n">
        <v>24</v>
      </c>
    </row>
    <row r="173" ht="15" customHeight="1">
      <c r="A173" s="13" t="inlineStr">
        <is>
          <t>Functional</t>
        </is>
      </c>
      <c r="B173" s="211" t="n"/>
      <c r="C173" s="210" t="n"/>
      <c r="D173" s="15" t="inlineStr"/>
      <c r="E173" s="15" t="inlineStr"/>
      <c r="F173" s="15" t="n">
        <v>2</v>
      </c>
      <c r="G173" s="15" t="n">
        <v>10</v>
      </c>
      <c r="H173" s="15" t="n">
        <v>2</v>
      </c>
      <c r="I173" s="15" t="inlineStr"/>
      <c r="J173" s="15" t="inlineStr"/>
      <c r="K173" s="15" t="inlineStr"/>
      <c r="L173" s="15" t="inlineStr"/>
      <c r="M173" s="15" t="inlineStr"/>
      <c r="N173" s="15" t="inlineStr"/>
      <c r="O173" s="15" t="inlineStr"/>
      <c r="P173" s="15" t="inlineStr"/>
      <c r="Q173" s="15" t="n">
        <v>14</v>
      </c>
    </row>
    <row r="174" ht="15" customHeight="1">
      <c r="A174" s="13" t="inlineStr">
        <is>
          <t>Marketing</t>
        </is>
      </c>
      <c r="B174" s="211" t="n"/>
      <c r="C174" s="210" t="n"/>
      <c r="D174" s="15" t="n">
        <v>3</v>
      </c>
      <c r="E174" s="15" t="n">
        <v>13</v>
      </c>
      <c r="F174" s="15" t="n">
        <v>7</v>
      </c>
      <c r="G174" s="15" t="n">
        <v>4</v>
      </c>
      <c r="H174" s="15" t="n">
        <v>3</v>
      </c>
      <c r="I174" s="15" t="n">
        <v>1</v>
      </c>
      <c r="J174" s="15" t="inlineStr"/>
      <c r="K174" s="15" t="inlineStr"/>
      <c r="L174" s="15" t="inlineStr"/>
      <c r="M174" s="15" t="inlineStr"/>
      <c r="N174" s="15" t="inlineStr"/>
      <c r="O174" s="15" t="inlineStr"/>
      <c r="P174" s="15" t="inlineStr"/>
      <c r="Q174" s="15" t="n">
        <v>31</v>
      </c>
    </row>
    <row r="175" ht="15" customHeight="1">
      <c r="A175" s="13" t="inlineStr">
        <is>
          <t>Quality Assurance</t>
        </is>
      </c>
      <c r="B175" s="211" t="n"/>
      <c r="C175" s="210" t="n"/>
      <c r="D175" s="15" t="inlineStr"/>
      <c r="E175" s="15" t="inlineStr"/>
      <c r="F175" s="15" t="n">
        <v>7</v>
      </c>
      <c r="G175" s="15" t="inlineStr"/>
      <c r="H175" s="15" t="n">
        <v>1</v>
      </c>
      <c r="I175" s="15" t="inlineStr"/>
      <c r="J175" s="15" t="inlineStr"/>
      <c r="K175" s="15" t="inlineStr"/>
      <c r="L175" s="15" t="inlineStr"/>
      <c r="M175" s="15" t="inlineStr"/>
      <c r="N175" s="15" t="inlineStr"/>
      <c r="O175" s="15" t="inlineStr"/>
      <c r="P175" s="15" t="inlineStr"/>
      <c r="Q175" s="15" t="n">
        <v>8</v>
      </c>
    </row>
    <row r="176" ht="15" customHeight="1">
      <c r="A176" s="13" t="inlineStr">
        <is>
          <t>Sales</t>
        </is>
      </c>
      <c r="B176" s="211" t="n"/>
      <c r="C176" s="210" t="n"/>
      <c r="D176" s="15" t="inlineStr"/>
      <c r="E176" s="15" t="inlineStr"/>
      <c r="F176" s="15" t="n">
        <v>1</v>
      </c>
      <c r="G176" s="15" t="n">
        <v>1</v>
      </c>
      <c r="H176" s="15" t="n">
        <v>1</v>
      </c>
      <c r="I176" s="15" t="n">
        <v>1</v>
      </c>
      <c r="J176" s="15" t="n">
        <v>1</v>
      </c>
      <c r="K176" s="15" t="inlineStr"/>
      <c r="L176" s="15" t="inlineStr"/>
      <c r="M176" s="15" t="inlineStr"/>
      <c r="N176" s="15" t="inlineStr"/>
      <c r="O176" s="15" t="inlineStr"/>
      <c r="P176" s="15" t="n">
        <v>1</v>
      </c>
      <c r="Q176" s="15" t="n">
        <v>6</v>
      </c>
    </row>
    <row r="177" ht="15" customHeight="1">
      <c r="A177" s="13" t="inlineStr">
        <is>
          <t>Services</t>
        </is>
      </c>
      <c r="B177" s="211" t="n"/>
      <c r="C177" s="210" t="n"/>
      <c r="D177" s="15" t="inlineStr"/>
      <c r="E177" s="15" t="n">
        <v>1</v>
      </c>
      <c r="F177" s="15" t="n">
        <v>37</v>
      </c>
      <c r="G177" s="15" t="n">
        <v>13</v>
      </c>
      <c r="H177" s="15" t="n">
        <v>7</v>
      </c>
      <c r="I177" s="15" t="inlineStr"/>
      <c r="J177" s="15" t="n">
        <v>2</v>
      </c>
      <c r="K177" s="15" t="inlineStr"/>
      <c r="L177" s="15" t="inlineStr"/>
      <c r="M177" s="15" t="inlineStr"/>
      <c r="N177" s="15" t="inlineStr"/>
      <c r="O177" s="15" t="inlineStr"/>
      <c r="P177" s="15" t="inlineStr"/>
      <c r="Q177" s="15" t="n">
        <v>60</v>
      </c>
    </row>
    <row r="178" ht="15" customHeight="1">
      <c r="A178" s="13" t="inlineStr">
        <is>
          <t>Support</t>
        </is>
      </c>
      <c r="B178" s="211" t="n"/>
      <c r="C178" s="210" t="n"/>
      <c r="D178" s="15" t="inlineStr"/>
      <c r="E178" s="15" t="inlineStr"/>
      <c r="F178" s="15" t="n">
        <v>12</v>
      </c>
      <c r="G178" s="15" t="n">
        <v>2</v>
      </c>
      <c r="H178" s="15" t="n">
        <v>6</v>
      </c>
      <c r="I178" s="15" t="inlineStr"/>
      <c r="J178" s="15" t="n">
        <v>1</v>
      </c>
      <c r="K178" s="15" t="inlineStr"/>
      <c r="L178" s="15" t="inlineStr"/>
      <c r="M178" s="15" t="inlineStr"/>
      <c r="N178" s="15" t="inlineStr"/>
      <c r="O178" s="15" t="n">
        <v>1</v>
      </c>
      <c r="P178" s="15" t="inlineStr"/>
      <c r="Q178" s="15" t="n">
        <v>22</v>
      </c>
    </row>
    <row r="179" ht="15" customHeight="1">
      <c r="A179" s="13" t="inlineStr">
        <is>
          <t>Technology</t>
        </is>
      </c>
      <c r="B179" s="211" t="n"/>
      <c r="C179" s="210" t="n"/>
      <c r="D179" s="15" t="n">
        <v>2</v>
      </c>
      <c r="E179" s="15" t="n">
        <v>5</v>
      </c>
      <c r="F179" s="15" t="n">
        <v>29</v>
      </c>
      <c r="G179" s="15" t="n">
        <v>4</v>
      </c>
      <c r="H179" s="15" t="n">
        <v>5</v>
      </c>
      <c r="I179" s="15" t="n">
        <v>1</v>
      </c>
      <c r="J179" s="15" t="inlineStr"/>
      <c r="K179" s="15" t="n">
        <v>1</v>
      </c>
      <c r="L179" s="15" t="inlineStr"/>
      <c r="M179" s="15" t="inlineStr"/>
      <c r="N179" s="15" t="inlineStr"/>
      <c r="O179" s="15" t="inlineStr"/>
      <c r="P179" s="15" t="inlineStr"/>
      <c r="Q179" s="15" t="n">
        <v>47</v>
      </c>
    </row>
    <row r="180" ht="15" customHeight="1"/>
    <row r="181" ht="15" customHeight="1">
      <c r="A181" s="11" t="inlineStr">
        <is>
          <r>
            <rPr>
              <rFont val="Calibri"/>
              <b val="1"/>
              <i val="1"/>
              <color rgb="00595959"/>
              <sz val="10"/>
            </rPr>
            <t>Title check:</t>
          </r>
          <r>
            <rPr>
              <rFont val="Calibri"/>
              <i val="1"/>
              <color rgb="00595959"/>
              <sz val="10"/>
            </rPr>
            <t xml:space="preserve"> OK: 199 · Check title against ladder: 8 · Market-standard role title: 6 · Consultant title: 2</t>
          </r>
        </is>
      </c>
    </row>
    <row r="182" ht="15" customHeight="1"/>
    <row r="183" ht="20" customHeight="1">
      <c r="A183" s="6" t="inlineStr">
        <is>
          <t>7. STEP 9 · Market benchmark — level crosswalk · Master M13 and family ladders</t>
        </is>
      </c>
    </row>
    <row r="184" ht="54" customHeight="1">
      <c r="A184" s="12" t="inlineStr">
        <is>
          <t>IRIS level</t>
        </is>
      </c>
      <c r="B184" s="12" t="inlineStr">
        <is>
          <t>Radford / Mercer code</t>
        </is>
      </c>
      <c r="C184" s="12" t="inlineStr">
        <is>
          <t>Pave level name</t>
        </is>
      </c>
      <c r="D184" s="12" t="inlineStr">
        <is>
          <t>SFIA 9 level</t>
        </is>
      </c>
      <c r="E184" s="12" t="inlineStr">
        <is>
          <t>GitLab</t>
        </is>
      </c>
      <c r="F184" s="12" t="inlineStr">
        <is>
          <t>Google</t>
        </is>
      </c>
      <c r="G184" s="12" t="inlineStr">
        <is>
          <t>Microsoft</t>
        </is>
      </c>
      <c r="H184" s="12" t="inlineStr">
        <is>
          <t>Amazon</t>
        </is>
      </c>
      <c r="I184" s="12" t="inlineStr">
        <is>
          <t>Workiva</t>
        </is>
      </c>
      <c r="J184" s="12" t="inlineStr">
        <is>
          <t>Infosys</t>
        </is>
      </c>
      <c r="K184" s="12" t="inlineStr">
        <is>
          <t>TCS</t>
        </is>
      </c>
      <c r="L184" s="12" t="inlineStr">
        <is>
          <t>Accenture India</t>
        </is>
      </c>
      <c r="M184" s="12" t="inlineStr">
        <is>
          <t>Big Four — Deloitte</t>
        </is>
      </c>
      <c r="N184" s="12" t="inlineStr">
        <is>
          <t>DataTracks · S31; only 2 rungs published</t>
        </is>
      </c>
    </row>
    <row r="185" ht="28" customHeight="1">
      <c r="A185" s="26" t="inlineStr">
        <is>
          <t>A1</t>
        </is>
      </c>
      <c r="B185" s="147" t="inlineStr">
        <is>
          <t>Entry / P1 · intern</t>
        </is>
      </c>
      <c r="C185" s="147" t="inlineStr">
        <is>
          <t>Entry</t>
        </is>
      </c>
      <c r="D185" s="147" t="inlineStr">
        <is>
          <t>1 Follow</t>
        </is>
      </c>
      <c r="E185" s="147" t="inlineStr">
        <is>
          <t>Intern</t>
        </is>
      </c>
      <c r="F185" s="147" t="inlineStr">
        <is>
          <t>Intern</t>
        </is>
      </c>
      <c r="G185" s="147" t="inlineStr">
        <is>
          <t>Intern</t>
        </is>
      </c>
      <c r="H185" s="147" t="inlineStr">
        <is>
          <t>Intern</t>
        </is>
      </c>
      <c r="I185" s="147" t="inlineStr">
        <is>
          <t>Intern</t>
        </is>
      </c>
      <c r="J185" s="147" t="inlineStr">
        <is>
          <t>Trainee</t>
        </is>
      </c>
      <c r="K185" s="147" t="inlineStr">
        <is>
          <t>C1Y ASE Trainee</t>
        </is>
      </c>
      <c r="L185" s="147" t="inlineStr">
        <is>
          <t>L12 Associate</t>
        </is>
      </c>
      <c r="M185" s="147" t="inlineStr">
        <is>
          <t>Intern / Trainee</t>
        </is>
      </c>
      <c r="N185" s="147" t="inlineStr">
        <is>
          <t>—</t>
        </is>
      </c>
    </row>
    <row r="186" ht="41" customHeight="1">
      <c r="A186" s="26" t="inlineStr">
        <is>
          <t>A2</t>
        </is>
      </c>
      <c r="B186" s="147" t="inlineStr">
        <is>
          <t>P1–P2</t>
        </is>
      </c>
      <c r="C186" s="147" t="inlineStr">
        <is>
          <t>Entry / Developing</t>
        </is>
      </c>
      <c r="D186" s="147" t="inlineStr">
        <is>
          <t>2 Assist</t>
        </is>
      </c>
      <c r="E186" s="147" t="inlineStr">
        <is>
          <t>Associate</t>
        </is>
      </c>
      <c r="F186" s="147" t="inlineStr">
        <is>
          <t>L3</t>
        </is>
      </c>
      <c r="G186" s="147" t="inlineStr">
        <is>
          <t>59–60</t>
        </is>
      </c>
      <c r="H186" s="147" t="inlineStr">
        <is>
          <t>L4 · SDE I</t>
        </is>
      </c>
      <c r="I186" s="147" t="inlineStr">
        <is>
          <t>Associate SE</t>
        </is>
      </c>
      <c r="J186" s="147" t="inlineStr">
        <is>
          <t>JL3B Systems Engineer</t>
        </is>
      </c>
      <c r="K186" s="147" t="inlineStr">
        <is>
          <t>C1 Assistant System Engineer</t>
        </is>
      </c>
      <c r="L186" s="147" t="inlineStr">
        <is>
          <t>L11 Analyst</t>
        </is>
      </c>
      <c r="M186" s="147" t="inlineStr">
        <is>
          <t>Analyst</t>
        </is>
      </c>
      <c r="N186" s="147" t="inlineStr">
        <is>
          <t>Associate</t>
        </is>
      </c>
    </row>
    <row r="187" ht="41" customHeight="1">
      <c r="A187" s="26" t="inlineStr">
        <is>
          <t>A3</t>
        </is>
      </c>
      <c r="B187" s="147" t="inlineStr">
        <is>
          <t>P2</t>
        </is>
      </c>
      <c r="C187" s="147" t="inlineStr">
        <is>
          <t>Developing</t>
        </is>
      </c>
      <c r="D187" s="147" t="inlineStr">
        <is>
          <t>3 Apply</t>
        </is>
      </c>
      <c r="E187" s="147" t="inlineStr">
        <is>
          <t>Intermediate</t>
        </is>
      </c>
      <c r="F187" s="147" t="inlineStr">
        <is>
          <t>L3–L4</t>
        </is>
      </c>
      <c r="G187" s="147" t="inlineStr">
        <is>
          <t>61–62</t>
        </is>
      </c>
      <c r="H187" s="147" t="inlineStr">
        <is>
          <t>L4</t>
        </is>
      </c>
      <c r="I187" s="147" t="inlineStr">
        <is>
          <t>Software Engineer</t>
        </is>
      </c>
      <c r="J187" s="147" t="inlineStr">
        <is>
          <t>JL3A Senior Systems Engineer</t>
        </is>
      </c>
      <c r="K187" s="147" t="inlineStr">
        <is>
          <t>C1 System Engineer</t>
        </is>
      </c>
      <c r="L187" s="147" t="inlineStr">
        <is>
          <t>L11–L10 · Senior Analyst</t>
        </is>
      </c>
      <c r="M187" s="147" t="inlineStr">
        <is>
          <t>Consultant</t>
        </is>
      </c>
      <c r="N187" s="147" t="inlineStr">
        <is>
          <t>Senior Associate · 2–5 yrs</t>
        </is>
      </c>
    </row>
    <row r="188" ht="54" customHeight="1">
      <c r="A188" s="23" t="inlineStr">
        <is>
          <t>B1</t>
        </is>
      </c>
      <c r="B188" s="21" t="inlineStr">
        <is>
          <t>P3 / M2</t>
        </is>
      </c>
      <c r="C188" s="21" t="inlineStr">
        <is>
          <t>Career / · Team Lead</t>
        </is>
      </c>
      <c r="D188" s="21" t="inlineStr">
        <is>
          <t>4 Enable</t>
        </is>
      </c>
      <c r="E188" s="21" t="inlineStr">
        <is>
          <t>Senior</t>
        </is>
      </c>
      <c r="F188" s="21" t="inlineStr">
        <is>
          <t>L4</t>
        </is>
      </c>
      <c r="G188" s="21" t="inlineStr">
        <is>
          <t>62</t>
        </is>
      </c>
      <c r="H188" s="21" t="inlineStr">
        <is>
          <t>L5 · SDE II</t>
        </is>
      </c>
      <c r="I188" s="21" t="inlineStr">
        <is>
          <t>Software Engineer – Senior SE</t>
        </is>
      </c>
      <c r="J188" s="21" t="inlineStr">
        <is>
          <t>JL4 Technology Analyst</t>
        </is>
      </c>
      <c r="K188" s="21" t="inlineStr">
        <is>
          <t>C2 IT Analyst</t>
        </is>
      </c>
      <c r="L188" s="21" t="inlineStr">
        <is>
          <t>L9 Team Lead / Consultant</t>
        </is>
      </c>
      <c r="M188" s="21" t="inlineStr">
        <is>
          <t>Senior Consultant / Assistant Manager</t>
        </is>
      </c>
      <c r="N188" s="21" t="inlineStr">
        <is>
          <t>—</t>
        </is>
      </c>
    </row>
    <row r="189" ht="41" customHeight="1">
      <c r="A189" s="23" t="inlineStr">
        <is>
          <t>B2</t>
        </is>
      </c>
      <c r="B189" s="21" t="inlineStr">
        <is>
          <t>P4 / M3</t>
        </is>
      </c>
      <c r="C189" s="21" t="inlineStr">
        <is>
          <t>Senior / Manager</t>
        </is>
      </c>
      <c r="D189" s="21" t="inlineStr">
        <is>
          <t>4–5</t>
        </is>
      </c>
      <c r="E189" s="21" t="inlineStr">
        <is>
          <t>Senior</t>
        </is>
      </c>
      <c r="F189" s="21" t="inlineStr">
        <is>
          <t>L5 · Senior</t>
        </is>
      </c>
      <c r="G189" s="21" t="inlineStr">
        <is>
          <t>63</t>
        </is>
      </c>
      <c r="H189" s="21" t="inlineStr">
        <is>
          <t>L5–L6</t>
        </is>
      </c>
      <c r="I189" s="21" t="inlineStr">
        <is>
          <t>Senior SE</t>
        </is>
      </c>
      <c r="J189" s="21" t="inlineStr">
        <is>
          <t>JL5 Technology Lead</t>
        </is>
      </c>
      <c r="K189" s="21" t="inlineStr">
        <is>
          <t>C3A Assistant Consultant</t>
        </is>
      </c>
      <c r="L189" s="21" t="inlineStr">
        <is>
          <t>L8 Associate Manager</t>
        </is>
      </c>
      <c r="M189" s="21" t="inlineStr">
        <is>
          <t>Manager</t>
        </is>
      </c>
      <c r="N189" s="21" t="inlineStr">
        <is>
          <t>—</t>
        </is>
      </c>
    </row>
    <row r="190" ht="41" customHeight="1">
      <c r="A190" s="23" t="inlineStr">
        <is>
          <t>B3</t>
        </is>
      </c>
      <c r="B190" s="21" t="inlineStr">
        <is>
          <t>P5 / M4</t>
        </is>
      </c>
      <c r="C190" s="21" t="inlineStr">
        <is>
          <t>Expert / Senior Manager</t>
        </is>
      </c>
      <c r="D190" s="21" t="inlineStr">
        <is>
          <t>5 Ensure, advise</t>
        </is>
      </c>
      <c r="E190" s="21" t="inlineStr">
        <is>
          <t>Senior–Staff / Manager</t>
        </is>
      </c>
      <c r="F190" s="21" t="inlineStr">
        <is>
          <t>L5 · Senior</t>
        </is>
      </c>
      <c r="G190" s="21" t="inlineStr">
        <is>
          <t>63–64</t>
        </is>
      </c>
      <c r="H190" s="21" t="inlineStr">
        <is>
          <t>L6 · Senior SDE</t>
        </is>
      </c>
      <c r="I190" s="21" t="inlineStr">
        <is>
          <t>Senior SE</t>
        </is>
      </c>
      <c r="J190" s="21" t="inlineStr">
        <is>
          <t>JL5–JL6B</t>
        </is>
      </c>
      <c r="K190" s="21" t="inlineStr">
        <is>
          <t>C3B Associate Consultant</t>
        </is>
      </c>
      <c r="L190" s="21" t="inlineStr">
        <is>
          <t>L7 Manager</t>
        </is>
      </c>
      <c r="M190" s="21" t="inlineStr">
        <is>
          <t>Senior Manager</t>
        </is>
      </c>
      <c r="N190" s="21" t="inlineStr">
        <is>
          <t>—</t>
        </is>
      </c>
    </row>
    <row r="191" ht="28" customHeight="1">
      <c r="A191" s="33" t="inlineStr">
        <is>
          <t>C1</t>
        </is>
      </c>
      <c r="B191" s="142" t="inlineStr">
        <is>
          <t>P6 / M5</t>
        </is>
      </c>
      <c r="C191" s="142" t="inlineStr">
        <is>
          <t>Principal / Director</t>
        </is>
      </c>
      <c r="D191" s="142" t="inlineStr">
        <is>
          <t>5–6</t>
        </is>
      </c>
      <c r="E191" s="142" t="inlineStr">
        <is>
          <t>Staff / Senior Manager</t>
        </is>
      </c>
      <c r="F191" s="142" t="inlineStr">
        <is>
          <t>L6 · Staff</t>
        </is>
      </c>
      <c r="G191" s="142" t="inlineStr">
        <is>
          <t>64–65</t>
        </is>
      </c>
      <c r="H191" s="142" t="inlineStr">
        <is>
          <t>L6</t>
        </is>
      </c>
      <c r="I191" s="142" t="inlineStr">
        <is>
          <t>Staff SE</t>
        </is>
      </c>
      <c r="J191" s="142" t="inlineStr">
        <is>
          <t>JL6B</t>
        </is>
      </c>
      <c r="K191" s="142" t="inlineStr">
        <is>
          <t>C4 Consultant</t>
        </is>
      </c>
      <c r="L191" s="142" t="inlineStr">
        <is>
          <t>L7 Manager</t>
        </is>
      </c>
      <c r="M191" s="142" t="inlineStr">
        <is>
          <t>Associate Director</t>
        </is>
      </c>
      <c r="N191" s="142" t="inlineStr">
        <is>
          <t>—</t>
        </is>
      </c>
    </row>
    <row r="192" ht="41" customHeight="1">
      <c r="A192" s="33" t="inlineStr">
        <is>
          <t>C2</t>
        </is>
      </c>
      <c r="B192" s="142" t="inlineStr">
        <is>
          <t>P7 / M6</t>
        </is>
      </c>
      <c r="C192" s="142" t="inlineStr">
        <is>
          <t>— / Senior Director</t>
        </is>
      </c>
      <c r="D192" s="142" t="inlineStr">
        <is>
          <t>6 Initiate, influence</t>
        </is>
      </c>
      <c r="E192" s="142" t="inlineStr">
        <is>
          <t>Principal / Director</t>
        </is>
      </c>
      <c r="F192" s="142" t="inlineStr">
        <is>
          <t>L6–L7</t>
        </is>
      </c>
      <c r="G192" s="142" t="inlineStr">
        <is>
          <t>65–66</t>
        </is>
      </c>
      <c r="H192" s="142" t="inlineStr">
        <is>
          <t>L6–L7</t>
        </is>
      </c>
      <c r="I192" s="142" t="inlineStr">
        <is>
          <t>—</t>
        </is>
      </c>
      <c r="J192" s="142" t="inlineStr">
        <is>
          <t>JL6A Senior Technology Architect</t>
        </is>
      </c>
      <c r="K192" s="142" t="inlineStr">
        <is>
          <t>C4–C5</t>
        </is>
      </c>
      <c r="L192" s="142" t="inlineStr">
        <is>
          <t>L6 Senior Manager</t>
        </is>
      </c>
      <c r="M192" s="142" t="inlineStr">
        <is>
          <t>Associate Director – Director</t>
        </is>
      </c>
      <c r="N192" s="142" t="inlineStr">
        <is>
          <t>—</t>
        </is>
      </c>
    </row>
    <row r="193" ht="41" customHeight="1">
      <c r="A193" s="39" t="inlineStr">
        <is>
          <t>D1</t>
        </is>
      </c>
      <c r="B193" s="117" t="inlineStr">
        <is>
          <t>E1–E2</t>
        </is>
      </c>
      <c r="C193" s="117" t="inlineStr">
        <is>
          <t>VP</t>
        </is>
      </c>
      <c r="D193" s="117" t="inlineStr">
        <is>
          <t>6–7</t>
        </is>
      </c>
      <c r="E193" s="117" t="inlineStr">
        <is>
          <t>Director – Senior Director</t>
        </is>
      </c>
      <c r="F193" s="117" t="inlineStr">
        <is>
          <t>L7</t>
        </is>
      </c>
      <c r="G193" s="117" t="inlineStr">
        <is>
          <t>67</t>
        </is>
      </c>
      <c r="H193" s="117" t="inlineStr">
        <is>
          <t>L7</t>
        </is>
      </c>
      <c r="I193" s="117" t="inlineStr">
        <is>
          <t>—</t>
        </is>
      </c>
      <c r="J193" s="117" t="inlineStr">
        <is>
          <t>JL7</t>
        </is>
      </c>
      <c r="K193" s="117" t="inlineStr">
        <is>
          <t>C5–SP1</t>
        </is>
      </c>
      <c r="L193" s="117" t="inlineStr">
        <is>
          <t>L5 Associate Director</t>
        </is>
      </c>
      <c r="M193" s="117" t="inlineStr">
        <is>
          <t>Director</t>
        </is>
      </c>
      <c r="N193" s="117" t="inlineStr">
        <is>
          <t>—</t>
        </is>
      </c>
    </row>
    <row r="194" ht="41" customHeight="1">
      <c r="A194" s="39" t="inlineStr">
        <is>
          <t>D2</t>
        </is>
      </c>
      <c r="B194" s="117" t="inlineStr">
        <is>
          <t>E3–E4</t>
        </is>
      </c>
      <c r="C194" s="117" t="inlineStr">
        <is>
          <t>SVP</t>
        </is>
      </c>
      <c r="D194" s="117" t="inlineStr">
        <is>
          <t>7 Set strategy</t>
        </is>
      </c>
      <c r="E194" s="117" t="inlineStr">
        <is>
          <t>VP</t>
        </is>
      </c>
      <c r="F194" s="117" t="inlineStr">
        <is>
          <t>L8 · Director</t>
        </is>
      </c>
      <c r="G194" s="117" t="inlineStr">
        <is>
          <t>68</t>
        </is>
      </c>
      <c r="H194" s="117" t="inlineStr">
        <is>
          <t>L8</t>
        </is>
      </c>
      <c r="I194" s="117" t="inlineStr">
        <is>
          <t>—</t>
        </is>
      </c>
      <c r="J194" s="117" t="inlineStr">
        <is>
          <t>—</t>
        </is>
      </c>
      <c r="K194" s="117" t="inlineStr">
        <is>
          <t>SP1 Principal Consultant</t>
        </is>
      </c>
      <c r="L194" s="117" t="inlineStr">
        <is>
          <t>—</t>
        </is>
      </c>
      <c r="M194" s="117" t="inlineStr">
        <is>
          <t>Partner</t>
        </is>
      </c>
      <c r="N194" s="117" t="inlineStr">
        <is>
          <t>—</t>
        </is>
      </c>
    </row>
    <row r="195" ht="15" customHeight="1">
      <c r="A195" s="42" t="inlineStr">
        <is>
          <t>E1</t>
        </is>
      </c>
      <c r="B195" s="141" t="inlineStr">
        <is>
          <t>E5</t>
        </is>
      </c>
      <c r="C195" s="141" t="inlineStr">
        <is>
          <t>C-Level</t>
        </is>
      </c>
      <c r="D195" s="141" t="inlineStr">
        <is>
          <t>7</t>
        </is>
      </c>
      <c r="E195" s="141" t="inlineStr">
        <is>
          <t>Executive</t>
        </is>
      </c>
      <c r="F195" s="141" t="inlineStr">
        <is>
          <t>—</t>
        </is>
      </c>
      <c r="G195" s="141" t="inlineStr">
        <is>
          <t>—</t>
        </is>
      </c>
      <c r="H195" s="141" t="inlineStr">
        <is>
          <t>—</t>
        </is>
      </c>
      <c r="I195" s="141" t="inlineStr">
        <is>
          <t>—</t>
        </is>
      </c>
      <c r="J195" s="141" t="inlineStr">
        <is>
          <t>—</t>
        </is>
      </c>
      <c r="K195" s="141" t="inlineStr">
        <is>
          <t>—</t>
        </is>
      </c>
      <c r="L195" s="141" t="inlineStr">
        <is>
          <t>—</t>
        </is>
      </c>
      <c r="M195" s="141" t="inlineStr">
        <is>
          <t>—</t>
        </is>
      </c>
      <c r="N195" s="141" t="inlineStr">
        <is>
          <t>—</t>
        </is>
      </c>
    </row>
    <row r="196" ht="15" customHeight="1"/>
    <row r="197" ht="41" customHeight="1">
      <c r="A197" s="11" t="inlineStr">
        <is>
          <t>Equivalence of scope, not pay. Each company cell is the level whose typical experience matches the IRIS level's experience range, or one step lower where the IRIS role carries less scope than the same title at a much larger firm · global product companies from B3 up. It is never higher than the experience match. Google / Microsoft / Amazon / Workiva / Infosys / TCS titles are engineering-ladder titles; per role · sheets 6–7 non-technology roles show the grade code only.</t>
        </is>
      </c>
    </row>
    <row r="198" ht="15" customHeight="1">
      <c r="A198" s="12" t="inlineStr">
        <is>
          <t>Job family</t>
        </is>
      </c>
      <c r="B198" s="210" t="n"/>
      <c r="C198" s="12" t="inlineStr">
        <is>
          <t>IRIS IC ladder · A2 → C1</t>
        </is>
      </c>
      <c r="D198" s="211" t="n"/>
      <c r="E198" s="211" t="n"/>
      <c r="F198" s="210" t="n"/>
      <c r="G198" s="12" t="inlineStr">
        <is>
          <t>IRIS manager ladder</t>
        </is>
      </c>
      <c r="H198" s="211" t="n"/>
      <c r="I198" s="210" t="n"/>
      <c r="J198" s="12" t="inlineStr">
        <is>
          <t>Market comparison</t>
        </is>
      </c>
      <c r="K198" s="211" t="n"/>
      <c r="L198" s="210" t="n"/>
      <c r="M198" s="12" t="inlineStr">
        <is>
          <t>Reference</t>
        </is>
      </c>
      <c r="N198" s="12" t="inlineStr">
        <is>
          <t>People</t>
        </is>
      </c>
    </row>
    <row r="199" ht="54" customHeight="1">
      <c r="A199" s="13" t="inlineStr">
        <is>
          <t>Consulting &amp; Professional Services</t>
        </is>
      </c>
      <c r="B199" s="210" t="n"/>
      <c r="C199" s="16" t="inlineStr">
        <is>
          <t>Financial Analyst → Senior FA → XBRL Specialist → Senior XBRL Specialist → Lead Financial Analyst → Principal XBRL Specialist</t>
        </is>
      </c>
      <c r="D199" s="211" t="n"/>
      <c r="E199" s="211" t="n"/>
      <c r="F199" s="210" t="n"/>
      <c r="G199" s="16" t="inlineStr">
        <is>
          <t>Team Lead → Manager – Assisted Services → Senior Manager → Head – XBRL Assisted Services</t>
        </is>
      </c>
      <c r="H199" s="211" t="n"/>
      <c r="I199" s="210" t="n"/>
      <c r="J199" s="16" t="inlineStr">
        <is>
          <r>
            <rPr>
              <rFont val="Calibri"/>
              <b val="1"/>
              <sz val="10"/>
            </rPr>
            <t>DataTracks · XBRL peer:</t>
          </r>
          <r>
            <rPr>
              <rFont val="Calibri"/>
              <sz val="10"/>
            </rPr>
            <t xml:space="preserve"> Associate → Senior Associate · the two rungs on its careers site; nothing higher published</t>
          </r>
        </is>
      </c>
      <c r="K199" s="211" t="n"/>
      <c r="L199" s="210" t="n"/>
      <c r="M199" s="16" t="inlineStr">
        <is>
          <t>DataTracks careers site</t>
        </is>
      </c>
      <c r="N199" s="15" t="n">
        <v>57</v>
      </c>
    </row>
    <row r="200" ht="54" customHeight="1">
      <c r="A200" s="13" t="inlineStr">
        <is>
          <t>Engineering &amp; Development</t>
        </is>
      </c>
      <c r="B200" s="210" t="n"/>
      <c r="C200" s="16" t="inlineStr">
        <is>
          <t>Software Engineer → Senior Software Engineer → Technical Specialist → Senior Technical Specialist → Lead Software Engineer → Principal Software Engineer</t>
        </is>
      </c>
      <c r="D200" s="211" t="n"/>
      <c r="E200" s="211" t="n"/>
      <c r="F200" s="210" t="n"/>
      <c r="G200" s="16" t="inlineStr">
        <is>
          <t>Team Lead → Engineering Manager → Senior Engineering Manager → Head – Product Engineering</t>
        </is>
      </c>
      <c r="H200" s="211" t="n"/>
      <c r="I200" s="210" t="n"/>
      <c r="J200" s="16" t="inlineStr">
        <is>
          <r>
            <rPr>
              <rFont val="Calibri"/>
              <b val="1"/>
              <sz val="10"/>
            </rPr>
            <t>Workiva:</t>
          </r>
          <r>
            <rPr>
              <rFont val="Calibri"/>
              <sz val="10"/>
            </rPr>
            <t xml:space="preserve"> Associate SE → SE → Senior → Staff; Radford engineering P1–P6 / M3–M6</t>
          </r>
        </is>
      </c>
      <c r="K200" s="211" t="n"/>
      <c r="L200" s="210" t="n"/>
      <c r="M200" s="16" t="inlineStr">
        <is>
          <t>Workiva · Levels.fyi, Radford / Pave</t>
        </is>
      </c>
      <c r="N200" s="15" t="n">
        <v>45</v>
      </c>
    </row>
    <row r="201" ht="41" customHeight="1">
      <c r="A201" s="13" t="inlineStr">
        <is>
          <t>Data Operations &amp; Digitization</t>
        </is>
      </c>
      <c r="B201" s="210" t="n"/>
      <c r="C201" s="16" t="inlineStr">
        <is>
          <t>Digitization Associate → Senior Digitization Associate → Digitization Specialist → Senior Specialist → Lead Specialist</t>
        </is>
      </c>
      <c r="D201" s="211" t="n"/>
      <c r="E201" s="211" t="n"/>
      <c r="F201" s="210" t="n"/>
      <c r="G201" s="16" t="inlineStr">
        <is>
          <t>Team Lead → Digitization Manager → Senior Manager → Head – Digitization</t>
        </is>
      </c>
      <c r="H201" s="211" t="n"/>
      <c r="I201" s="210" t="n"/>
      <c r="J201" s="16" t="inlineStr">
        <is>
          <r>
            <rPr>
              <rFont val="Calibri"/>
              <b val="1"/>
              <sz val="10"/>
            </rPr>
            <t>DataTracks:</t>
          </r>
          <r>
            <rPr>
              <rFont val="Calibri"/>
              <sz val="10"/>
            </rPr>
            <t xml:space="preserve"> Associate → Senior Associate · two published rungs</t>
          </r>
        </is>
      </c>
      <c r="K201" s="211" t="n"/>
      <c r="L201" s="210" t="n"/>
      <c r="M201" s="16" t="inlineStr">
        <is>
          <t>DataTracks</t>
        </is>
      </c>
      <c r="N201" s="15" t="n">
        <v>23</v>
      </c>
    </row>
    <row r="202" ht="41" customHeight="1">
      <c r="A202" s="13" t="inlineStr">
        <is>
          <t>Customer Success &amp; Support</t>
        </is>
      </c>
      <c r="B202" s="210" t="n"/>
      <c r="C202" s="16" t="inlineStr">
        <is>
          <t>Support / CS Executive → Senior Executive → Specialist → Senior Specialist → Lead Specialist</t>
        </is>
      </c>
      <c r="D202" s="211" t="n"/>
      <c r="E202" s="211" t="n"/>
      <c r="F202" s="210" t="n"/>
      <c r="G202" s="16" t="inlineStr">
        <is>
          <t>Team Lead → Support / Customer Success Manager → Senior Manager → Head – Customer Success</t>
        </is>
      </c>
      <c r="H202" s="211" t="n"/>
      <c r="I202" s="210" t="n"/>
      <c r="J202" s="16" t="inlineStr">
        <is>
          <t>Support P1–P5 / M3–M5</t>
        </is>
      </c>
      <c r="K202" s="211" t="n"/>
      <c r="L202" s="210" t="n"/>
      <c r="M202" s="16" t="inlineStr">
        <is>
          <t>Radford / Pave</t>
        </is>
      </c>
      <c r="N202" s="15" t="n">
        <v>21</v>
      </c>
    </row>
    <row r="203" ht="54" customHeight="1">
      <c r="A203" s="13" t="inlineStr">
        <is>
          <t>Sales &amp; Business Development</t>
        </is>
      </c>
      <c r="B203" s="210" t="n"/>
      <c r="C203" s="16" t="inlineStr">
        <is>
          <t>SDR → Senior SDR → Account Executive → Senior Account Executive → Lead Account Executive</t>
        </is>
      </c>
      <c r="D203" s="211" t="n"/>
      <c r="E203" s="211" t="n"/>
      <c r="F203" s="210" t="n"/>
      <c r="G203" s="16" t="inlineStr">
        <is>
          <t>Team Lead → Sales / SDR Manager → Senior Sales Manager → Head – Sales → AVP / VP Sales</t>
        </is>
      </c>
      <c r="H203" s="211" t="n"/>
      <c r="I203" s="210" t="n"/>
      <c r="J203" s="16" t="inlineStr">
        <is>
          <t>SDR → AE → Senior AE; Sales Manager M3; Head of Sales M5</t>
        </is>
      </c>
      <c r="K203" s="211" t="n"/>
      <c r="L203" s="210" t="n"/>
      <c r="M203" s="16" t="inlineStr">
        <is>
          <t>Radford / Pave, JobsPipe title hierarchy</t>
        </is>
      </c>
      <c r="N203" s="15" t="n">
        <v>21</v>
      </c>
    </row>
    <row r="204" ht="41" customHeight="1">
      <c r="A204" s="13" t="inlineStr">
        <is>
          <t>Marketing &amp; Communications</t>
        </is>
      </c>
      <c r="B204" s="210" t="n"/>
      <c r="C204" s="16" t="inlineStr">
        <is>
          <t>Marketing Associate → Senior Associate → Marketing Specialist → Senior Specialist → Lead Specialist</t>
        </is>
      </c>
      <c r="D204" s="211" t="n"/>
      <c r="E204" s="211" t="n"/>
      <c r="F204" s="210" t="n"/>
      <c r="G204" s="16" t="inlineStr">
        <is>
          <t>Team Lead → Marketing Manager → Senior Marketing Manager → Head – Marketing</t>
        </is>
      </c>
      <c r="H204" s="211" t="n"/>
      <c r="I204" s="210" t="n"/>
      <c r="J204" s="16" t="inlineStr">
        <is>
          <t>Specialist P2–P5; Manager M3–M5</t>
        </is>
      </c>
      <c r="K204" s="211" t="n"/>
      <c r="L204" s="210" t="n"/>
      <c r="M204" s="16" t="inlineStr">
        <is>
          <t>Radford / Pave</t>
        </is>
      </c>
      <c r="N204" s="15" t="n">
        <v>14</v>
      </c>
    </row>
    <row r="205" ht="41" customHeight="1">
      <c r="A205" s="13" t="inlineStr">
        <is>
          <t>Quality Assurance</t>
        </is>
      </c>
      <c r="B205" s="210" t="n"/>
      <c r="C205" s="16" t="inlineStr">
        <is>
          <t>QA Engineer → Senior QA Engineer → QA Specialist → Senior QA Specialist → Lead QA Engineer → Principal QA Engineer</t>
        </is>
      </c>
      <c r="D205" s="211" t="n"/>
      <c r="E205" s="211" t="n"/>
      <c r="F205" s="210" t="n"/>
      <c r="G205" s="16" t="inlineStr">
        <is>
          <t>Team Lead → QA Manager → Senior QA Manager → Head – Quality</t>
        </is>
      </c>
      <c r="H205" s="211" t="n"/>
      <c r="I205" s="210" t="n"/>
      <c r="J205" s="16" t="inlineStr">
        <is>
          <t>QA ladders follow engineering P1–P6 / M3–M6</t>
        </is>
      </c>
      <c r="K205" s="211" t="n"/>
      <c r="L205" s="210" t="n"/>
      <c r="M205" s="16" t="inlineStr">
        <is>
          <t>Radford / Pave</t>
        </is>
      </c>
      <c r="N205" s="15" t="n">
        <v>10</v>
      </c>
    </row>
    <row r="206" ht="41" customHeight="1">
      <c r="A206" s="13" t="inlineStr">
        <is>
          <t>Solution Consulting &amp; Implementation</t>
        </is>
      </c>
      <c r="B206" s="210" t="n"/>
      <c r="C206" s="16" t="inlineStr">
        <is>
          <t>Functional Analyst → Senior Functional Analyst → Functional Specialist → Senior Functional Specialist → Lead → Principal Solution Specialist</t>
        </is>
      </c>
      <c r="D206" s="211" t="n"/>
      <c r="E206" s="211" t="n"/>
      <c r="F206" s="210" t="n"/>
      <c r="G206" s="16" t="inlineStr">
        <is>
          <t>Team Lead → Solutions Manager → Head – Solutions</t>
        </is>
      </c>
      <c r="H206" s="211" t="n"/>
      <c r="I206" s="210" t="n"/>
      <c r="J206" s="16" t="inlineStr">
        <is>
          <t>Implementation consultant P2–P6</t>
        </is>
      </c>
      <c r="K206" s="211" t="n"/>
      <c r="L206" s="210" t="n"/>
      <c r="M206" s="16" t="inlineStr">
        <is>
          <t>Radford / Pave</t>
        </is>
      </c>
      <c r="N206" s="15" t="n">
        <v>7</v>
      </c>
    </row>
    <row r="207" ht="41" customHeight="1">
      <c r="A207" s="13" t="inlineStr">
        <is>
          <t>Product Management</t>
        </is>
      </c>
      <c r="B207" s="210" t="n"/>
      <c r="C207" s="16" t="inlineStr">
        <is>
          <t>Product Associate → Senior Product Associate → Associate PM → Product Manager → Senior PM → Principal PM</t>
        </is>
      </c>
      <c r="D207" s="211" t="n"/>
      <c r="E207" s="211" t="n"/>
      <c r="F207" s="210" t="n"/>
      <c r="G207" s="16" t="inlineStr">
        <is>
          <t>Group Product Manager → Associate Head – Product → Head – Product</t>
        </is>
      </c>
      <c r="H207" s="211" t="n"/>
      <c r="I207" s="210" t="n"/>
      <c r="J207" s="16" t="inlineStr">
        <is>
          <t>APM → PM → Senior PM → Principal / Group PM</t>
        </is>
      </c>
      <c r="K207" s="211" t="n"/>
      <c r="L207" s="210" t="n"/>
      <c r="M207" s="16" t="inlineStr">
        <is>
          <t>Radford / Pave</t>
        </is>
      </c>
      <c r="N207" s="15" t="n">
        <v>5</v>
      </c>
    </row>
    <row r="208" ht="41" customHeight="1">
      <c r="A208" s="13" t="inlineStr">
        <is>
          <t>Executive Leadership</t>
        </is>
      </c>
      <c r="B208" s="210" t="n"/>
      <c r="C208" s="16" t="inlineStr">
        <is>
          <t>—</t>
        </is>
      </c>
      <c r="D208" s="211" t="n"/>
      <c r="E208" s="211" t="n"/>
      <c r="F208" s="210" t="n"/>
      <c r="G208" s="16" t="inlineStr">
        <is>
          <t>Associate Vice President / Business Head → Vice President → CXO → CEO</t>
        </is>
      </c>
      <c r="H208" s="211" t="n"/>
      <c r="I208" s="210" t="n"/>
      <c r="J208" s="16" t="inlineStr">
        <is>
          <t>Executive E1–E6</t>
        </is>
      </c>
      <c r="K208" s="211" t="n"/>
      <c r="L208" s="210" t="n"/>
      <c r="M208" s="16" t="inlineStr">
        <is>
          <t>Radford / Pave</t>
        </is>
      </c>
      <c r="N208" s="15" t="n">
        <v>3</v>
      </c>
    </row>
    <row r="209" ht="28" customHeight="1">
      <c r="A209" s="13" t="inlineStr">
        <is>
          <t>Design &amp; Creative</t>
        </is>
      </c>
      <c r="B209" s="210" t="n"/>
      <c r="C209" s="16" t="inlineStr">
        <is>
          <t>Designer → Senior Designer → Design Specialist → Senior Design Specialist → Lead Designer</t>
        </is>
      </c>
      <c r="D209" s="211" t="n"/>
      <c r="E209" s="211" t="n"/>
      <c r="F209" s="210" t="n"/>
      <c r="G209" s="16" t="inlineStr">
        <is>
          <t>Team Lead → Design Manager → Head – Design</t>
        </is>
      </c>
      <c r="H209" s="211" t="n"/>
      <c r="I209" s="210" t="n"/>
      <c r="J209" s="16" t="inlineStr">
        <is>
          <t>Designer P1–P5 / M3–M5</t>
        </is>
      </c>
      <c r="K209" s="211" t="n"/>
      <c r="L209" s="210" t="n"/>
      <c r="M209" s="16" t="inlineStr">
        <is>
          <t>Radford / Pave</t>
        </is>
      </c>
      <c r="N209" s="15" t="n">
        <v>3</v>
      </c>
    </row>
    <row r="210" ht="28" customHeight="1">
      <c r="A210" s="13" t="inlineStr">
        <is>
          <t>Business Analysis</t>
        </is>
      </c>
      <c r="B210" s="210" t="n"/>
      <c r="C210" s="16" t="inlineStr">
        <is>
          <t>Business Analyst → Senior BA → BA Specialist → Senior BA Specialist → Lead BA → Principal BA</t>
        </is>
      </c>
      <c r="D210" s="211" t="n"/>
      <c r="E210" s="211" t="n"/>
      <c r="F210" s="210" t="n"/>
      <c r="G210" s="16" t="inlineStr">
        <is>
          <t>Team Lead → BA Manager → Senior Manager – BA</t>
        </is>
      </c>
      <c r="H210" s="211" t="n"/>
      <c r="I210" s="210" t="n"/>
      <c r="J210" s="16" t="inlineStr">
        <is>
          <t>Analyst → Senior → Lead → Principal</t>
        </is>
      </c>
      <c r="K210" s="211" t="n"/>
      <c r="L210" s="210" t="n"/>
      <c r="M210" s="16" t="inlineStr">
        <is>
          <t>Radford / Pave</t>
        </is>
      </c>
      <c r="N210" s="15" t="n">
        <v>3</v>
      </c>
    </row>
    <row r="211" ht="41" customHeight="1">
      <c r="A211" s="13" t="inlineStr">
        <is>
          <t>Project &amp; Program Management</t>
        </is>
      </c>
      <c r="B211" s="210" t="n"/>
      <c r="C211" s="16" t="inlineStr">
        <is>
          <t>Project Coordinator → Senior Coordinator → Associate Project Manager → Project Manager → Program Manager → Senior Program Manager</t>
        </is>
      </c>
      <c r="D211" s="211" t="n"/>
      <c r="E211" s="211" t="n"/>
      <c r="F211" s="210" t="n"/>
      <c r="G211" s="16" t="inlineStr">
        <is>
          <t>Delivery Manager → Associate Head – Delivery → Head – Delivery</t>
        </is>
      </c>
      <c r="H211" s="211" t="n"/>
      <c r="I211" s="210" t="n"/>
      <c r="J211" s="16" t="inlineStr">
        <is>
          <t>Project / Program Manager P3–P6; Delivery Manager M3–M5</t>
        </is>
      </c>
      <c r="K211" s="211" t="n"/>
      <c r="L211" s="210" t="n"/>
      <c r="M211" s="16" t="inlineStr">
        <is>
          <t>Radford / Pave</t>
        </is>
      </c>
      <c r="N211" s="15" t="n">
        <v>2</v>
      </c>
    </row>
    <row r="212" ht="41" customHeight="1">
      <c r="A212" s="13" t="inlineStr">
        <is>
          <t>Data &amp; Analytics</t>
        </is>
      </c>
      <c r="B212" s="210" t="n"/>
      <c r="C212" s="16" t="inlineStr">
        <is>
          <t>Data Analyst → Senior Data Analyst → Data Analytics Specialist → Senior Specialist → Lead Data Analyst</t>
        </is>
      </c>
      <c r="D212" s="211" t="n"/>
      <c r="E212" s="211" t="n"/>
      <c r="F212" s="210" t="n"/>
      <c r="G212" s="16" t="inlineStr">
        <is>
          <t>Team Lead → Data Operations Manager → Senior Manager</t>
        </is>
      </c>
      <c r="H212" s="211" t="n"/>
      <c r="I212" s="210" t="n"/>
      <c r="J212" s="16" t="inlineStr">
        <is>
          <t>Analyst P1–P5 / Manager M3–M4</t>
        </is>
      </c>
      <c r="K212" s="211" t="n"/>
      <c r="L212" s="210" t="n"/>
      <c r="M212" s="16" t="inlineStr">
        <is>
          <t>Radford / Pave</t>
        </is>
      </c>
      <c r="N212" s="15" t="n">
        <v>1</v>
      </c>
    </row>
    <row r="213" ht="15" customHeight="1"/>
    <row r="214" ht="20" customHeight="1">
      <c r="A214" s="6" t="inlineStr">
        <is>
          <t>8. STEPS 10–11 · Capability and development — headline</t>
        </is>
      </c>
    </row>
    <row r="215" ht="28" customHeight="1">
      <c r="A215" s="12" t="inlineStr">
        <is>
          <t>Department</t>
        </is>
      </c>
      <c r="B215" s="210" t="n"/>
      <c r="C215" s="12" t="inlineStr">
        <is>
          <t>People</t>
        </is>
      </c>
      <c r="D215" s="12" t="inlineStr">
        <is>
          <t>Avg competency index %</t>
        </is>
      </c>
      <c r="E215" s="12" t="inlineStr">
        <is>
          <t>Most common gaps</t>
        </is>
      </c>
      <c r="F215" s="211" t="n"/>
      <c r="G215" s="211" t="n"/>
      <c r="H215" s="210" t="n"/>
      <c r="I215" s="12" t="inlineStr">
        <is>
          <t>What helped people learn · survey</t>
        </is>
      </c>
      <c r="J215" s="211" t="n"/>
      <c r="K215" s="210" t="n"/>
      <c r="L215" s="12" t="inlineStr">
        <is>
          <t>AI / automation impact</t>
        </is>
      </c>
      <c r="M215" s="211" t="n"/>
      <c r="N215" s="210" t="n"/>
    </row>
    <row r="216" ht="54" customHeight="1">
      <c r="A216" s="13" t="inlineStr">
        <is>
          <t>CARBON Business Head</t>
        </is>
      </c>
      <c r="B216" s="210" t="n"/>
      <c r="C216" s="15" t="n">
        <v>1</v>
      </c>
      <c r="D216" s="15" t="inlineStr">
        <is>
          <t>—</t>
        </is>
      </c>
      <c r="E216" s="16" t="inlineStr">
        <is>
          <t>—</t>
        </is>
      </c>
      <c r="F216" s="211" t="n"/>
      <c r="G216" s="211" t="n"/>
      <c r="H216" s="210" t="n"/>
      <c r="I216" s="16" t="inlineStr">
        <is>
          <r>
            <rPr>
              <rFont val="Calibri"/>
              <b val="1"/>
              <sz val="10"/>
            </rPr>
            <t>Withheld:</t>
          </r>
          <r>
            <rPr>
              <rFont val="Calibri"/>
              <sz val="10"/>
            </rPr>
            <t xml:space="preserve"> fewer than 3 role-holders answered the survey, so answers would identify a person · IRIS role catalogue entry to follow</t>
          </r>
        </is>
      </c>
      <c r="J216" s="211" t="n"/>
      <c r="K216" s="210" t="n"/>
      <c r="L216" s="16" t="inlineStr">
        <is>
          <t>—</t>
        </is>
      </c>
      <c r="M216" s="211" t="n"/>
      <c r="N216" s="210" t="n"/>
    </row>
    <row r="217" ht="54" customHeight="1">
      <c r="A217" s="13" t="inlineStr">
        <is>
          <t>CRO - Carbon</t>
        </is>
      </c>
      <c r="B217" s="210" t="n"/>
      <c r="C217" s="15" t="n">
        <v>1</v>
      </c>
      <c r="D217" s="15" t="inlineStr">
        <is>
          <t>—</t>
        </is>
      </c>
      <c r="E217" s="16" t="inlineStr">
        <is>
          <t>—</t>
        </is>
      </c>
      <c r="F217" s="211" t="n"/>
      <c r="G217" s="211" t="n"/>
      <c r="H217" s="210" t="n"/>
      <c r="I217" s="16" t="inlineStr">
        <is>
          <r>
            <rPr>
              <rFont val="Calibri"/>
              <b val="1"/>
              <sz val="10"/>
            </rPr>
            <t>Withheld:</t>
          </r>
          <r>
            <rPr>
              <rFont val="Calibri"/>
              <sz val="10"/>
            </rPr>
            <t xml:space="preserve"> fewer than 3 role-holders answered the survey, so answers would identify a person · IRIS role catalogue entry to follow</t>
          </r>
        </is>
      </c>
      <c r="J217" s="211" t="n"/>
      <c r="K217" s="210" t="n"/>
      <c r="L217" s="16" t="inlineStr">
        <is>
          <t>—</t>
        </is>
      </c>
      <c r="M217" s="211" t="n"/>
      <c r="N217" s="210" t="n"/>
    </row>
    <row r="218" ht="54" customHeight="1">
      <c r="A218" s="13" t="inlineStr">
        <is>
          <t>Customer Experience</t>
        </is>
      </c>
      <c r="B218" s="210" t="n"/>
      <c r="C218" s="15" t="n">
        <v>1</v>
      </c>
      <c r="D218" s="15" t="inlineStr">
        <is>
          <t>—</t>
        </is>
      </c>
      <c r="E218" s="16" t="inlineStr">
        <is>
          <t>—</t>
        </is>
      </c>
      <c r="F218" s="211" t="n"/>
      <c r="G218" s="211" t="n"/>
      <c r="H218" s="210" t="n"/>
      <c r="I218" s="16" t="inlineStr">
        <is>
          <r>
            <rPr>
              <rFont val="Calibri"/>
              <b val="1"/>
              <sz val="10"/>
            </rPr>
            <t>Withheld:</t>
          </r>
          <r>
            <rPr>
              <rFont val="Calibri"/>
              <sz val="10"/>
            </rPr>
            <t xml:space="preserve"> fewer than 3 role-holders answered the survey, so answers would identify a person · IRIS role catalogue entry to follow</t>
          </r>
        </is>
      </c>
      <c r="J218" s="211" t="n"/>
      <c r="K218" s="210" t="n"/>
      <c r="L218" s="16" t="inlineStr">
        <is>
          <t>—</t>
        </is>
      </c>
      <c r="M218" s="211" t="n"/>
      <c r="N218" s="210" t="n"/>
    </row>
    <row r="219" ht="41" customHeight="1">
      <c r="A219" s="13" t="inlineStr">
        <is>
          <t>Digitizing</t>
        </is>
      </c>
      <c r="B219" s="210" t="n"/>
      <c r="C219" s="15" t="n">
        <v>24</v>
      </c>
      <c r="D219" s="15" t="n">
        <v>101</v>
      </c>
      <c r="E219" s="16" t="inlineStr">
        <is>
          <t>AI / GenAI · Prioritisation · XBRL &amp; taxonomy · Innovation</t>
        </is>
      </c>
      <c r="F219" s="211" t="n"/>
      <c r="G219" s="211" t="n"/>
      <c r="H219" s="210" t="n"/>
      <c r="I219" s="16" t="inlineStr">
        <is>
          <t>Mentoring / guidance from seniors · Formal / classroom training · On-the-job / hands-on</t>
        </is>
      </c>
      <c r="J219" s="211" t="n"/>
      <c r="K219" s="210" t="n"/>
      <c r="L219" s="16" t="inlineStr">
        <is>
          <t>19 of 23 say the role is changing because of AI / automation</t>
        </is>
      </c>
      <c r="M219" s="211" t="n"/>
      <c r="N219" s="210" t="n"/>
    </row>
    <row r="220" ht="41" customHeight="1">
      <c r="A220" s="13" t="inlineStr">
        <is>
          <t>Functional</t>
        </is>
      </c>
      <c r="B220" s="210" t="n"/>
      <c r="C220" s="15" t="n">
        <v>14</v>
      </c>
      <c r="D220" s="15" t="n">
        <v>94</v>
      </c>
      <c r="E220" s="16" t="inlineStr">
        <is>
          <t>Learning agility · ESG · Project &amp; agile · Analytics &amp; BI</t>
        </is>
      </c>
      <c r="F220" s="211" t="n"/>
      <c r="G220" s="211" t="n"/>
      <c r="H220" s="210" t="n"/>
      <c r="I220" s="16" t="inlineStr">
        <is>
          <t>Mentoring / guidance from seniors · On-the-job / hands-on · Formal / classroom training</t>
        </is>
      </c>
      <c r="J220" s="211" t="n"/>
      <c r="K220" s="210" t="n"/>
      <c r="L220" s="16" t="inlineStr">
        <is>
          <t>5 of 13 say the role is changing because of AI / automation</t>
        </is>
      </c>
      <c r="M220" s="211" t="n"/>
      <c r="N220" s="210" t="n"/>
    </row>
    <row r="221" ht="54" customHeight="1">
      <c r="A221" s="13" t="inlineStr">
        <is>
          <t>Marketing</t>
        </is>
      </c>
      <c r="B221" s="210" t="n"/>
      <c r="C221" s="15" t="n">
        <v>31</v>
      </c>
      <c r="D221" s="15" t="n">
        <v>89</v>
      </c>
      <c r="E221" s="16" t="inlineStr">
        <is>
          <t>Product &amp; domain · Analytics &amp; BI · Problem solving · Communication</t>
        </is>
      </c>
      <c r="F221" s="211" t="n"/>
      <c r="G221" s="211" t="n"/>
      <c r="H221" s="210" t="n"/>
      <c r="I221" s="16" t="inlineStr">
        <is>
          <t>Formal / classroom training · Mentoring / guidance from seniors · Knowledge transfer · KT · On-the-job / hands-on</t>
        </is>
      </c>
      <c r="J221" s="211" t="n"/>
      <c r="K221" s="210" t="n"/>
      <c r="L221" s="16" t="inlineStr">
        <is>
          <t>10 of 29 say the role is changing because of AI / automation</t>
        </is>
      </c>
      <c r="M221" s="211" t="n"/>
      <c r="N221" s="210" t="n"/>
    </row>
    <row r="222" ht="54" customHeight="1">
      <c r="A222" s="13" t="inlineStr">
        <is>
          <t>Quality Assurance</t>
        </is>
      </c>
      <c r="B222" s="210" t="n"/>
      <c r="C222" s="15" t="n">
        <v>8</v>
      </c>
      <c r="D222" s="15" t="n">
        <v>92</v>
      </c>
      <c r="E222" s="16" t="inlineStr">
        <is>
          <t>SQL &amp; data · AI / GenAI · Quality &amp; process · Learning agility</t>
        </is>
      </c>
      <c r="F222" s="211" t="n"/>
      <c r="G222" s="211" t="n"/>
      <c r="H222" s="210" t="n"/>
      <c r="I222" s="16" t="inlineStr">
        <is>
          <t>Formal / classroom training · On-the-job / hands-on · Knowledge transfer · KT · Mentoring / guidance from seniors</t>
        </is>
      </c>
      <c r="J222" s="211" t="n"/>
      <c r="K222" s="210" t="n"/>
      <c r="L222" s="16" t="inlineStr">
        <is>
          <t>8 of 8 say the role is changing because of AI / automation</t>
        </is>
      </c>
      <c r="M222" s="211" t="n"/>
      <c r="N222" s="210" t="n"/>
    </row>
    <row r="223" ht="28" customHeight="1">
      <c r="A223" s="13" t="inlineStr">
        <is>
          <t>Sales</t>
        </is>
      </c>
      <c r="B223" s="210" t="n"/>
      <c r="C223" s="15" t="n">
        <v>6</v>
      </c>
      <c r="D223" s="15" t="n">
        <v>93</v>
      </c>
      <c r="E223" s="16" t="inlineStr">
        <is>
          <t>Data literacy · Ownership · Communication · AI literacy</t>
        </is>
      </c>
      <c r="F223" s="211" t="n"/>
      <c r="G223" s="211" t="n"/>
      <c r="H223" s="210" t="n"/>
      <c r="I223" s="16" t="inlineStr">
        <is>
          <t>On-the-job / hands-on · Mentoring / guidance from seniors</t>
        </is>
      </c>
      <c r="J223" s="211" t="n"/>
      <c r="K223" s="210" t="n"/>
      <c r="L223" s="16" t="inlineStr">
        <is>
          <t>3 of 4 say the role is changing because of AI / automation</t>
        </is>
      </c>
      <c r="M223" s="211" t="n"/>
      <c r="N223" s="210" t="n"/>
    </row>
    <row r="224" ht="67" customHeight="1">
      <c r="A224" s="13" t="inlineStr">
        <is>
          <t>Services</t>
        </is>
      </c>
      <c r="B224" s="210" t="n"/>
      <c r="C224" s="15" t="n">
        <v>60</v>
      </c>
      <c r="D224" s="15" t="n">
        <v>99</v>
      </c>
      <c r="E224" s="16" t="inlineStr">
        <is>
          <t>AI / GenAI · Innovation · Learning agility · Accounting standards</t>
        </is>
      </c>
      <c r="F224" s="211" t="n"/>
      <c r="G224" s="211" t="n"/>
      <c r="H224" s="210" t="n"/>
      <c r="I224" s="16" t="inlineStr">
        <is>
          <t>On-the-job / hands-on · Formal / classroom training · Mentoring / guidance from seniors · Knowledge transfer · KT · Online courses / self-learning</t>
        </is>
      </c>
      <c r="J224" s="211" t="n"/>
      <c r="K224" s="210" t="n"/>
      <c r="L224" s="16" t="inlineStr">
        <is>
          <t>33 of 55 say the role is changing because of AI / automation</t>
        </is>
      </c>
      <c r="M224" s="211" t="n"/>
      <c r="N224" s="210" t="n"/>
    </row>
    <row r="225" ht="67" customHeight="1">
      <c r="A225" s="13" t="inlineStr">
        <is>
          <t>Support</t>
        </is>
      </c>
      <c r="B225" s="210" t="n"/>
      <c r="C225" s="15" t="n">
        <v>22</v>
      </c>
      <c r="D225" s="15" t="n">
        <v>92</v>
      </c>
      <c r="E225" s="16" t="inlineStr">
        <is>
          <t>SQL &amp; data · Regulatory domain · Quality &amp; process · Learning agility</t>
        </is>
      </c>
      <c r="F225" s="211" t="n"/>
      <c r="G225" s="211" t="n"/>
      <c r="H225" s="210" t="n"/>
      <c r="I225" s="16" t="inlineStr">
        <is>
          <t>On-the-job / hands-on · Formal / classroom training · Mentoring / guidance from seniors · Online courses / self-learning · Knowledge transfer · KT</t>
        </is>
      </c>
      <c r="J225" s="211" t="n"/>
      <c r="K225" s="210" t="n"/>
      <c r="L225" s="16" t="inlineStr">
        <is>
          <t>5 of 20 say the role is changing because of AI / automation</t>
        </is>
      </c>
      <c r="M225" s="211" t="n"/>
      <c r="N225" s="210" t="n"/>
    </row>
    <row r="226" ht="41" customHeight="1">
      <c r="A226" s="13" t="inlineStr">
        <is>
          <t>Technology</t>
        </is>
      </c>
      <c r="B226" s="210" t="n"/>
      <c r="C226" s="15" t="n">
        <v>47</v>
      </c>
      <c r="D226" s="15" t="n">
        <v>91</v>
      </c>
      <c r="E226" s="16" t="inlineStr">
        <is>
          <t>SQL &amp; data · Cloud &amp; DevOps · Programming &amp; stack · System design</t>
        </is>
      </c>
      <c r="F226" s="211" t="n"/>
      <c r="G226" s="211" t="n"/>
      <c r="H226" s="210" t="n"/>
      <c r="I226" s="16" t="inlineStr">
        <is>
          <t>Mentoring / guidance from seniors · Formal / classroom training · On-the-job / hands-on</t>
        </is>
      </c>
      <c r="J226" s="211" t="n"/>
      <c r="K226" s="210" t="n"/>
      <c r="L226" s="16" t="inlineStr">
        <is>
          <t>36 of 43 say the role is changing because of AI / automation</t>
        </is>
      </c>
      <c r="M226" s="211" t="n"/>
      <c r="N226" s="210" t="n"/>
    </row>
    <row r="227" ht="15" customHeight="1"/>
    <row r="228" ht="20" customHeight="1">
      <c r="A228" s="6" t="inlineStr">
        <is>
          <t>9. STEP 12 · Validation, change log and open decisions</t>
        </is>
      </c>
    </row>
    <row r="229" ht="28" customHeight="1">
      <c r="A229" s="12" t="inlineStr">
        <is>
          <t>Person</t>
        </is>
      </c>
      <c r="B229" s="210" t="n"/>
      <c r="C229" s="12" t="inlineStr">
        <is>
          <t>Department</t>
        </is>
      </c>
      <c r="D229" s="210" t="n"/>
      <c r="E229" s="12" t="inlineStr">
        <is>
          <t>Earlier proposal</t>
        </is>
      </c>
      <c r="F229" s="12" t="inlineStr">
        <is>
          <t>Final</t>
        </is>
      </c>
      <c r="G229" s="12" t="inlineStr">
        <is>
          <t>Why</t>
        </is>
      </c>
      <c r="H229" s="211" t="n"/>
      <c r="I229" s="211" t="n"/>
      <c r="J229" s="211" t="n"/>
      <c r="K229" s="211" t="n"/>
      <c r="L229" s="211" t="n"/>
      <c r="M229" s="211" t="n"/>
      <c r="N229" s="210" t="n"/>
    </row>
    <row r="230" ht="28" customHeight="1">
      <c r="A230" s="13" t="inlineStr">
        <is>
          <t>Anuradha RK</t>
        </is>
      </c>
      <c r="B230" s="210" t="n"/>
      <c r="C230" s="16" t="inlineStr">
        <is>
          <t>CARBON Business Head</t>
        </is>
      </c>
      <c r="D230" s="210" t="n"/>
      <c r="E230" s="15" t="inlineStr">
        <is>
          <t>D1</t>
        </is>
      </c>
      <c r="F230" s="15" t="inlineStr">
        <is>
          <t>D2</t>
        </is>
      </c>
      <c r="G230" s="16" t="inlineStr">
        <is>
          <r>
            <rPr>
              <rFont val="Calibri"/>
              <b val="1"/>
              <sz val="10"/>
            </rPr>
            <t>Leadership decision:</t>
          </r>
          <r>
            <rPr>
              <rFont val="Calibri"/>
              <sz val="10"/>
            </rPr>
            <t xml:space="preserve"> Leadership structure: CARBON Business Head at D2; designation now Business Head</t>
          </r>
        </is>
      </c>
      <c r="H230" s="211" t="n"/>
      <c r="I230" s="211" t="n"/>
      <c r="J230" s="211" t="n"/>
      <c r="K230" s="211" t="n"/>
      <c r="L230" s="211" t="n"/>
      <c r="M230" s="211" t="n"/>
      <c r="N230" s="210" t="n"/>
    </row>
    <row r="231" ht="28" customHeight="1">
      <c r="A231" s="13" t="inlineStr">
        <is>
          <t>Suman Adhikary</t>
        </is>
      </c>
      <c r="B231" s="210" t="n"/>
      <c r="C231" s="16" t="inlineStr">
        <is>
          <t>Customer Experience</t>
        </is>
      </c>
      <c r="D231" s="210" t="n"/>
      <c r="E231" s="15" t="inlineStr">
        <is>
          <t>D2</t>
        </is>
      </c>
      <c r="F231" s="15" t="inlineStr">
        <is>
          <t>D1</t>
        </is>
      </c>
      <c r="G231" s="16" t="inlineStr">
        <is>
          <r>
            <rPr>
              <rFont val="Calibri"/>
              <b val="1"/>
              <sz val="10"/>
            </rPr>
            <t>Leadership decision:</t>
          </r>
          <r>
            <rPr>
              <rFont val="Calibri"/>
              <sz val="10"/>
            </rPr>
            <t xml:space="preserve"> Leadership structure: one level below her manager, the CARBON Business Head; designation now Senior Vice President – Customer Experience</t>
          </r>
        </is>
      </c>
      <c r="H231" s="211" t="n"/>
      <c r="I231" s="211" t="n"/>
      <c r="J231" s="211" t="n"/>
      <c r="K231" s="211" t="n"/>
      <c r="L231" s="211" t="n"/>
      <c r="M231" s="211" t="n"/>
      <c r="N231" s="210" t="n"/>
    </row>
    <row r="232" ht="28" customHeight="1">
      <c r="A232" s="13" t="inlineStr">
        <is>
          <t>Aakanksha Swaminathan</t>
        </is>
      </c>
      <c r="B232" s="210" t="n"/>
      <c r="C232" s="16" t="inlineStr">
        <is>
          <t>Functional</t>
        </is>
      </c>
      <c r="D232" s="210" t="n"/>
      <c r="E232" s="15" t="inlineStr">
        <is>
          <t>B2</t>
        </is>
      </c>
      <c r="F232" s="15" t="inlineStr">
        <is>
          <t>B1</t>
        </is>
      </c>
      <c r="G232" s="16" t="inlineStr">
        <is>
          <t>Derived weight set RC-B-IC gives 4.31; designation now Senior Customer Success Specialist – POD Lead</t>
        </is>
      </c>
      <c r="H232" s="211" t="n"/>
      <c r="I232" s="211" t="n"/>
      <c r="J232" s="211" t="n"/>
      <c r="K232" s="211" t="n"/>
      <c r="L232" s="211" t="n"/>
      <c r="M232" s="211" t="n"/>
      <c r="N232" s="210" t="n"/>
    </row>
    <row r="233" ht="28" customHeight="1">
      <c r="A233" s="13" t="inlineStr">
        <is>
          <t>Andrea Messiga</t>
        </is>
      </c>
      <c r="B233" s="210" t="n"/>
      <c r="C233" s="16" t="inlineStr">
        <is>
          <t>Sales</t>
        </is>
      </c>
      <c r="D233" s="210" t="n"/>
      <c r="E233" s="15" t="inlineStr">
        <is>
          <t>X2</t>
        </is>
      </c>
      <c r="F233" s="15" t="inlineStr">
        <is>
          <t>X3</t>
        </is>
      </c>
      <c r="G233" s="16" t="inlineStr">
        <is>
          <r>
            <rPr>
              <rFont val="Calibri"/>
              <b val="1"/>
              <sz val="10"/>
            </rPr>
            <t>Leadership decision:</t>
          </r>
          <r>
            <rPr>
              <rFont val="Calibri"/>
              <sz val="10"/>
            </rPr>
            <t xml:space="preserve"> Leadership structure: senior consultant; designation now Senior Consultant – Enterprise Sales &amp; Account Management</t>
          </r>
        </is>
      </c>
      <c r="H233" s="211" t="n"/>
      <c r="I233" s="211" t="n"/>
      <c r="J233" s="211" t="n"/>
      <c r="K233" s="211" t="n"/>
      <c r="L233" s="211" t="n"/>
      <c r="M233" s="211" t="n"/>
      <c r="N233" s="210" t="n"/>
    </row>
    <row r="234" ht="15" customHeight="1">
      <c r="A234" s="13" t="inlineStr">
        <is>
          <t>Rohit Bansal</t>
        </is>
      </c>
      <c r="B234" s="210" t="n"/>
      <c r="C234" s="16" t="inlineStr">
        <is>
          <t>Sales</t>
        </is>
      </c>
      <c r="D234" s="210" t="n"/>
      <c r="E234" s="15" t="inlineStr">
        <is>
          <t>B3</t>
        </is>
      </c>
      <c r="F234" s="15" t="inlineStr">
        <is>
          <t>B2</t>
        </is>
      </c>
      <c r="G234" s="16" t="inlineStr">
        <is>
          <t>Derived weight set SM-B-IC gives 5.44; designation now Lead Account Executive</t>
        </is>
      </c>
      <c r="H234" s="211" t="n"/>
      <c r="I234" s="211" t="n"/>
      <c r="J234" s="211" t="n"/>
      <c r="K234" s="211" t="n"/>
      <c r="L234" s="211" t="n"/>
      <c r="M234" s="211" t="n"/>
      <c r="N234" s="210" t="n"/>
    </row>
    <row r="235" ht="15" customHeight="1">
      <c r="A235" s="13" t="inlineStr">
        <is>
          <t>Mayur Zope</t>
        </is>
      </c>
      <c r="B235" s="210" t="n"/>
      <c r="C235" s="16" t="inlineStr">
        <is>
          <t>Services</t>
        </is>
      </c>
      <c r="D235" s="210" t="n"/>
      <c r="E235" s="15" t="inlineStr">
        <is>
          <t>B3</t>
        </is>
      </c>
      <c r="F235" s="15" t="inlineStr">
        <is>
          <t>B2</t>
        </is>
      </c>
      <c r="G235" s="16" t="inlineStr">
        <is>
          <t>Derived weight set SD-B-M gives 5.28; designation now Senior Manager – Assisted Services</t>
        </is>
      </c>
      <c r="H235" s="211" t="n"/>
      <c r="I235" s="211" t="n"/>
      <c r="J235" s="211" t="n"/>
      <c r="K235" s="211" t="n"/>
      <c r="L235" s="211" t="n"/>
      <c r="M235" s="211" t="n"/>
      <c r="N235" s="210" t="n"/>
    </row>
    <row r="236" ht="15" customHeight="1">
      <c r="A236" s="13" t="inlineStr">
        <is>
          <t>Shailesh Kumar Sharma</t>
        </is>
      </c>
      <c r="B236" s="210" t="n"/>
      <c r="C236" s="16" t="inlineStr">
        <is>
          <t>Services</t>
        </is>
      </c>
      <c r="D236" s="210" t="n"/>
      <c r="E236" s="15" t="inlineStr">
        <is>
          <t>B3</t>
        </is>
      </c>
      <c r="F236" s="15" t="inlineStr">
        <is>
          <t>B2</t>
        </is>
      </c>
      <c r="G236" s="16" t="inlineStr">
        <is>
          <t>Derived weight set SD-B-M gives 5.20; designation now Senior Manager – Service Delivery</t>
        </is>
      </c>
      <c r="H236" s="211" t="n"/>
      <c r="I236" s="211" t="n"/>
      <c r="J236" s="211" t="n"/>
      <c r="K236" s="211" t="n"/>
      <c r="L236" s="211" t="n"/>
      <c r="M236" s="211" t="n"/>
      <c r="N236" s="210" t="n"/>
    </row>
    <row r="237" ht="15" customHeight="1">
      <c r="A237" s="13" t="inlineStr">
        <is>
          <t>Ruhee Chita</t>
        </is>
      </c>
      <c r="B237" s="210" t="n"/>
      <c r="C237" s="16" t="inlineStr">
        <is>
          <t>Services</t>
        </is>
      </c>
      <c r="D237" s="210" t="n"/>
      <c r="E237" s="15" t="inlineStr">
        <is>
          <t>B1</t>
        </is>
      </c>
      <c r="F237" s="15" t="inlineStr">
        <is>
          <t>A3</t>
        </is>
      </c>
      <c r="G237" s="16" t="inlineStr">
        <is>
          <t>Derived weight set SD-A gives 3.60; designation now XBRL Specialist</t>
        </is>
      </c>
      <c r="H237" s="211" t="n"/>
      <c r="I237" s="211" t="n"/>
      <c r="J237" s="211" t="n"/>
      <c r="K237" s="211" t="n"/>
      <c r="L237" s="211" t="n"/>
      <c r="M237" s="211" t="n"/>
      <c r="N237" s="210" t="n"/>
    </row>
    <row r="238" ht="15" customHeight="1">
      <c r="A238" s="13" t="inlineStr">
        <is>
          <t>Sagar Barbade</t>
        </is>
      </c>
      <c r="B238" s="210" t="n"/>
      <c r="C238" s="16" t="inlineStr">
        <is>
          <t>Services</t>
        </is>
      </c>
      <c r="D238" s="210" t="n"/>
      <c r="E238" s="15" t="inlineStr">
        <is>
          <t>B1</t>
        </is>
      </c>
      <c r="F238" s="15" t="inlineStr">
        <is>
          <t>A3</t>
        </is>
      </c>
      <c r="G238" s="16" t="inlineStr">
        <is>
          <t>Derived weight set SD-A gives 3.41; designation now XBRL Specialist</t>
        </is>
      </c>
      <c r="H238" s="211" t="n"/>
      <c r="I238" s="211" t="n"/>
      <c r="J238" s="211" t="n"/>
      <c r="K238" s="211" t="n"/>
      <c r="L238" s="211" t="n"/>
      <c r="M238" s="211" t="n"/>
      <c r="N238" s="210" t="n"/>
    </row>
    <row r="239" ht="15" customHeight="1">
      <c r="A239" s="13" t="inlineStr">
        <is>
          <t>Nupur Samantaray</t>
        </is>
      </c>
      <c r="B239" s="210" t="n"/>
      <c r="C239" s="16" t="inlineStr">
        <is>
          <t>Support</t>
        </is>
      </c>
      <c r="D239" s="210" t="n"/>
      <c r="E239" s="15" t="inlineStr">
        <is>
          <t>B2</t>
        </is>
      </c>
      <c r="F239" s="15" t="inlineStr">
        <is>
          <t>B1</t>
        </is>
      </c>
      <c r="G239" s="16" t="inlineStr">
        <is>
          <t>Derived weight set CS-B-IC gives 4.37; designation now Senior Customer Success Specialist</t>
        </is>
      </c>
      <c r="H239" s="211" t="n"/>
      <c r="I239" s="211" t="n"/>
      <c r="J239" s="211" t="n"/>
      <c r="K239" s="211" t="n"/>
      <c r="L239" s="211" t="n"/>
      <c r="M239" s="211" t="n"/>
      <c r="N239" s="210" t="n"/>
    </row>
    <row r="240" ht="15" customHeight="1">
      <c r="A240" s="13" t="inlineStr">
        <is>
          <t>Chinmayi Patil</t>
        </is>
      </c>
      <c r="B240" s="210" t="n"/>
      <c r="C240" s="16" t="inlineStr">
        <is>
          <t>Support</t>
        </is>
      </c>
      <c r="D240" s="210" t="n"/>
      <c r="E240" s="15" t="inlineStr">
        <is>
          <t>B1</t>
        </is>
      </c>
      <c r="F240" s="15" t="inlineStr">
        <is>
          <t>B2</t>
        </is>
      </c>
      <c r="G240" s="16" t="inlineStr">
        <is>
          <t>Derived weight set CS-B-IC gives 4.51; designation now Customer Success Specialist</t>
        </is>
      </c>
      <c r="H240" s="211" t="n"/>
      <c r="I240" s="211" t="n"/>
      <c r="J240" s="211" t="n"/>
      <c r="K240" s="211" t="n"/>
      <c r="L240" s="211" t="n"/>
      <c r="M240" s="211" t="n"/>
      <c r="N240" s="210" t="n"/>
    </row>
    <row r="241" ht="15" customHeight="1">
      <c r="A241" s="13" t="inlineStr">
        <is>
          <t>Mayur Narvekar</t>
        </is>
      </c>
      <c r="B241" s="210" t="n"/>
      <c r="C241" s="16" t="inlineStr">
        <is>
          <t>Support</t>
        </is>
      </c>
      <c r="D241" s="210" t="n"/>
      <c r="E241" s="15" t="inlineStr">
        <is>
          <t>B1</t>
        </is>
      </c>
      <c r="F241" s="15" t="inlineStr">
        <is>
          <t>A3</t>
        </is>
      </c>
      <c r="G241" s="16" t="inlineStr">
        <is>
          <t>Derived weight set CS-A gives 3.57; designation now MIS Specialist</t>
        </is>
      </c>
      <c r="H241" s="211" t="n"/>
      <c r="I241" s="211" t="n"/>
      <c r="J241" s="211" t="n"/>
      <c r="K241" s="211" t="n"/>
      <c r="L241" s="211" t="n"/>
      <c r="M241" s="211" t="n"/>
      <c r="N241" s="210" t="n"/>
    </row>
    <row r="242" ht="15" customHeight="1">
      <c r="A242" s="13" t="inlineStr">
        <is>
          <t>Dhiraj Suryawanshi</t>
        </is>
      </c>
      <c r="B242" s="210" t="n"/>
      <c r="C242" s="16" t="inlineStr">
        <is>
          <t>Technology</t>
        </is>
      </c>
      <c r="D242" s="210" t="n"/>
      <c r="E242" s="15" t="inlineStr">
        <is>
          <t>B3</t>
        </is>
      </c>
      <c r="F242" s="15" t="inlineStr">
        <is>
          <t>B2</t>
        </is>
      </c>
      <c r="G242" s="16" t="inlineStr">
        <is>
          <t>Derived weight set TE-B-IC gives 5.50; designation now Lead Software Engineer – POD Lead</t>
        </is>
      </c>
      <c r="H242" s="211" t="n"/>
      <c r="I242" s="211" t="n"/>
      <c r="J242" s="211" t="n"/>
      <c r="K242" s="211" t="n"/>
      <c r="L242" s="211" t="n"/>
      <c r="M242" s="211" t="n"/>
      <c r="N242" s="210" t="n"/>
    </row>
    <row r="243" ht="15" customHeight="1">
      <c r="A243" s="13" t="inlineStr">
        <is>
          <t>Sarfaraz Badi</t>
        </is>
      </c>
      <c r="B243" s="210" t="n"/>
      <c r="C243" s="16" t="inlineStr">
        <is>
          <t>Technology</t>
        </is>
      </c>
      <c r="D243" s="210" t="n"/>
      <c r="E243" s="15" t="inlineStr">
        <is>
          <t>B3</t>
        </is>
      </c>
      <c r="F243" s="15" t="inlineStr">
        <is>
          <t>B2</t>
        </is>
      </c>
      <c r="G243" s="16" t="inlineStr">
        <is>
          <t>Derived weight set TE-B-IC gives 5.50; designation now Lead Software Engineer – POD Lead</t>
        </is>
      </c>
      <c r="H243" s="211" t="n"/>
      <c r="I243" s="211" t="n"/>
      <c r="J243" s="211" t="n"/>
      <c r="K243" s="211" t="n"/>
      <c r="L243" s="211" t="n"/>
      <c r="M243" s="211" t="n"/>
      <c r="N243" s="210" t="n"/>
    </row>
    <row r="244" ht="15" customHeight="1"/>
    <row r="245" ht="67" customHeight="1">
      <c r="A245" s="208" t="inlineStr">
        <is>
          <t>Close calls and near-gate cases for the calibration panel · 25; reasons on sheet 9, sections C and C2: Aishwarya Chaulkar · A3, 2.53, Dhanraj Patil · A3, 2.50, Chirag Shah · B1, 3.53, Karthik Menon · B1, 3.53, Sudipta Kundu · B2, 4.54, Mohammed Dholkawala · B2, 4.54, Ajinkya Dhumal · A3, 3.50, Anjum Shaikh · A3, 3.45, Ashok Yadav · A3, 3.50, Dhananjay Bavkar · A3, 3.48, Purva Shrivastava · B1, 3.53, Ruhee Chita · A3, 3.60, Sandeep Dhere · B1, 3.51, Sunita Ram Singh · A3, 3.50, Sunny Kirtane · A3, 3.50, Vikram Bangera · A3, 3.48, Chinmayi Patil · B2, 4.51, Varun Bubna · B2, 4.50, Mayur Narvekar · A3, 3.57, Dhiraj Suryawanshi · B2, 5.50, Prasad Shirke · B2, 4.51, Sarfaraz Badi · B2, 5.50, Manasvi Sharma · B1, 3.52, Riya Parekh · A3, 2.42, Saniya Baxi · A2, 1.92</t>
        </is>
      </c>
    </row>
    <row r="246" ht="15" customHeight="1">
      <c r="A246" s="12" t="inlineStr">
        <is>
          <t>Open decision</t>
        </is>
      </c>
      <c r="B246" s="211" t="n"/>
      <c r="C246" s="210" t="n"/>
      <c r="D246" s="12" t="inlineStr">
        <is>
          <t>Facts here</t>
        </is>
      </c>
      <c r="E246" s="211" t="n"/>
      <c r="F246" s="211" t="n"/>
      <c r="G246" s="211" t="n"/>
      <c r="H246" s="210" t="n"/>
      <c r="I246" s="12" t="inlineStr">
        <is>
          <t>Recommendation</t>
        </is>
      </c>
      <c r="J246" s="211" t="n"/>
      <c r="K246" s="211" t="n"/>
      <c r="L246" s="211" t="n"/>
      <c r="M246" s="211" t="n"/>
      <c r="N246" s="210" t="n"/>
    </row>
    <row r="247" ht="28" customHeight="1">
      <c r="A247" s="13" t="inlineStr">
        <is>
          <t>Long-tenure people at A3</t>
        </is>
      </c>
      <c r="B247" s="211" t="n"/>
      <c r="C247" s="210" t="n"/>
      <c r="D247" s="16" t="inlineStr">
        <is>
          <t>44 people with 8+ yrs sit at A3 because their role shows Band A work.</t>
        </is>
      </c>
      <c r="E247" s="211" t="n"/>
      <c r="F247" s="211" t="n"/>
      <c r="G247" s="211" t="n"/>
      <c r="H247" s="210" t="n"/>
      <c r="I247" s="16" t="inlineStr">
        <is>
          <t>Keep the gate. Use the top of the A3 pay range for proven experts, and widen roles where real B1 work exists.</t>
        </is>
      </c>
      <c r="J247" s="211" t="n"/>
      <c r="K247" s="211" t="n"/>
      <c r="L247" s="211" t="n"/>
      <c r="M247" s="211" t="n"/>
      <c r="N247" s="210" t="n"/>
    </row>
    <row r="248" ht="28" customHeight="1">
      <c r="A248" s="13" t="inlineStr">
        <is>
          <t>Senior titles without a team</t>
        </is>
      </c>
      <c r="B248" s="211" t="n"/>
      <c r="C248" s="210" t="n"/>
      <c r="D248" s="16" t="inlineStr">
        <is>
          <t>Placed by role substance and structure; titles protected for one cycle.</t>
        </is>
      </c>
      <c r="E248" s="211" t="n"/>
      <c r="F248" s="211" t="n"/>
      <c r="G248" s="211" t="n"/>
      <c r="H248" s="210" t="n"/>
      <c r="I248" s="16" t="inlineStr">
        <is>
          <t>Business head to confirm scope.</t>
        </is>
      </c>
      <c r="J248" s="211" t="n"/>
      <c r="K248" s="211" t="n"/>
      <c r="L248" s="211" t="n"/>
      <c r="M248" s="211" t="n"/>
      <c r="N248" s="210" t="n"/>
    </row>
    <row r="249" ht="15" customHeight="1">
      <c r="A249" s="13" t="inlineStr">
        <is>
          <t>Pay ranges</t>
        </is>
      </c>
      <c r="B249" s="211" t="n"/>
      <c r="C249" s="210" t="n"/>
      <c r="D249" s="16" t="inlineStr">
        <is>
          <t>No pay data supplied.</t>
        </is>
      </c>
      <c r="E249" s="211" t="n"/>
      <c r="F249" s="211" t="n"/>
      <c r="G249" s="211" t="n"/>
      <c r="H249" s="210" t="n"/>
      <c r="I249" s="16" t="inlineStr">
        <is>
          <t>Buy one survey and apply Master M14.</t>
        </is>
      </c>
      <c r="J249" s="211" t="n"/>
      <c r="K249" s="211" t="n"/>
      <c r="L249" s="211" t="n"/>
      <c r="M249" s="211" t="n"/>
      <c r="N249" s="210" t="n"/>
    </row>
    <row r="250" ht="15" customHeight="1">
      <c r="A250" s="13" t="inlineStr">
        <is>
          <t>Consultants</t>
        </is>
      </c>
      <c r="B250" s="211" t="n"/>
      <c r="C250" s="210" t="n"/>
      <c r="D250" s="16" t="inlineStr">
        <is>
          <t>2 on statements of work.</t>
        </is>
      </c>
      <c r="E250" s="211" t="n"/>
      <c r="F250" s="211" t="n"/>
      <c r="G250" s="211" t="n"/>
      <c r="H250" s="210" t="n"/>
      <c r="I250" s="16" t="inlineStr">
        <is>
          <t>Confirm owner and SOW for each one.</t>
        </is>
      </c>
      <c r="J250" s="211" t="n"/>
      <c r="K250" s="211" t="n"/>
      <c r="L250" s="211" t="n"/>
      <c r="M250" s="211" t="n"/>
      <c r="N250" s="210" t="n"/>
    </row>
    <row r="251" ht="15" customHeight="1"/>
    <row r="252" ht="20" customHeight="1">
      <c r="A252" s="6" t="inlineStr">
        <is>
          <t>10. Data completeness</t>
        </is>
      </c>
    </row>
    <row r="253" ht="15" customHeight="1">
      <c r="A253" s="12" t="inlineStr">
        <is>
          <t>Input</t>
        </is>
      </c>
      <c r="B253" s="211" t="n"/>
      <c r="C253" s="211" t="n"/>
      <c r="D253" s="210" t="n"/>
      <c r="E253" s="12" t="inlineStr">
        <is>
          <t>Provided</t>
        </is>
      </c>
      <c r="F253" s="210" t="n"/>
      <c r="G253" s="12" t="inlineStr">
        <is>
          <t>Missing</t>
        </is>
      </c>
      <c r="H253" s="210" t="n"/>
      <c r="I253" s="12" t="inlineStr">
        <is>
          <t>Complete %</t>
        </is>
      </c>
      <c r="J253" s="210" t="n"/>
      <c r="K253" s="12" t="inlineStr">
        <is>
          <t>Who provides it</t>
        </is>
      </c>
      <c r="L253" s="211" t="n"/>
      <c r="M253" s="211" t="n"/>
      <c r="N253" s="210" t="n"/>
    </row>
    <row r="254" ht="15" customHeight="1">
      <c r="A254" s="13" t="inlineStr">
        <is>
          <t>Total experience</t>
        </is>
      </c>
      <c r="B254" s="211" t="n"/>
      <c r="C254" s="211" t="n"/>
      <c r="D254" s="210" t="n"/>
      <c r="E254" s="15" t="n">
        <v>213</v>
      </c>
      <c r="F254" s="210" t="n"/>
      <c r="G254" s="15" t="n">
        <v>2</v>
      </c>
      <c r="H254" s="210" t="n"/>
      <c r="I254" s="205" t="n">
        <v>0.9906976744186047</v>
      </c>
      <c r="J254" s="210" t="n"/>
      <c r="K254" s="16" t="inlineStr">
        <is>
          <t>HR · HRIS</t>
        </is>
      </c>
      <c r="L254" s="211" t="n"/>
      <c r="M254" s="211" t="n"/>
      <c r="N254" s="210" t="n"/>
    </row>
    <row r="255" ht="15" customHeight="1">
      <c r="A255" s="13" t="inlineStr">
        <is>
          <t>Qualification</t>
        </is>
      </c>
      <c r="B255" s="211" t="n"/>
      <c r="C255" s="211" t="n"/>
      <c r="D255" s="210" t="n"/>
      <c r="E255" s="15" t="n">
        <v>213</v>
      </c>
      <c r="F255" s="210" t="n"/>
      <c r="G255" s="15" t="n">
        <v>2</v>
      </c>
      <c r="H255" s="210" t="n"/>
      <c r="I255" s="205" t="n">
        <v>0.9906976744186047</v>
      </c>
      <c r="J255" s="210" t="n"/>
      <c r="K255" s="16" t="inlineStr">
        <is>
          <t>HR · HRIS</t>
        </is>
      </c>
      <c r="L255" s="211" t="n"/>
      <c r="M255" s="211" t="n"/>
      <c r="N255" s="210" t="n"/>
    </row>
    <row r="256" ht="15" customHeight="1">
      <c r="A256" s="13" t="inlineStr">
        <is>
          <t>Survey: purpose / deliverables</t>
        </is>
      </c>
      <c r="B256" s="211" t="n"/>
      <c r="C256" s="211" t="n"/>
      <c r="D256" s="210" t="n"/>
      <c r="E256" s="15" t="n">
        <v>207</v>
      </c>
      <c r="F256" s="210" t="n"/>
      <c r="G256" s="15" t="n">
        <v>8</v>
      </c>
      <c r="H256" s="210" t="n"/>
      <c r="I256" s="205" t="n">
        <v>0.9627906976744186</v>
      </c>
      <c r="J256" s="210" t="n"/>
      <c r="K256" s="16" t="inlineStr">
        <is>
          <t>Employee survey</t>
        </is>
      </c>
      <c r="L256" s="211" t="n"/>
      <c r="M256" s="211" t="n"/>
      <c r="N256" s="210" t="n"/>
    </row>
    <row r="257" ht="15" customHeight="1">
      <c r="A257" s="13" t="inlineStr">
        <is>
          <t>KRAs · self or manager</t>
        </is>
      </c>
      <c r="B257" s="211" t="n"/>
      <c r="C257" s="211" t="n"/>
      <c r="D257" s="210" t="n"/>
      <c r="E257" s="15" t="n">
        <v>186</v>
      </c>
      <c r="F257" s="210" t="n"/>
      <c r="G257" s="15" t="n">
        <v>29</v>
      </c>
      <c r="H257" s="210" t="n"/>
      <c r="I257" s="205" t="n">
        <v>0.8651162790697674</v>
      </c>
      <c r="J257" s="210" t="n"/>
      <c r="K257" s="16" t="inlineStr">
        <is>
          <t>Talent-mapping files</t>
        </is>
      </c>
      <c r="L257" s="211" t="n"/>
      <c r="M257" s="211" t="n"/>
      <c r="N257" s="210" t="n"/>
    </row>
    <row r="258" ht="15" customHeight="1">
      <c r="A258" s="13" t="inlineStr">
        <is>
          <t>Manager training need</t>
        </is>
      </c>
      <c r="B258" s="211" t="n"/>
      <c r="C258" s="211" t="n"/>
      <c r="D258" s="210" t="n"/>
      <c r="E258" s="15" t="n">
        <v>62</v>
      </c>
      <c r="F258" s="210" t="n"/>
      <c r="G258" s="15" t="n">
        <v>153</v>
      </c>
      <c r="H258" s="210" t="n"/>
      <c r="I258" s="205" t="n">
        <v>0.2883720930232558</v>
      </c>
      <c r="J258" s="210" t="n"/>
      <c r="K258" s="16" t="inlineStr">
        <is>
          <t>Manager</t>
        </is>
      </c>
      <c r="L258" s="211" t="n"/>
      <c r="M258" s="211" t="n"/>
      <c r="N258" s="210" t="n"/>
    </row>
    <row r="259" ht="15" customHeight="1">
      <c r="A259" s="13" t="inlineStr">
        <is>
          <t>Rating</t>
        </is>
      </c>
      <c r="B259" s="211" t="n"/>
      <c r="C259" s="211" t="n"/>
      <c r="D259" s="210" t="n"/>
      <c r="E259" s="15" t="n">
        <v>215</v>
      </c>
      <c r="F259" s="210" t="n"/>
      <c r="G259" s="15" t="n">
        <v>0</v>
      </c>
      <c r="H259" s="210" t="n"/>
      <c r="I259" s="205" t="n">
        <v>1</v>
      </c>
      <c r="J259" s="210" t="n"/>
      <c r="K259" s="16" t="inlineStr">
        <is>
          <t>Manager</t>
        </is>
      </c>
      <c r="L259" s="211" t="n"/>
      <c r="M259" s="211" t="n"/>
      <c r="N259" s="210" t="n"/>
    </row>
    <row r="260" ht="15" customHeight="1">
      <c r="A260" s="13" t="inlineStr">
        <is>
          <t>9-box</t>
        </is>
      </c>
      <c r="B260" s="211" t="n"/>
      <c r="C260" s="211" t="n"/>
      <c r="D260" s="210" t="n"/>
      <c r="E260" s="15" t="n">
        <v>213</v>
      </c>
      <c r="F260" s="210" t="n"/>
      <c r="G260" s="15" t="n">
        <v>2</v>
      </c>
      <c r="H260" s="210" t="n"/>
      <c r="I260" s="205" t="n">
        <v>0.9906976744186047</v>
      </c>
      <c r="J260" s="210" t="n"/>
      <c r="K260" s="16" t="inlineStr">
        <is>
          <t>Manager</t>
        </is>
      </c>
      <c r="L260" s="211" t="n"/>
      <c r="M260" s="211" t="n"/>
      <c r="N260" s="210" t="n"/>
    </row>
    <row r="261" ht="15" customHeight="1">
      <c r="A261" s="13" t="inlineStr">
        <is>
          <t>Pay range</t>
        </is>
      </c>
      <c r="B261" s="211" t="n"/>
      <c r="C261" s="211" t="n"/>
      <c r="D261" s="210" t="n"/>
      <c r="E261" s="15" t="n">
        <v>0</v>
      </c>
      <c r="F261" s="210" t="n"/>
      <c r="G261" s="15" t="n">
        <v>215</v>
      </c>
      <c r="H261" s="210" t="n"/>
      <c r="I261" s="205" t="n">
        <v>0</v>
      </c>
      <c r="J261" s="210" t="n"/>
      <c r="K261" s="16" t="inlineStr">
        <is>
          <t>HR · payroll</t>
        </is>
      </c>
      <c r="L261" s="211" t="n"/>
      <c r="M261" s="211" t="n"/>
      <c r="N261" s="210" t="n"/>
    </row>
    <row r="262" ht="15" customHeight="1"/>
    <row r="263" ht="20" customHeight="1">
      <c r="A263" s="6" t="inlineStr">
        <is>
          <t>11. Sources · full register: Master M16</t>
        </is>
      </c>
    </row>
    <row r="264" ht="15" customHeight="1">
      <c r="A264" s="12" t="inlineStr">
        <is>
          <t>ID</t>
        </is>
      </c>
      <c r="B264" s="12" t="inlineStr">
        <is>
          <t>Source</t>
        </is>
      </c>
      <c r="C264" s="211" t="n"/>
      <c r="D264" s="210" t="n"/>
      <c r="E264" s="12" t="inlineStr">
        <is>
          <t>What it contributed</t>
        </is>
      </c>
      <c r="F264" s="211" t="n"/>
      <c r="G264" s="211" t="n"/>
      <c r="H264" s="211" t="n"/>
      <c r="I264" s="210" t="n"/>
      <c r="J264" s="12" t="inlineStr">
        <is>
          <t>Link / where</t>
        </is>
      </c>
      <c r="K264" s="211" t="n"/>
      <c r="L264" s="211" t="n"/>
      <c r="M264" s="210" t="n"/>
      <c r="N264" s="12" t="inlineStr">
        <is>
          <t>Grade</t>
        </is>
      </c>
    </row>
    <row r="265" ht="28" customHeight="1">
      <c r="A265" s="13" t="inlineStr">
        <is>
          <t>S01</t>
        </is>
      </c>
      <c r="B265" s="16" t="inlineStr">
        <is>
          <t>Aon Radford — Global Job Architecture &amp; Leveling</t>
        </is>
      </c>
      <c r="C265" s="211" t="n"/>
      <c r="D265" s="210" t="n"/>
      <c r="E265" s="16" t="inlineStr">
        <is>
          <t>P1–P7 / M1–M6 / E1–E6 market codes on every IRIS level; dual IC / management streams</t>
        </is>
      </c>
      <c r="F265" s="211" t="n"/>
      <c r="G265" s="211" t="n"/>
      <c r="H265" s="211" t="n"/>
      <c r="I265" s="210" t="n"/>
      <c r="J265" s="16" t="inlineStr">
        <is>
          <t>https://radford.aon.com/en-us/products/release-notes/2021/radford-job-architecture-leveling</t>
        </is>
      </c>
      <c r="K265" s="211" t="n"/>
      <c r="L265" s="211" t="n"/>
      <c r="M265" s="210" t="n"/>
      <c r="N265" s="16" t="inlineStr">
        <is>
          <t>Primary</t>
        </is>
      </c>
    </row>
    <row r="266" ht="41" customHeight="1">
      <c r="A266" s="13" t="inlineStr">
        <is>
          <t>S02</t>
        </is>
      </c>
      <c r="B266" s="16" t="inlineStr">
        <is>
          <t>Pave — job levels and Radford / Mercer crosswalk</t>
        </is>
      </c>
      <c r="C266" s="211" t="n"/>
      <c r="D266" s="210" t="n"/>
      <c r="E266" s="16" t="inlineStr">
        <is>
          <t>Level names · P1 Entry, P2 Developing, P3 Career, P4 Senior, P5 Expert, P6 Principal; M3 Manager … M6 Senior Director and the Radford ↔ Mercer mapping</t>
        </is>
      </c>
      <c r="F266" s="211" t="n"/>
      <c r="G266" s="211" t="n"/>
      <c r="H266" s="211" t="n"/>
      <c r="I266" s="210" t="n"/>
      <c r="J266" s="16" t="inlineStr">
        <is>
          <t>https://support.pave.com/articles/understand-job-levels-SiKTjMHZtr.md</t>
        </is>
      </c>
      <c r="K266" s="211" t="n"/>
      <c r="L266" s="211" t="n"/>
      <c r="M266" s="210" t="n"/>
      <c r="N266" s="16" t="inlineStr">
        <is>
          <t>Primary</t>
        </is>
      </c>
    </row>
    <row r="267" ht="54" customHeight="1">
      <c r="A267" s="13" t="inlineStr">
        <is>
          <t>S03</t>
        </is>
      </c>
      <c r="B267" s="16" t="inlineStr">
        <is>
          <t>Mercer career levels · Executive, Management, Professional, Para-professional</t>
        </is>
      </c>
      <c r="C267" s="211" t="n"/>
      <c r="D267" s="210" t="n"/>
      <c r="E267" s="16" t="inlineStr">
        <is>
          <t>Management · M3+ = more time managing others' work than doing own work; M2 can be a team lead who also does the work; Mercer team-leader roles lead 2+ professionals → IRIS track rules · the 3-report manager threshold is IRIS's own rule</t>
        </is>
      </c>
      <c r="F267" s="211" t="n"/>
      <c r="G267" s="211" t="n"/>
      <c r="H267" s="211" t="n"/>
      <c r="I267" s="210" t="n"/>
      <c r="J267" s="16" t="inlineStr">
        <is>
          <t>https://help.figures.hr/en/articles/389223-mercer-levels ; https://info.mercer.com/rs/521-DEV-513/images/MLS-Job-Catalogue.pdf</t>
        </is>
      </c>
      <c r="K267" s="211" t="n"/>
      <c r="L267" s="211" t="n"/>
      <c r="M267" s="210" t="n"/>
      <c r="N267" s="16" t="inlineStr">
        <is>
          <t>Secondary</t>
        </is>
      </c>
    </row>
    <row r="268" ht="41" customHeight="1">
      <c r="A268" s="13" t="inlineStr">
        <is>
          <t>S04</t>
        </is>
      </c>
      <c r="B268" s="16" t="inlineStr">
        <is>
          <t>Mercer IPE · International Position Evaluation</t>
        </is>
      </c>
      <c r="C268" s="211" t="n"/>
      <c r="D268" s="210" t="n"/>
      <c r="E268" s="16" t="inlineStr">
        <is>
          <t>Factors Impact, Communication, Innovation, Knowledge · plus Effort &amp; Working Conditions, not used by IRIS → mapped to the IRIS six factors</t>
        </is>
      </c>
      <c r="F268" s="211" t="n"/>
      <c r="G268" s="211" t="n"/>
      <c r="H268" s="211" t="n"/>
      <c r="I268" s="210" t="n"/>
      <c r="J268" s="16" t="inlineStr">
        <is>
          <t>https://www.mercer.com/en-in/solutions/talent-and-rewards/job-architecture/job-evaluation-ipe/</t>
        </is>
      </c>
      <c r="K268" s="211" t="n"/>
      <c r="L268" s="211" t="n"/>
      <c r="M268" s="210" t="n"/>
      <c r="N268" s="16" t="inlineStr">
        <is>
          <t>Primary</t>
        </is>
      </c>
    </row>
    <row r="269" ht="67" customHeight="1">
      <c r="A269" s="13" t="inlineStr">
        <is>
          <t>S05</t>
        </is>
      </c>
      <c r="B269" s="16" t="inlineStr">
        <is>
          <t>Korn Ferry Hay Guide Chart-Profile method</t>
        </is>
      </c>
      <c r="C269" s="211" t="n"/>
      <c r="D269" s="210" t="n"/>
      <c r="E269" s="16" t="inlineStr">
        <is>
          <t>Factors Know-How, Problem Solving, Accountability · plus Working Conditions where it applies; used by 5,000+ private and public organisations</t>
        </is>
      </c>
      <c r="F269" s="211" t="n"/>
      <c r="G269" s="211" t="n"/>
      <c r="H269" s="211" t="n"/>
      <c r="I269" s="210" t="n"/>
      <c r="J269" s="16" t="inlineStr">
        <is>
          <t>https://www.gov.nl.ca/exec/tbs/department/branches/classification/what-is-the-korn-ferry-hay-group-guide-chart-profile-method-of-job-evaluation/ ; https://www.uwo.ca/humanresources/wjec/docs/hay_method_overview.pdf</t>
        </is>
      </c>
      <c r="K269" s="211" t="n"/>
      <c r="L269" s="211" t="n"/>
      <c r="M269" s="210" t="n"/>
      <c r="N269" s="16" t="inlineStr">
        <is>
          <t>Primary</t>
        </is>
      </c>
    </row>
    <row r="270" ht="54" customHeight="1">
      <c r="A270" s="13" t="inlineStr">
        <is>
          <t>S06</t>
        </is>
      </c>
      <c r="B270" s="16" t="inlineStr">
        <is>
          <t>Hay short profile · A / L / P</t>
        </is>
      </c>
      <c r="C270" s="211" t="n"/>
      <c r="D270" s="210" t="n"/>
      <c r="E270" s="16" t="inlineStr">
        <is>
          <t>A-profile = accountability exceeds problem solving · line, results-led; L = problem solving equals accountability · level profile; P = problem solving exceeds accountability · research, thinking-led → IRIS work-type tilts</t>
        </is>
      </c>
      <c r="F270" s="211" t="n"/>
      <c r="G270" s="211" t="n"/>
      <c r="H270" s="211" t="n"/>
      <c r="I270" s="210" t="n"/>
      <c r="J270" s="16" t="inlineStr">
        <is>
          <t>https://peoplecentre.wordpress.com/2016/10/02/hay-job-evaluation-methodology-the-short-profile/</t>
        </is>
      </c>
      <c r="K270" s="211" t="n"/>
      <c r="L270" s="211" t="n"/>
      <c r="M270" s="210" t="n"/>
      <c r="N270" s="16" t="inlineStr">
        <is>
          <t>Secondary</t>
        </is>
      </c>
    </row>
    <row r="271" ht="41" customHeight="1">
      <c r="A271" s="13" t="inlineStr">
        <is>
          <t>S07</t>
        </is>
      </c>
      <c r="B271" s="16" t="inlineStr">
        <is>
          <t>WTW Global Grading System</t>
        </is>
      </c>
      <c r="C271" s="211" t="n"/>
      <c r="D271" s="210" t="n"/>
      <c r="E271" s="16" t="inlineStr">
        <is>
          <t>Two-step banding then grading; separate management and IC paths; 16–25 grades by organisation size → IRIS band-then-level design</t>
        </is>
      </c>
      <c r="F271" s="211" t="n"/>
      <c r="G271" s="211" t="n"/>
      <c r="H271" s="211" t="n"/>
      <c r="I271" s="210" t="n"/>
      <c r="J271" s="16" t="inlineStr">
        <is>
          <t>https://assets.publishing.service.gov.uk/media/66a370440808eaf43b50d7b2/WTW_OME-STRB_Job_Levelling_FOR_PUBLICATION.pdf</t>
        </is>
      </c>
      <c r="K271" s="211" t="n"/>
      <c r="L271" s="211" t="n"/>
      <c r="M271" s="210" t="n"/>
      <c r="N271" s="16" t="inlineStr">
        <is>
          <t>Primary</t>
        </is>
      </c>
    </row>
    <row r="272" ht="54" customHeight="1">
      <c r="A272" s="13" t="inlineStr">
        <is>
          <t>S08</t>
        </is>
      </c>
      <c r="B272" s="16" t="inlineStr">
        <is>
          <t>SFIA 9 — levels of responsibility</t>
        </is>
      </c>
      <c r="C272" s="211" t="n"/>
      <c r="D272" s="210" t="n"/>
      <c r="E272" s="16" t="inlineStr">
        <is>
          <t>7 levels · Follow, Assist, Apply, Enable, Ensure/advise, Initiate/influence, Set strategy defined by autonomy, influence, complexity → factor anchors and the 1–5 proficiency scale</t>
        </is>
      </c>
      <c r="F272" s="211" t="n"/>
      <c r="G272" s="211" t="n"/>
      <c r="H272" s="211" t="n"/>
      <c r="I272" s="210" t="n"/>
      <c r="J272" s="16" t="inlineStr">
        <is>
          <t>https://sfia-online.org/en/about-sfia/how-sfia-works</t>
        </is>
      </c>
      <c r="K272" s="211" t="n"/>
      <c r="L272" s="211" t="n"/>
      <c r="M272" s="210" t="n"/>
      <c r="N272" s="16" t="inlineStr">
        <is>
          <t>Primary</t>
        </is>
      </c>
    </row>
    <row r="273" ht="54" customHeight="1">
      <c r="A273" s="13" t="inlineStr">
        <is>
          <t>S09</t>
        </is>
      </c>
      <c r="B273" s="16" t="inlineStr">
        <is>
          <t>McKinsey — spans of control archetypes</t>
        </is>
      </c>
      <c r="C273" s="211" t="n"/>
      <c r="D273" s="210" t="n"/>
      <c r="E273" s="16" t="inlineStr">
        <is>
          <t>Player/coach 3–5, coach 6–7, supervisor 8–10, facilitator 11–15, coordinator 15+ → IRIS span norms</t>
        </is>
      </c>
      <c r="F273" s="211" t="n"/>
      <c r="G273" s="211" t="n"/>
      <c r="H273" s="211" t="n"/>
      <c r="I273" s="210" t="n"/>
      <c r="J273" s="16" t="inlineStr">
        <is>
          <t>https://www.mckinsey.com/capabilities/people-and-organizational-performance/our-insights/how-to-identify-the-right-spans-of-control-for-your-organization</t>
        </is>
      </c>
      <c r="K273" s="211" t="n"/>
      <c r="L273" s="211" t="n"/>
      <c r="M273" s="210" t="n"/>
      <c r="N273" s="16" t="inlineStr">
        <is>
          <t>Primary</t>
        </is>
      </c>
    </row>
    <row r="274" ht="28" customHeight="1">
      <c r="A274" s="13" t="inlineStr">
        <is>
          <t>S10</t>
        </is>
      </c>
      <c r="B274" s="16" t="inlineStr">
        <is>
          <t>Levelling guides · Ravio, CareerBird, Careerminds</t>
        </is>
      </c>
      <c r="C274" s="211" t="n"/>
      <c r="D274" s="210" t="n"/>
      <c r="E274" s="16" t="inlineStr">
        <is>
          <t>≈ 12 levels suit 500–1,500 people → IRIS uses 12 employee levels</t>
        </is>
      </c>
      <c r="F274" s="211" t="n"/>
      <c r="G274" s="211" t="n"/>
      <c r="H274" s="211" t="n"/>
      <c r="I274" s="210" t="n"/>
      <c r="J274" s="16" t="inlineStr">
        <is>
          <t>Public web guides</t>
        </is>
      </c>
      <c r="K274" s="211" t="n"/>
      <c r="L274" s="211" t="n"/>
      <c r="M274" s="210" t="n"/>
      <c r="N274" s="16" t="inlineStr">
        <is>
          <t>Secondary</t>
        </is>
      </c>
    </row>
    <row r="275" ht="54" customHeight="1">
      <c r="A275" s="13" t="inlineStr">
        <is>
          <t>S11</t>
        </is>
      </c>
      <c r="B275" s="16" t="inlineStr">
        <is>
          <t>WorldatWork — salary structure policies and practices</t>
        </is>
      </c>
      <c r="C275" s="211" t="n"/>
      <c r="D275" s="210" t="n"/>
      <c r="E275" s="16" t="inlineStr">
        <is>
          <t>Graded salary structures, range spread and midpoint concepts. It does not give range spreads by level: the spreads and midpoint steps in M14 are IRIS working assumptions until a pay survey is bought</t>
        </is>
      </c>
      <c r="F275" s="211" t="n"/>
      <c r="G275" s="211" t="n"/>
      <c r="H275" s="211" t="n"/>
      <c r="I275" s="210" t="n"/>
      <c r="J275" s="16" t="inlineStr">
        <is>
          <t>https://worldatwork.org/media/CDN/dist/CDN2/documents/pdf/resources/research/Salary-Structure-Policies-Practices-2012.pdf</t>
        </is>
      </c>
      <c r="K275" s="211" t="n"/>
      <c r="L275" s="211" t="n"/>
      <c r="M275" s="210" t="n"/>
      <c r="N275" s="16" t="inlineStr">
        <is>
          <t>Secondary</t>
        </is>
      </c>
    </row>
    <row r="276" ht="54" customHeight="1">
      <c r="A276" s="13" t="inlineStr">
        <is>
          <t>S12</t>
        </is>
      </c>
      <c r="B276" s="16" t="inlineStr">
        <is>
          <t>World Economic Forum — Future of Jobs Report 2025</t>
        </is>
      </c>
      <c r="C276" s="211" t="n"/>
      <c r="D276" s="210" t="n"/>
      <c r="E276"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F276" s="211" t="n"/>
      <c r="G276" s="211" t="n"/>
      <c r="H276" s="211" t="n"/>
      <c r="I276" s="210" t="n"/>
      <c r="J276" s="16" t="inlineStr">
        <is>
          <t>https://www.weforum.org/publications/the-future-of-jobs-report-2025/digest/</t>
        </is>
      </c>
      <c r="K276" s="211" t="n"/>
      <c r="L276" s="211" t="n"/>
      <c r="M276" s="210" t="n"/>
      <c r="N276" s="16" t="inlineStr">
        <is>
          <t>Primary</t>
        </is>
      </c>
    </row>
    <row r="277" ht="28" customHeight="1">
      <c r="A277" s="13" t="inlineStr">
        <is>
          <t>S13</t>
        </is>
      </c>
      <c r="B277" s="16" t="inlineStr">
        <is>
          <t>PMI Talent Triangle</t>
        </is>
      </c>
      <c r="C277" s="211" t="n"/>
      <c r="D277" s="210" t="n"/>
      <c r="E277" s="16" t="inlineStr">
        <is>
          <t>Ways of Working, Power Skills, Business Acumen → leadership and project competencies</t>
        </is>
      </c>
      <c r="F277" s="211" t="n"/>
      <c r="G277" s="211" t="n"/>
      <c r="H277" s="211" t="n"/>
      <c r="I277" s="210" t="n"/>
      <c r="J277" s="16" t="inlineStr">
        <is>
          <t>https://www.pmi.org/certifications/certification-resources/maintain/talent-triangle</t>
        </is>
      </c>
      <c r="K277" s="211" t="n"/>
      <c r="L277" s="211" t="n"/>
      <c r="M277" s="210" t="n"/>
      <c r="N277" s="16" t="inlineStr">
        <is>
          <t>Primary</t>
        </is>
      </c>
    </row>
    <row r="278" ht="54" customHeight="1">
      <c r="A278" s="13" t="inlineStr">
        <is>
          <t>S14</t>
        </is>
      </c>
      <c r="B278" s="16" t="inlineStr">
        <is>
          <t>SHL Universal Competency Framework — the Great Eight</t>
        </is>
      </c>
      <c r="C278" s="211" t="n"/>
      <c r="D278" s="210" t="n"/>
      <c r="E278" s="16" t="inlineStr">
        <is>
          <t>Leading &amp; Deciding; Supporting &amp; Co-operating; Interacting &amp; Presenting; Analysing &amp; Interpreting; Creating &amp; Conceptualising; Organising &amp; Executing; Adapting &amp; Coping; Enterprising &amp; Performing → coverage check of the IRIS clusters</t>
        </is>
      </c>
      <c r="F278" s="211" t="n"/>
      <c r="G278" s="211" t="n"/>
      <c r="H278" s="211" t="n"/>
      <c r="I278" s="210" t="n"/>
      <c r="J278" s="16" t="inlineStr">
        <is>
          <t>https://www.shl.com/assets/campaigns/global/competency-fit/universal-competency-framework-whitepaper-en.pdf</t>
        </is>
      </c>
      <c r="K278" s="211" t="n"/>
      <c r="L278" s="211" t="n"/>
      <c r="M278" s="210" t="n"/>
      <c r="N278" s="16" t="inlineStr">
        <is>
          <t>Primary</t>
        </is>
      </c>
    </row>
    <row r="279" ht="41" customHeight="1">
      <c r="A279" s="13" t="inlineStr">
        <is>
          <t>S15</t>
        </is>
      </c>
      <c r="B279" s="16" t="inlineStr">
        <is>
          <t>Korn Ferry Leadership Architect · 38 competencies in four factors: Thought, Results, People, Self</t>
        </is>
      </c>
      <c r="C279" s="211" t="n"/>
      <c r="D279" s="210" t="n"/>
      <c r="E279" s="16" t="inlineStr">
        <is>
          <t>Behavioural anchors and coverage check for Core and Leadership clusters</t>
        </is>
      </c>
      <c r="F279" s="211" t="n"/>
      <c r="G279" s="211" t="n"/>
      <c r="H279" s="211" t="n"/>
      <c r="I279" s="210" t="n"/>
      <c r="J279" s="16" t="inlineStr">
        <is>
          <t>https://cardinalatwork.stanford.edu/careers/performance-management/competencies</t>
        </is>
      </c>
      <c r="K279" s="211" t="n"/>
      <c r="L279" s="211" t="n"/>
      <c r="M279" s="210" t="n"/>
      <c r="N279" s="16" t="inlineStr">
        <is>
          <t>Secondary</t>
        </is>
      </c>
    </row>
    <row r="280" ht="41" customHeight="1">
      <c r="A280" s="13" t="inlineStr">
        <is>
          <t>S16</t>
        </is>
      </c>
      <c r="B280" s="16" t="inlineStr">
        <is>
          <t>Google Project Oxygen — 10 behaviours of great managers</t>
        </is>
      </c>
      <c r="C280" s="211" t="n"/>
      <c r="D280" s="210" t="n"/>
      <c r="E280" s="16" t="inlineStr">
        <is>
          <t>Coach, empower, inclusive team, results, communicate, career development, vision, technical skill, collaborate, decide → Leadership cluster indicators</t>
        </is>
      </c>
      <c r="F280" s="211" t="n"/>
      <c r="G280" s="211" t="n"/>
      <c r="H280" s="211" t="n"/>
      <c r="I280" s="210" t="n"/>
      <c r="J280" s="16" t="inlineStr">
        <is>
          <t>https://rework.withgoogle.com/intl/en/guides/following-the-data-the-research-behind-great-managers</t>
        </is>
      </c>
      <c r="K280" s="211" t="n"/>
      <c r="L280" s="211" t="n"/>
      <c r="M280" s="210" t="n"/>
      <c r="N280" s="16" t="inlineStr">
        <is>
          <t>Secondary</t>
        </is>
      </c>
    </row>
    <row r="281" ht="28" customHeight="1">
      <c r="A281" s="13" t="inlineStr">
        <is>
          <t>S17</t>
        </is>
      </c>
      <c r="B281" s="16" t="inlineStr">
        <is>
          <t>Digital Education Council — AI literacy framework</t>
        </is>
      </c>
      <c r="C281" s="211" t="n"/>
      <c r="D281" s="210" t="n"/>
      <c r="E281" s="16" t="inlineStr">
        <is>
          <t>Understanding, critical evaluation and responsible use of AI → AI Literacy indicators</t>
        </is>
      </c>
      <c r="F281" s="211" t="n"/>
      <c r="G281" s="211" t="n"/>
      <c r="H281" s="211" t="n"/>
      <c r="I281" s="210" t="n"/>
      <c r="J281" s="16" t="inlineStr">
        <is>
          <t>Digital Education Council · public</t>
        </is>
      </c>
      <c r="K281" s="211" t="n"/>
      <c r="L281" s="211" t="n"/>
      <c r="M281" s="210" t="n"/>
      <c r="N281" s="16" t="inlineStr">
        <is>
          <t>Secondary</t>
        </is>
      </c>
    </row>
    <row r="282" ht="28" customHeight="1">
      <c r="A282" s="13" t="inlineStr">
        <is>
          <t>S18</t>
        </is>
      </c>
      <c r="B282" s="16" t="inlineStr">
        <is>
          <t>SHRM BASK</t>
        </is>
      </c>
      <c r="C282" s="211" t="n"/>
      <c r="D282" s="210" t="n"/>
      <c r="E282" s="16" t="inlineStr">
        <is>
          <t>HR department technical competencies</t>
        </is>
      </c>
      <c r="F282" s="211" t="n"/>
      <c r="G282" s="211" t="n"/>
      <c r="H282" s="211" t="n"/>
      <c r="I282" s="210" t="n"/>
      <c r="J282" s="16" t="inlineStr">
        <is>
          <t>https://www.shrm.org/credentials/certification/shrm-bask</t>
        </is>
      </c>
      <c r="K282" s="211" t="n"/>
      <c r="L282" s="211" t="n"/>
      <c r="M282" s="210" t="n"/>
      <c r="N282" s="16" t="inlineStr">
        <is>
          <t>Primary</t>
        </is>
      </c>
    </row>
    <row r="283" ht="28" customHeight="1">
      <c r="A283" s="13" t="inlineStr">
        <is>
          <t>S19</t>
        </is>
      </c>
      <c r="B283" s="16" t="inlineStr">
        <is>
          <t>CIPD Profession Map</t>
        </is>
      </c>
      <c r="C283" s="211" t="n"/>
      <c r="D283" s="210" t="n"/>
      <c r="E283" s="16" t="inlineStr">
        <is>
          <t>HR specialist areas</t>
        </is>
      </c>
      <c r="F283" s="211" t="n"/>
      <c r="G283" s="211" t="n"/>
      <c r="H283" s="211" t="n"/>
      <c r="I283" s="210" t="n"/>
      <c r="J283" s="16" t="inlineStr">
        <is>
          <t>https://www.cipd.org/en/the-people-profession/the-profession-map/</t>
        </is>
      </c>
      <c r="K283" s="211" t="n"/>
      <c r="L283" s="211" t="n"/>
      <c r="M283" s="210" t="n"/>
      <c r="N283" s="16" t="inlineStr">
        <is>
          <t>Primary</t>
        </is>
      </c>
    </row>
    <row r="284" ht="28" customHeight="1">
      <c r="A284" s="13" t="inlineStr">
        <is>
          <t>S20</t>
        </is>
      </c>
      <c r="B284" s="16" t="inlineStr">
        <is>
          <t>IMA Competency Framework · management accounting</t>
        </is>
      </c>
      <c r="C284" s="211" t="n"/>
      <c r="D284" s="210" t="n"/>
      <c r="E284" s="16" t="inlineStr">
        <is>
          <t>Finance department technical competencies</t>
        </is>
      </c>
      <c r="F284" s="211" t="n"/>
      <c r="G284" s="211" t="n"/>
      <c r="H284" s="211" t="n"/>
      <c r="I284" s="210" t="n"/>
      <c r="J284" s="16" t="inlineStr">
        <is>
          <t>https://www.imanet.org/framework</t>
        </is>
      </c>
      <c r="K284" s="211" t="n"/>
      <c r="L284" s="211" t="n"/>
      <c r="M284" s="210" t="n"/>
      <c r="N284" s="16" t="inlineStr">
        <is>
          <t>Primary</t>
        </is>
      </c>
    </row>
    <row r="285" ht="15" customHeight="1">
      <c r="A285" s="13" t="inlineStr">
        <is>
          <t>S21</t>
        </is>
      </c>
      <c r="B285" s="16" t="inlineStr">
        <is>
          <t>IIBA BABOK Guide v3</t>
        </is>
      </c>
      <c r="C285" s="211" t="n"/>
      <c r="D285" s="210" t="n"/>
      <c r="E285" s="16" t="inlineStr">
        <is>
          <t>Business Analysis competencies</t>
        </is>
      </c>
      <c r="F285" s="211" t="n"/>
      <c r="G285" s="211" t="n"/>
      <c r="H285" s="211" t="n"/>
      <c r="I285" s="210" t="n"/>
      <c r="J285" s="16" t="inlineStr">
        <is>
          <t>https://www.iiba.org</t>
        </is>
      </c>
      <c r="K285" s="211" t="n"/>
      <c r="L285" s="211" t="n"/>
      <c r="M285" s="210" t="n"/>
      <c r="N285" s="16" t="inlineStr">
        <is>
          <t>Primary</t>
        </is>
      </c>
    </row>
    <row r="286" ht="15" customHeight="1">
      <c r="A286" s="13" t="inlineStr">
        <is>
          <t>S22</t>
        </is>
      </c>
      <c r="B286" s="16" t="inlineStr">
        <is>
          <t>ISTQB</t>
        </is>
      </c>
      <c r="C286" s="211" t="n"/>
      <c r="D286" s="210" t="n"/>
      <c r="E286" s="16" t="inlineStr">
        <is>
          <t>Quality Assurance competencies and credentials</t>
        </is>
      </c>
      <c r="F286" s="211" t="n"/>
      <c r="G286" s="211" t="n"/>
      <c r="H286" s="211" t="n"/>
      <c r="I286" s="210" t="n"/>
      <c r="J286" s="16" t="inlineStr">
        <is>
          <t>https://www.istqb.org</t>
        </is>
      </c>
      <c r="K286" s="211" t="n"/>
      <c r="L286" s="211" t="n"/>
      <c r="M286" s="210" t="n"/>
      <c r="N286" s="16" t="inlineStr">
        <is>
          <t>Primary</t>
        </is>
      </c>
    </row>
    <row r="287" ht="15" customHeight="1">
      <c r="A287" s="13" t="inlineStr">
        <is>
          <t>S23</t>
        </is>
      </c>
      <c r="B287" s="16" t="inlineStr">
        <is>
          <t>ITIL 4 and ISO/IEC 27001:2022</t>
        </is>
      </c>
      <c r="C287" s="211" t="n"/>
      <c r="D287" s="210" t="n"/>
      <c r="E287" s="16" t="inlineStr">
        <is>
          <t>IT &amp; Infrastructure competencies</t>
        </is>
      </c>
      <c r="F287" s="211" t="n"/>
      <c r="G287" s="211" t="n"/>
      <c r="H287" s="211" t="n"/>
      <c r="I287" s="210" t="n"/>
      <c r="J287" s="16" t="inlineStr">
        <is>
          <t>https://www.iso.org/standard/27001</t>
        </is>
      </c>
      <c r="K287" s="211" t="n"/>
      <c r="L287" s="211" t="n"/>
      <c r="M287" s="210" t="n"/>
      <c r="N287" s="16" t="inlineStr">
        <is>
          <t>Primary</t>
        </is>
      </c>
    </row>
    <row r="288" ht="28" customHeight="1">
      <c r="A288" s="13" t="inlineStr">
        <is>
          <t>S24</t>
        </is>
      </c>
      <c r="B288" s="16" t="inlineStr">
        <is>
          <t>ICSI · Institute of Company Secretaries of India</t>
        </is>
      </c>
      <c r="C288" s="211" t="n"/>
      <c r="D288" s="210" t="n"/>
      <c r="E288" s="16" t="inlineStr">
        <is>
          <t>Secretarial &amp; Legal competencies; statutory gate for Company Secretary</t>
        </is>
      </c>
      <c r="F288" s="211" t="n"/>
      <c r="G288" s="211" t="n"/>
      <c r="H288" s="211" t="n"/>
      <c r="I288" s="210" t="n"/>
      <c r="J288" s="16" t="inlineStr">
        <is>
          <t>https://www.icsi.edu</t>
        </is>
      </c>
      <c r="K288" s="211" t="n"/>
      <c r="L288" s="211" t="n"/>
      <c r="M288" s="210" t="n"/>
      <c r="N288" s="16" t="inlineStr">
        <is>
          <t>Primary</t>
        </is>
      </c>
    </row>
    <row r="289" ht="28" customHeight="1">
      <c r="A289" s="13" t="inlineStr">
        <is>
          <t>S25</t>
        </is>
      </c>
      <c r="B289" s="16" t="inlineStr">
        <is>
          <t>AICPA &amp; XBRL US — XBRL US GAAP Certificate</t>
        </is>
      </c>
      <c r="C289" s="211" t="n"/>
      <c r="D289" s="210" t="n"/>
      <c r="E289" s="16" t="inlineStr">
        <is>
          <t>XBRL &amp; taxonomy competency and credential</t>
        </is>
      </c>
      <c r="F289" s="211" t="n"/>
      <c r="G289" s="211" t="n"/>
      <c r="H289" s="211" t="n"/>
      <c r="I289" s="210" t="n"/>
      <c r="J289" s="16" t="inlineStr">
        <is>
          <t>https://xbrl.us</t>
        </is>
      </c>
      <c r="K289" s="211" t="n"/>
      <c r="L289" s="211" t="n"/>
      <c r="M289" s="210" t="n"/>
      <c r="N289" s="16" t="inlineStr">
        <is>
          <t>Primary</t>
        </is>
      </c>
    </row>
    <row r="290" ht="28" customHeight="1">
      <c r="A290" s="13" t="inlineStr">
        <is>
          <t>S26</t>
        </is>
      </c>
      <c r="B290" s="16" t="inlineStr">
        <is>
          <t>ILO ISCO-08 · India's NCO-2015 follows the same structure</t>
        </is>
      </c>
      <c r="C290" s="211" t="n"/>
      <c r="D290" s="210" t="n"/>
      <c r="E290" s="16" t="inlineStr">
        <is>
          <t>Each job family is anchored to an ISCO-08 unit group so families are standard, not invented</t>
        </is>
      </c>
      <c r="F290" s="211" t="n"/>
      <c r="G290" s="211" t="n"/>
      <c r="H290" s="211" t="n"/>
      <c r="I290" s="210" t="n"/>
      <c r="J290" s="16" t="inlineStr">
        <is>
          <t>https://worldoftaxonomy.com/system/isco_08/node/251</t>
        </is>
      </c>
      <c r="K290" s="211" t="n"/>
      <c r="L290" s="211" t="n"/>
      <c r="M290" s="210" t="n"/>
      <c r="N290" s="16" t="inlineStr">
        <is>
          <t>Primary</t>
        </is>
      </c>
    </row>
    <row r="291" ht="54" customHeight="1">
      <c r="A291" s="13" t="inlineStr">
        <is>
          <t>S27</t>
        </is>
      </c>
      <c r="B291" s="16" t="inlineStr">
        <is>
          <t>Deloitte — The skills-based organization: a new operating model for work and the workforce</t>
        </is>
      </c>
      <c r="C291" s="211" t="n"/>
      <c r="D291" s="210" t="n"/>
      <c r="E291" s="16" t="inlineStr">
        <is>
          <t>71% of workers already perform some work outside the scope of their job descriptions · The skills-based organization, Deloitte Insights, 7 Sep 2022 → sub-families describe actual work; skills tracked per person</t>
        </is>
      </c>
      <c r="F291" s="211" t="n"/>
      <c r="G291" s="211" t="n"/>
      <c r="H291" s="211" t="n"/>
      <c r="I291" s="210" t="n"/>
      <c r="J291" s="16" t="inlineStr">
        <is>
          <t>https://www.deloitte.com/us/en/insights/topics/talent/organizational-skill-based-hiring.html</t>
        </is>
      </c>
      <c r="K291" s="211" t="n"/>
      <c r="L291" s="211" t="n"/>
      <c r="M291" s="210" t="n"/>
      <c r="N291" s="16" t="inlineStr">
        <is>
          <t>Primary</t>
        </is>
      </c>
    </row>
    <row r="292" ht="41" customHeight="1">
      <c r="A292" s="13" t="inlineStr">
        <is>
          <t>S30</t>
        </is>
      </c>
      <c r="B292" s="16" t="inlineStr">
        <is>
          <t>Workiva — engineering levels · Levels.fyi</t>
        </is>
      </c>
      <c r="C292" s="211" t="n"/>
      <c r="D292" s="210" t="n"/>
      <c r="E292" s="16" t="inlineStr">
        <is>
          <t>Associate SE → SE → Senior SE → Staff SE → Senior Staff SE · Levels.fyi pages could not be loaded; level names confirmed from Levels.fyi page titles and Workiva postings</t>
        </is>
      </c>
      <c r="F292" s="211" t="n"/>
      <c r="G292" s="211" t="n"/>
      <c r="H292" s="211" t="n"/>
      <c r="I292" s="210" t="n"/>
      <c r="J292" s="16" t="inlineStr">
        <is>
          <t>https://www.levels.fyi/companies/workiva/salaries/software-engineer</t>
        </is>
      </c>
      <c r="K292" s="211" t="n"/>
      <c r="L292" s="211" t="n"/>
      <c r="M292" s="210" t="n"/>
      <c r="N292" s="16" t="inlineStr">
        <is>
          <t>Secondary</t>
        </is>
      </c>
    </row>
    <row r="293" ht="28" customHeight="1">
      <c r="A293" s="13" t="inlineStr">
        <is>
          <t>S31</t>
        </is>
      </c>
      <c r="B293" s="16" t="inlineStr">
        <is>
          <t>DataTracks — careers site</t>
        </is>
      </c>
      <c r="C293" s="211" t="n"/>
      <c r="D293" s="210" t="n"/>
      <c r="E293" s="16" t="inlineStr">
        <is>
          <r>
            <rPr>
              <rFont val="Calibri"/>
              <b val="1"/>
              <sz val="10"/>
            </rPr>
            <t>Two published rungs:</t>
          </r>
          <r>
            <rPr>
              <rFont val="Calibri"/>
              <sz val="10"/>
            </rPr>
            <t xml:space="preserve"> Associate · freshers → Senior Associate · 2–5 yrs; nothing above is published</t>
          </r>
        </is>
      </c>
      <c r="F293" s="211" t="n"/>
      <c r="G293" s="211" t="n"/>
      <c r="H293" s="211" t="n"/>
      <c r="I293" s="210" t="n"/>
      <c r="J293" s="16" t="inlineStr">
        <is>
          <t>https://www.datatracks.com/in/careers/</t>
        </is>
      </c>
      <c r="K293" s="211" t="n"/>
      <c r="L293" s="211" t="n"/>
      <c r="M293" s="210" t="n"/>
      <c r="N293" s="16" t="inlineStr">
        <is>
          <t>Job postings</t>
        </is>
      </c>
    </row>
    <row r="294" ht="54" customHeight="1">
      <c r="A294" s="13" t="inlineStr">
        <is>
          <t>S32</t>
        </is>
      </c>
      <c r="B294" s="16" t="inlineStr">
        <is>
          <t>Google / Microsoft / Amazon engineering levels</t>
        </is>
      </c>
      <c r="C294" s="211" t="n"/>
      <c r="D294" s="210" t="n"/>
      <c r="E294"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F294" s="211" t="n"/>
      <c r="G294" s="211" t="n"/>
      <c r="H294" s="211" t="n"/>
      <c r="I294" s="210" t="n"/>
      <c r="J294" s="16" t="inlineStr">
        <is>
          <t>https://testrigor.com/blog/engineering-levels-in-different-companies-compared/ ; https://rajendrauppal.substack.com/p/understanding-levels-at-google-microsoft</t>
        </is>
      </c>
      <c r="K294" s="211" t="n"/>
      <c r="L294" s="211" t="n"/>
      <c r="M294" s="210" t="n"/>
      <c r="N294" s="16" t="inlineStr">
        <is>
          <t>Secondary</t>
        </is>
      </c>
    </row>
    <row r="295" ht="41" customHeight="1">
      <c r="A295" s="13" t="inlineStr">
        <is>
          <t>S33</t>
        </is>
      </c>
      <c r="B295" s="16" t="inlineStr">
        <is>
          <t>Infosys job levels</t>
        </is>
      </c>
      <c r="C295" s="211" t="n"/>
      <c r="D295" s="210" t="n"/>
      <c r="E295" s="16" t="inlineStr">
        <is>
          <t>JL3B Systems Engineer · 0–3 yrs → JL3A Senior SE → JL4 Technology Analyst → JL5 Technology Lead → JL6B Architect / PM → JL6A Senior Architect</t>
        </is>
      </c>
      <c r="F295" s="211" t="n"/>
      <c r="G295" s="211" t="n"/>
      <c r="H295" s="211" t="n"/>
      <c r="I295" s="210" t="n"/>
      <c r="J295" s="16" t="inlineStr">
        <is>
          <t>https://www.designgurus.io/blog/infosys-job-levels</t>
        </is>
      </c>
      <c r="K295" s="211" t="n"/>
      <c r="L295" s="211" t="n"/>
      <c r="M295" s="210" t="n"/>
      <c r="N295" s="16" t="inlineStr">
        <is>
          <t>Indicative</t>
        </is>
      </c>
    </row>
    <row r="296" ht="54" customHeight="1">
      <c r="A296" s="13" t="inlineStr">
        <is>
          <t>S34</t>
        </is>
      </c>
      <c r="B296" s="16" t="inlineStr">
        <is>
          <t>TCS grades</t>
        </is>
      </c>
      <c r="C296" s="211" t="n"/>
      <c r="D296" s="210" t="n"/>
      <c r="E296" s="16" t="inlineStr">
        <is>
          <t>C1Y ASE Trainee → C1 ASE / System Engineer → C2 IT Analyst → C3A Assistant Consultant → C3B Associate Consultant → C4 Consultant → C5 Senior Consultant → SP1 Principal Consultant</t>
        </is>
      </c>
      <c r="F296" s="211" t="n"/>
      <c r="G296" s="211" t="n"/>
      <c r="H296" s="211" t="n"/>
      <c r="I296" s="210" t="n"/>
      <c r="J296" s="16" t="inlineStr">
        <is>
          <t>https://www.designgurus.io/blog/tcs-job-levels</t>
        </is>
      </c>
      <c r="K296" s="211" t="n"/>
      <c r="L296" s="211" t="n"/>
      <c r="M296" s="210" t="n"/>
      <c r="N296" s="16" t="inlineStr">
        <is>
          <t>Indicative</t>
        </is>
      </c>
    </row>
    <row r="297" ht="54" customHeight="1">
      <c r="A297" s="13" t="inlineStr">
        <is>
          <t>S35</t>
        </is>
      </c>
      <c r="B297" s="16" t="inlineStr">
        <is>
          <t>Accenture India career levels</t>
        </is>
      </c>
      <c r="C297" s="211" t="n"/>
      <c r="D297" s="210" t="n"/>
      <c r="E297" s="16" t="inlineStr">
        <is>
          <t>L12 Associate · 0–1 yrs → L11 Analyst → L10 Senior Analyst → L9 Team Lead / Consultant → L8 Associate Manager → L7 Manager → L6 Senior Manager → L5+ leadership</t>
        </is>
      </c>
      <c r="F297" s="211" t="n"/>
      <c r="G297" s="211" t="n"/>
      <c r="H297" s="211" t="n"/>
      <c r="I297" s="210" t="n"/>
      <c r="J297" s="16" t="inlineStr">
        <is>
          <t>https://jobrise.io/hi/blog/accenture-salary-package-2026-india/</t>
        </is>
      </c>
      <c r="K297" s="211" t="n"/>
      <c r="L297" s="211" t="n"/>
      <c r="M297" s="210" t="n"/>
      <c r="N297" s="16" t="inlineStr">
        <is>
          <t>Indicative</t>
        </is>
      </c>
    </row>
    <row r="298" ht="41" customHeight="1">
      <c r="A298" s="13" t="inlineStr">
        <is>
          <t>S36</t>
        </is>
      </c>
      <c r="B298" s="16" t="inlineStr">
        <is>
          <t>Deloitte India / USI hierarchy</t>
        </is>
      </c>
      <c r="C298" s="211" t="n"/>
      <c r="D298" s="210" t="n"/>
      <c r="E298" s="16" t="inlineStr">
        <is>
          <t>Associate Analyst → Analyst → Consultant → Senior Consultant → Manager → Senior Manager → Managing Director → Partner / Principal</t>
        </is>
      </c>
      <c r="F298" s="211" t="n"/>
      <c r="G298" s="211" t="n"/>
      <c r="H298" s="211" t="n"/>
      <c r="I298" s="210" t="n"/>
      <c r="J298" s="16" t="inlineStr">
        <is>
          <t>https://networkinterview.com/technical-hierarchy-deloitte-india/</t>
        </is>
      </c>
      <c r="K298" s="211" t="n"/>
      <c r="L298" s="211" t="n"/>
      <c r="M298" s="210" t="n"/>
      <c r="N298" s="16" t="inlineStr">
        <is>
          <t>Indicative</t>
        </is>
      </c>
    </row>
    <row r="299" ht="41" customHeight="1">
      <c r="A299" s="13" t="inlineStr">
        <is>
          <t>S37</t>
        </is>
      </c>
      <c r="B299" s="16" t="inlineStr">
        <is>
          <t>GitLab — job frameworks and layers</t>
        </is>
      </c>
      <c r="C299" s="211" t="n"/>
      <c r="D299" s="210" t="n"/>
      <c r="E299" s="16" t="inlineStr">
        <is>
          <t>Two job frameworks · IC, people manager; ≤ 8 layers; Staff ↔ Manager, Principal ↔ Senior Manager, Distinguished ↔ Director, Fellow ↔ VP</t>
        </is>
      </c>
      <c r="F299" s="211" t="n"/>
      <c r="G299" s="211" t="n"/>
      <c r="H299" s="211" t="n"/>
      <c r="I299" s="210" t="n"/>
      <c r="J299" s="16" t="inlineStr">
        <is>
          <t>https://handbook.gitlab.com/handbook/company/structure/</t>
        </is>
      </c>
      <c r="K299" s="211" t="n"/>
      <c r="L299" s="211" t="n"/>
      <c r="M299" s="210" t="n"/>
      <c r="N299" s="16" t="inlineStr">
        <is>
          <t>Primary</t>
        </is>
      </c>
    </row>
    <row r="300" ht="28" customHeight="1">
      <c r="A300" s="13" t="inlineStr">
        <is>
          <t>S38</t>
        </is>
      </c>
      <c r="B300" s="16" t="inlineStr">
        <is>
          <t>Infosys, McKinsey, Unilever / HUL, Google — hiring practices</t>
        </is>
      </c>
      <c r="C300" s="211" t="n"/>
      <c r="D300" s="210" t="n"/>
      <c r="E300" s="16" t="inlineStr">
        <is>
          <t>Tiered campus entry; entry level by qualification; management-trainee programme; independent levelling panel</t>
        </is>
      </c>
      <c r="F300" s="211" t="n"/>
      <c r="G300" s="211" t="n"/>
      <c r="H300" s="211" t="n"/>
      <c r="I300" s="210" t="n"/>
      <c r="J300" s="16" t="inlineStr">
        <is>
          <t>Public careers / recruiting pages</t>
        </is>
      </c>
      <c r="K300" s="211" t="n"/>
      <c r="L300" s="211" t="n"/>
      <c r="M300" s="210" t="n"/>
      <c r="N300" s="16" t="inlineStr">
        <is>
          <t>Secondary</t>
        </is>
      </c>
    </row>
    <row r="301" ht="41" customHeight="1">
      <c r="A301" s="13" t="inlineStr">
        <is>
          <t>S44</t>
        </is>
      </c>
      <c r="B301" s="16" t="inlineStr">
        <is>
          <t>Software Engineering at Google — ch. 5 'How to Lead a Team' · Tech Lead Manager</t>
        </is>
      </c>
      <c r="C301" s="211" t="n"/>
      <c r="D301" s="210" t="n"/>
      <c r="E301" s="16" t="inlineStr">
        <is>
          <t>The Tech Lead Manager · TLM — a hybrid who leads a team and still contributes technically → B+ Player-Coach</t>
        </is>
      </c>
      <c r="F301" s="211" t="n"/>
      <c r="G301" s="211" t="n"/>
      <c r="H301" s="211" t="n"/>
      <c r="I301" s="210" t="n"/>
      <c r="J301" s="16" t="inlineStr">
        <is>
          <t>https://abseil.io/resources/swe-book/html/ch05.html ; https://newsletter.pragmaticengineer.com/p/leading-effective-engineering-teams</t>
        </is>
      </c>
      <c r="K301" s="211" t="n"/>
      <c r="L301" s="211" t="n"/>
      <c r="M301" s="210" t="n"/>
      <c r="N301" s="16" t="inlineStr">
        <is>
          <t>Primary</t>
        </is>
      </c>
    </row>
    <row r="302" ht="67" customHeight="1">
      <c r="A302" s="13" t="inlineStr">
        <is>
          <t>S45</t>
        </is>
      </c>
      <c r="B302" s="16" t="inlineStr">
        <is>
          <t>SaaS player-coach sales and revenue leaders · job postings</t>
        </is>
      </c>
      <c r="C302" s="211" t="n"/>
      <c r="D302" s="210" t="n"/>
      <c r="E302" s="16" t="inlineStr">
        <is>
          <t>Leaders who carry their own quota or book while building and coaching the team → C+ / B+ Player-Coach in commercial roles</t>
        </is>
      </c>
      <c r="F302" s="211" t="n"/>
      <c r="G302" s="211" t="n"/>
      <c r="H302" s="211" t="n"/>
      <c r="I302" s="210" t="n"/>
      <c r="J302" s="16" t="inlineStr">
        <is>
          <t>https://www.itjobswatch.co.uk/jv/Space-Executive/Sales-Lead-Player-Coach-HR-Tech-Job-City-of-London-Greater-London-UK-4vommq ; https://salesgravy.com/the-player-coach-problem-how-to-prospect-and-lead-at-the-same-time-ask-jeb/</t>
        </is>
      </c>
      <c r="K302" s="211" t="n"/>
      <c r="L302" s="211" t="n"/>
      <c r="M302" s="210" t="n"/>
      <c r="N302" s="16" t="inlineStr">
        <is>
          <t>Job postings</t>
        </is>
      </c>
    </row>
    <row r="303" ht="54" customHeight="1">
      <c r="A303" s="13" t="inlineStr">
        <is>
          <t>S46</t>
        </is>
      </c>
      <c r="B303" s="16" t="inlineStr">
        <is>
          <t>Canada Treasury Board — Executive Group Position Evaluation Plan, 2005</t>
        </is>
      </c>
      <c r="C303" s="211" t="n"/>
      <c r="D303" s="210" t="n"/>
      <c r="E303" s="16" t="inlineStr">
        <is>
          <t>Verified Hay point evaluations of real manager and executive jobs; the know-how / problem solving / accountability split by level used in the weight derivation</t>
        </is>
      </c>
      <c r="F303" s="211" t="n"/>
      <c r="G303" s="211" t="n"/>
      <c r="H303" s="211" t="n"/>
      <c r="I303" s="210" t="n"/>
      <c r="J303" s="16" t="inlineStr">
        <is>
          <t>https://www.canada.ca/en/treasury-board-secretariat/services/collective-agreements/job-evaluation/executive-group-position-evaluation-plan-september-2005.html</t>
        </is>
      </c>
      <c r="K303" s="211" t="n"/>
      <c r="L303" s="211" t="n"/>
      <c r="M303" s="210" t="n"/>
      <c r="N303" s="16" t="inlineStr">
        <is>
          <t>Primary</t>
        </is>
      </c>
    </row>
    <row r="304" ht="93" customHeight="1">
      <c r="A304" s="13" t="inlineStr">
        <is>
          <t>S47</t>
        </is>
      </c>
      <c r="B304" s="16" t="inlineStr">
        <is>
          <t>Canada Treasury Board — Executive Group Position Evaluation Plan, 2022</t>
        </is>
      </c>
      <c r="C304" s="211" t="n"/>
      <c r="D304" s="210" t="n"/>
      <c r="E304" s="16" t="inlineStr">
        <is>
          <t>Current version of the same plan with benchmark evaluations; confirms accountability's share rises with seniority</t>
        </is>
      </c>
      <c r="F304" s="211" t="n"/>
      <c r="G304" s="211" t="n"/>
      <c r="H304" s="211" t="n"/>
      <c r="I304" s="210" t="n"/>
      <c r="J304"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K304" s="211" t="n"/>
      <c r="L304" s="211" t="n"/>
      <c r="M304" s="210" t="n"/>
      <c r="N304" s="16" t="inlineStr">
        <is>
          <t>Primary</t>
        </is>
      </c>
    </row>
    <row r="305" ht="41" customHeight="1">
      <c r="A305" s="13" t="inlineStr">
        <is>
          <t>S48</t>
        </is>
      </c>
      <c r="B305" s="16" t="inlineStr">
        <is>
          <t>Hay Group — summary deck of the Guide Chart-Profile method</t>
        </is>
      </c>
      <c r="C305" s="211" t="n"/>
      <c r="D305" s="210" t="n"/>
      <c r="E305" s="16" t="inlineStr">
        <is>
          <t>Typical Hay profiles for clerical, specialist and supervisory jobs; the shares used for the junior and professional rows</t>
        </is>
      </c>
      <c r="F305" s="211" t="n"/>
      <c r="G305" s="211" t="n"/>
      <c r="H305" s="211" t="n"/>
      <c r="I305" s="210" t="n"/>
      <c r="J305" s="16" t="inlineStr">
        <is>
          <t>https://www.slideshare.net/slideshow/hay-summary/55196354</t>
        </is>
      </c>
      <c r="K305" s="211" t="n"/>
      <c r="L305" s="211" t="n"/>
      <c r="M305" s="210" t="n"/>
      <c r="N305" s="16" t="inlineStr">
        <is>
          <t>Secondary</t>
        </is>
      </c>
    </row>
    <row r="306" ht="28" customHeight="1">
      <c r="A306" s="13" t="inlineStr">
        <is>
          <t>S49</t>
        </is>
      </c>
      <c r="B306" s="16" t="inlineStr">
        <is>
          <t>Lincolnshire County Council — Hay Group job evaluation method</t>
        </is>
      </c>
      <c r="C306" s="211" t="n"/>
      <c r="D306" s="210" t="n"/>
      <c r="E306" s="16" t="inlineStr">
        <is>
          <t>Defines know-how as all knowledge and skill however acquired — the basis for not scoring experience on its own</t>
        </is>
      </c>
      <c r="F306" s="211" t="n"/>
      <c r="G306" s="211" t="n"/>
      <c r="H306" s="211" t="n"/>
      <c r="I306" s="210" t="n"/>
      <c r="J306" s="16" t="inlineStr">
        <is>
          <t>https://professionals.lincolnshire.gov.uk/downloads/file/576/hay-group-je-method</t>
        </is>
      </c>
      <c r="K306" s="211" t="n"/>
      <c r="L306" s="211" t="n"/>
      <c r="M306" s="210" t="n"/>
      <c r="N306" s="16" t="inlineStr">
        <is>
          <t>Primary</t>
        </is>
      </c>
    </row>
    <row r="307" ht="28" customHeight="1">
      <c r="A307" s="13" t="inlineStr">
        <is>
          <t>S50</t>
        </is>
      </c>
      <c r="B307" s="16" t="inlineStr">
        <is>
          <t>Western University — Hay method overview</t>
        </is>
      </c>
      <c r="C307" s="211" t="n"/>
      <c r="D307" s="210" t="n"/>
      <c r="E307" s="16" t="inlineStr">
        <is>
          <t>Plain explanation of the three Hay factors and the short profile; cross-check of the Hay shares</t>
        </is>
      </c>
      <c r="F307" s="211" t="n"/>
      <c r="G307" s="211" t="n"/>
      <c r="H307" s="211" t="n"/>
      <c r="I307" s="210" t="n"/>
      <c r="J307" s="16" t="inlineStr">
        <is>
          <t>https://www.uwo.ca/humanresources/wjec/docs/hay_method_overview.pdf</t>
        </is>
      </c>
      <c r="K307" s="211" t="n"/>
      <c r="L307" s="211" t="n"/>
      <c r="M307" s="210" t="n"/>
      <c r="N307" s="16" t="inlineStr">
        <is>
          <t>Secondary</t>
        </is>
      </c>
    </row>
    <row r="308" ht="41" customHeight="1">
      <c r="A308" s="13" t="inlineStr">
        <is>
          <t>S51</t>
        </is>
      </c>
      <c r="B308" s="16" t="inlineStr">
        <is>
          <t>Derbyshire County Council — Korn Ferry Hay scheme</t>
        </is>
      </c>
      <c r="C308" s="211" t="n"/>
      <c r="D308" s="210" t="n"/>
      <c r="E308" s="16" t="inlineStr">
        <is>
          <t>Confirms current Korn Ferry Hay use in UK public employers and the factor definitions</t>
        </is>
      </c>
      <c r="F308" s="211" t="n"/>
      <c r="G308" s="211" t="n"/>
      <c r="H308" s="211" t="n"/>
      <c r="I308" s="210" t="n"/>
      <c r="J308" s="16" t="inlineStr">
        <is>
          <t>https://staff.derbyshire.gov.uk/jobs-and-recruitment/job-evaluation/korn-ferry-hay-scheme/korn-ferry-hay-scheme.aspx</t>
        </is>
      </c>
      <c r="K308" s="211" t="n"/>
      <c r="L308" s="211" t="n"/>
      <c r="M308" s="210" t="n"/>
      <c r="N308" s="16" t="inlineStr">
        <is>
          <t>Secondary</t>
        </is>
      </c>
    </row>
    <row r="309" ht="41" customHeight="1">
      <c r="A309" s="13" t="inlineStr">
        <is>
          <t>S52</t>
        </is>
      </c>
      <c r="B309" s="16" t="inlineStr">
        <is>
          <t>Mercer IPE — position evaluation manual and factor sheet</t>
        </is>
      </c>
      <c r="C309" s="211" t="n"/>
      <c r="D309" s="210" t="n"/>
      <c r="E309" s="16" t="inlineStr">
        <is>
          <t>Maximum points per factor and the factor definitions — Impact, Communication, Innovation, Knowledge — used for the IPE column of the derivation</t>
        </is>
      </c>
      <c r="F309" s="211" t="n"/>
      <c r="G309" s="211" t="n"/>
      <c r="H309" s="211" t="n"/>
      <c r="I309" s="210" t="n"/>
      <c r="J309" s="16" t="inlineStr">
        <is>
          <t>https://www.karlancer.com/api/file/1685038954-V7Gx.pdf ; https://studylib.net/doc/25471018/197145561-evaluation-factors-mercer</t>
        </is>
      </c>
      <c r="K309" s="211" t="n"/>
      <c r="L309" s="211" t="n"/>
      <c r="M309" s="210" t="n"/>
      <c r="N309" s="16" t="inlineStr">
        <is>
          <t>Secondary</t>
        </is>
      </c>
    </row>
    <row r="310" ht="28" customHeight="1">
      <c r="A310" s="13" t="inlineStr">
        <is>
          <t>S53</t>
        </is>
      </c>
      <c r="B310" s="16" t="inlineStr">
        <is>
          <t>NHS Agenda for Change — Job Evaluation Handbook</t>
        </is>
      </c>
      <c r="C310" s="211" t="n"/>
      <c r="D310" s="210" t="n"/>
      <c r="E310" s="16" t="inlineStr">
        <is>
          <t>16 factors and 1,000 points with published weights; knowledge 24%, financial and physical resources 6%</t>
        </is>
      </c>
      <c r="F310" s="211" t="n"/>
      <c r="G310" s="211" t="n"/>
      <c r="H310" s="211" t="n"/>
      <c r="I310" s="210" t="n"/>
      <c r="J310" s="16" t="inlineStr">
        <is>
          <t>https://www.nhsemployers.org/sites/default/files/pdf/22/165.pdf</t>
        </is>
      </c>
      <c r="K310" s="211" t="n"/>
      <c r="L310" s="211" t="n"/>
      <c r="M310" s="210" t="n"/>
      <c r="N310" s="16" t="inlineStr">
        <is>
          <t>Primary</t>
        </is>
      </c>
    </row>
    <row r="311" ht="28" customHeight="1">
      <c r="A311" s="13" t="inlineStr">
        <is>
          <t>S54</t>
        </is>
      </c>
      <c r="B311" s="16" t="inlineStr">
        <is>
          <t>Police Staff Council — job evaluation handbook, NJC 13-factor scheme</t>
        </is>
      </c>
      <c r="C311" s="211" t="n"/>
      <c r="D311" s="210" t="n"/>
      <c r="E311" s="16" t="inlineStr">
        <is>
          <t>Published factor points for the UK local-government scheme; used for the public-plan average</t>
        </is>
      </c>
      <c r="F311" s="211" t="n"/>
      <c r="G311" s="211" t="n"/>
      <c r="H311" s="211" t="n"/>
      <c r="I311" s="210" t="n"/>
      <c r="J311" s="16" t="inlineStr">
        <is>
          <t>https://lb2.local.gov.uk/sites/default/files/documents/police-staff-council-13-f-342.pdf</t>
        </is>
      </c>
      <c r="K311" s="211" t="n"/>
      <c r="L311" s="211" t="n"/>
      <c r="M311" s="210" t="n"/>
      <c r="N311" s="16" t="inlineStr">
        <is>
          <t>Primary</t>
        </is>
      </c>
    </row>
    <row r="312" ht="41" customHeight="1">
      <c r="A312" s="13" t="inlineStr">
        <is>
          <t>S55</t>
        </is>
      </c>
      <c r="B312" s="16" t="inlineStr">
        <is>
          <t>Greater London Provincial Council — points weighting, Denbighshire County Council</t>
        </is>
      </c>
      <c r="C312" s="211" t="n"/>
      <c r="D312" s="210" t="n"/>
      <c r="E312" s="16" t="inlineStr">
        <is>
          <t>11 factors and 948 points with published weights</t>
        </is>
      </c>
      <c r="F312" s="211" t="n"/>
      <c r="G312" s="211" t="n"/>
      <c r="H312" s="211" t="n"/>
      <c r="I312" s="210" t="n"/>
      <c r="J312" s="16" t="inlineStr">
        <is>
          <t>https://www.sirddinbych.gov.uk/en/documents/jobs-and-employees/my-employment/reorganisation-and-change/glpc-points-weighting.pdf</t>
        </is>
      </c>
      <c r="K312" s="211" t="n"/>
      <c r="L312" s="211" t="n"/>
      <c r="M312" s="210" t="n"/>
      <c r="N312" s="16" t="inlineStr">
        <is>
          <t>Primary</t>
        </is>
      </c>
    </row>
    <row r="313" ht="28" customHeight="1">
      <c r="A313" s="13" t="inlineStr">
        <is>
          <t>S56</t>
        </is>
      </c>
      <c r="B313" s="16" t="inlineStr">
        <is>
          <t>Scottish Joint Council scheme — Highland Council scoring matrix</t>
        </is>
      </c>
      <c r="C313" s="211" t="n"/>
      <c r="D313" s="210" t="n"/>
      <c r="E313" s="16" t="inlineStr">
        <is>
          <t>13 factors and 1,000 points with published weights</t>
        </is>
      </c>
      <c r="F313" s="211" t="n"/>
      <c r="G313" s="211" t="n"/>
      <c r="H313" s="211" t="n"/>
      <c r="I313" s="210" t="n"/>
      <c r="J313" s="16" t="inlineStr">
        <is>
          <t>https://www.highland.gov.uk/download/downloads/id/3889/scoring_matrix.pdf</t>
        </is>
      </c>
      <c r="K313" s="211" t="n"/>
      <c r="L313" s="211" t="n"/>
      <c r="M313" s="210" t="n"/>
      <c r="N313" s="16" t="inlineStr">
        <is>
          <t>Primary</t>
        </is>
      </c>
    </row>
    <row r="314" ht="54" customHeight="1">
      <c r="A314" s="13" t="inlineStr">
        <is>
          <t>S57</t>
        </is>
      </c>
      <c r="B314" s="16" t="inlineStr">
        <is>
          <t>US OPM — Introduction to the Position Classification Standards, Factor Evaluation System</t>
        </is>
      </c>
      <c r="C314" s="211" t="n"/>
      <c r="D314" s="210" t="n"/>
      <c r="E314" s="16" t="inlineStr">
        <is>
          <t>9 factors and 4,480 points; the most knowledge-heavy plan, with no separate financial factor</t>
        </is>
      </c>
      <c r="F314" s="211" t="n"/>
      <c r="G314" s="211" t="n"/>
      <c r="H314" s="211" t="n"/>
      <c r="I314" s="210" t="n"/>
      <c r="J314" s="16" t="inlineStr">
        <is>
          <t>https://www.opm.gov/policy-data-oversight/classification-qualifications/classifying-general-schedule-positions/positionclassificationintro.pdf</t>
        </is>
      </c>
      <c r="K314" s="211" t="n"/>
      <c r="L314" s="211" t="n"/>
      <c r="M314" s="210" t="n"/>
      <c r="N314" s="16" t="inlineStr">
        <is>
          <t>Primary</t>
        </is>
      </c>
    </row>
    <row r="315" ht="80" customHeight="1">
      <c r="A315" s="13" t="inlineStr">
        <is>
          <t>S58</t>
        </is>
      </c>
      <c r="B315" s="16" t="inlineStr">
        <is>
          <t>McKinsey — Taking a skills-based approach to building the future workforce, 2022</t>
        </is>
      </c>
      <c r="C315" s="211" t="n"/>
      <c r="D315" s="210" t="n"/>
      <c r="E315" s="16" t="inlineStr">
        <is>
          <t>Hiring for skills is more than twice as predictive as hiring for work experience — support for a low Experience weight</t>
        </is>
      </c>
      <c r="F315" s="211" t="n"/>
      <c r="G315" s="211" t="n"/>
      <c r="H315" s="211" t="n"/>
      <c r="I315" s="210" t="n"/>
      <c r="J315" s="16" t="inlineStr">
        <is>
          <t>https://www.mckinsey.com/~/media/mckinsey/business%20functions/people%20and%20organizational%20performance/our%20insights/taking%20a%20skills%20based%20approach%20to%20building%20the%20future%20workforce/taking-a-skills-based-approach-to-building-the-future-workforce-vf.pdf</t>
        </is>
      </c>
      <c r="K315" s="211" t="n"/>
      <c r="L315" s="211" t="n"/>
      <c r="M315" s="210" t="n"/>
      <c r="N315" s="16" t="inlineStr">
        <is>
          <t>Primary</t>
        </is>
      </c>
    </row>
    <row r="316" ht="41" customHeight="1">
      <c r="A316" s="13" t="inlineStr">
        <is>
          <t>S59</t>
        </is>
      </c>
      <c r="B316" s="16" t="inlineStr">
        <is>
          <t>Deloitte — Human Capital Trends 2023, skills-based model</t>
        </is>
      </c>
      <c r="C316" s="211" t="n"/>
      <c r="D316" s="210" t="n"/>
      <c r="E316" s="16" t="inlineStr">
        <is>
          <t>Organisations moving to deploy and promote on skills rather than tenure or job history</t>
        </is>
      </c>
      <c r="F316" s="211" t="n"/>
      <c r="G316" s="211" t="n"/>
      <c r="H316" s="211" t="n"/>
      <c r="I316" s="210" t="n"/>
      <c r="J316" s="16" t="inlineStr">
        <is>
          <t>https://www.deloitte.com/us/en/insights/topics/talent/human-capital-trends/2023/skills-based-model-end-of-jobs.html</t>
        </is>
      </c>
      <c r="K316" s="211" t="n"/>
      <c r="L316" s="211" t="n"/>
      <c r="M316" s="210" t="n"/>
      <c r="N316" s="16" t="inlineStr">
        <is>
          <t>Primary</t>
        </is>
      </c>
    </row>
    <row r="317" ht="41" customHeight="1">
      <c r="A317" s="13" t="inlineStr">
        <is>
          <t>S60</t>
        </is>
      </c>
      <c r="B317" s="16" t="inlineStr">
        <is>
          <t>World Economic Forum — Skills-first: 6 success factors, 2024</t>
        </is>
      </c>
      <c r="C317" s="211" t="n"/>
      <c r="D317" s="210" t="n"/>
      <c r="E317" s="16" t="inlineStr">
        <is>
          <t>Rethink education and previous experience as proxies for ability</t>
        </is>
      </c>
      <c r="F317" s="211" t="n"/>
      <c r="G317" s="211" t="n"/>
      <c r="H317" s="211" t="n"/>
      <c r="I317" s="210" t="n"/>
      <c r="J317" s="16" t="inlineStr">
        <is>
          <t>https://www.weforum.org/stories/2024/01/skills-first-6-success-factors-recruiting-developing-talent/</t>
        </is>
      </c>
      <c r="K317" s="211" t="n"/>
      <c r="L317" s="211" t="n"/>
      <c r="M317" s="210" t="n"/>
      <c r="N317" s="16" t="inlineStr">
        <is>
          <t>Secondary</t>
        </is>
      </c>
    </row>
    <row r="318" ht="41" customHeight="1">
      <c r="A318" s="13" t="inlineStr">
        <is>
          <t>S61</t>
        </is>
      </c>
      <c r="B318" s="16" t="inlineStr">
        <is>
          <t>EY Future of Pay via People Matters — India's 2026 salary increases to reward skills over seniority</t>
        </is>
      </c>
      <c r="C318" s="211" t="n"/>
      <c r="D318" s="210" t="n"/>
      <c r="E318" s="16" t="inlineStr">
        <is>
          <t>India pay moving away from tenure-based increases towards skills-led, performance-driven frameworks</t>
        </is>
      </c>
      <c r="F318" s="211" t="n"/>
      <c r="G318" s="211" t="n"/>
      <c r="H318" s="211" t="n"/>
      <c r="I318" s="210" t="n"/>
      <c r="J318" s="16" t="inlineStr">
        <is>
          <t>https://www.peoplematters.in/news/compensation-benefits/indias-2026-salary-increases-to-reward-skills-over-seniority-ey-48541</t>
        </is>
      </c>
      <c r="K318" s="211" t="n"/>
      <c r="L318" s="211" t="n"/>
      <c r="M318" s="210" t="n"/>
      <c r="N318" s="16" t="inlineStr">
        <is>
          <t>Secondary</t>
        </is>
      </c>
    </row>
    <row r="319" ht="41" customHeight="1">
      <c r="A319" s="13" t="inlineStr">
        <is>
          <t>S62</t>
        </is>
      </c>
      <c r="B319" s="16" t="inlineStr">
        <is>
          <t>WTW — Building resilient career ecosystems, India 2023</t>
        </is>
      </c>
      <c r="C319" s="211" t="n"/>
      <c r="D319" s="210" t="n"/>
      <c r="E319" s="16" t="inlineStr">
        <is>
          <t>WTW's view of career architecture design in India; complements the WTW GGS factors in S07</t>
        </is>
      </c>
      <c r="F319" s="211" t="n"/>
      <c r="G319" s="211" t="n"/>
      <c r="H319" s="211" t="n"/>
      <c r="I319" s="210" t="n"/>
      <c r="J319" s="16" t="inlineStr">
        <is>
          <t>https://www.wtwco.com/en-in/insights/2023/09/building-resilient-career-ecosystems-with-robust-career-strategy-and-design</t>
        </is>
      </c>
      <c r="K319" s="211" t="n"/>
      <c r="L319" s="211" t="n"/>
      <c r="M319" s="210" t="n"/>
      <c r="N319" s="16" t="inlineStr">
        <is>
          <t>Secondary</t>
        </is>
      </c>
    </row>
    <row r="320" ht="28" customHeight="1">
      <c r="A320" s="13" t="inlineStr">
        <is>
          <t>S63</t>
        </is>
      </c>
      <c r="B320" s="16" t="inlineStr">
        <is>
          <t>iPleaders — Director under the Companies Act 2013</t>
        </is>
      </c>
      <c r="C320" s="211" t="n"/>
      <c r="D320" s="210" t="n"/>
      <c r="E320" s="16" t="inlineStr">
        <is>
          <r>
            <rPr>
              <rFont val="Calibri"/>
              <b val="1"/>
              <sz val="10"/>
            </rPr>
            <t>Section 2, clause 34:</t>
          </r>
          <r>
            <rPr>
              <rFont val="Calibri"/>
              <sz val="10"/>
            </rPr>
            <t xml:space="preserve"> 'director' means a director appointed to the Board — the reason IRIS uses no 'Director' title</t>
          </r>
        </is>
      </c>
      <c r="F320" s="211" t="n"/>
      <c r="G320" s="211" t="n"/>
      <c r="H320" s="211" t="n"/>
      <c r="I320" s="210" t="n"/>
      <c r="J320" s="16" t="inlineStr">
        <is>
          <t>https://blog.ipleaders.in/director-companies-act-2013/</t>
        </is>
      </c>
      <c r="K320" s="211" t="n"/>
      <c r="L320" s="211" t="n"/>
      <c r="M320" s="210" t="n"/>
      <c r="N320" s="16" t="inlineStr">
        <is>
          <t>Primary</t>
        </is>
      </c>
    </row>
    <row r="321" ht="41" customHeight="1">
      <c r="A321" s="13" t="inlineStr">
        <is>
          <t>S64</t>
        </is>
      </c>
      <c r="B321" s="16" t="inlineStr">
        <is>
          <t>Kaanoon — 'Director' as an HR designation but not under the Companies Act</t>
        </is>
      </c>
      <c r="C321" s="211" t="n"/>
      <c r="D321" s="210" t="n"/>
      <c r="E321" s="16" t="inlineStr">
        <is>
          <t>Practitioner view that a 'Director' designation for non-board staff causes confusion and disclosure risk</t>
        </is>
      </c>
      <c r="F321" s="211" t="n"/>
      <c r="G321" s="211" t="n"/>
      <c r="H321" s="211" t="n"/>
      <c r="I321" s="210" t="n"/>
      <c r="J321" s="16" t="inlineStr">
        <is>
          <t>https://www.kaanoon.com/241487/designation-with-word-director-as-per-hr-policy-but-not-as-per-companies-act</t>
        </is>
      </c>
      <c r="K321" s="211" t="n"/>
      <c r="L321" s="211" t="n"/>
      <c r="M321" s="210" t="n"/>
      <c r="N321" s="16" t="inlineStr">
        <is>
          <t>Secondary</t>
        </is>
      </c>
    </row>
    <row r="322" ht="28" customHeight="1">
      <c r="A322" s="13" t="inlineStr">
        <is>
          <t>S65</t>
        </is>
      </c>
      <c r="B322" s="16" t="inlineStr">
        <is>
          <t>Wipro — Distinguished Member of Technical Staff</t>
        </is>
      </c>
      <c r="C322" s="211" t="n"/>
      <c r="D322" s="210" t="n"/>
      <c r="E322" s="16" t="inlineStr">
        <is>
          <t>Indian example of the 'Distinguished' top-specialist title — Option B for the D1 title</t>
        </is>
      </c>
      <c r="F322" s="211" t="n"/>
      <c r="G322" s="211" t="n"/>
      <c r="H322" s="211" t="n"/>
      <c r="I322" s="210" t="n"/>
      <c r="J322" s="16" t="inlineStr">
        <is>
          <t>https://www.wipro.com/innovation/distinguished-member-of-technical-staff/</t>
        </is>
      </c>
      <c r="K322" s="211" t="n"/>
      <c r="L322" s="211" t="n"/>
      <c r="M322" s="210" t="n"/>
      <c r="N322" s="16" t="inlineStr">
        <is>
          <t>Primary</t>
        </is>
      </c>
    </row>
    <row r="323" ht="28" customHeight="1">
      <c r="A323" s="13" t="inlineStr">
        <is>
          <t>S66</t>
        </is>
      </c>
      <c r="B323" s="16" t="inlineStr">
        <is>
          <t>Salesforce engineering levels — AMTS to Distinguished Engineer</t>
        </is>
      </c>
      <c r="C323" s="211" t="n"/>
      <c r="D323" s="210" t="n"/>
      <c r="E323" s="16" t="inlineStr">
        <is>
          <t>Global SaaS example of the top-specialist title above Principal Architect</t>
        </is>
      </c>
      <c r="F323" s="211" t="n"/>
      <c r="G323" s="211" t="n"/>
      <c r="H323" s="211" t="n"/>
      <c r="I323" s="210" t="n"/>
      <c r="J323" s="16" t="inlineStr">
        <is>
          <t>https://www.designgurus.io/blog/salesforce-software-engineer-levels</t>
        </is>
      </c>
      <c r="K323" s="211" t="n"/>
      <c r="L323" s="211" t="n"/>
      <c r="M323" s="210" t="n"/>
      <c r="N323" s="16" t="inlineStr">
        <is>
          <t>Secondary</t>
        </is>
      </c>
    </row>
    <row r="324" ht="28" customHeight="1">
      <c r="A324" s="13" t="inlineStr">
        <is>
          <t>S67</t>
        </is>
      </c>
      <c r="B324" s="16" t="inlineStr">
        <is>
          <t>LeadDev — Who are staff, principal and distinguished engineers</t>
        </is>
      </c>
      <c r="C324" s="211" t="n"/>
      <c r="D324" s="210" t="n"/>
      <c r="E324" s="16" t="inlineStr">
        <is>
          <t>How Principal, Distinguished and Fellow tiers are used and how rare they are</t>
        </is>
      </c>
      <c r="F324" s="211" t="n"/>
      <c r="G324" s="211" t="n"/>
      <c r="H324" s="211" t="n"/>
      <c r="I324" s="210" t="n"/>
      <c r="J324" s="16" t="inlineStr">
        <is>
          <t>https://leaddev.com/career-ladders/who-are-staff-principal-and-distinguished-engineers</t>
        </is>
      </c>
      <c r="K324" s="211" t="n"/>
      <c r="L324" s="211" t="n"/>
      <c r="M324" s="210" t="n"/>
      <c r="N324" s="16" t="inlineStr">
        <is>
          <t>Secondary</t>
        </is>
      </c>
    </row>
    <row r="325" ht="28" customHeight="1">
      <c r="A325" s="13" t="inlineStr">
        <is>
          <t>S68</t>
        </is>
      </c>
      <c r="B325" s="16" t="inlineStr">
        <is>
          <t>Dropbox — engineering career framework</t>
        </is>
      </c>
      <c r="C325" s="211" t="n"/>
      <c r="D325" s="210" t="n"/>
      <c r="E325" s="16" t="inlineStr">
        <is>
          <t>Published IC ladder with top-specialist tiers and their scope</t>
        </is>
      </c>
      <c r="F325" s="211" t="n"/>
      <c r="G325" s="211" t="n"/>
      <c r="H325" s="211" t="n"/>
      <c r="I325" s="210" t="n"/>
      <c r="J325" s="16" t="inlineStr">
        <is>
          <t>https://dropbox.tech/culture/our-updated-engineering-career-framework</t>
        </is>
      </c>
      <c r="K325" s="211" t="n"/>
      <c r="L325" s="211" t="n"/>
      <c r="M325" s="210" t="n"/>
      <c r="N325" s="16" t="inlineStr">
        <is>
          <t>Secondary</t>
        </is>
      </c>
    </row>
    <row r="326" ht="41" customHeight="1">
      <c r="A326" s="13" t="inlineStr">
        <is>
          <t>S69</t>
        </is>
      </c>
      <c r="B326" s="16" t="inlineStr">
        <is>
          <t>Square — growth framework for engineers and engineering managers</t>
        </is>
      </c>
      <c r="C326" s="211" t="n"/>
      <c r="D326" s="210" t="n"/>
      <c r="E326" s="16" t="inlineStr">
        <is>
          <t>Published IC and manager ladders side by side</t>
        </is>
      </c>
      <c r="F326" s="211" t="n"/>
      <c r="G326" s="211" t="n"/>
      <c r="H326" s="211" t="n"/>
      <c r="I326" s="210" t="n"/>
      <c r="J326" s="16" t="inlineStr">
        <is>
          <t>https://developer.squareup.com/blog/squares-growth-framework-for-engineers-and-engineering-managers/</t>
        </is>
      </c>
      <c r="K326" s="211" t="n"/>
      <c r="L326" s="211" t="n"/>
      <c r="M326" s="210" t="n"/>
      <c r="N326" s="16" t="inlineStr">
        <is>
          <t>Secondary</t>
        </is>
      </c>
    </row>
    <row r="327" ht="41" customHeight="1">
      <c r="A327" s="13" t="inlineStr">
        <is>
          <t>S70</t>
        </is>
      </c>
      <c r="B327" s="16" t="inlineStr">
        <is>
          <t>Carta and Pave — job levelling frameworks</t>
        </is>
      </c>
      <c r="C327" s="211" t="n"/>
      <c r="D327" s="210" t="n"/>
      <c r="E327" s="16" t="inlineStr">
        <is>
          <t>Market levelling guides used to check the level count and the IC ↔ manager pairing</t>
        </is>
      </c>
      <c r="F327" s="211" t="n"/>
      <c r="G327" s="211" t="n"/>
      <c r="H327" s="211" t="n"/>
      <c r="I327" s="210" t="n"/>
      <c r="J327" s="16" t="inlineStr">
        <is>
          <t>https://carta.com/learn/startups/compensation/job-leveling/ ; https://pave.com/blog-posts/job-leveling-framework</t>
        </is>
      </c>
      <c r="K327" s="211" t="n"/>
      <c r="L327" s="211" t="n"/>
      <c r="M327" s="210" t="n"/>
      <c r="N327" s="16" t="inlineStr">
        <is>
          <t>Secondary</t>
        </is>
      </c>
    </row>
    <row r="328" ht="28" customHeight="1">
      <c r="A328" s="13" t="inlineStr">
        <is>
          <t>S71</t>
        </is>
      </c>
      <c r="B328" s="16" t="inlineStr">
        <is>
          <t>Figures — Figures levels</t>
        </is>
      </c>
      <c r="C328" s="211" t="n"/>
      <c r="D328" s="210" t="n"/>
      <c r="E328" s="16" t="inlineStr">
        <is>
          <t>Second levelling crosswalk alongside the Mercer levels in S03</t>
        </is>
      </c>
      <c r="F328" s="211" t="n"/>
      <c r="G328" s="211" t="n"/>
      <c r="H328" s="211" t="n"/>
      <c r="I328" s="210" t="n"/>
      <c r="J328" s="16" t="inlineStr">
        <is>
          <t>https://help.figures.hr/en/articles/389317-figures-levels</t>
        </is>
      </c>
      <c r="K328" s="211" t="n"/>
      <c r="L328" s="211" t="n"/>
      <c r="M328" s="210" t="n"/>
      <c r="N328" s="16" t="inlineStr">
        <is>
          <t>Secondary</t>
        </is>
      </c>
    </row>
    <row r="329" ht="28" customHeight="1">
      <c r="A329" s="13" t="inlineStr">
        <is>
          <t>S72</t>
        </is>
      </c>
      <c r="B329" s="16" t="inlineStr">
        <is>
          <t>PayScale India — Chief Architect, IT</t>
        </is>
      </c>
      <c r="C329" s="211" t="n"/>
      <c r="D329" s="210" t="n"/>
      <c r="E329" s="16" t="inlineStr">
        <is>
          <t>Shows Chief Architect, IT tracked as an experienced and late-career role in India — Option A for the D1 title</t>
        </is>
      </c>
      <c r="F329" s="211" t="n"/>
      <c r="G329" s="211" t="n"/>
      <c r="H329" s="211" t="n"/>
      <c r="I329" s="210" t="n"/>
      <c r="J329" s="16" t="inlineStr">
        <is>
          <t>https://www.payscale.com/research/IN/Job=Chief_Architect%2C_IT/Skill-Experience</t>
        </is>
      </c>
      <c r="K329" s="211" t="n"/>
      <c r="L329" s="211" t="n"/>
      <c r="M329" s="210" t="n"/>
      <c r="N329" s="16" t="inlineStr">
        <is>
          <t>Indicative</t>
        </is>
      </c>
    </row>
    <row r="330" ht="28" customHeight="1">
      <c r="A330" s="13" t="inlineStr">
        <is>
          <t>S40</t>
        </is>
      </c>
      <c r="B330" s="16" t="inlineStr">
        <is>
          <t>Employee Master_New_23092026 and Employee Master_OLD</t>
        </is>
      </c>
      <c r="C330" s="211" t="n"/>
      <c r="D330" s="210" t="n"/>
      <c r="E330" s="16" t="inlineStr">
        <is>
          <t>Roster, department, manager, experience, qualification, category</t>
        </is>
      </c>
      <c r="F330" s="211" t="n"/>
      <c r="G330" s="211" t="n"/>
      <c r="H330" s="211" t="n"/>
      <c r="I330" s="210" t="n"/>
      <c r="J330" s="16" t="inlineStr">
        <is>
          <t>Internal</t>
        </is>
      </c>
      <c r="K330" s="211" t="n"/>
      <c r="L330" s="211" t="n"/>
      <c r="M330" s="210" t="n"/>
      <c r="N330" s="16" t="inlineStr">
        <is>
          <t>Internal</t>
        </is>
      </c>
    </row>
    <row r="331" ht="28" customHeight="1">
      <c r="A331" s="13" t="inlineStr">
        <is>
          <t>S41</t>
        </is>
      </c>
      <c r="B331" s="16" t="inlineStr">
        <is>
          <t>How We Grow survey · 521 responses</t>
        </is>
      </c>
      <c r="C331" s="211" t="n"/>
      <c r="D331" s="210" t="n"/>
      <c r="E331" s="16" t="inlineStr">
        <is>
          <t>Purpose, deliverables, accountability, decision rights, skills, tools, learning needs</t>
        </is>
      </c>
      <c r="F331" s="211" t="n"/>
      <c r="G331" s="211" t="n"/>
      <c r="H331" s="211" t="n"/>
      <c r="I331" s="210" t="n"/>
      <c r="J331" s="16" t="inlineStr">
        <is>
          <t>Internal</t>
        </is>
      </c>
      <c r="K331" s="211" t="n"/>
      <c r="L331" s="211" t="n"/>
      <c r="M331" s="210" t="n"/>
      <c r="N331" s="16" t="inlineStr">
        <is>
          <t>Internal</t>
        </is>
      </c>
    </row>
    <row r="332" ht="28" customHeight="1">
      <c r="A332" s="13" t="inlineStr">
        <is>
          <t>S42</t>
        </is>
      </c>
      <c r="B332" s="16" t="inlineStr">
        <is>
          <t>Manager talent-mapping files</t>
        </is>
      </c>
      <c r="C332" s="211" t="n"/>
      <c r="D332" s="210" t="n"/>
      <c r="E332" s="16" t="inlineStr">
        <is>
          <t>KRAs, rating, potential, readiness, 9-box, manager training need</t>
        </is>
      </c>
      <c r="F332" s="211" t="n"/>
      <c r="G332" s="211" t="n"/>
      <c r="H332" s="211" t="n"/>
      <c r="I332" s="210" t="n"/>
      <c r="J332" s="16" t="inlineStr">
        <is>
          <t>Internal</t>
        </is>
      </c>
      <c r="K332" s="211" t="n"/>
      <c r="L332" s="211" t="n"/>
      <c r="M332" s="210" t="n"/>
      <c r="N332" s="16" t="inlineStr">
        <is>
          <t>Internal</t>
        </is>
      </c>
    </row>
    <row r="333" ht="28" customHeight="1">
      <c r="A333" s="13" t="inlineStr">
        <is>
          <t>S43</t>
        </is>
      </c>
      <c r="B333" s="16" t="inlineStr">
        <is>
          <t>IRIS talent-mapping workbooks v1 and v2</t>
        </is>
      </c>
      <c r="C333" s="211" t="n"/>
      <c r="D333" s="210" t="n"/>
      <c r="E333" s="16" t="inlineStr">
        <is>
          <t>Factor ratings, competency ratings, duplication and mobility analysis</t>
        </is>
      </c>
      <c r="F333" s="211" t="n"/>
      <c r="G333" s="211" t="n"/>
      <c r="H333" s="211" t="n"/>
      <c r="I333" s="210" t="n"/>
      <c r="J333" s="16" t="inlineStr">
        <is>
          <t>Internal</t>
        </is>
      </c>
      <c r="K333" s="211" t="n"/>
      <c r="L333" s="211" t="n"/>
      <c r="M333" s="210" t="n"/>
      <c r="N333" s="16" t="inlineStr">
        <is>
          <t>Internal</t>
        </is>
      </c>
    </row>
  </sheetData>
  <mergeCells count="950">
    <mergeCell ref="E225:H225"/>
    <mergeCell ref="E298:I298"/>
    <mergeCell ref="J292:M292"/>
    <mergeCell ref="I257:J257"/>
    <mergeCell ref="J286:M286"/>
    <mergeCell ref="F116:G116"/>
    <mergeCell ref="B287:D287"/>
    <mergeCell ref="E71:F71"/>
    <mergeCell ref="G62:I62"/>
    <mergeCell ref="F108:G108"/>
    <mergeCell ref="J332:M332"/>
    <mergeCell ref="C234:D234"/>
    <mergeCell ref="B141:L141"/>
    <mergeCell ref="J59:K59"/>
    <mergeCell ref="B289:D289"/>
    <mergeCell ref="F118:G118"/>
    <mergeCell ref="L215:N215"/>
    <mergeCell ref="C79:D79"/>
    <mergeCell ref="C73:D73"/>
    <mergeCell ref="E79:F79"/>
    <mergeCell ref="H118:I118"/>
    <mergeCell ref="E73:F73"/>
    <mergeCell ref="E312:I312"/>
    <mergeCell ref="A258:D258"/>
    <mergeCell ref="K255:N255"/>
    <mergeCell ref="E314:I314"/>
    <mergeCell ref="G201:I201"/>
    <mergeCell ref="B136:L136"/>
    <mergeCell ref="A37:N37"/>
    <mergeCell ref="A260:D260"/>
    <mergeCell ref="G212:I212"/>
    <mergeCell ref="G203:I203"/>
    <mergeCell ref="A204:B204"/>
    <mergeCell ref="B305:D305"/>
    <mergeCell ref="I246:N246"/>
    <mergeCell ref="B21:E21"/>
    <mergeCell ref="F121:G121"/>
    <mergeCell ref="J279:M279"/>
    <mergeCell ref="D102:H102"/>
    <mergeCell ref="K261:N261"/>
    <mergeCell ref="A231:B231"/>
    <mergeCell ref="A206:B206"/>
    <mergeCell ref="B23:E23"/>
    <mergeCell ref="H87:I87"/>
    <mergeCell ref="J281:M281"/>
    <mergeCell ref="E305:I305"/>
    <mergeCell ref="C237:D237"/>
    <mergeCell ref="J62:K62"/>
    <mergeCell ref="E292:I292"/>
    <mergeCell ref="J280:M280"/>
    <mergeCell ref="E53:F53"/>
    <mergeCell ref="E222:H222"/>
    <mergeCell ref="J210:L210"/>
    <mergeCell ref="A174:C174"/>
    <mergeCell ref="E307:I307"/>
    <mergeCell ref="F164:H164"/>
    <mergeCell ref="C239:D239"/>
    <mergeCell ref="H91:I91"/>
    <mergeCell ref="F13:I13"/>
    <mergeCell ref="J64:K64"/>
    <mergeCell ref="A259:D259"/>
    <mergeCell ref="E294:I294"/>
    <mergeCell ref="A253:D253"/>
    <mergeCell ref="E55:F55"/>
    <mergeCell ref="J305:M305"/>
    <mergeCell ref="F35:H35"/>
    <mergeCell ref="E67:F67"/>
    <mergeCell ref="G69:I69"/>
    <mergeCell ref="J57:K57"/>
    <mergeCell ref="H93:I93"/>
    <mergeCell ref="J93:K93"/>
    <mergeCell ref="E48:F48"/>
    <mergeCell ref="B333:D333"/>
    <mergeCell ref="J307:M307"/>
    <mergeCell ref="B308:D308"/>
    <mergeCell ref="D124:E124"/>
    <mergeCell ref="J294:M294"/>
    <mergeCell ref="L221:N221"/>
    <mergeCell ref="E318:I318"/>
    <mergeCell ref="B16:E16"/>
    <mergeCell ref="A183:N183"/>
    <mergeCell ref="A217:B217"/>
    <mergeCell ref="G64:I64"/>
    <mergeCell ref="C242:D242"/>
    <mergeCell ref="B310:D310"/>
    <mergeCell ref="G51:I51"/>
    <mergeCell ref="D126:E126"/>
    <mergeCell ref="F126:G126"/>
    <mergeCell ref="L223:N223"/>
    <mergeCell ref="E320:I320"/>
    <mergeCell ref="B18:E18"/>
    <mergeCell ref="F109:G109"/>
    <mergeCell ref="J308:M308"/>
    <mergeCell ref="H109:I109"/>
    <mergeCell ref="J16:N16"/>
    <mergeCell ref="B11:E11"/>
    <mergeCell ref="J75:K75"/>
    <mergeCell ref="F111:G111"/>
    <mergeCell ref="H111:I111"/>
    <mergeCell ref="D110:E110"/>
    <mergeCell ref="I222:K222"/>
    <mergeCell ref="B321:D321"/>
    <mergeCell ref="E76:F76"/>
    <mergeCell ref="B326:D326"/>
    <mergeCell ref="A38:N38"/>
    <mergeCell ref="B142:L142"/>
    <mergeCell ref="C201:F201"/>
    <mergeCell ref="H106:I106"/>
    <mergeCell ref="B144:L144"/>
    <mergeCell ref="C203:F203"/>
    <mergeCell ref="E267:I267"/>
    <mergeCell ref="J326:M326"/>
    <mergeCell ref="J81:K81"/>
    <mergeCell ref="A84:C84"/>
    <mergeCell ref="L216:N216"/>
    <mergeCell ref="B6:E6"/>
    <mergeCell ref="A148:N148"/>
    <mergeCell ref="A207:B207"/>
    <mergeCell ref="J295:M295"/>
    <mergeCell ref="E269:I269"/>
    <mergeCell ref="F124:G124"/>
    <mergeCell ref="G241:N241"/>
    <mergeCell ref="J282:M282"/>
    <mergeCell ref="B283:D283"/>
    <mergeCell ref="A86:C86"/>
    <mergeCell ref="G58:I58"/>
    <mergeCell ref="A205:B205"/>
    <mergeCell ref="E223:H223"/>
    <mergeCell ref="E333:I333"/>
    <mergeCell ref="J290:M290"/>
    <mergeCell ref="C65:D65"/>
    <mergeCell ref="J6:N6"/>
    <mergeCell ref="G243:N243"/>
    <mergeCell ref="F114:G114"/>
    <mergeCell ref="A252:N252"/>
    <mergeCell ref="B285:D285"/>
    <mergeCell ref="E308:I308"/>
    <mergeCell ref="C44:D44"/>
    <mergeCell ref="J65:K65"/>
    <mergeCell ref="E69:F69"/>
    <mergeCell ref="C80:D80"/>
    <mergeCell ref="E310:I310"/>
    <mergeCell ref="E77:F77"/>
    <mergeCell ref="A256:D256"/>
    <mergeCell ref="J285:M285"/>
    <mergeCell ref="B99:C99"/>
    <mergeCell ref="A95:N95"/>
    <mergeCell ref="K253:N253"/>
    <mergeCell ref="B309:D309"/>
    <mergeCell ref="G72:I72"/>
    <mergeCell ref="A200:B200"/>
    <mergeCell ref="B17:E17"/>
    <mergeCell ref="D117:E117"/>
    <mergeCell ref="D92:E92"/>
    <mergeCell ref="F117:G117"/>
    <mergeCell ref="F92:G92"/>
    <mergeCell ref="J316:M316"/>
    <mergeCell ref="J310:M310"/>
    <mergeCell ref="E72:F72"/>
    <mergeCell ref="G70:I70"/>
    <mergeCell ref="A28:E28"/>
    <mergeCell ref="B311:D311"/>
    <mergeCell ref="E321:I321"/>
    <mergeCell ref="A202:B202"/>
    <mergeCell ref="I255:J255"/>
    <mergeCell ref="J18:N18"/>
    <mergeCell ref="B19:E19"/>
    <mergeCell ref="E326:I326"/>
    <mergeCell ref="F119:G119"/>
    <mergeCell ref="A220:B220"/>
    <mergeCell ref="E258:F258"/>
    <mergeCell ref="C49:D49"/>
    <mergeCell ref="J301:M301"/>
    <mergeCell ref="A30:E30"/>
    <mergeCell ref="J17:N17"/>
    <mergeCell ref="E323:I323"/>
    <mergeCell ref="H125:I125"/>
    <mergeCell ref="F112:G112"/>
    <mergeCell ref="H112:I112"/>
    <mergeCell ref="C42:D42"/>
    <mergeCell ref="E42:F42"/>
    <mergeCell ref="C209:F209"/>
    <mergeCell ref="J19:N19"/>
    <mergeCell ref="B20:E20"/>
    <mergeCell ref="F127:G127"/>
    <mergeCell ref="I223:K223"/>
    <mergeCell ref="L224:N224"/>
    <mergeCell ref="J84:K84"/>
    <mergeCell ref="H127:I127"/>
    <mergeCell ref="E259:F259"/>
    <mergeCell ref="J78:K78"/>
    <mergeCell ref="E253:F253"/>
    <mergeCell ref="F14:I14"/>
    <mergeCell ref="H114:I114"/>
    <mergeCell ref="G253:H253"/>
    <mergeCell ref="F28:H28"/>
    <mergeCell ref="B329:D329"/>
    <mergeCell ref="C55:D55"/>
    <mergeCell ref="J80:K80"/>
    <mergeCell ref="B145:L145"/>
    <mergeCell ref="C204:F204"/>
    <mergeCell ref="B316:D316"/>
    <mergeCell ref="J55:K55"/>
    <mergeCell ref="A27:E27"/>
    <mergeCell ref="B266:D266"/>
    <mergeCell ref="J79:K79"/>
    <mergeCell ref="G254:H254"/>
    <mergeCell ref="B331:D331"/>
    <mergeCell ref="D87:E87"/>
    <mergeCell ref="A214:N214"/>
    <mergeCell ref="G60:I60"/>
    <mergeCell ref="C206:F206"/>
    <mergeCell ref="E270:I270"/>
    <mergeCell ref="D122:E122"/>
    <mergeCell ref="J329:M329"/>
    <mergeCell ref="B330:D330"/>
    <mergeCell ref="L219:N219"/>
    <mergeCell ref="G198:I198"/>
    <mergeCell ref="A92:C92"/>
    <mergeCell ref="B268:D268"/>
    <mergeCell ref="C52:D52"/>
    <mergeCell ref="J304:M304"/>
    <mergeCell ref="E316:I316"/>
    <mergeCell ref="B324:D324"/>
    <mergeCell ref="C39:D39"/>
    <mergeCell ref="A215:B215"/>
    <mergeCell ref="J306:M306"/>
    <mergeCell ref="C81:D81"/>
    <mergeCell ref="M134:N134"/>
    <mergeCell ref="A87:C87"/>
    <mergeCell ref="I218:K218"/>
    <mergeCell ref="E47:F47"/>
    <mergeCell ref="B113:C113"/>
    <mergeCell ref="B100:C100"/>
    <mergeCell ref="K254:N254"/>
    <mergeCell ref="A226:B226"/>
    <mergeCell ref="A89:C89"/>
    <mergeCell ref="B115:C115"/>
    <mergeCell ref="D99:H99"/>
    <mergeCell ref="B102:C102"/>
    <mergeCell ref="A241:B241"/>
    <mergeCell ref="D158:E158"/>
    <mergeCell ref="J322:M322"/>
    <mergeCell ref="I248:N248"/>
    <mergeCell ref="E217:H217"/>
    <mergeCell ref="J68:K68"/>
    <mergeCell ref="D108:E108"/>
    <mergeCell ref="J205:L205"/>
    <mergeCell ref="B279:D279"/>
    <mergeCell ref="D101:H101"/>
    <mergeCell ref="E265:I265"/>
    <mergeCell ref="C63:D63"/>
    <mergeCell ref="A243:B243"/>
    <mergeCell ref="E63:F63"/>
    <mergeCell ref="G79:I79"/>
    <mergeCell ref="D160:E160"/>
    <mergeCell ref="C50:D50"/>
    <mergeCell ref="G73:I73"/>
    <mergeCell ref="H89:I89"/>
    <mergeCell ref="B281:D281"/>
    <mergeCell ref="A171:C171"/>
    <mergeCell ref="B22:E22"/>
    <mergeCell ref="A236:B236"/>
    <mergeCell ref="I249:N249"/>
    <mergeCell ref="J317:M317"/>
    <mergeCell ref="J86:K86"/>
    <mergeCell ref="F122:G122"/>
    <mergeCell ref="E261:F261"/>
    <mergeCell ref="E329:I329"/>
    <mergeCell ref="J20:N20"/>
    <mergeCell ref="E266:I266"/>
    <mergeCell ref="C76:D76"/>
    <mergeCell ref="A173:C173"/>
    <mergeCell ref="E331:I331"/>
    <mergeCell ref="F15:I15"/>
    <mergeCell ref="C212:F212"/>
    <mergeCell ref="J22:N22"/>
    <mergeCell ref="J200:L200"/>
    <mergeCell ref="E256:F256"/>
    <mergeCell ref="G256:H256"/>
    <mergeCell ref="D113:E113"/>
    <mergeCell ref="J266:M266"/>
    <mergeCell ref="J202:L202"/>
    <mergeCell ref="J331:M331"/>
    <mergeCell ref="B332:D332"/>
    <mergeCell ref="D88:E88"/>
    <mergeCell ref="F88:G88"/>
    <mergeCell ref="C207:F207"/>
    <mergeCell ref="D115:E115"/>
    <mergeCell ref="G199:I199"/>
    <mergeCell ref="G257:H257"/>
    <mergeCell ref="I221:K221"/>
    <mergeCell ref="D90:E90"/>
    <mergeCell ref="F154:H154"/>
    <mergeCell ref="I215:K215"/>
    <mergeCell ref="A216:B216"/>
    <mergeCell ref="D247:H247"/>
    <mergeCell ref="C45:D45"/>
    <mergeCell ref="M142:N142"/>
    <mergeCell ref="J13:N13"/>
    <mergeCell ref="B267:D267"/>
    <mergeCell ref="G237:N237"/>
    <mergeCell ref="F156:H156"/>
    <mergeCell ref="D249:H249"/>
    <mergeCell ref="A218:B218"/>
    <mergeCell ref="C47:D47"/>
    <mergeCell ref="M144:N144"/>
    <mergeCell ref="J15:N15"/>
    <mergeCell ref="I219:K219"/>
    <mergeCell ref="F155:H155"/>
    <mergeCell ref="B269:D269"/>
    <mergeCell ref="I216:K216"/>
    <mergeCell ref="F149:H149"/>
    <mergeCell ref="J49:K49"/>
    <mergeCell ref="F85:G85"/>
    <mergeCell ref="E279:I279"/>
    <mergeCell ref="C40:D40"/>
    <mergeCell ref="H85:I85"/>
    <mergeCell ref="M137:N137"/>
    <mergeCell ref="E40:F40"/>
    <mergeCell ref="L92:M92"/>
    <mergeCell ref="D166:E166"/>
    <mergeCell ref="G54:I54"/>
    <mergeCell ref="F151:H151"/>
    <mergeCell ref="B116:C116"/>
    <mergeCell ref="G41:I41"/>
    <mergeCell ref="C200:F200"/>
    <mergeCell ref="B103:C103"/>
    <mergeCell ref="M139:N139"/>
    <mergeCell ref="A242:B242"/>
    <mergeCell ref="C71:D71"/>
    <mergeCell ref="A234:B234"/>
    <mergeCell ref="G81:I81"/>
    <mergeCell ref="G56:I56"/>
    <mergeCell ref="B118:C118"/>
    <mergeCell ref="B280:D280"/>
    <mergeCell ref="G43:I43"/>
    <mergeCell ref="D118:E118"/>
    <mergeCell ref="C202:F202"/>
    <mergeCell ref="D161:E161"/>
    <mergeCell ref="J325:M325"/>
    <mergeCell ref="B264:D264"/>
    <mergeCell ref="J319:M319"/>
    <mergeCell ref="E220:H220"/>
    <mergeCell ref="B295:D295"/>
    <mergeCell ref="A250:C250"/>
    <mergeCell ref="B282:D282"/>
    <mergeCell ref="E330:I330"/>
    <mergeCell ref="E268:I268"/>
    <mergeCell ref="C66:D66"/>
    <mergeCell ref="E66:F66"/>
    <mergeCell ref="J327:M327"/>
    <mergeCell ref="C53:D53"/>
    <mergeCell ref="A229:B229"/>
    <mergeCell ref="C229:D229"/>
    <mergeCell ref="C77:D77"/>
    <mergeCell ref="E332:I332"/>
    <mergeCell ref="C68:D68"/>
    <mergeCell ref="E68:F68"/>
    <mergeCell ref="A130:N130"/>
    <mergeCell ref="B134:L134"/>
    <mergeCell ref="B121:C121"/>
    <mergeCell ref="A132:N132"/>
    <mergeCell ref="I33:N33"/>
    <mergeCell ref="J272:M272"/>
    <mergeCell ref="G207:I207"/>
    <mergeCell ref="J208:L208"/>
    <mergeCell ref="B98:C98"/>
    <mergeCell ref="J89:K89"/>
    <mergeCell ref="A25:N25"/>
    <mergeCell ref="L89:M89"/>
    <mergeCell ref="B300:D300"/>
    <mergeCell ref="D116:E116"/>
    <mergeCell ref="I35:N35"/>
    <mergeCell ref="G200:I200"/>
    <mergeCell ref="J201:L201"/>
    <mergeCell ref="D97:H97"/>
    <mergeCell ref="J274:M274"/>
    <mergeCell ref="B275:D275"/>
    <mergeCell ref="C59:D59"/>
    <mergeCell ref="A239:B239"/>
    <mergeCell ref="L88:M88"/>
    <mergeCell ref="D91:E91"/>
    <mergeCell ref="E59:F59"/>
    <mergeCell ref="F91:G91"/>
    <mergeCell ref="D156:E156"/>
    <mergeCell ref="C46:D46"/>
    <mergeCell ref="D162:E162"/>
    <mergeCell ref="G44:I44"/>
    <mergeCell ref="E46:F46"/>
    <mergeCell ref="F7:I7"/>
    <mergeCell ref="E215:H215"/>
    <mergeCell ref="I99:N99"/>
    <mergeCell ref="A2:N2"/>
    <mergeCell ref="D106:E106"/>
    <mergeCell ref="G202:I202"/>
    <mergeCell ref="J203:L203"/>
    <mergeCell ref="B277:D277"/>
    <mergeCell ref="E300:I300"/>
    <mergeCell ref="C61:D61"/>
    <mergeCell ref="D93:E93"/>
    <mergeCell ref="H84:I84"/>
    <mergeCell ref="E61:F61"/>
    <mergeCell ref="F93:G93"/>
    <mergeCell ref="F157:H157"/>
    <mergeCell ref="C48:D48"/>
    <mergeCell ref="M145:N145"/>
    <mergeCell ref="A219:B219"/>
    <mergeCell ref="E281:I281"/>
    <mergeCell ref="I30:N30"/>
    <mergeCell ref="J269:M269"/>
    <mergeCell ref="E287:I287"/>
    <mergeCell ref="F34:H34"/>
    <mergeCell ref="A169:C169"/>
    <mergeCell ref="D157:E157"/>
    <mergeCell ref="J50:K50"/>
    <mergeCell ref="E54:F54"/>
    <mergeCell ref="B124:C124"/>
    <mergeCell ref="H86:I86"/>
    <mergeCell ref="F8:I8"/>
    <mergeCell ref="E41:F41"/>
    <mergeCell ref="J42:K42"/>
    <mergeCell ref="J300:M300"/>
    <mergeCell ref="F30:H30"/>
    <mergeCell ref="E226:H226"/>
    <mergeCell ref="J52:K52"/>
    <mergeCell ref="E56:F56"/>
    <mergeCell ref="B126:C126"/>
    <mergeCell ref="D250:H250"/>
    <mergeCell ref="E282:I282"/>
    <mergeCell ref="J39:K39"/>
    <mergeCell ref="E43:F43"/>
    <mergeCell ref="B109:C109"/>
    <mergeCell ref="B9:E9"/>
    <mergeCell ref="J44:K44"/>
    <mergeCell ref="D109:E109"/>
    <mergeCell ref="A177:C177"/>
    <mergeCell ref="G57:I57"/>
    <mergeCell ref="D119:E119"/>
    <mergeCell ref="B290:D290"/>
    <mergeCell ref="G49:I49"/>
    <mergeCell ref="E313:I313"/>
    <mergeCell ref="C74:D74"/>
    <mergeCell ref="D111:E111"/>
    <mergeCell ref="J264:M264"/>
    <mergeCell ref="A237:B237"/>
    <mergeCell ref="J9:N9"/>
    <mergeCell ref="B288:D288"/>
    <mergeCell ref="J328:M328"/>
    <mergeCell ref="C230:D230"/>
    <mergeCell ref="B298:D298"/>
    <mergeCell ref="A261:D261"/>
    <mergeCell ref="M140:N140"/>
    <mergeCell ref="A238:B238"/>
    <mergeCell ref="J70:K70"/>
    <mergeCell ref="F106:G106"/>
    <mergeCell ref="C238:D238"/>
    <mergeCell ref="C232:D232"/>
    <mergeCell ref="D103:H103"/>
    <mergeCell ref="M133:N133"/>
    <mergeCell ref="G75:I75"/>
    <mergeCell ref="A33:E33"/>
    <mergeCell ref="J63:K63"/>
    <mergeCell ref="F21:I21"/>
    <mergeCell ref="K256:N256"/>
    <mergeCell ref="B137:L137"/>
    <mergeCell ref="I34:N34"/>
    <mergeCell ref="E221:H221"/>
    <mergeCell ref="J47:K47"/>
    <mergeCell ref="J209:L209"/>
    <mergeCell ref="M135:N135"/>
    <mergeCell ref="J90:K90"/>
    <mergeCell ref="A35:E35"/>
    <mergeCell ref="C233:D233"/>
    <mergeCell ref="L90:M90"/>
    <mergeCell ref="B301:D301"/>
    <mergeCell ref="B139:L139"/>
    <mergeCell ref="C198:F198"/>
    <mergeCell ref="B114:C114"/>
    <mergeCell ref="J275:M275"/>
    <mergeCell ref="D98:H98"/>
    <mergeCell ref="G39:I39"/>
    <mergeCell ref="J76:K76"/>
    <mergeCell ref="I101:N101"/>
    <mergeCell ref="J211:L211"/>
    <mergeCell ref="B276:D276"/>
    <mergeCell ref="K257:N257"/>
    <mergeCell ref="B303:D303"/>
    <mergeCell ref="E216:H216"/>
    <mergeCell ref="E289:I289"/>
    <mergeCell ref="I100:N100"/>
    <mergeCell ref="A254:D254"/>
    <mergeCell ref="J283:M283"/>
    <mergeCell ref="J277:M277"/>
    <mergeCell ref="G236:N236"/>
    <mergeCell ref="A245:N245"/>
    <mergeCell ref="B278:D278"/>
    <mergeCell ref="C62:D62"/>
    <mergeCell ref="L91:M91"/>
    <mergeCell ref="F33:H33"/>
    <mergeCell ref="E62:F62"/>
    <mergeCell ref="I260:J260"/>
    <mergeCell ref="J276:M276"/>
    <mergeCell ref="E218:H218"/>
    <mergeCell ref="I102:N102"/>
    <mergeCell ref="F123:G123"/>
    <mergeCell ref="J206:L206"/>
    <mergeCell ref="G210:I210"/>
    <mergeCell ref="E303:I303"/>
    <mergeCell ref="C64:D64"/>
    <mergeCell ref="J60:K60"/>
    <mergeCell ref="E64:F64"/>
    <mergeCell ref="E290:I290"/>
    <mergeCell ref="J278:M278"/>
    <mergeCell ref="E51:F51"/>
    <mergeCell ref="A247:C247"/>
    <mergeCell ref="F31:H31"/>
    <mergeCell ref="G65:I65"/>
    <mergeCell ref="J53:K53"/>
    <mergeCell ref="E288:I288"/>
    <mergeCell ref="I247:N247"/>
    <mergeCell ref="F16:I16"/>
    <mergeCell ref="A257:D257"/>
    <mergeCell ref="J45:K45"/>
    <mergeCell ref="J303:M303"/>
    <mergeCell ref="E65:F65"/>
    <mergeCell ref="G63:I63"/>
    <mergeCell ref="F166:H166"/>
    <mergeCell ref="G50:I50"/>
    <mergeCell ref="D125:E125"/>
    <mergeCell ref="B112:C112"/>
    <mergeCell ref="J11:N11"/>
    <mergeCell ref="B12:E12"/>
    <mergeCell ref="D112:E112"/>
    <mergeCell ref="F125:G125"/>
    <mergeCell ref="B306:D306"/>
    <mergeCell ref="A129:N129"/>
    <mergeCell ref="B127:C127"/>
    <mergeCell ref="J288:M288"/>
    <mergeCell ref="G52:I52"/>
    <mergeCell ref="D127:E127"/>
    <mergeCell ref="G234:N234"/>
    <mergeCell ref="B14:E14"/>
    <mergeCell ref="F105:G105"/>
    <mergeCell ref="D114:E114"/>
    <mergeCell ref="H105:I105"/>
    <mergeCell ref="A181:N181"/>
    <mergeCell ref="A240:B240"/>
    <mergeCell ref="C240:D240"/>
    <mergeCell ref="J12:N12"/>
    <mergeCell ref="B291:D291"/>
    <mergeCell ref="B13:E13"/>
    <mergeCell ref="F120:G120"/>
    <mergeCell ref="L217:N217"/>
    <mergeCell ref="M141:N141"/>
    <mergeCell ref="H120:I120"/>
    <mergeCell ref="J271:M271"/>
    <mergeCell ref="I26:N26"/>
    <mergeCell ref="J71:K71"/>
    <mergeCell ref="E75:F75"/>
    <mergeCell ref="F107:G107"/>
    <mergeCell ref="H107:I107"/>
    <mergeCell ref="E301:I301"/>
    <mergeCell ref="J58:K58"/>
    <mergeCell ref="F23:I23"/>
    <mergeCell ref="B293:D293"/>
    <mergeCell ref="A34:E34"/>
    <mergeCell ref="M143:N143"/>
    <mergeCell ref="B322:D322"/>
    <mergeCell ref="J73:K73"/>
    <mergeCell ref="A83:N83"/>
    <mergeCell ref="B138:L138"/>
    <mergeCell ref="C235:D235"/>
    <mergeCell ref="E278:I278"/>
    <mergeCell ref="G78:I78"/>
    <mergeCell ref="G205:I205"/>
    <mergeCell ref="B140:L140"/>
    <mergeCell ref="C199:F199"/>
    <mergeCell ref="A1:N1"/>
    <mergeCell ref="E293:I293"/>
    <mergeCell ref="J212:L212"/>
    <mergeCell ref="J77:K77"/>
    <mergeCell ref="B317:D317"/>
    <mergeCell ref="G80:I80"/>
    <mergeCell ref="F27:H27"/>
    <mergeCell ref="L93:M93"/>
    <mergeCell ref="J291:M291"/>
    <mergeCell ref="B304:D304"/>
    <mergeCell ref="A208:B208"/>
    <mergeCell ref="G55:I55"/>
    <mergeCell ref="E311:I311"/>
    <mergeCell ref="B319:D319"/>
    <mergeCell ref="G229:N229"/>
    <mergeCell ref="J293:M293"/>
    <mergeCell ref="E219:H219"/>
    <mergeCell ref="A210:B210"/>
    <mergeCell ref="G239:N239"/>
    <mergeCell ref="G211:I211"/>
    <mergeCell ref="J7:N7"/>
    <mergeCell ref="A249:C249"/>
    <mergeCell ref="E304:I304"/>
    <mergeCell ref="A203:B203"/>
    <mergeCell ref="E306:I306"/>
    <mergeCell ref="G71:I71"/>
    <mergeCell ref="A29:E29"/>
    <mergeCell ref="F17:I17"/>
    <mergeCell ref="J46:K46"/>
    <mergeCell ref="D89:E89"/>
    <mergeCell ref="A31:E31"/>
    <mergeCell ref="J61:K61"/>
    <mergeCell ref="J296:M296"/>
    <mergeCell ref="E58:F58"/>
    <mergeCell ref="B272:D272"/>
    <mergeCell ref="B297:D297"/>
    <mergeCell ref="J48:K48"/>
    <mergeCell ref="B97:C97"/>
    <mergeCell ref="G242:N242"/>
    <mergeCell ref="D153:E153"/>
    <mergeCell ref="G66:I66"/>
    <mergeCell ref="G53:I53"/>
    <mergeCell ref="J298:M298"/>
    <mergeCell ref="B299:D299"/>
    <mergeCell ref="L225:N225"/>
    <mergeCell ref="J14:N14"/>
    <mergeCell ref="B15:E15"/>
    <mergeCell ref="B274:D274"/>
    <mergeCell ref="E322:I322"/>
    <mergeCell ref="E254:F254"/>
    <mergeCell ref="E309:I309"/>
    <mergeCell ref="G74:I74"/>
    <mergeCell ref="G68:I68"/>
    <mergeCell ref="J297:M297"/>
    <mergeCell ref="B314:D314"/>
    <mergeCell ref="A197:N197"/>
    <mergeCell ref="H121:I121"/>
    <mergeCell ref="E324:I324"/>
    <mergeCell ref="J299:M299"/>
    <mergeCell ref="L220:N220"/>
    <mergeCell ref="H123:I123"/>
    <mergeCell ref="J74:K74"/>
    <mergeCell ref="E78:F78"/>
    <mergeCell ref="F10:I10"/>
    <mergeCell ref="F110:G110"/>
    <mergeCell ref="H110:I110"/>
    <mergeCell ref="L222:N222"/>
    <mergeCell ref="E319:I319"/>
    <mergeCell ref="J324:M324"/>
    <mergeCell ref="E257:F257"/>
    <mergeCell ref="C51:D51"/>
    <mergeCell ref="B325:D325"/>
    <mergeCell ref="E80:F80"/>
    <mergeCell ref="C205:F205"/>
    <mergeCell ref="B108:C108"/>
    <mergeCell ref="B327:D327"/>
    <mergeCell ref="G208:I208"/>
    <mergeCell ref="A209:B209"/>
    <mergeCell ref="B143:L143"/>
    <mergeCell ref="E81:F81"/>
    <mergeCell ref="A88:C88"/>
    <mergeCell ref="B320:D320"/>
    <mergeCell ref="G230:N230"/>
    <mergeCell ref="D85:E85"/>
    <mergeCell ref="A211:B211"/>
    <mergeCell ref="H92:I92"/>
    <mergeCell ref="J8:N8"/>
    <mergeCell ref="J92:K92"/>
    <mergeCell ref="G238:N238"/>
    <mergeCell ref="A90:C90"/>
    <mergeCell ref="G232:N232"/>
    <mergeCell ref="J67:K67"/>
    <mergeCell ref="E297:I297"/>
    <mergeCell ref="E272:I272"/>
    <mergeCell ref="J302:M302"/>
    <mergeCell ref="D100:H100"/>
    <mergeCell ref="J10:N10"/>
    <mergeCell ref="D159:E159"/>
    <mergeCell ref="J69:K69"/>
    <mergeCell ref="E299:I299"/>
    <mergeCell ref="C231:D231"/>
    <mergeCell ref="J287:M287"/>
    <mergeCell ref="J87:K87"/>
    <mergeCell ref="L87:M87"/>
    <mergeCell ref="G233:N233"/>
    <mergeCell ref="A85:C85"/>
    <mergeCell ref="A228:N228"/>
    <mergeCell ref="B111:C111"/>
    <mergeCell ref="D154:E154"/>
    <mergeCell ref="J318:M318"/>
    <mergeCell ref="J312:M312"/>
    <mergeCell ref="E74:F74"/>
    <mergeCell ref="B313:D313"/>
    <mergeCell ref="G76:I76"/>
    <mergeCell ref="L226:N226"/>
    <mergeCell ref="J320:M320"/>
    <mergeCell ref="J314:M314"/>
    <mergeCell ref="B315:D315"/>
    <mergeCell ref="B302:D302"/>
    <mergeCell ref="E325:I325"/>
    <mergeCell ref="J313:M313"/>
    <mergeCell ref="G77:I77"/>
    <mergeCell ref="A224:B224"/>
    <mergeCell ref="J21:N21"/>
    <mergeCell ref="C72:D72"/>
    <mergeCell ref="H124:I124"/>
    <mergeCell ref="A199:B199"/>
    <mergeCell ref="E327:I327"/>
    <mergeCell ref="E255:F255"/>
    <mergeCell ref="J315:M315"/>
    <mergeCell ref="H116:I116"/>
    <mergeCell ref="G255:H255"/>
    <mergeCell ref="E302:I302"/>
    <mergeCell ref="E264:I264"/>
    <mergeCell ref="J23:N23"/>
    <mergeCell ref="H126:I126"/>
    <mergeCell ref="B318:D318"/>
    <mergeCell ref="I28:N28"/>
    <mergeCell ref="J267:M267"/>
    <mergeCell ref="B328:D328"/>
    <mergeCell ref="D84:E84"/>
    <mergeCell ref="D155:E155"/>
    <mergeCell ref="F84:G84"/>
    <mergeCell ref="H113:I113"/>
    <mergeCell ref="D149:E149"/>
    <mergeCell ref="C208:F208"/>
    <mergeCell ref="A179:C179"/>
    <mergeCell ref="I224:K224"/>
    <mergeCell ref="B270:D270"/>
    <mergeCell ref="C54:D54"/>
    <mergeCell ref="D86:E86"/>
    <mergeCell ref="F150:H150"/>
    <mergeCell ref="F86:G86"/>
    <mergeCell ref="A212:B212"/>
    <mergeCell ref="D151:E151"/>
    <mergeCell ref="C41:D41"/>
    <mergeCell ref="M138:N138"/>
    <mergeCell ref="C210:F210"/>
    <mergeCell ref="G240:N240"/>
    <mergeCell ref="E274:I274"/>
    <mergeCell ref="B101:C101"/>
    <mergeCell ref="E280:I280"/>
    <mergeCell ref="A91:C91"/>
    <mergeCell ref="D150:E150"/>
    <mergeCell ref="C56:D56"/>
    <mergeCell ref="H108:I108"/>
    <mergeCell ref="F152:H152"/>
    <mergeCell ref="C43:D43"/>
    <mergeCell ref="J289:M289"/>
    <mergeCell ref="A26:E26"/>
    <mergeCell ref="B265:D265"/>
    <mergeCell ref="A93:C93"/>
    <mergeCell ref="G235:N235"/>
    <mergeCell ref="E49:F49"/>
    <mergeCell ref="E275:I275"/>
    <mergeCell ref="L218:N218"/>
    <mergeCell ref="E315:I315"/>
    <mergeCell ref="G42:I42"/>
    <mergeCell ref="C67:D67"/>
    <mergeCell ref="K258:N258"/>
    <mergeCell ref="D164:E164"/>
    <mergeCell ref="A230:B230"/>
    <mergeCell ref="B323:D323"/>
    <mergeCell ref="C69:D69"/>
    <mergeCell ref="B106:C106"/>
    <mergeCell ref="K260:N260"/>
    <mergeCell ref="J321:M321"/>
    <mergeCell ref="A232:B232"/>
    <mergeCell ref="A246:C246"/>
    <mergeCell ref="F163:H163"/>
    <mergeCell ref="J88:K88"/>
    <mergeCell ref="A225:B225"/>
    <mergeCell ref="J323:M323"/>
    <mergeCell ref="A248:C248"/>
    <mergeCell ref="E328:I328"/>
    <mergeCell ref="A175:C175"/>
    <mergeCell ref="F165:H165"/>
    <mergeCell ref="H117:I117"/>
    <mergeCell ref="B117:C117"/>
    <mergeCell ref="F19:I19"/>
    <mergeCell ref="H119:I119"/>
    <mergeCell ref="G258:H258"/>
    <mergeCell ref="I258:J258"/>
    <mergeCell ref="F6:I6"/>
    <mergeCell ref="B119:C119"/>
    <mergeCell ref="I29:N29"/>
    <mergeCell ref="A3:N3"/>
    <mergeCell ref="A170:C170"/>
    <mergeCell ref="J204:L204"/>
    <mergeCell ref="J198:L198"/>
    <mergeCell ref="C60:D60"/>
    <mergeCell ref="J333:M333"/>
    <mergeCell ref="J85:K85"/>
    <mergeCell ref="E260:F260"/>
    <mergeCell ref="L85:M85"/>
    <mergeCell ref="G231:N231"/>
    <mergeCell ref="G260:H260"/>
    <mergeCell ref="B296:D296"/>
    <mergeCell ref="I31:N31"/>
    <mergeCell ref="A32:E32"/>
    <mergeCell ref="J270:M270"/>
    <mergeCell ref="B271:D271"/>
    <mergeCell ref="A5:N5"/>
    <mergeCell ref="F20:I20"/>
    <mergeCell ref="F29:H29"/>
    <mergeCell ref="L84:M84"/>
    <mergeCell ref="D165:E165"/>
    <mergeCell ref="G259:H259"/>
    <mergeCell ref="I259:J259"/>
    <mergeCell ref="D152:E152"/>
    <mergeCell ref="I217:K217"/>
    <mergeCell ref="C211:F211"/>
    <mergeCell ref="I253:J253"/>
    <mergeCell ref="J199:L199"/>
    <mergeCell ref="B273:D273"/>
    <mergeCell ref="A96:N96"/>
    <mergeCell ref="C57:D57"/>
    <mergeCell ref="J51:K51"/>
    <mergeCell ref="I225:K225"/>
    <mergeCell ref="F158:H158"/>
    <mergeCell ref="G261:H261"/>
    <mergeCell ref="E283:I283"/>
    <mergeCell ref="J309:M309"/>
    <mergeCell ref="E277:I277"/>
    <mergeCell ref="M146:N146"/>
    <mergeCell ref="J265:M265"/>
    <mergeCell ref="A172:C172"/>
    <mergeCell ref="E50:F50"/>
    <mergeCell ref="J311:M311"/>
    <mergeCell ref="F87:G87"/>
    <mergeCell ref="F160:H160"/>
    <mergeCell ref="B125:C125"/>
    <mergeCell ref="E285:I285"/>
    <mergeCell ref="F9:I9"/>
    <mergeCell ref="A222:B222"/>
    <mergeCell ref="F32:H32"/>
    <mergeCell ref="C58:D58"/>
    <mergeCell ref="H122:I122"/>
    <mergeCell ref="F26:H26"/>
    <mergeCell ref="F159:H159"/>
    <mergeCell ref="I220:K220"/>
    <mergeCell ref="E52:F52"/>
    <mergeCell ref="F153:H153"/>
    <mergeCell ref="B122:C122"/>
    <mergeCell ref="F89:G89"/>
    <mergeCell ref="D246:H246"/>
    <mergeCell ref="I256:J256"/>
    <mergeCell ref="E39:F39"/>
    <mergeCell ref="B105:C105"/>
    <mergeCell ref="K259:N259"/>
    <mergeCell ref="J40:K40"/>
    <mergeCell ref="E44:F44"/>
    <mergeCell ref="D105:E105"/>
    <mergeCell ref="B120:C120"/>
    <mergeCell ref="D248:H248"/>
    <mergeCell ref="G45:I45"/>
    <mergeCell ref="D120:E120"/>
    <mergeCell ref="B107:C107"/>
    <mergeCell ref="B7:E7"/>
    <mergeCell ref="C75:D75"/>
    <mergeCell ref="D107:E107"/>
    <mergeCell ref="D163:E163"/>
    <mergeCell ref="A233:B233"/>
    <mergeCell ref="I250:N250"/>
    <mergeCell ref="E295:I295"/>
    <mergeCell ref="E276:I276"/>
    <mergeCell ref="B284:D284"/>
    <mergeCell ref="G47:I47"/>
    <mergeCell ref="A235:B235"/>
    <mergeCell ref="E224:H224"/>
    <mergeCell ref="G46:I46"/>
    <mergeCell ref="G40:I40"/>
    <mergeCell ref="B286:D286"/>
    <mergeCell ref="F115:G115"/>
    <mergeCell ref="A176:C176"/>
    <mergeCell ref="M136:N136"/>
    <mergeCell ref="C70:D70"/>
    <mergeCell ref="C241:D241"/>
    <mergeCell ref="J91:K91"/>
    <mergeCell ref="J66:K66"/>
    <mergeCell ref="E70:F70"/>
    <mergeCell ref="E296:I296"/>
    <mergeCell ref="A255:D255"/>
    <mergeCell ref="E57:F57"/>
    <mergeCell ref="F18:I18"/>
    <mergeCell ref="A263:N263"/>
    <mergeCell ref="E271:I271"/>
    <mergeCell ref="A178:C178"/>
    <mergeCell ref="C243:D243"/>
    <mergeCell ref="B133:L133"/>
    <mergeCell ref="E273:I273"/>
    <mergeCell ref="G209:I209"/>
    <mergeCell ref="F22:I22"/>
    <mergeCell ref="L86:M86"/>
    <mergeCell ref="I261:J261"/>
    <mergeCell ref="A201:B201"/>
    <mergeCell ref="B135:L135"/>
    <mergeCell ref="I32:N32"/>
    <mergeCell ref="I103:N103"/>
    <mergeCell ref="J207:L207"/>
    <mergeCell ref="J72:K72"/>
    <mergeCell ref="I97:N97"/>
    <mergeCell ref="B312:D312"/>
    <mergeCell ref="J273:M273"/>
    <mergeCell ref="G204:I204"/>
    <mergeCell ref="I226:K226"/>
    <mergeCell ref="A221:B221"/>
    <mergeCell ref="I98:N98"/>
    <mergeCell ref="F11:I11"/>
    <mergeCell ref="F113:G113"/>
    <mergeCell ref="I254:J254"/>
    <mergeCell ref="G206:I206"/>
    <mergeCell ref="E60:F60"/>
    <mergeCell ref="F161:H161"/>
    <mergeCell ref="H88:I88"/>
    <mergeCell ref="A223:B223"/>
    <mergeCell ref="A198:B198"/>
    <mergeCell ref="C236:D236"/>
    <mergeCell ref="E291:I291"/>
    <mergeCell ref="H115:I115"/>
    <mergeCell ref="J54:K54"/>
    <mergeCell ref="F90:G90"/>
    <mergeCell ref="E284:I284"/>
    <mergeCell ref="H90:I90"/>
    <mergeCell ref="F12:I12"/>
    <mergeCell ref="J41:K41"/>
    <mergeCell ref="E45:F45"/>
    <mergeCell ref="F162:H162"/>
    <mergeCell ref="G59:I59"/>
    <mergeCell ref="B146:L146"/>
    <mergeCell ref="J56:K56"/>
    <mergeCell ref="D121:E121"/>
    <mergeCell ref="E286:I286"/>
    <mergeCell ref="B292:D292"/>
    <mergeCell ref="B8:E8"/>
    <mergeCell ref="J43:K43"/>
    <mergeCell ref="I27:N27"/>
    <mergeCell ref="G67:I67"/>
    <mergeCell ref="A168:C168"/>
    <mergeCell ref="G61:I61"/>
    <mergeCell ref="B307:D307"/>
    <mergeCell ref="B123:C123"/>
    <mergeCell ref="J284:M284"/>
    <mergeCell ref="G48:I48"/>
    <mergeCell ref="D123:E123"/>
    <mergeCell ref="B294:D294"/>
    <mergeCell ref="B110:C110"/>
    <mergeCell ref="E317:I317"/>
    <mergeCell ref="B10:E10"/>
    <mergeCell ref="C78:D78"/>
    <mergeCell ref="J330:M330"/>
    <mergeCell ref="J268:M268"/>
  </mergeCells>
  <conditionalFormatting sqref="J106:J128">
    <cfRule type="colorScale" priority="1">
      <colorScale>
        <cfvo type="num" val="0"/>
        <cfvo type="num" val="0.4"/>
        <color rgb="00FFFFFF"/>
        <color rgb="005B9BD5"/>
      </colorScale>
    </cfRule>
  </conditionalFormatting>
  <conditionalFormatting sqref="K106:K128">
    <cfRule type="colorScale" priority="2">
      <colorScale>
        <cfvo type="num" val="0"/>
        <cfvo type="num" val="0.4"/>
        <color rgb="00FFFFFF"/>
        <color rgb="005B9BD5"/>
      </colorScale>
    </cfRule>
  </conditionalFormatting>
  <conditionalFormatting sqref="L106:L128">
    <cfRule type="colorScale" priority="3">
      <colorScale>
        <cfvo type="num" val="0"/>
        <cfvo type="num" val="0.4"/>
        <color rgb="00FFFFFF"/>
        <color rgb="005B9BD5"/>
      </colorScale>
    </cfRule>
  </conditionalFormatting>
  <conditionalFormatting sqref="M106:M128">
    <cfRule type="colorScale" priority="4">
      <colorScale>
        <cfvo type="num" val="0"/>
        <cfvo type="num" val="0.4"/>
        <color rgb="00FFFFFF"/>
        <color rgb="005B9BD5"/>
      </colorScale>
    </cfRule>
  </conditionalFormatting>
  <conditionalFormatting sqref="N106:N128">
    <cfRule type="colorScale" priority="5">
      <colorScale>
        <cfvo type="num" val="0"/>
        <cfvo type="num" val="0.4"/>
        <color rgb="00FFFFFF"/>
        <color rgb="005B9BD5"/>
      </colorScale>
    </cfRule>
  </conditionalFormatting>
  <conditionalFormatting sqref="O106:O128">
    <cfRule type="colorScale" priority="6">
      <colorScale>
        <cfvo type="num" val="0"/>
        <cfvo type="num" val="0.4"/>
        <color rgb="00FFFFFF"/>
        <color rgb="005B9BD5"/>
      </colorScale>
    </cfRule>
  </conditionalFormatting>
  <hyperlinks>
    <hyperlink xmlns:r="http://schemas.openxmlformats.org/officeDocument/2006/relationships" ref="O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7.xml><?xml version="1.0" encoding="utf-8"?>
<worksheet xmlns="http://schemas.openxmlformats.org/spreadsheetml/2006/main">
  <sheetPr>
    <tabColor rgb="00806000"/>
    <outlinePr summaryBelow="1" summaryRight="1"/>
    <pageSetUpPr fitToPage="1"/>
  </sheetPr>
  <dimension ref="A1:P515"/>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34" customHeight="1">
      <c r="A1" s="1" t="inlineStr">
        <is>
          <t>References &amp; Benchmarks — competitors, regtech and SaaS leaders, standards, databases and sites</t>
        </is>
      </c>
      <c r="P1" s="243" t="inlineStr">
        <is>
          <t>◂ Contents</t>
        </is>
      </c>
    </row>
    <row r="2" ht="32" customHeight="1">
      <c r="A2" s="3" t="inlineStr">
        <is>
          <r>
            <rPr>
              <rFont val="Calibri"/>
              <b val="1"/>
              <i val="1"/>
              <color rgb="00404040"/>
              <sz val="10"/>
            </rPr>
            <t>Scope:</t>
          </r>
          <r>
            <rPr>
              <rFont val="Calibri"/>
              <i val="1"/>
              <color rgb="00404040"/>
              <sz val="10"/>
            </rPr>
            <t xml:space="preserve"> CARBON. Every company, standard, database and website used, and — department by department — what the best standard looks like at each IRIS level · A1 → E2 at IRIS's direct competitors, regtech leaders and SaaS leaders. Peer titles are equivalences of scope, not of pay.</t>
          </r>
        </is>
      </c>
    </row>
    <row r="3">
      <c r="A3" s="4" t="inlineStr">
        <is>
          <t>IRIS · Job Architecture &amp; Job Design · Final v1.12 · October 2026 · Internal — Confidential</t>
        </is>
      </c>
    </row>
    <row r="4" ht="15" customHeight="1"/>
    <row r="5" ht="20" customHeight="1">
      <c r="A5" s="6" t="inlineStr">
        <is>
          <t>R0. How to read the evidence</t>
        </is>
      </c>
    </row>
    <row r="6" ht="15" customHeight="1">
      <c r="A6" s="12" t="inlineStr">
        <is>
          <t>Grade</t>
        </is>
      </c>
      <c r="B6" s="210" t="n"/>
      <c r="C6" s="12" t="inlineStr">
        <is>
          <t>Meaning</t>
        </is>
      </c>
      <c r="D6" s="211" t="n"/>
      <c r="E6" s="211" t="n"/>
      <c r="F6" s="211" t="n"/>
      <c r="G6" s="211" t="n"/>
      <c r="H6" s="211" t="n"/>
      <c r="I6" s="211" t="n"/>
      <c r="J6" s="210" t="n"/>
      <c r="K6" s="12" t="inlineStr">
        <is>
          <t>Use</t>
        </is>
      </c>
      <c r="L6" s="211" t="n"/>
      <c r="M6" s="211" t="n"/>
      <c r="N6" s="211" t="n"/>
      <c r="O6" s="210" t="n"/>
    </row>
    <row r="7" ht="15" customHeight="1">
      <c r="A7" s="13" t="inlineStr">
        <is>
          <t>Primary</t>
        </is>
      </c>
      <c r="B7" s="210" t="n"/>
      <c r="C7" s="16" t="inlineStr">
        <is>
          <t>Publisher's own material · standard body, method owner, company newsroom</t>
        </is>
      </c>
      <c r="D7" s="211" t="n"/>
      <c r="E7" s="211" t="n"/>
      <c r="F7" s="211" t="n"/>
      <c r="G7" s="211" t="n"/>
      <c r="H7" s="211" t="n"/>
      <c r="I7" s="211" t="n"/>
      <c r="J7" s="210" t="n"/>
      <c r="K7" s="16" t="inlineStr">
        <is>
          <t>Rely on</t>
        </is>
      </c>
      <c r="L7" s="211" t="n"/>
      <c r="M7" s="211" t="n"/>
      <c r="N7" s="211" t="n"/>
      <c r="O7" s="210" t="n"/>
    </row>
    <row r="8" ht="15" customHeight="1">
      <c r="A8" s="13" t="inlineStr">
        <is>
          <t>Levels.fyi</t>
        </is>
      </c>
      <c r="B8" s="210" t="n"/>
      <c r="C8" s="16" t="inlineStr">
        <is>
          <t>Crowd-sourced level ladder for a named company</t>
        </is>
      </c>
      <c r="D8" s="211" t="n"/>
      <c r="E8" s="211" t="n"/>
      <c r="F8" s="211" t="n"/>
      <c r="G8" s="211" t="n"/>
      <c r="H8" s="211" t="n"/>
      <c r="I8" s="211" t="n"/>
      <c r="J8" s="210" t="n"/>
      <c r="K8" s="16" t="inlineStr">
        <is>
          <t>Rely on for titles and level order; not for pay</t>
        </is>
      </c>
      <c r="L8" s="211" t="n"/>
      <c r="M8" s="211" t="n"/>
      <c r="N8" s="211" t="n"/>
      <c r="O8" s="210" t="n"/>
    </row>
    <row r="9" ht="15" customHeight="1">
      <c r="A9" s="13" t="inlineStr">
        <is>
          <t>Job postings</t>
        </is>
      </c>
      <c r="B9" s="210" t="n"/>
      <c r="C9" s="16" t="inlineStr">
        <is>
          <t>Titles and requirements taken from the company's own live postings</t>
        </is>
      </c>
      <c r="D9" s="211" t="n"/>
      <c r="E9" s="211" t="n"/>
      <c r="F9" s="211" t="n"/>
      <c r="G9" s="211" t="n"/>
      <c r="H9" s="211" t="n"/>
      <c r="I9" s="211" t="n"/>
      <c r="J9" s="210" t="n"/>
      <c r="K9" s="16" t="inlineStr">
        <is>
          <t>Rely on for titles and experience asked</t>
        </is>
      </c>
      <c r="L9" s="211" t="n"/>
      <c r="M9" s="211" t="n"/>
      <c r="N9" s="211" t="n"/>
      <c r="O9" s="210" t="n"/>
    </row>
    <row r="10" ht="15" customHeight="1">
      <c r="A10" s="13" t="inlineStr">
        <is>
          <t>Secondary</t>
        </is>
      </c>
      <c r="B10" s="210" t="n"/>
      <c r="C10" s="16" t="inlineStr">
        <is>
          <t>Reputable analysis or industry publication</t>
        </is>
      </c>
      <c r="D10" s="211" t="n"/>
      <c r="E10" s="211" t="n"/>
      <c r="F10" s="211" t="n"/>
      <c r="G10" s="211" t="n"/>
      <c r="H10" s="211" t="n"/>
      <c r="I10" s="211" t="n"/>
      <c r="J10" s="210" t="n"/>
      <c r="K10" s="16" t="inlineStr">
        <is>
          <t>Use with the primary sources</t>
        </is>
      </c>
      <c r="L10" s="211" t="n"/>
      <c r="M10" s="211" t="n"/>
      <c r="N10" s="211" t="n"/>
      <c r="O10" s="210" t="n"/>
    </row>
    <row r="11" ht="15" customHeight="1">
      <c r="A11" s="13" t="inlineStr">
        <is>
          <t>Indicative</t>
        </is>
      </c>
      <c r="B11" s="210" t="n"/>
      <c r="C11" s="16" t="inlineStr">
        <is>
          <t>Aggregator or forum; widely repeated</t>
        </is>
      </c>
      <c r="D11" s="211" t="n"/>
      <c r="E11" s="211" t="n"/>
      <c r="F11" s="211" t="n"/>
      <c r="G11" s="211" t="n"/>
      <c r="H11" s="211" t="n"/>
      <c r="I11" s="211" t="n"/>
      <c r="J11" s="210" t="n"/>
      <c r="K11" s="16" t="inlineStr">
        <is>
          <t>Confirm before any pay decision</t>
        </is>
      </c>
      <c r="L11" s="211" t="n"/>
      <c r="M11" s="211" t="n"/>
      <c r="N11" s="211" t="n"/>
      <c r="O11" s="210" t="n"/>
    </row>
    <row r="12" ht="15" customHeight="1">
      <c r="A12" s="13" t="inlineStr">
        <is>
          <t>Internal</t>
        </is>
      </c>
      <c r="B12" s="210" t="n"/>
      <c r="C12" s="16" t="inlineStr">
        <is>
          <t>IRIS data · HRIS, survey, manager mapping</t>
        </is>
      </c>
      <c r="D12" s="211" t="n"/>
      <c r="E12" s="211" t="n"/>
      <c r="F12" s="211" t="n"/>
      <c r="G12" s="211" t="n"/>
      <c r="H12" s="211" t="n"/>
      <c r="I12" s="211" t="n"/>
      <c r="J12" s="210" t="n"/>
      <c r="K12" s="16" t="inlineStr">
        <is>
          <t>Primary evidence for placement</t>
        </is>
      </c>
      <c r="L12" s="211" t="n"/>
      <c r="M12" s="211" t="n"/>
      <c r="N12" s="211" t="n"/>
      <c r="O12" s="210" t="n"/>
    </row>
    <row r="13" ht="28" customHeight="1">
      <c r="A13" s="13" t="inlineStr">
        <is>
          <t>IRIS composite</t>
        </is>
      </c>
      <c r="B13" s="210" t="n"/>
      <c r="C13" s="16" t="inlineStr">
        <is>
          <t>A ladder IRIS assembled from the titles and codes of the sources named in brackets; no single company or body publishes it</t>
        </is>
      </c>
      <c r="D13" s="211" t="n"/>
      <c r="E13" s="211" t="n"/>
      <c r="F13" s="211" t="n"/>
      <c r="G13" s="211" t="n"/>
      <c r="H13" s="211" t="n"/>
      <c r="I13" s="211" t="n"/>
      <c r="J13" s="210" t="n"/>
      <c r="K13" s="16" t="inlineStr">
        <is>
          <t>Orientation only; not market evidence</t>
        </is>
      </c>
      <c r="L13" s="211" t="n"/>
      <c r="M13" s="211" t="n"/>
      <c r="N13" s="211" t="n"/>
      <c r="O13" s="210" t="n"/>
    </row>
    <row r="14" ht="15" customHeight="1">
      <c r="A14" s="13" t="inlineStr">
        <is>
          <t>IRIS mapping</t>
        </is>
      </c>
      <c r="B14" s="210" t="n"/>
      <c r="C14" s="16" t="inlineStr">
        <is>
          <t>A published scale or certificate path · CIM, ISTQB, IIBA, XBRL US matched to IRIS levels by IRIS</t>
        </is>
      </c>
      <c r="D14" s="211" t="n"/>
      <c r="E14" s="211" t="n"/>
      <c r="F14" s="211" t="n"/>
      <c r="G14" s="211" t="n"/>
      <c r="H14" s="211" t="n"/>
      <c r="I14" s="211" t="n"/>
      <c r="J14" s="210" t="n"/>
      <c r="K14" s="16" t="inlineStr">
        <is>
          <t>Orientation only; the match is IRIS's</t>
        </is>
      </c>
      <c r="L14" s="211" t="n"/>
      <c r="M14" s="211" t="n"/>
      <c r="N14" s="211" t="n"/>
      <c r="O14" s="210" t="n"/>
    </row>
    <row r="15" ht="15" customHeight="1"/>
    <row r="16" ht="41" customHeight="1">
      <c r="A16" s="11" t="inlineStr">
        <is>
          <r>
            <rPr>
              <rFont val="Calibri"/>
              <b val="1"/>
              <i val="1"/>
              <color rgb="00595959"/>
              <sz val="10"/>
            </rPr>
            <t>Source check · October 2026:</t>
          </r>
          <r>
            <rPr>
              <rFont val="Calibri"/>
              <i val="1"/>
              <color rgb="00595959"/>
              <sz val="10"/>
            </rPr>
            <t xml:space="preserve">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r>
        </is>
      </c>
    </row>
    <row r="17" ht="20" customHeight="1">
      <c r="A17" s="6" t="inlineStr">
        <is>
          <t>R1. Peer universe — who IRIS is benchmarked against, and why</t>
        </is>
      </c>
    </row>
    <row r="18" ht="15" customHeight="1">
      <c r="A18" s="11" t="inlineStr">
        <is>
          <t>Direct competitors of IRIS CARBON, iFile and iDEAL; regtech and suptech leaders; global and Indian SaaS leaders; India talent-market anchors.</t>
        </is>
      </c>
    </row>
    <row r="19" ht="28" customHeight="1">
      <c r="A19" s="12" t="inlineStr">
        <is>
          <t>ID · Company</t>
        </is>
      </c>
      <c r="B19" s="210" t="n"/>
      <c r="C19" s="12" t="inlineStr">
        <is>
          <t>Segment</t>
        </is>
      </c>
      <c r="D19" s="210" t="n"/>
      <c r="E19" s="12" t="inlineStr">
        <is>
          <t>Competes with / relevant to</t>
        </is>
      </c>
      <c r="F19" s="210" t="n"/>
      <c r="G19" s="12" t="inlineStr">
        <is>
          <t>Why benchmarked</t>
        </is>
      </c>
      <c r="H19" s="211" t="n"/>
      <c r="I19" s="210" t="n"/>
      <c r="J19" s="12" t="inlineStr">
        <is>
          <t>What we used</t>
        </is>
      </c>
      <c r="K19" s="211" t="n"/>
      <c r="L19" s="210" t="n"/>
      <c r="M19" s="12" t="inlineStr">
        <is>
          <t>Site / source</t>
        </is>
      </c>
      <c r="N19" s="210" t="n"/>
      <c r="O19" s="12" t="inlineStr">
        <is>
          <t>Grade</t>
        </is>
      </c>
    </row>
    <row r="20" ht="145" customHeight="1">
      <c r="A20" s="13" t="inlineStr">
        <is>
          <t>C01 · Workiva</t>
        </is>
      </c>
      <c r="B20" s="210" t="n"/>
      <c r="C20" s="16" t="inlineStr">
        <is>
          <t>Disclosure management, XBRL / iXBRL, ESG reporting SaaS · global leader</t>
        </is>
      </c>
      <c r="D20" s="210" t="n"/>
      <c r="E20" s="16" t="inlineStr">
        <is>
          <t>IRIS CARBON; iFile XBRL</t>
        </is>
      </c>
      <c r="F20" s="210" t="n"/>
      <c r="G20" s="16" t="inlineStr">
        <is>
          <r>
            <rPr>
              <rFont val="Calibri"/>
              <b val="1"/>
              <sz val="10"/>
            </rPr>
            <t>Category leader:</t>
          </r>
          <r>
            <rPr>
              <rFont val="Calibri"/>
              <sz val="10"/>
            </rPr>
            <t xml:space="preserve"> 6,600+ customers, over 85% of the Fortune 1000 · FY2025 10-K; leading ESG disclosure platform</t>
          </r>
        </is>
      </c>
      <c r="H20" s="211" t="n"/>
      <c r="I20" s="210" t="n"/>
      <c r="J20" s="16" t="inlineStr">
        <is>
          <t>Engineering ladder · Associate SE → SE → Senior SE → Staff SE → Senior Staff SE; customer-success titles · CSM, Product Success Manager, Customer Success Architect; Professional Services Manager · XBRL data modelling</t>
        </is>
      </c>
      <c r="K20" s="211" t="n"/>
      <c r="L20" s="210" t="n"/>
      <c r="M20" s="16" t="inlineStr">
        <is>
          <t>https://www.levels.fyi/companies/workiva/salaries/software-engineer ; https://builtin.com/job/professional-services-manager/3581840 ; https://www.cfoshortlist.com/reports/sec-reporting-software ; https://www.sec.gov/Archives/edgar/data/1445305/000144530526000016/wk-20251231.htm</t>
        </is>
      </c>
      <c r="N20" s="210" t="n"/>
      <c r="O20" s="16" t="inlineStr">
        <is>
          <t>Levels.fyi + job postings</t>
        </is>
      </c>
    </row>
    <row r="21" ht="54" customHeight="1">
      <c r="A21" s="13" t="inlineStr">
        <is>
          <t>C02 · Donnelley Financial Solutions · DFIN — ActiveDisclosure, Arc Suite</t>
        </is>
      </c>
      <c r="B21" s="210" t="n"/>
      <c r="C21" s="16" t="inlineStr">
        <is>
          <t>SEC / EDGAR filing, disclosure software and services</t>
        </is>
      </c>
      <c r="D21" s="210" t="n"/>
      <c r="E21" s="16" t="inlineStr">
        <is>
          <t>IRIS CARBON · US SEC filing services</t>
        </is>
      </c>
      <c r="F21" s="210" t="n"/>
      <c r="G21" s="16" t="inlineStr">
        <is>
          <t>Leading US financial-compliance and filing company</t>
        </is>
      </c>
      <c r="H21" s="211" t="n"/>
      <c r="I21" s="210" t="n"/>
      <c r="J21" s="16" t="inlineStr">
        <is>
          <r>
            <rPr>
              <rFont val="Calibri"/>
              <b val="1"/>
              <sz val="10"/>
            </rPr>
            <t>Not used for levels:</t>
          </r>
          <r>
            <rPr>
              <rFont val="Calibri"/>
              <sz val="10"/>
            </rPr>
            <t xml:space="preserve"> no public source for its ladder was found · the earlier link did not support it; kept as a pay-survey peer</t>
          </r>
        </is>
      </c>
      <c r="K21" s="211" t="n"/>
      <c r="L21" s="210" t="n"/>
      <c r="M21" s="16" t="inlineStr">
        <is>
          <t>https://www.dfinsolutions.com</t>
        </is>
      </c>
      <c r="N21" s="210" t="n"/>
      <c r="O21" s="16" t="inlineStr">
        <is>
          <t>Market positioning</t>
        </is>
      </c>
    </row>
    <row r="22" ht="80" customHeight="1">
      <c r="A22" s="13" t="inlineStr">
        <is>
          <t>C03 · Toppan Merrill — Toppan Merrill Bridge, XBRL services</t>
        </is>
      </c>
      <c r="B22" s="210" t="n"/>
      <c r="C22" s="16" t="inlineStr">
        <is>
          <t>EDGAR filing agent, iXBRL / XBRL services</t>
        </is>
      </c>
      <c r="D22" s="210" t="n"/>
      <c r="E22" s="16" t="inlineStr">
        <is>
          <t>IRIS CARBON services · US SEC, FPI filings</t>
        </is>
      </c>
      <c r="F22" s="210" t="n"/>
      <c r="G22" s="16" t="inlineStr">
        <is>
          <t>Direct competitor for XBRL tagging and filing services</t>
        </is>
      </c>
      <c r="H22" s="211" t="n"/>
      <c r="I22" s="210" t="n"/>
      <c r="J22" s="16" t="inlineStr">
        <is>
          <r>
            <rPr>
              <rFont val="Calibri"/>
              <b val="1"/>
              <sz val="10"/>
            </rPr>
            <t>Entry title only:</t>
          </r>
          <r>
            <rPr>
              <rFont val="Calibri"/>
              <sz val="10"/>
            </rPr>
            <t xml:space="preserve"> XBRL Financial Analyst, Associate · the posting gives no higher rung; finance titles</t>
          </r>
        </is>
      </c>
      <c r="K22" s="211" t="n"/>
      <c r="L22" s="210" t="n"/>
      <c r="M22" s="16" t="inlineStr">
        <is>
          <t>https://builtinbengaluru.in/job/xbrl-financial-analyst-assoc/4131532 · Coimbatore posting, closed July 2025; https://toppanmerrill.com/bridge/</t>
        </is>
      </c>
      <c r="N22" s="210" t="n"/>
      <c r="O22" s="16" t="inlineStr">
        <is>
          <t>Job postings</t>
        </is>
      </c>
    </row>
    <row r="23" ht="41" customHeight="1">
      <c r="A23" s="13" t="inlineStr">
        <is>
          <t>C04 · Certent · insightsoftware — Disclosure Management</t>
        </is>
      </c>
      <c r="B23" s="210" t="n"/>
      <c r="C23" s="16" t="inlineStr">
        <is>
          <t>Disclosure management for mid-market filers</t>
        </is>
      </c>
      <c r="D23" s="210" t="n"/>
      <c r="E23" s="16" t="inlineStr">
        <is>
          <t>IRIS CARBON</t>
        </is>
      </c>
      <c r="F23" s="210" t="n"/>
      <c r="G23" s="16" t="inlineStr">
        <is>
          <t>Named alongside IRIS CARBON for cost-driven filers</t>
        </is>
      </c>
      <c r="H23" s="211" t="n"/>
      <c r="I23" s="210" t="n"/>
      <c r="J23" s="16" t="inlineStr">
        <is>
          <t>Market positioning</t>
        </is>
      </c>
      <c r="K23" s="211" t="n"/>
      <c r="L23" s="210" t="n"/>
      <c r="M23" s="16" t="inlineStr">
        <is>
          <t>https://www.cfoshortlist.com/reports/sec-reporting-software</t>
        </is>
      </c>
      <c r="N23" s="210" t="n"/>
      <c r="O23" s="16" t="inlineStr">
        <is>
          <t>Secondary</t>
        </is>
      </c>
    </row>
    <row r="24" ht="67" customHeight="1">
      <c r="A24" s="13" t="inlineStr">
        <is>
          <t>C05 · DataTracks</t>
        </is>
      </c>
      <c r="B24" s="210" t="n"/>
      <c r="C24" s="16" t="inlineStr">
        <is>
          <t>XBRL / iXBRL compliance services and software · India-based</t>
        </is>
      </c>
      <c r="D24" s="210" t="n"/>
      <c r="E24" s="16" t="inlineStr">
        <is>
          <t>IRIS CARBON services · UK, EU, India, South Africa</t>
        </is>
      </c>
      <c r="F24" s="210" t="n"/>
      <c r="G24" s="16" t="inlineStr">
        <is>
          <t>Same services in the same Indian talent market; 30,000+ clients, 26 countries</t>
        </is>
      </c>
      <c r="H24" s="211" t="n"/>
      <c r="I24" s="210" t="n"/>
      <c r="J24" s="16" t="inlineStr">
        <is>
          <r>
            <rPr>
              <rFont val="Calibri"/>
              <b val="1"/>
              <sz val="10"/>
            </rPr>
            <t>Two rungs published on its careers site:</t>
          </r>
          <r>
            <rPr>
              <rFont val="Calibri"/>
              <sz val="10"/>
            </rPr>
            <t xml:space="preserve"> Associate · freshers → Senior Associate · 2–5 yrs. Nothing above is published, so no higher DataTracks equivalent is used</t>
          </r>
        </is>
      </c>
      <c r="K24" s="211" t="n"/>
      <c r="L24" s="210" t="n"/>
      <c r="M24" s="16" t="inlineStr">
        <is>
          <t>https://www.datatracks.com/in/careers/</t>
        </is>
      </c>
      <c r="N24" s="210" t="n"/>
      <c r="O24" s="16" t="inlineStr">
        <is>
          <t>Job postings</t>
        </is>
      </c>
    </row>
    <row r="25" ht="184" customHeight="1">
      <c r="A25" s="13" t="inlineStr">
        <is>
          <t>C06 · Regnology · incl. Vizor Software, BearingPoint RegTech, Vermeg AGILE, and Wolters Kluwer's Finance, Risk &amp; Regulatory Reporting business — OneSumX — acquired December 2025</t>
        </is>
      </c>
      <c r="B25" s="210" t="n"/>
      <c r="C25" s="16" t="inlineStr">
        <is>
          <t>Supervisory · SupTech and regulatory reporting — global leader</t>
        </is>
      </c>
      <c r="D25" s="210" t="n"/>
      <c r="E25" s="16" t="inlineStr">
        <is>
          <t>IRIS iFile · regulator platforms; IRIS iDEAL · bank reporting</t>
        </is>
      </c>
      <c r="F25" s="210" t="n"/>
      <c r="G25" s="16" t="inlineStr">
        <is>
          <t>2,000+ employees; serves regulators and institutions in 100+ countries; Chartis RiskTech100 SupTech category winner; Pune product centre; owns OneSumX since 1 December 2025</t>
        </is>
      </c>
      <c r="H25" s="211" t="n"/>
      <c r="I25" s="210" t="n"/>
      <c r="J25" s="16" t="inlineStr">
        <is>
          <t>Business-analysis ladder · Junior BA → BA → Senior BA, regulatory reporting; product support titles</t>
        </is>
      </c>
      <c r="K25" s="211" t="n"/>
      <c r="L25" s="210" t="n"/>
      <c r="M25"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25" s="210" t="n"/>
      <c r="O25" s="16" t="inlineStr">
        <is>
          <t>Primary + job postings</t>
        </is>
      </c>
    </row>
    <row r="26" ht="54" customHeight="1">
      <c r="A26" s="13" t="inlineStr">
        <is>
          <t>C08 · Nasdaq · AxiomSL / Calypso — regulatory reporting</t>
        </is>
      </c>
      <c r="B26" s="210" t="n"/>
      <c r="C26" s="16" t="inlineStr">
        <is>
          <t>Regulatory reporting and risk for banks</t>
        </is>
      </c>
      <c r="D26" s="210" t="n"/>
      <c r="E26" s="16" t="inlineStr">
        <is>
          <t>IRIS iDEAL</t>
        </is>
      </c>
      <c r="F26" s="210" t="n"/>
      <c r="G26" s="16" t="inlineStr">
        <is>
          <t>AxiomSL is a leading bank regulatory-reporting platform</t>
        </is>
      </c>
      <c r="H26" s="211" t="n"/>
      <c r="I26" s="210" t="n"/>
      <c r="J26" s="16" t="inlineStr">
        <is>
          <t>Engineering ladder SE → Senior SE → Lead SE → Principal SE · Lead and Principal from Nasdaq postings; no Staff title found</t>
        </is>
      </c>
      <c r="K26" s="211" t="n"/>
      <c r="L26" s="210" t="n"/>
      <c r="M26" s="16" t="inlineStr">
        <is>
          <t>https://www.levels.fyi/companies/nasdaq/salaries/software-engineer/levels/senior-software-engineer</t>
        </is>
      </c>
      <c r="N26" s="210" t="n"/>
      <c r="O26" s="16" t="inlineStr">
        <is>
          <t>Levels.fyi + job postings</t>
        </is>
      </c>
    </row>
    <row r="27" ht="41" customHeight="1">
      <c r="A27" s="13" t="inlineStr">
        <is>
          <t>C09 · Broadridge</t>
        </is>
      </c>
      <c r="B27" s="210" t="n"/>
      <c r="C27" s="16" t="inlineStr">
        <is>
          <t>Regulatory, trade and transaction reporting; large India technology centres</t>
        </is>
      </c>
      <c r="D27" s="210" t="n"/>
      <c r="E27" s="16" t="inlineStr">
        <is>
          <t>IRIS iDEAL; IRIS engineering talent market</t>
        </is>
      </c>
      <c r="F27" s="210" t="n"/>
      <c r="G27" s="16" t="inlineStr">
        <is>
          <t>Regtech provider with major Hyderabad / Bengaluru hubs</t>
        </is>
      </c>
      <c r="H27" s="211" t="n"/>
      <c r="I27" s="210" t="n"/>
      <c r="J27" s="16" t="inlineStr">
        <is>
          <t>India engineering ladder SE → Senior SE → Lead SE → Senior Lead SE</t>
        </is>
      </c>
      <c r="K27" s="211" t="n"/>
      <c r="L27" s="210" t="n"/>
      <c r="M27" s="16" t="inlineStr">
        <is>
          <t>https://www.levels.fyi/am-et/companies/broadridge/salaries/software-engineer</t>
        </is>
      </c>
      <c r="N27" s="210" t="n"/>
      <c r="O27" s="16" t="inlineStr">
        <is>
          <t>Levels.fyi</t>
        </is>
      </c>
    </row>
    <row r="28" ht="41" customHeight="1">
      <c r="A28" s="13" t="inlineStr">
        <is>
          <t>C10 · Salesforce</t>
        </is>
      </c>
      <c r="B28" s="210" t="n"/>
      <c r="C28" s="16" t="inlineStr">
        <is>
          <t>Global SaaS leader</t>
        </is>
      </c>
      <c r="D28" s="210" t="n"/>
      <c r="E28" s="16" t="inlineStr">
        <is>
          <t>All SaaS businesses · CARBON, iFile, iDEAL, Datatech</t>
        </is>
      </c>
      <c r="F28" s="210" t="n"/>
      <c r="G28" s="16" t="inlineStr">
        <is>
          <t>Reference SaaS career architecture</t>
        </is>
      </c>
      <c r="H28" s="211" t="n"/>
      <c r="I28" s="210" t="n"/>
      <c r="J28" s="16" t="inlineStr">
        <is>
          <t>Technical ladder AMTS → MTS → SMTS → LMTS → PMTS → Architect → Principal Architect → Distinguished Engineer</t>
        </is>
      </c>
      <c r="K28" s="211" t="n"/>
      <c r="L28" s="210" t="n"/>
      <c r="M28" s="16" t="inlineStr">
        <is>
          <t>https://www.designgurus.io/blog/salesforce-software-engineer-levels</t>
        </is>
      </c>
      <c r="N28" s="210" t="n"/>
      <c r="O28" s="16" t="inlineStr">
        <is>
          <t>Secondary</t>
        </is>
      </c>
    </row>
    <row r="29" ht="80" customHeight="1">
      <c r="A29" s="13" t="inlineStr">
        <is>
          <t>C11 · Atlassian</t>
        </is>
      </c>
      <c r="B29" s="210" t="n"/>
      <c r="C29" s="16" t="inlineStr">
        <is>
          <t>Global SaaS leader with a published level system</t>
        </is>
      </c>
      <c r="D29" s="210" t="n"/>
      <c r="E29" s="16" t="inlineStr">
        <is>
          <t>All SaaS businesses; IT, finance and PM ladders</t>
        </is>
      </c>
      <c r="F29" s="210" t="n"/>
      <c r="G29" s="16" t="inlineStr">
        <is>
          <t>P30–P90 system used across engineering, PM, IT and finance</t>
        </is>
      </c>
      <c r="H29" s="211" t="n"/>
      <c r="I29" s="210" t="n"/>
      <c r="J29" s="16" t="inlineStr">
        <is>
          <t>P30 Junior · 0–2 yrs → P40 → P50 Senior → P60 Principal → P70 Senior Principal → P80 → P90; P-levels shared across job families</t>
        </is>
      </c>
      <c r="K29" s="211" t="n"/>
      <c r="L29" s="210" t="n"/>
      <c r="M29" s="16" t="inlineStr">
        <is>
          <t>https://www.designgurus.io/blog/atlassian-software-engineer-levels ; https://www.levels.fyi/en-gb/companies/atlassian/salaries/accountant/levels/p60</t>
        </is>
      </c>
      <c r="N29" s="210" t="n"/>
      <c r="O29" s="16" t="inlineStr">
        <is>
          <t>Levels.fyi + secondary</t>
        </is>
      </c>
    </row>
    <row r="30" ht="41" customHeight="1">
      <c r="A30" s="13" t="inlineStr">
        <is>
          <t>C12 · Freshworks</t>
        </is>
      </c>
      <c r="B30" s="210" t="n"/>
      <c r="C30" s="16" t="inlineStr">
        <is>
          <t>Indian-origin global SaaS leader · Chennai, Bengaluru, Hyderabad</t>
        </is>
      </c>
      <c r="D30" s="210" t="n"/>
      <c r="E30" s="16" t="inlineStr">
        <is>
          <t>IRIS engineering and SaaS talent market in India</t>
        </is>
      </c>
      <c r="F30" s="210" t="n"/>
      <c r="G30" s="16" t="inlineStr">
        <is>
          <t>Closest Indian SaaS employer brand</t>
        </is>
      </c>
      <c r="H30" s="211" t="n"/>
      <c r="I30" s="210" t="n"/>
      <c r="J30" s="16" t="inlineStr">
        <is>
          <t>SE → Senior SE → Lead SE → Staff SE → Senior Staff SE → Principal Engineer; manager ladder to Senior Director</t>
        </is>
      </c>
      <c r="K30" s="211" t="n"/>
      <c r="L30" s="210" t="n"/>
      <c r="M30" s="16" t="inlineStr">
        <is>
          <t>https://www.levels.fyi/companies/freshworks/salaries/software-engineer</t>
        </is>
      </c>
      <c r="N30" s="210" t="n"/>
      <c r="O30" s="16" t="inlineStr">
        <is>
          <t>Levels.fyi</t>
        </is>
      </c>
    </row>
    <row r="31" ht="54" customHeight="1">
      <c r="A31" s="13" t="inlineStr">
        <is>
          <t>C13 · Zoho</t>
        </is>
      </c>
      <c r="B31" s="210" t="n"/>
      <c r="C31" s="16" t="inlineStr">
        <is>
          <t>Indian SaaS leader</t>
        </is>
      </c>
      <c r="D31" s="210" t="n"/>
      <c r="E31" s="16" t="inlineStr">
        <is>
          <t>IRIS engineering talent market in India</t>
        </is>
      </c>
      <c r="F31" s="210" t="n"/>
      <c r="G31" s="16" t="inlineStr">
        <is>
          <t>Large Indian product employer</t>
        </is>
      </c>
      <c r="H31" s="211" t="n"/>
      <c r="I31" s="210" t="n"/>
      <c r="J31" s="16" t="inlineStr">
        <is>
          <t>Engineering levels L1 → L2 → L3 · L1 and L3 India pages confirmed; titles not confirmed</t>
        </is>
      </c>
      <c r="K31" s="211" t="n"/>
      <c r="L31" s="210" t="n"/>
      <c r="M31" s="16" t="inlineStr">
        <is>
          <t>https://www.levels.fyi/companies/zoho/salaries/software-engineer/levels/l1/locations/india</t>
        </is>
      </c>
      <c r="N31" s="210" t="n"/>
      <c r="O31" s="16" t="inlineStr">
        <is>
          <t>Levels.fyi</t>
        </is>
      </c>
    </row>
    <row r="32" ht="54" customHeight="1">
      <c r="A32" s="13" t="inlineStr">
        <is>
          <t>C14 · Clear · ClearTax</t>
        </is>
      </c>
      <c r="B32" s="210" t="n"/>
      <c r="C32" s="16" t="inlineStr">
        <is>
          <t>Indian compliance SaaS · GST, e-invoicing, tax</t>
        </is>
      </c>
      <c r="D32" s="210" t="n"/>
      <c r="E32" s="16" t="inlineStr">
        <is>
          <t>IRIS e-invoicing / GST · Datatech, Consume and India compliance talent</t>
        </is>
      </c>
      <c r="F32" s="210" t="n"/>
      <c r="G32" s="16" t="inlineStr">
        <is>
          <t>Direct India compliance-SaaS talent competitor</t>
        </is>
      </c>
      <c r="H32" s="211" t="n"/>
      <c r="I32" s="210" t="n"/>
      <c r="J32" s="16" t="inlineStr">
        <is>
          <t>SDE1 → SDE2 → SDE3 / Senior → Staff · unverified: the earlier link was a different company; ClearTax is under /cleartax/</t>
        </is>
      </c>
      <c r="K32" s="211" t="n"/>
      <c r="L32" s="210" t="n"/>
      <c r="M32" s="16" t="inlineStr">
        <is>
          <t>https://www.levels.fyi/companies/cleartax/salaries/software-engineering-manager</t>
        </is>
      </c>
      <c r="N32" s="210" t="n"/>
      <c r="O32" s="16" t="inlineStr">
        <is>
          <t>Indicative</t>
        </is>
      </c>
    </row>
    <row r="33" ht="145" customHeight="1">
      <c r="A33" s="13" t="inlineStr">
        <is>
          <t>C15 · Gainsight · customer-success category leader</t>
        </is>
      </c>
      <c r="B33" s="210" t="n"/>
      <c r="C33" s="16" t="inlineStr">
        <is>
          <t>Customer-success SaaS</t>
        </is>
      </c>
      <c r="D33" s="210" t="n"/>
      <c r="E33" s="16" t="inlineStr">
        <is>
          <t>IRIS Customer Success &amp; Support</t>
        </is>
      </c>
      <c r="F33" s="210" t="n"/>
      <c r="G33" s="16" t="inlineStr">
        <is>
          <t>Defines the customer-success profession</t>
        </is>
      </c>
      <c r="H33" s="211" t="n"/>
      <c r="I33" s="210" t="n"/>
      <c r="J33" s="16" t="inlineStr">
        <is>
          <t>CSM → Senior CSM → Strategic CSM / Enterprise Success Leader → Director CS → VP CS → Chief Customer Officer</t>
        </is>
      </c>
      <c r="K33" s="211" t="n"/>
      <c r="L33" s="210" t="n"/>
      <c r="M33" s="16" t="inlineStr">
        <is>
          <t>https://jobs.insightpartners.com/companies/gainsight/jobs/64120646-director-customer-success ; https://www.gainsight.com/blog/customer-success-career-opportunities/ ; https://www.gainsight.com/press/gainsight-expands-scope-of-executive-team-and-doubles-down-on-product-leadership/</t>
        </is>
      </c>
      <c r="N33" s="210" t="n"/>
      <c r="O33" s="16" t="inlineStr">
        <is>
          <t>Job postings</t>
        </is>
      </c>
    </row>
    <row r="34" ht="80" customHeight="1">
      <c r="A34" s="13" t="inlineStr">
        <is>
          <t>C16 · B2B SaaS sales benchmarks · SaaStr, sales-title hierarchies</t>
        </is>
      </c>
      <c r="B34" s="210" t="n"/>
      <c r="C34" s="16" t="inlineStr">
        <is>
          <t>SaaS go-to-market</t>
        </is>
      </c>
      <c r="D34" s="210" t="n"/>
      <c r="E34" s="16" t="inlineStr">
        <is>
          <t>IRIS Sales &amp; BD</t>
        </is>
      </c>
      <c r="F34" s="210" t="n"/>
      <c r="G34" s="16" t="inlineStr">
        <is>
          <t>Standard SaaS sales ladder and promotion timing</t>
        </is>
      </c>
      <c r="H34" s="211" t="n"/>
      <c r="I34" s="210" t="n"/>
      <c r="J34" s="16" t="inlineStr">
        <is>
          <t>SDR / BDR → AE · SMB → Mid-Market AE → Enterprise AE; Sales Manager → Director → VP Sales / CRO; SDR → AE usually within a year</t>
        </is>
      </c>
      <c r="K34" s="211" t="n"/>
      <c r="L34" s="210" t="n"/>
      <c r="M34" s="16" t="inlineStr">
        <is>
          <t>https://www.saastr.com/dear-saastr-do-i-have-to-provide-a-promotion-path-from-sdr-to-ae ; https://prospeo.io/s/sales-titles-hierarchy</t>
        </is>
      </c>
      <c r="N34" s="210" t="n"/>
      <c r="O34" s="16" t="inlineStr">
        <is>
          <t>Secondary</t>
        </is>
      </c>
    </row>
    <row r="35" ht="54" customHeight="1">
      <c r="A35" s="13" t="inlineStr">
        <is>
          <t>C17 · Google · Microsoft · Amazon</t>
        </is>
      </c>
      <c r="B35" s="210" t="n"/>
      <c r="C35" s="16" t="inlineStr">
        <is>
          <t>Global technology · scale anchors</t>
        </is>
      </c>
      <c r="D35" s="210" t="n"/>
      <c r="E35" s="16" t="inlineStr">
        <is>
          <t>Engineering levels</t>
        </is>
      </c>
      <c r="F35" s="210" t="n"/>
      <c r="G35" s="16" t="inlineStr">
        <is>
          <t>Most-cited cross-company level equivalences</t>
        </is>
      </c>
      <c r="H35" s="211" t="n"/>
      <c r="I35" s="210" t="n"/>
      <c r="J35" s="16" t="inlineStr">
        <is>
          <t>L3–L8 · 59–68 · L4–L8</t>
        </is>
      </c>
      <c r="K35" s="211" t="n"/>
      <c r="L35" s="210" t="n"/>
      <c r="M35" s="16" t="inlineStr">
        <is>
          <t>https://testrigor.com/blog/engineering-levels-in-different-companies-compared/</t>
        </is>
      </c>
      <c r="N35" s="210" t="n"/>
      <c r="O35" s="16" t="inlineStr">
        <is>
          <t>Secondary</t>
        </is>
      </c>
    </row>
    <row r="36" ht="93" customHeight="1">
      <c r="A36" s="13" t="inlineStr">
        <is>
          <t>C18 · Infosys · TCS · Accenture India</t>
        </is>
      </c>
      <c r="B36" s="210" t="n"/>
      <c r="C36" s="16" t="inlineStr">
        <is>
          <t>Indian IT services · talent-market anchors</t>
        </is>
      </c>
      <c r="D36" s="210" t="n"/>
      <c r="E36" s="16" t="inlineStr">
        <is>
          <t>Engineering, QA, BA, data operations</t>
        </is>
      </c>
      <c r="F36" s="210" t="n"/>
      <c r="G36" s="16" t="inlineStr">
        <is>
          <t>Largest employers in IRIS's talent market</t>
        </is>
      </c>
      <c r="H36" s="211" t="n"/>
      <c r="I36" s="210" t="n"/>
      <c r="J36" s="16" t="inlineStr">
        <is>
          <t>JL3B–JL6A · C1–SP1 · L12–L5 with experience ranges</t>
        </is>
      </c>
      <c r="K36" s="211" t="n"/>
      <c r="L36" s="210" t="n"/>
      <c r="M36" s="16" t="inlineStr">
        <is>
          <t>https://www.designgurus.io/blog/infosys-job-levels ; https://www.designgurus.io/blog/tcs-job-levels ; https://jobrise.io/hi/blog/accenture-salary-package-2026-india/</t>
        </is>
      </c>
      <c r="N36" s="210" t="n"/>
      <c r="O36" s="16" t="inlineStr">
        <is>
          <t>Indicative</t>
        </is>
      </c>
    </row>
    <row r="37" ht="41" customHeight="1">
      <c r="A37" s="13" t="inlineStr">
        <is>
          <t>C19 · Deloitte · EY · KPMG · PwC · Big Four</t>
        </is>
      </c>
      <c r="B37" s="210" t="n"/>
      <c r="C37" s="16" t="inlineStr">
        <is>
          <t>Professional services / regulatory consulting</t>
        </is>
      </c>
      <c r="D37" s="210" t="n"/>
      <c r="E37" s="16" t="inlineStr">
        <is>
          <t>XBRL consulting, BA, solution consulting, finance</t>
        </is>
      </c>
      <c r="F37" s="210" t="n"/>
      <c r="G37" s="16" t="inlineStr">
        <is>
          <t>Market reference for consulting titles</t>
        </is>
      </c>
      <c r="H37" s="211" t="n"/>
      <c r="I37" s="210" t="n"/>
      <c r="J37" s="16" t="inlineStr">
        <is>
          <t>Analyst → Consultant → Senior Consultant → Manager → Senior Manager / AD → Director → Partner</t>
        </is>
      </c>
      <c r="K37" s="211" t="n"/>
      <c r="L37" s="210" t="n"/>
      <c r="M37" s="16" t="inlineStr">
        <is>
          <t>https://networkinterview.com/technical-hierarchy-deloitte-india/</t>
        </is>
      </c>
      <c r="N37" s="210" t="n"/>
      <c r="O37" s="16" t="inlineStr">
        <is>
          <t>Indicative</t>
        </is>
      </c>
    </row>
    <row r="38" ht="41" customHeight="1">
      <c r="A38" s="13" t="inlineStr">
        <is>
          <t>C20 · GitLab</t>
        </is>
      </c>
      <c r="B38" s="210" t="n"/>
      <c r="C38" s="16" t="inlineStr">
        <is>
          <t>SaaS with a public handbook</t>
        </is>
      </c>
      <c r="D38" s="210" t="n"/>
      <c r="E38" s="16" t="inlineStr">
        <is>
          <t>IC ↔ manager equivalence; layers</t>
        </is>
      </c>
      <c r="F38" s="210" t="n"/>
      <c r="G38" s="16" t="inlineStr">
        <is>
          <t>Most transparent public job framework</t>
        </is>
      </c>
      <c r="H38" s="211" t="n"/>
      <c r="I38" s="210" t="n"/>
      <c r="J38" s="16" t="inlineStr">
        <is>
          <t>Staff ↔ Manager, Principal ↔ Senior Manager, Distinguished ↔ Director, Fellow ↔ VP; ≤ 8 layers</t>
        </is>
      </c>
      <c r="K38" s="211" t="n"/>
      <c r="L38" s="210" t="n"/>
      <c r="M38" s="16" t="inlineStr">
        <is>
          <t>https://handbook.gitlab.com/handbook/company/structure/</t>
        </is>
      </c>
      <c r="N38" s="210" t="n"/>
      <c r="O38" s="16" t="inlineStr">
        <is>
          <t>Primary</t>
        </is>
      </c>
    </row>
    <row r="39" ht="15" customHeight="1"/>
    <row r="40" ht="20" customHeight="1">
      <c r="A40" s="6" t="inlineStr">
        <is>
          <t>R2. Professional standard by job family — the best standard there is</t>
        </is>
      </c>
    </row>
    <row r="41" ht="15" customHeight="1">
      <c r="A41" s="12" t="inlineStr">
        <is>
          <t>Job family</t>
        </is>
      </c>
      <c r="B41" s="211" t="n"/>
      <c r="C41" s="210" t="n"/>
      <c r="D41" s="12" t="inlineStr">
        <is>
          <t>Standard / body / certification pathway</t>
        </is>
      </c>
      <c r="E41" s="211" t="n"/>
      <c r="F41" s="211" t="n"/>
      <c r="G41" s="211" t="n"/>
      <c r="H41" s="211" t="n"/>
      <c r="I41" s="210" t="n"/>
      <c r="J41" s="12" t="inlineStr">
        <is>
          <t>Site</t>
        </is>
      </c>
      <c r="K41" s="211" t="n"/>
      <c r="L41" s="211" t="n"/>
      <c r="M41" s="211" t="n"/>
      <c r="N41" s="210" t="n"/>
      <c r="O41" s="12" t="inlineStr">
        <is>
          <t>People here</t>
        </is>
      </c>
    </row>
    <row r="42" ht="28" customHeight="1">
      <c r="A42" s="13" t="inlineStr">
        <is>
          <t>Consulting &amp; Professional Services</t>
        </is>
      </c>
      <c r="B42" s="211" t="n"/>
      <c r="C42" s="210" t="n"/>
      <c r="D42" s="16" t="inlineStr">
        <is>
          <t>XBRL US GAAP Certificate · AICPA &amp; XBRL US; XBRL International specifications; IFRS / US GAAP / Ind AS</t>
        </is>
      </c>
      <c r="E42" s="211" t="n"/>
      <c r="F42" s="211" t="n"/>
      <c r="G42" s="211" t="n"/>
      <c r="H42" s="211" t="n"/>
      <c r="I42" s="210" t="n"/>
      <c r="J42" s="16" t="inlineStr">
        <is>
          <t>https://xbrl.us</t>
        </is>
      </c>
      <c r="K42" s="211" t="n"/>
      <c r="L42" s="211" t="n"/>
      <c r="M42" s="211" t="n"/>
      <c r="N42" s="210" t="n"/>
      <c r="O42" s="15" t="n">
        <v>57</v>
      </c>
    </row>
    <row r="43" ht="28" customHeight="1">
      <c r="A43" s="13" t="inlineStr">
        <is>
          <t>Engineering &amp; Development</t>
        </is>
      </c>
      <c r="B43" s="211" t="n"/>
      <c r="C43" s="210" t="n"/>
      <c r="D43" s="16" t="inlineStr">
        <is>
          <t>SFIA 9 · software development, programming; OWASP secure coding; cloud vendor certifications</t>
        </is>
      </c>
      <c r="E43" s="211" t="n"/>
      <c r="F43" s="211" t="n"/>
      <c r="G43" s="211" t="n"/>
      <c r="H43" s="211" t="n"/>
      <c r="I43" s="210" t="n"/>
      <c r="J43" s="16" t="inlineStr">
        <is>
          <t>https://sfia-online.org</t>
        </is>
      </c>
      <c r="K43" s="211" t="n"/>
      <c r="L43" s="211" t="n"/>
      <c r="M43" s="211" t="n"/>
      <c r="N43" s="210" t="n"/>
      <c r="O43" s="15" t="n">
        <v>45</v>
      </c>
    </row>
    <row r="44" ht="28" customHeight="1">
      <c r="A44" s="13" t="inlineStr">
        <is>
          <t>Data Operations &amp; Digitization</t>
        </is>
      </c>
      <c r="B44" s="211" t="n"/>
      <c r="C44" s="210" t="n"/>
      <c r="D44" s="16" t="inlineStr">
        <is>
          <t>COPC CX Standard · leadership &amp; planning, people, processes, performance; ISO 9001; Lean / Six Sigma</t>
        </is>
      </c>
      <c r="E44" s="211" t="n"/>
      <c r="F44" s="211" t="n"/>
      <c r="G44" s="211" t="n"/>
      <c r="H44" s="211" t="n"/>
      <c r="I44" s="210" t="n"/>
      <c r="J44" s="16" t="inlineStr">
        <is>
          <t>https://copc.com/copc-standards</t>
        </is>
      </c>
      <c r="K44" s="211" t="n"/>
      <c r="L44" s="211" t="n"/>
      <c r="M44" s="211" t="n"/>
      <c r="N44" s="210" t="n"/>
      <c r="O44" s="15" t="n">
        <v>23</v>
      </c>
    </row>
    <row r="45" ht="28" customHeight="1">
      <c r="A45" s="13" t="inlineStr">
        <is>
          <t>Customer Success &amp; Support</t>
        </is>
      </c>
      <c r="B45" s="211" t="n"/>
      <c r="C45" s="210" t="n"/>
      <c r="D45" s="16" t="inlineStr">
        <is>
          <t>TSIA frameworks and benchmarks; ITIL 4 service desk; Gainsight customer-success practice</t>
        </is>
      </c>
      <c r="E45" s="211" t="n"/>
      <c r="F45" s="211" t="n"/>
      <c r="G45" s="211" t="n"/>
      <c r="H45" s="211" t="n"/>
      <c r="I45" s="210" t="n"/>
      <c r="J45" s="16" t="inlineStr">
        <is>
          <t>https://www.tsia.com</t>
        </is>
      </c>
      <c r="K45" s="211" t="n"/>
      <c r="L45" s="211" t="n"/>
      <c r="M45" s="211" t="n"/>
      <c r="N45" s="210" t="n"/>
      <c r="O45" s="15" t="n">
        <v>21</v>
      </c>
    </row>
    <row r="46" ht="28" customHeight="1">
      <c r="A46" s="13" t="inlineStr">
        <is>
          <t>Sales &amp; Business Development</t>
        </is>
      </c>
      <c r="B46" s="211" t="n"/>
      <c r="C46" s="210" t="n"/>
      <c r="D46" s="16" t="inlineStr">
        <is>
          <t>SaaS sales ladder · SDR → AE → Enterprise AE → VP / CRO; MEDDICC-style qualification</t>
        </is>
      </c>
      <c r="E46" s="211" t="n"/>
      <c r="F46" s="211" t="n"/>
      <c r="G46" s="211" t="n"/>
      <c r="H46" s="211" t="n"/>
      <c r="I46" s="210" t="n"/>
      <c r="J46" s="16" t="inlineStr">
        <is>
          <t>https://prospeo.io/s/sales-titles-hierarchy</t>
        </is>
      </c>
      <c r="K46" s="211" t="n"/>
      <c r="L46" s="211" t="n"/>
      <c r="M46" s="211" t="n"/>
      <c r="N46" s="210" t="n"/>
      <c r="O46" s="15" t="n">
        <v>21</v>
      </c>
    </row>
    <row r="47" ht="28" customHeight="1">
      <c r="A47" s="13" t="inlineStr">
        <is>
          <t>Marketing &amp; Communications</t>
        </is>
      </c>
      <c r="B47" s="211" t="n"/>
      <c r="C47" s="210" t="n"/>
      <c r="D47" s="16" t="inlineStr">
        <is>
          <t>CIM Global Professional Marketing Framework — proficiency Aware → Active learner → Able → Accomplished → Authoritative</t>
        </is>
      </c>
      <c r="E47" s="211" t="n"/>
      <c r="F47" s="211" t="n"/>
      <c r="G47" s="211" t="n"/>
      <c r="H47" s="211" t="n"/>
      <c r="I47" s="210" t="n"/>
      <c r="J47" s="16" t="inlineStr">
        <is>
          <t>https://www.cim.co.uk/more/professional-marketing-competencies</t>
        </is>
      </c>
      <c r="K47" s="211" t="n"/>
      <c r="L47" s="211" t="n"/>
      <c r="M47" s="211" t="n"/>
      <c r="N47" s="210" t="n"/>
      <c r="O47" s="15" t="n">
        <v>14</v>
      </c>
    </row>
    <row r="48" ht="15" customHeight="1">
      <c r="A48" s="13" t="inlineStr">
        <is>
          <t>Quality Assurance</t>
        </is>
      </c>
      <c r="B48" s="211" t="n"/>
      <c r="C48" s="210" t="n"/>
      <c r="D48" s="16" t="inlineStr">
        <is>
          <t>ISTQB Foundation → Advanced → Expert; SFIA testing</t>
        </is>
      </c>
      <c r="E48" s="211" t="n"/>
      <c r="F48" s="211" t="n"/>
      <c r="G48" s="211" t="n"/>
      <c r="H48" s="211" t="n"/>
      <c r="I48" s="210" t="n"/>
      <c r="J48" s="16" t="inlineStr">
        <is>
          <t>https://www.istqb.org</t>
        </is>
      </c>
      <c r="K48" s="211" t="n"/>
      <c r="L48" s="211" t="n"/>
      <c r="M48" s="211" t="n"/>
      <c r="N48" s="210" t="n"/>
      <c r="O48" s="15" t="n">
        <v>10</v>
      </c>
    </row>
    <row r="49" ht="15" customHeight="1">
      <c r="A49" s="13" t="inlineStr">
        <is>
          <t>Solution Consulting &amp; Implementation</t>
        </is>
      </c>
      <c r="B49" s="211" t="n"/>
      <c r="C49" s="210" t="n"/>
      <c r="D49" s="16" t="inlineStr">
        <is>
          <t>TSIA professional services; PMI; BABOK</t>
        </is>
      </c>
      <c r="E49" s="211" t="n"/>
      <c r="F49" s="211" t="n"/>
      <c r="G49" s="211" t="n"/>
      <c r="H49" s="211" t="n"/>
      <c r="I49" s="210" t="n"/>
      <c r="J49" s="16" t="inlineStr">
        <is>
          <t>https://www.tsia.com</t>
        </is>
      </c>
      <c r="K49" s="211" t="n"/>
      <c r="L49" s="211" t="n"/>
      <c r="M49" s="211" t="n"/>
      <c r="N49" s="210" t="n"/>
      <c r="O49" s="15" t="n">
        <v>7</v>
      </c>
    </row>
    <row r="50" ht="15" customHeight="1">
      <c r="A50" s="13" t="inlineStr">
        <is>
          <t>Product Management</t>
        </is>
      </c>
      <c r="B50" s="211" t="n"/>
      <c r="C50" s="210" t="n"/>
      <c r="D50" s="16" t="inlineStr">
        <is>
          <t>Pragmatic Institute Framework · 37 activities, 7 categories; AIPMM</t>
        </is>
      </c>
      <c r="E50" s="211" t="n"/>
      <c r="F50" s="211" t="n"/>
      <c r="G50" s="211" t="n"/>
      <c r="H50" s="211" t="n"/>
      <c r="I50" s="210" t="n"/>
      <c r="J50" s="16" t="inlineStr">
        <is>
          <t>https://pragmaticinstitute.com/product/framework/launch</t>
        </is>
      </c>
      <c r="K50" s="211" t="n"/>
      <c r="L50" s="211" t="n"/>
      <c r="M50" s="211" t="n"/>
      <c r="N50" s="210" t="n"/>
      <c r="O50" s="15" t="n">
        <v>5</v>
      </c>
    </row>
    <row r="51" ht="28" customHeight="1">
      <c r="A51" s="13" t="inlineStr">
        <is>
          <t>Executive Leadership</t>
        </is>
      </c>
      <c r="B51" s="211" t="n"/>
      <c r="C51" s="210" t="n"/>
      <c r="D51" s="16" t="inlineStr">
        <is>
          <t>Aon Radford executive levels E1–E6; Mercer ET1–ET3; Korn Ferry Leadership Architect</t>
        </is>
      </c>
      <c r="E51" s="211" t="n"/>
      <c r="F51" s="211" t="n"/>
      <c r="G51" s="211" t="n"/>
      <c r="H51" s="211" t="n"/>
      <c r="I51" s="210" t="n"/>
      <c r="J51" s="16" t="inlineStr">
        <is>
          <t>https://support.pave.com/articles/understand-job-levels-SiKTjMHZtr.md</t>
        </is>
      </c>
      <c r="K51" s="211" t="n"/>
      <c r="L51" s="211" t="n"/>
      <c r="M51" s="211" t="n"/>
      <c r="N51" s="210" t="n"/>
      <c r="O51" s="15" t="n">
        <v>3</v>
      </c>
    </row>
    <row r="52" ht="28" customHeight="1">
      <c r="A52" s="13" t="inlineStr">
        <is>
          <t>Design &amp; Creative</t>
        </is>
      </c>
      <c r="B52" s="211" t="n"/>
      <c r="C52" s="210" t="n"/>
      <c r="D52" s="16" t="inlineStr">
        <is>
          <t>UX career ladder Junior → Designer → Senior → Lead → Principal; WCAG accessibility</t>
        </is>
      </c>
      <c r="E52" s="211" t="n"/>
      <c r="F52" s="211" t="n"/>
      <c r="G52" s="211" t="n"/>
      <c r="H52" s="211" t="n"/>
      <c r="I52" s="210" t="n"/>
      <c r="J52" s="16" t="inlineStr">
        <is>
          <t>https://bootcamp.uxdesign.cc/career-ladder-from-junior-to-director-guidance-for-ux-professionals-1b5f9b2bd6b8</t>
        </is>
      </c>
      <c r="K52" s="211" t="n"/>
      <c r="L52" s="211" t="n"/>
      <c r="M52" s="211" t="n"/>
      <c r="N52" s="210" t="n"/>
      <c r="O52" s="15" t="n">
        <v>3</v>
      </c>
    </row>
    <row r="53" ht="15" customHeight="1">
      <c r="A53" s="13" t="inlineStr">
        <is>
          <t>Business Analysis</t>
        </is>
      </c>
      <c r="B53" s="211" t="n"/>
      <c r="C53" s="210" t="n"/>
      <c r="D53" s="16" t="inlineStr">
        <is>
          <t>IIBA BABOK v3; certifications ECBA · entry → CCBA → CBAP · senior</t>
        </is>
      </c>
      <c r="E53" s="211" t="n"/>
      <c r="F53" s="211" t="n"/>
      <c r="G53" s="211" t="n"/>
      <c r="H53" s="211" t="n"/>
      <c r="I53" s="210" t="n"/>
      <c r="J53" s="16" t="inlineStr">
        <is>
          <t>https://www.iiba.org</t>
        </is>
      </c>
      <c r="K53" s="211" t="n"/>
      <c r="L53" s="211" t="n"/>
      <c r="M53" s="211" t="n"/>
      <c r="N53" s="210" t="n"/>
      <c r="O53" s="15" t="n">
        <v>3</v>
      </c>
    </row>
    <row r="54" ht="15" customHeight="1">
      <c r="A54" s="13" t="inlineStr">
        <is>
          <t>Project &amp; Program Management</t>
        </is>
      </c>
      <c r="B54" s="211" t="n"/>
      <c r="C54" s="210" t="n"/>
      <c r="D54" s="16" t="inlineStr">
        <is>
          <t>PMI PMBOK and Talent Triangle; CAPM · entry → PMP → PgMP; Scrum / SAFe</t>
        </is>
      </c>
      <c r="E54" s="211" t="n"/>
      <c r="F54" s="211" t="n"/>
      <c r="G54" s="211" t="n"/>
      <c r="H54" s="211" t="n"/>
      <c r="I54" s="210" t="n"/>
      <c r="J54" s="16" t="inlineStr">
        <is>
          <t>https://www.pmi.org</t>
        </is>
      </c>
      <c r="K54" s="211" t="n"/>
      <c r="L54" s="211" t="n"/>
      <c r="M54" s="211" t="n"/>
      <c r="N54" s="210" t="n"/>
      <c r="O54" s="15" t="n">
        <v>2</v>
      </c>
    </row>
    <row r="55" ht="28" customHeight="1">
      <c r="A55" s="13" t="inlineStr">
        <is>
          <t>Data &amp; Analytics</t>
        </is>
      </c>
      <c r="B55" s="211" t="n"/>
      <c r="C55" s="210" t="n"/>
      <c r="D55" s="16" t="inlineStr">
        <is>
          <t>DAMA-DMBOK · 11 knowledge areas around data governance</t>
        </is>
      </c>
      <c r="E55" s="211" t="n"/>
      <c r="F55" s="211" t="n"/>
      <c r="G55" s="211" t="n"/>
      <c r="H55" s="211" t="n"/>
      <c r="I55" s="210" t="n"/>
      <c r="J55" s="16" t="inlineStr">
        <is>
          <t>https://www.snowflake.com/en/fundamentals/data-governance/framework/dama-dmbok/</t>
        </is>
      </c>
      <c r="K55" s="211" t="n"/>
      <c r="L55" s="211" t="n"/>
      <c r="M55" s="211" t="n"/>
      <c r="N55" s="210" t="n"/>
      <c r="O55" s="15" t="n">
        <v>1</v>
      </c>
    </row>
    <row r="56" ht="15" customHeight="1"/>
    <row r="57" ht="20" customHeight="1">
      <c r="A57" s="6" t="inlineStr">
        <is>
          <t>R3. Department × level benchmark — IRIS level vs competitors, regtech leaders and SaaS leaders · bottom to top</t>
        </is>
      </c>
    </row>
    <row r="58" ht="28" customHeight="1">
      <c r="A58" s="11" t="inlineStr">
        <is>
          <r>
            <rPr>
              <rFont val="Calibri"/>
              <b val="1"/>
              <i val="1"/>
              <color rgb="00595959"/>
              <sz val="10"/>
            </rPr>
            <t>For each department and each job family in it:</t>
          </r>
          <r>
            <rPr>
              <rFont val="Calibri"/>
              <i val="1"/>
              <color rgb="00595959"/>
              <sz val="10"/>
            </rPr>
            <t xml:space="preserve">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r>
        </is>
      </c>
    </row>
    <row r="59" ht="20" customHeight="1">
      <c r="A59" s="173" t="inlineStr">
        <is>
          <t>Services — 60 people</t>
        </is>
      </c>
    </row>
    <row r="60" ht="15" customHeight="1">
      <c r="A60" s="209" t="inlineStr">
        <is>
          <t>IRIS Consulting &amp; Professional Services Vs · Standard: XBRL US GAAP Certificate · AICPA &amp; XBRL US; XBRL International specifications; IFRS / US GAAP / Ind AS · 57 here</t>
        </is>
      </c>
      <c r="B60" s="211" t="n"/>
      <c r="C60" s="211" t="n"/>
      <c r="D60" s="211" t="n"/>
      <c r="E60" s="211" t="n"/>
      <c r="F60" s="211" t="n"/>
      <c r="G60" s="211" t="n"/>
      <c r="H60" s="211" t="n"/>
      <c r="I60" s="211" t="n"/>
      <c r="J60" s="211" t="n"/>
      <c r="K60" s="211" t="n"/>
      <c r="L60" s="211" t="n"/>
      <c r="M60" s="211" t="n"/>
      <c r="N60" s="211" t="n"/>
      <c r="O60" s="210" t="n"/>
    </row>
    <row r="61" ht="15" customHeight="1">
      <c r="A61" s="92" t="inlineStr">
        <is>
          <t>Ladder / company</t>
        </is>
      </c>
      <c r="B61" s="92" t="inlineStr">
        <is>
          <t>A1</t>
        </is>
      </c>
      <c r="C61" s="92" t="inlineStr">
        <is>
          <t>A2</t>
        </is>
      </c>
      <c r="D61" s="92" t="inlineStr">
        <is>
          <t>A3</t>
        </is>
      </c>
      <c r="E61" s="92" t="inlineStr">
        <is>
          <t>B1</t>
        </is>
      </c>
      <c r="F61" s="92" t="inlineStr">
        <is>
          <t>B2</t>
        </is>
      </c>
      <c r="G61" s="92" t="inlineStr">
        <is>
          <t>B3</t>
        </is>
      </c>
      <c r="H61" s="92" t="inlineStr">
        <is>
          <t>B+</t>
        </is>
      </c>
      <c r="I61" s="92" t="inlineStr">
        <is>
          <t>C1</t>
        </is>
      </c>
      <c r="J61" s="92" t="inlineStr">
        <is>
          <t>C2</t>
        </is>
      </c>
      <c r="K61" s="92" t="inlineStr">
        <is>
          <t>C+</t>
        </is>
      </c>
      <c r="L61" s="92" t="inlineStr">
        <is>
          <t>D1</t>
        </is>
      </c>
      <c r="M61" s="92" t="inlineStr">
        <is>
          <t>D2</t>
        </is>
      </c>
      <c r="N61" s="92" t="inlineStr">
        <is>
          <t>E1</t>
        </is>
      </c>
      <c r="O61" s="92" t="inlineStr">
        <is>
          <t>E2</t>
        </is>
      </c>
    </row>
    <row r="62" ht="54" customHeight="1">
      <c r="A62" s="46" t="inlineStr">
        <is>
          <t>IRIS — IC title</t>
        </is>
      </c>
      <c r="B62" s="26" t="inlineStr">
        <is>
          <t>Intern / Trainee</t>
        </is>
      </c>
      <c r="C62" s="26" t="inlineStr">
        <is>
          <t>Associate</t>
        </is>
      </c>
      <c r="D62" s="26" t="inlineStr">
        <is>
          <t>Senior Associate</t>
        </is>
      </c>
      <c r="E62" s="23" t="inlineStr">
        <is>
          <t>Specialist</t>
        </is>
      </c>
      <c r="F62" s="23" t="inlineStr">
        <is>
          <t>Senior Specialist</t>
        </is>
      </c>
      <c r="G62" s="23" t="inlineStr">
        <is>
          <t>Lead Specialist</t>
        </is>
      </c>
      <c r="H62" s="30" t="inlineStr">
        <is>
          <t>Practice Lead · Player-Coach</t>
        </is>
      </c>
      <c r="I62" s="33" t="inlineStr">
        <is>
          <t>Principal</t>
        </is>
      </c>
      <c r="J62" s="33" t="inlineStr">
        <is>
          <t>Senior Principal / Architect</t>
        </is>
      </c>
      <c r="K62" s="36" t="inlineStr">
        <is>
          <t>Group Head · Player-Coach</t>
        </is>
      </c>
      <c r="L62" s="39" t="inlineStr">
        <is>
          <t>Chief Specialist / Distinguished Principal</t>
        </is>
      </c>
      <c r="M62" s="39" t="inlineStr">
        <is>
          <t>—</t>
        </is>
      </c>
      <c r="N62" s="42" t="inlineStr">
        <is>
          <t>—</t>
        </is>
      </c>
      <c r="O62" s="42" t="inlineStr">
        <is>
          <t>—</t>
        </is>
      </c>
    </row>
    <row r="63" ht="54" customHeight="1">
      <c r="A63" s="46" t="inlineStr">
        <is>
          <t>IRIS — Manager title</t>
        </is>
      </c>
      <c r="B63" s="26" t="inlineStr"/>
      <c r="C63" s="26" t="inlineStr"/>
      <c r="D63" s="26" t="inlineStr"/>
      <c r="E63" s="23" t="inlineStr">
        <is>
          <t>Team Lead</t>
        </is>
      </c>
      <c r="F63" s="23" t="inlineStr">
        <is>
          <t>Manager</t>
        </is>
      </c>
      <c r="G63" s="23" t="inlineStr">
        <is>
          <t>Senior Manager</t>
        </is>
      </c>
      <c r="H63" s="30" t="inlineStr">
        <is>
          <t>Practice Lead · Player-Coach</t>
        </is>
      </c>
      <c r="I63" s="33" t="inlineStr">
        <is>
          <t>Associate Head</t>
        </is>
      </c>
      <c r="J63" s="33" t="inlineStr">
        <is>
          <t>Head of Function</t>
        </is>
      </c>
      <c r="K63" s="36" t="inlineStr">
        <is>
          <t>Group Head · Player-Coach</t>
        </is>
      </c>
      <c r="L63" s="39" t="inlineStr">
        <is>
          <t>Associate Vice President / Business Head</t>
        </is>
      </c>
      <c r="M63" s="39" t="inlineStr">
        <is>
          <t>Vice President</t>
        </is>
      </c>
      <c r="N63" s="42" t="inlineStr">
        <is>
          <t>CXO / President</t>
        </is>
      </c>
      <c r="O63" s="42" t="inlineStr">
        <is>
          <t>Chief Executive Officer</t>
        </is>
      </c>
    </row>
    <row r="64" ht="15" customHeight="1">
      <c r="A64" s="46" t="inlineStr">
        <is>
          <t>IRIS — people at level</t>
        </is>
      </c>
      <c r="B64" s="26" t="inlineStr"/>
      <c r="C64" s="26" t="n">
        <v>1</v>
      </c>
      <c r="D64" s="26" t="n">
        <v>36</v>
      </c>
      <c r="E64" s="23" t="n">
        <v>13</v>
      </c>
      <c r="F64" s="23" t="n">
        <v>5</v>
      </c>
      <c r="G64" s="23" t="inlineStr"/>
      <c r="H64" s="30" t="inlineStr"/>
      <c r="I64" s="33" t="n">
        <v>2</v>
      </c>
      <c r="J64" s="33" t="inlineStr"/>
      <c r="K64" s="36" t="inlineStr"/>
      <c r="L64" s="39" t="inlineStr"/>
      <c r="M64" s="39" t="inlineStr"/>
      <c r="N64" s="42" t="inlineStr"/>
      <c r="O64" s="42" t="inlineStr"/>
    </row>
    <row r="65" ht="41" customHeight="1">
      <c r="A65" s="13" t="inlineStr">
        <is>
          <t>Toppan Merrill</t>
        </is>
      </c>
      <c r="B65" s="15" t="inlineStr"/>
      <c r="C65" s="15" t="inlineStr">
        <is>
          <t>XBRL Financial Analyst, Associate</t>
        </is>
      </c>
      <c r="D65" s="15" t="inlineStr"/>
      <c r="E65" s="15" t="inlineStr"/>
      <c r="F65" s="15" t="inlineStr"/>
      <c r="G65" s="15" t="inlineStr"/>
      <c r="H65" s="15" t="inlineStr"/>
      <c r="I65" s="15" t="inlineStr"/>
      <c r="J65" s="15" t="inlineStr"/>
      <c r="K65" s="15" t="inlineStr"/>
      <c r="L65" s="15" t="inlineStr"/>
      <c r="M65" s="15" t="inlineStr"/>
      <c r="N65" s="15" t="inlineStr"/>
      <c r="O65" s="15" t="inlineStr"/>
    </row>
    <row r="66" ht="67" customHeight="1">
      <c r="A66" s="13" t="inlineStr">
        <is>
          <t>Workiva professional services</t>
        </is>
      </c>
      <c r="B66" s="15" t="inlineStr"/>
      <c r="C66" s="15" t="inlineStr"/>
      <c r="D66" s="15" t="inlineStr"/>
      <c r="E66" s="15" t="inlineStr"/>
      <c r="F66" s="15" t="inlineStr"/>
      <c r="G66" s="15" t="inlineStr">
        <is>
          <t>Professional Services Manager · XBRL data modelling</t>
        </is>
      </c>
      <c r="H66" s="15" t="inlineStr"/>
      <c r="I66" s="15" t="inlineStr"/>
      <c r="J66" s="15" t="inlineStr"/>
      <c r="K66" s="15" t="inlineStr"/>
      <c r="L66" s="15" t="inlineStr"/>
      <c r="M66" s="15" t="inlineStr"/>
      <c r="N66" s="15" t="inlineStr"/>
      <c r="O66" s="15" t="inlineStr"/>
    </row>
    <row r="67" ht="41" customHeight="1">
      <c r="A67" s="13" t="inlineStr">
        <is>
          <t>DataTracks</t>
        </is>
      </c>
      <c r="B67" s="15" t="inlineStr"/>
      <c r="C67" s="15" t="inlineStr">
        <is>
          <t>Associate</t>
        </is>
      </c>
      <c r="D67" s="15" t="inlineStr">
        <is>
          <t>Senior Associate · 2–5 yrs</t>
        </is>
      </c>
      <c r="E67" s="15" t="inlineStr"/>
      <c r="F67" s="15" t="inlineStr"/>
      <c r="G67" s="15" t="inlineStr"/>
      <c r="H67" s="15" t="inlineStr"/>
      <c r="I67" s="15" t="inlineStr"/>
      <c r="J67" s="15" t="inlineStr"/>
      <c r="K67" s="15" t="inlineStr"/>
      <c r="L67" s="15" t="inlineStr"/>
      <c r="M67" s="15" t="inlineStr"/>
      <c r="N67" s="15" t="inlineStr"/>
      <c r="O67" s="15" t="inlineStr"/>
    </row>
    <row r="68" ht="28" customHeight="1">
      <c r="A68" s="13" t="inlineStr">
        <is>
          <t>Big Four</t>
        </is>
      </c>
      <c r="B68" s="15" t="inlineStr"/>
      <c r="C68" s="15" t="inlineStr">
        <is>
          <t>Analyst</t>
        </is>
      </c>
      <c r="D68" s="15" t="inlineStr">
        <is>
          <t>Consultant</t>
        </is>
      </c>
      <c r="E68" s="15" t="inlineStr">
        <is>
          <t>Senior Consultant</t>
        </is>
      </c>
      <c r="F68" s="15" t="inlineStr">
        <is>
          <t>Manager</t>
        </is>
      </c>
      <c r="G68" s="15" t="inlineStr">
        <is>
          <t>Senior Manager</t>
        </is>
      </c>
      <c r="H68" s="15" t="inlineStr"/>
      <c r="I68" s="15" t="inlineStr">
        <is>
          <t>Associate Director</t>
        </is>
      </c>
      <c r="J68" s="15" t="inlineStr">
        <is>
          <t>Director</t>
        </is>
      </c>
      <c r="K68" s="15" t="inlineStr"/>
      <c r="L68" s="15" t="inlineStr">
        <is>
          <t>Partner</t>
        </is>
      </c>
      <c r="M68" s="15" t="inlineStr"/>
      <c r="N68" s="15" t="inlineStr"/>
      <c r="O68" s="15" t="inlineStr"/>
    </row>
    <row r="69" ht="41" customHeight="1">
      <c r="A69" s="13" t="inlineStr">
        <is>
          <t>IRIS Vs Market Benchmark — XBRL US credential pathway</t>
        </is>
      </c>
      <c r="B69" s="15" t="inlineStr"/>
      <c r="C69" s="15" t="inlineStr"/>
      <c r="D69" s="15" t="inlineStr">
        <is>
          <t>XBRL US GAAP Certificate</t>
        </is>
      </c>
      <c r="E69" s="15" t="inlineStr">
        <is>
          <t>Certificate + specialist taxonomy</t>
        </is>
      </c>
      <c r="F69" s="15" t="inlineStr">
        <is>
          <t>Certificate + review authority</t>
        </is>
      </c>
      <c r="G69" s="15" t="inlineStr"/>
      <c r="H69" s="15" t="inlineStr"/>
      <c r="I69" s="15" t="inlineStr"/>
      <c r="J69" s="15" t="inlineStr"/>
      <c r="K69" s="15" t="inlineStr"/>
      <c r="L69" s="15" t="inlineStr"/>
      <c r="M69" s="15" t="inlineStr"/>
      <c r="N69" s="15" t="inlineStr"/>
      <c r="O69" s="15" t="inlineStr"/>
    </row>
    <row r="70" ht="15" customHeight="1"/>
    <row r="71" ht="15" customHeight="1">
      <c r="A71" s="209" t="inlineStr">
        <is>
          <t>IRIS Quality Assurance Vs · Standard: ISTQB Foundation → Advanced → Expert; SFIA testing · 2 here</t>
        </is>
      </c>
      <c r="B71" s="211" t="n"/>
      <c r="C71" s="211" t="n"/>
      <c r="D71" s="211" t="n"/>
      <c r="E71" s="211" t="n"/>
      <c r="F71" s="211" t="n"/>
      <c r="G71" s="211" t="n"/>
      <c r="H71" s="211" t="n"/>
      <c r="I71" s="211" t="n"/>
      <c r="J71" s="211" t="n"/>
      <c r="K71" s="211" t="n"/>
      <c r="L71" s="211" t="n"/>
      <c r="M71" s="211" t="n"/>
      <c r="N71" s="211" t="n"/>
      <c r="O71" s="210" t="n"/>
    </row>
    <row r="72" ht="15" customHeight="1">
      <c r="A72" s="92" t="inlineStr">
        <is>
          <t>Ladder / company</t>
        </is>
      </c>
      <c r="B72" s="92" t="inlineStr">
        <is>
          <t>A1</t>
        </is>
      </c>
      <c r="C72" s="92" t="inlineStr">
        <is>
          <t>A2</t>
        </is>
      </c>
      <c r="D72" s="92" t="inlineStr">
        <is>
          <t>A3</t>
        </is>
      </c>
      <c r="E72" s="92" t="inlineStr">
        <is>
          <t>B1</t>
        </is>
      </c>
      <c r="F72" s="92" t="inlineStr">
        <is>
          <t>B2</t>
        </is>
      </c>
      <c r="G72" s="92" t="inlineStr">
        <is>
          <t>B3</t>
        </is>
      </c>
      <c r="H72" s="92" t="inlineStr">
        <is>
          <t>B+</t>
        </is>
      </c>
      <c r="I72" s="92" t="inlineStr">
        <is>
          <t>C1</t>
        </is>
      </c>
      <c r="J72" s="92" t="inlineStr">
        <is>
          <t>C2</t>
        </is>
      </c>
      <c r="K72" s="92" t="inlineStr">
        <is>
          <t>C+</t>
        </is>
      </c>
      <c r="L72" s="92" t="inlineStr">
        <is>
          <t>D1</t>
        </is>
      </c>
      <c r="M72" s="92" t="inlineStr">
        <is>
          <t>D2</t>
        </is>
      </c>
      <c r="N72" s="92" t="inlineStr">
        <is>
          <t>E1</t>
        </is>
      </c>
      <c r="O72" s="92" t="inlineStr">
        <is>
          <t>E2</t>
        </is>
      </c>
    </row>
    <row r="73" ht="54" customHeight="1">
      <c r="A73" s="46" t="inlineStr">
        <is>
          <t>IRIS — IC title</t>
        </is>
      </c>
      <c r="B73" s="26" t="inlineStr">
        <is>
          <t>Intern / Trainee</t>
        </is>
      </c>
      <c r="C73" s="26" t="inlineStr">
        <is>
          <t>Associate</t>
        </is>
      </c>
      <c r="D73" s="26" t="inlineStr">
        <is>
          <t>Senior Associate</t>
        </is>
      </c>
      <c r="E73" s="23" t="inlineStr">
        <is>
          <t>Specialist</t>
        </is>
      </c>
      <c r="F73" s="23" t="inlineStr">
        <is>
          <t>Senior Specialist</t>
        </is>
      </c>
      <c r="G73" s="23" t="inlineStr">
        <is>
          <t>Lead Specialist</t>
        </is>
      </c>
      <c r="H73" s="30" t="inlineStr">
        <is>
          <t>Practice Lead · Player-Coach</t>
        </is>
      </c>
      <c r="I73" s="33" t="inlineStr">
        <is>
          <t>Principal</t>
        </is>
      </c>
      <c r="J73" s="33" t="inlineStr">
        <is>
          <t>Senior Principal / Architect</t>
        </is>
      </c>
      <c r="K73" s="36" t="inlineStr">
        <is>
          <t>Group Head · Player-Coach</t>
        </is>
      </c>
      <c r="L73" s="39" t="inlineStr">
        <is>
          <t>Chief Specialist / Distinguished Principal</t>
        </is>
      </c>
      <c r="M73" s="39" t="inlineStr">
        <is>
          <t>—</t>
        </is>
      </c>
      <c r="N73" s="42" t="inlineStr">
        <is>
          <t>—</t>
        </is>
      </c>
      <c r="O73" s="42" t="inlineStr">
        <is>
          <t>—</t>
        </is>
      </c>
    </row>
    <row r="74" ht="54" customHeight="1">
      <c r="A74" s="46" t="inlineStr">
        <is>
          <t>IRIS — Manager title</t>
        </is>
      </c>
      <c r="B74" s="26" t="inlineStr"/>
      <c r="C74" s="26" t="inlineStr"/>
      <c r="D74" s="26" t="inlineStr"/>
      <c r="E74" s="23" t="inlineStr">
        <is>
          <t>Team Lead</t>
        </is>
      </c>
      <c r="F74" s="23" t="inlineStr">
        <is>
          <t>Manager</t>
        </is>
      </c>
      <c r="G74" s="23" t="inlineStr">
        <is>
          <t>Senior Manager</t>
        </is>
      </c>
      <c r="H74" s="30" t="inlineStr">
        <is>
          <t>Practice Lead · Player-Coach</t>
        </is>
      </c>
      <c r="I74" s="33" t="inlineStr">
        <is>
          <t>Associate Head</t>
        </is>
      </c>
      <c r="J74" s="33" t="inlineStr">
        <is>
          <t>Head of Function</t>
        </is>
      </c>
      <c r="K74" s="36" t="inlineStr">
        <is>
          <t>Group Head · Player-Coach</t>
        </is>
      </c>
      <c r="L74" s="39" t="inlineStr">
        <is>
          <t>Associate Vice President / Business Head</t>
        </is>
      </c>
      <c r="M74" s="39" t="inlineStr">
        <is>
          <t>Vice President</t>
        </is>
      </c>
      <c r="N74" s="42" t="inlineStr">
        <is>
          <t>CXO / President</t>
        </is>
      </c>
      <c r="O74" s="42" t="inlineStr">
        <is>
          <t>Chief Executive Officer</t>
        </is>
      </c>
    </row>
    <row r="75" ht="15" customHeight="1">
      <c r="A75" s="46" t="inlineStr">
        <is>
          <t>IRIS — people at level</t>
        </is>
      </c>
      <c r="B75" s="26" t="inlineStr"/>
      <c r="C75" s="26" t="inlineStr"/>
      <c r="D75" s="26" t="n">
        <v>1</v>
      </c>
      <c r="E75" s="23" t="inlineStr"/>
      <c r="F75" s="23" t="n">
        <v>1</v>
      </c>
      <c r="G75" s="23" t="inlineStr"/>
      <c r="H75" s="30" t="inlineStr"/>
      <c r="I75" s="33" t="inlineStr"/>
      <c r="J75" s="33" t="inlineStr"/>
      <c r="K75" s="36" t="inlineStr"/>
      <c r="L75" s="39" t="inlineStr"/>
      <c r="M75" s="39" t="inlineStr"/>
      <c r="N75" s="42" t="inlineStr"/>
      <c r="O75" s="42" t="inlineStr"/>
    </row>
    <row r="76" ht="28" customHeight="1">
      <c r="A76" s="13" t="inlineStr">
        <is>
          <t>Workiva — QA follows the engineering ladder</t>
        </is>
      </c>
      <c r="B76" s="15" t="inlineStr"/>
      <c r="C76" s="15" t="inlineStr">
        <is>
          <t>Associate SE</t>
        </is>
      </c>
      <c r="D76" s="15" t="inlineStr">
        <is>
          <t>SE</t>
        </is>
      </c>
      <c r="E76" s="15" t="inlineStr">
        <is>
          <t>SE / Senior SE</t>
        </is>
      </c>
      <c r="F76" s="15" t="inlineStr">
        <is>
          <t>Senior SE</t>
        </is>
      </c>
      <c r="G76" s="15" t="inlineStr">
        <is>
          <t>Staff SE</t>
        </is>
      </c>
      <c r="H76" s="15" t="inlineStr"/>
      <c r="I76" s="15" t="inlineStr"/>
      <c r="J76" s="15" t="inlineStr"/>
      <c r="K76" s="15" t="inlineStr"/>
      <c r="L76" s="15" t="inlineStr"/>
      <c r="M76" s="15" t="inlineStr"/>
      <c r="N76" s="15" t="inlineStr"/>
      <c r="O76" s="15" t="inlineStr"/>
    </row>
    <row r="77" ht="28" customHeight="1">
      <c r="A77" s="13" t="inlineStr">
        <is>
          <t>Broadridge India — QA follows the engineering ladder</t>
        </is>
      </c>
      <c r="B77" s="15" t="inlineStr"/>
      <c r="C77" s="15" t="inlineStr">
        <is>
          <t>SE</t>
        </is>
      </c>
      <c r="D77" s="15" t="inlineStr">
        <is>
          <t>SE</t>
        </is>
      </c>
      <c r="E77" s="15" t="inlineStr">
        <is>
          <t>Senior SE</t>
        </is>
      </c>
      <c r="F77" s="15" t="inlineStr">
        <is>
          <t>Lead SE</t>
        </is>
      </c>
      <c r="G77" s="15" t="inlineStr">
        <is>
          <t>Senior Lead SE</t>
        </is>
      </c>
      <c r="H77" s="15" t="inlineStr"/>
      <c r="I77" s="15" t="inlineStr"/>
      <c r="J77" s="15" t="inlineStr"/>
      <c r="K77" s="15" t="inlineStr"/>
      <c r="L77" s="15" t="inlineStr"/>
      <c r="M77" s="15" t="inlineStr"/>
      <c r="N77" s="15" t="inlineStr"/>
      <c r="O77" s="15" t="inlineStr"/>
    </row>
    <row r="78" ht="28" customHeight="1">
      <c r="A78" s="13" t="inlineStr">
        <is>
          <t>Nasdaq / AxiomSL — QA follows the engineering ladder</t>
        </is>
      </c>
      <c r="B78" s="15" t="inlineStr"/>
      <c r="C78" s="15" t="inlineStr">
        <is>
          <t>SE</t>
        </is>
      </c>
      <c r="D78" s="15" t="inlineStr">
        <is>
          <t>SE</t>
        </is>
      </c>
      <c r="E78" s="15" t="inlineStr">
        <is>
          <t>Senior SE</t>
        </is>
      </c>
      <c r="F78" s="15" t="inlineStr">
        <is>
          <t>Senior SE</t>
        </is>
      </c>
      <c r="G78" s="15" t="inlineStr">
        <is>
          <t>Lead SE</t>
        </is>
      </c>
      <c r="H78" s="15" t="inlineStr"/>
      <c r="I78" s="15" t="inlineStr">
        <is>
          <t>Principal SE</t>
        </is>
      </c>
      <c r="J78" s="15" t="inlineStr"/>
      <c r="K78" s="15" t="inlineStr"/>
      <c r="L78" s="15" t="inlineStr"/>
      <c r="M78" s="15" t="inlineStr"/>
      <c r="N78" s="15" t="inlineStr"/>
      <c r="O78" s="15" t="inlineStr"/>
    </row>
    <row r="79" ht="54" customHeight="1">
      <c r="A79" s="13" t="inlineStr">
        <is>
          <t>IRIS Vs Market Benchmark — ISTQB certification pathway · ISTQB sets the certificates, not the level match</t>
        </is>
      </c>
      <c r="B79" s="15" t="inlineStr"/>
      <c r="C79" s="15" t="inlineStr">
        <is>
          <t>Foundation</t>
        </is>
      </c>
      <c r="D79" s="15" t="inlineStr">
        <is>
          <t>Foundation</t>
        </is>
      </c>
      <c r="E79" s="15" t="inlineStr">
        <is>
          <t>Advanced · Test Analyst</t>
        </is>
      </c>
      <c r="F79" s="15" t="inlineStr">
        <is>
          <t>Advanced · Test Manager / TAE</t>
        </is>
      </c>
      <c r="G79" s="15" t="inlineStr">
        <is>
          <t>Expert</t>
        </is>
      </c>
      <c r="H79" s="15" t="inlineStr"/>
      <c r="I79" s="15" t="inlineStr">
        <is>
          <t>Expert</t>
        </is>
      </c>
      <c r="J79" s="15" t="inlineStr"/>
      <c r="K79" s="15" t="inlineStr"/>
      <c r="L79" s="15" t="inlineStr"/>
      <c r="M79" s="15" t="inlineStr"/>
      <c r="N79" s="15" t="inlineStr"/>
      <c r="O79" s="15" t="inlineStr"/>
    </row>
    <row r="80" ht="54" customHeight="1">
      <c r="A80" s="13" t="inlineStr">
        <is>
          <t>IRIS Vs Competitor Benchmark — testing managers · informed by Radford codes and SaaS postings</t>
        </is>
      </c>
      <c r="B80" s="15" t="inlineStr"/>
      <c r="C80" s="15" t="inlineStr"/>
      <c r="D80" s="15" t="inlineStr"/>
      <c r="E80" s="15" t="inlineStr"/>
      <c r="F80" s="15" t="inlineStr">
        <is>
          <t>QA Manager</t>
        </is>
      </c>
      <c r="G80" s="15" t="inlineStr">
        <is>
          <t>Senior QA Manager</t>
        </is>
      </c>
      <c r="H80" s="15" t="inlineStr"/>
      <c r="I80" s="15" t="inlineStr">
        <is>
          <t>Head of Quality</t>
        </is>
      </c>
      <c r="J80" s="15" t="inlineStr">
        <is>
          <t>Director Quality Engineering</t>
        </is>
      </c>
      <c r="K80" s="15" t="inlineStr"/>
      <c r="L80" s="15" t="inlineStr"/>
      <c r="M80" s="15" t="inlineStr"/>
      <c r="N80" s="15" t="inlineStr"/>
      <c r="O80" s="15" t="inlineStr"/>
    </row>
    <row r="81" ht="15" customHeight="1"/>
    <row r="82" ht="15" customHeight="1">
      <c r="A82" s="209" t="inlineStr">
        <is>
          <t>IRIS Project &amp; Program Management Vs · Standard: PMI PMBOK and Talent Triangle; CAPM · entry → PMP → PgMP; Scrum / SAFe · 1 here</t>
        </is>
      </c>
      <c r="B82" s="211" t="n"/>
      <c r="C82" s="211" t="n"/>
      <c r="D82" s="211" t="n"/>
      <c r="E82" s="211" t="n"/>
      <c r="F82" s="211" t="n"/>
      <c r="G82" s="211" t="n"/>
      <c r="H82" s="211" t="n"/>
      <c r="I82" s="211" t="n"/>
      <c r="J82" s="211" t="n"/>
      <c r="K82" s="211" t="n"/>
      <c r="L82" s="211" t="n"/>
      <c r="M82" s="211" t="n"/>
      <c r="N82" s="211" t="n"/>
      <c r="O82" s="210" t="n"/>
    </row>
    <row r="83" ht="15" customHeight="1">
      <c r="A83" s="92" t="inlineStr">
        <is>
          <t>Ladder / company</t>
        </is>
      </c>
      <c r="B83" s="92" t="inlineStr">
        <is>
          <t>A1</t>
        </is>
      </c>
      <c r="C83" s="92" t="inlineStr">
        <is>
          <t>A2</t>
        </is>
      </c>
      <c r="D83" s="92" t="inlineStr">
        <is>
          <t>A3</t>
        </is>
      </c>
      <c r="E83" s="92" t="inlineStr">
        <is>
          <t>B1</t>
        </is>
      </c>
      <c r="F83" s="92" t="inlineStr">
        <is>
          <t>B2</t>
        </is>
      </c>
      <c r="G83" s="92" t="inlineStr">
        <is>
          <t>B3</t>
        </is>
      </c>
      <c r="H83" s="92" t="inlineStr">
        <is>
          <t>B+</t>
        </is>
      </c>
      <c r="I83" s="92" t="inlineStr">
        <is>
          <t>C1</t>
        </is>
      </c>
      <c r="J83" s="92" t="inlineStr">
        <is>
          <t>C2</t>
        </is>
      </c>
      <c r="K83" s="92" t="inlineStr">
        <is>
          <t>C+</t>
        </is>
      </c>
      <c r="L83" s="92" t="inlineStr">
        <is>
          <t>D1</t>
        </is>
      </c>
      <c r="M83" s="92" t="inlineStr">
        <is>
          <t>D2</t>
        </is>
      </c>
      <c r="N83" s="92" t="inlineStr">
        <is>
          <t>E1</t>
        </is>
      </c>
      <c r="O83" s="92" t="inlineStr">
        <is>
          <t>E2</t>
        </is>
      </c>
    </row>
    <row r="84" ht="54" customHeight="1">
      <c r="A84" s="46" t="inlineStr">
        <is>
          <t>IRIS — IC title</t>
        </is>
      </c>
      <c r="B84" s="26" t="inlineStr">
        <is>
          <t>Intern / Trainee</t>
        </is>
      </c>
      <c r="C84" s="26" t="inlineStr">
        <is>
          <t>Associate</t>
        </is>
      </c>
      <c r="D84" s="26" t="inlineStr">
        <is>
          <t>Senior Associate</t>
        </is>
      </c>
      <c r="E84" s="23" t="inlineStr">
        <is>
          <t>Specialist</t>
        </is>
      </c>
      <c r="F84" s="23" t="inlineStr">
        <is>
          <t>Senior Specialist</t>
        </is>
      </c>
      <c r="G84" s="23" t="inlineStr">
        <is>
          <t>Lead Specialist</t>
        </is>
      </c>
      <c r="H84" s="30" t="inlineStr">
        <is>
          <t>Practice Lead · Player-Coach</t>
        </is>
      </c>
      <c r="I84" s="33" t="inlineStr">
        <is>
          <t>Principal</t>
        </is>
      </c>
      <c r="J84" s="33" t="inlineStr">
        <is>
          <t>Senior Principal / Architect</t>
        </is>
      </c>
      <c r="K84" s="36" t="inlineStr">
        <is>
          <t>Group Head · Player-Coach</t>
        </is>
      </c>
      <c r="L84" s="39" t="inlineStr">
        <is>
          <t>Chief Specialist / Distinguished Principal</t>
        </is>
      </c>
      <c r="M84" s="39" t="inlineStr">
        <is>
          <t>—</t>
        </is>
      </c>
      <c r="N84" s="42" t="inlineStr">
        <is>
          <t>—</t>
        </is>
      </c>
      <c r="O84" s="42" t="inlineStr">
        <is>
          <t>—</t>
        </is>
      </c>
    </row>
    <row r="85" ht="54" customHeight="1">
      <c r="A85" s="46" t="inlineStr">
        <is>
          <t>IRIS — Manager title</t>
        </is>
      </c>
      <c r="B85" s="26" t="inlineStr"/>
      <c r="C85" s="26" t="inlineStr"/>
      <c r="D85" s="26" t="inlineStr"/>
      <c r="E85" s="23" t="inlineStr">
        <is>
          <t>Team Lead</t>
        </is>
      </c>
      <c r="F85" s="23" t="inlineStr">
        <is>
          <t>Manager</t>
        </is>
      </c>
      <c r="G85" s="23" t="inlineStr">
        <is>
          <t>Senior Manager</t>
        </is>
      </c>
      <c r="H85" s="30" t="inlineStr">
        <is>
          <t>Practice Lead · Player-Coach</t>
        </is>
      </c>
      <c r="I85" s="33" t="inlineStr">
        <is>
          <t>Associate Head</t>
        </is>
      </c>
      <c r="J85" s="33" t="inlineStr">
        <is>
          <t>Head of Function</t>
        </is>
      </c>
      <c r="K85" s="36" t="inlineStr">
        <is>
          <t>Group Head · Player-Coach</t>
        </is>
      </c>
      <c r="L85" s="39" t="inlineStr">
        <is>
          <t>Associate Vice President / Business Head</t>
        </is>
      </c>
      <c r="M85" s="39" t="inlineStr">
        <is>
          <t>Vice President</t>
        </is>
      </c>
      <c r="N85" s="42" t="inlineStr">
        <is>
          <t>CXO / President</t>
        </is>
      </c>
      <c r="O85" s="42" t="inlineStr">
        <is>
          <t>Chief Executive Officer</t>
        </is>
      </c>
    </row>
    <row r="86" ht="15" customHeight="1">
      <c r="A86" s="46" t="inlineStr">
        <is>
          <t>IRIS — people at level</t>
        </is>
      </c>
      <c r="B86" s="26" t="inlineStr"/>
      <c r="C86" s="26" t="inlineStr"/>
      <c r="D86" s="26" t="inlineStr"/>
      <c r="E86" s="23" t="inlineStr"/>
      <c r="F86" s="23" t="n">
        <v>1</v>
      </c>
      <c r="G86" s="23" t="inlineStr"/>
      <c r="H86" s="30" t="inlineStr"/>
      <c r="I86" s="33" t="inlineStr"/>
      <c r="J86" s="33" t="inlineStr"/>
      <c r="K86" s="36" t="inlineStr"/>
      <c r="L86" s="39" t="inlineStr"/>
      <c r="M86" s="39" t="inlineStr"/>
      <c r="N86" s="42" t="inlineStr"/>
      <c r="O86" s="42" t="inlineStr"/>
    </row>
    <row r="87" ht="41" customHeight="1">
      <c r="A87" s="13" t="inlineStr">
        <is>
          <t>IRIS Vs Competitor Benchmark — PMI pathway + SaaS delivery ladder</t>
        </is>
      </c>
      <c r="B87" s="15" t="inlineStr"/>
      <c r="C87" s="15" t="inlineStr">
        <is>
          <t>Project Coordinator · CAPM</t>
        </is>
      </c>
      <c r="D87" s="15" t="inlineStr">
        <is>
          <t>Associate PM</t>
        </is>
      </c>
      <c r="E87" s="15" t="inlineStr">
        <is>
          <t>Project Manager · PMP</t>
        </is>
      </c>
      <c r="F87" s="15" t="inlineStr">
        <is>
          <t>Senior PM</t>
        </is>
      </c>
      <c r="G87" s="15" t="inlineStr">
        <is>
          <t>Program Manager · PgMP</t>
        </is>
      </c>
      <c r="H87" s="15" t="inlineStr"/>
      <c r="I87" s="15" t="inlineStr">
        <is>
          <t>Senior Program Manager</t>
        </is>
      </c>
      <c r="J87" s="15" t="inlineStr">
        <is>
          <t>Director PMO / Delivery</t>
        </is>
      </c>
      <c r="K87" s="15" t="inlineStr"/>
      <c r="L87" s="15" t="inlineStr"/>
      <c r="M87" s="15" t="inlineStr"/>
      <c r="N87" s="15" t="inlineStr"/>
      <c r="O87" s="15" t="inlineStr"/>
    </row>
    <row r="88" ht="54" customHeight="1">
      <c r="A88" s="13" t="inlineStr">
        <is>
          <t>Infosys / Accenture</t>
        </is>
      </c>
      <c r="B88" s="15" t="inlineStr"/>
      <c r="C88" s="15" t="inlineStr"/>
      <c r="D88" s="15" t="inlineStr"/>
      <c r="E88" s="15" t="inlineStr"/>
      <c r="F88" s="15" t="inlineStr"/>
      <c r="G88" s="15" t="inlineStr">
        <is>
          <t>JL6B Project Manager · L7 Manager</t>
        </is>
      </c>
      <c r="H88" s="15" t="inlineStr"/>
      <c r="I88" s="15" t="inlineStr">
        <is>
          <t>JL7 Delivery Manager · L6 Senior Manager</t>
        </is>
      </c>
      <c r="J88" s="15" t="inlineStr"/>
      <c r="K88" s="15" t="inlineStr"/>
      <c r="L88" s="15" t="inlineStr"/>
      <c r="M88" s="15" t="inlineStr"/>
      <c r="N88" s="15" t="inlineStr"/>
      <c r="O88" s="15" t="inlineStr"/>
    </row>
    <row r="89" ht="15" customHeight="1"/>
    <row r="90" ht="20" customHeight="1">
      <c r="A90" s="173" t="inlineStr">
        <is>
          <t>Technology — 47 people</t>
        </is>
      </c>
    </row>
    <row r="91" ht="15" customHeight="1">
      <c r="A91" s="209" t="inlineStr">
        <is>
          <t>IRIS Engineering &amp; Development Vs · Standard: SFIA 9 · software development, programming; OWASP secure coding; cloud vendor certifications · 42 here</t>
        </is>
      </c>
      <c r="B91" s="211" t="n"/>
      <c r="C91" s="211" t="n"/>
      <c r="D91" s="211" t="n"/>
      <c r="E91" s="211" t="n"/>
      <c r="F91" s="211" t="n"/>
      <c r="G91" s="211" t="n"/>
      <c r="H91" s="211" t="n"/>
      <c r="I91" s="211" t="n"/>
      <c r="J91" s="211" t="n"/>
      <c r="K91" s="211" t="n"/>
      <c r="L91" s="211" t="n"/>
      <c r="M91" s="211" t="n"/>
      <c r="N91" s="211" t="n"/>
      <c r="O91" s="210" t="n"/>
    </row>
    <row r="92" ht="15" customHeight="1">
      <c r="A92" s="92" t="inlineStr">
        <is>
          <t>Ladder / company</t>
        </is>
      </c>
      <c r="B92" s="92" t="inlineStr">
        <is>
          <t>A1</t>
        </is>
      </c>
      <c r="C92" s="92" t="inlineStr">
        <is>
          <t>A2</t>
        </is>
      </c>
      <c r="D92" s="92" t="inlineStr">
        <is>
          <t>A3</t>
        </is>
      </c>
      <c r="E92" s="92" t="inlineStr">
        <is>
          <t>B1</t>
        </is>
      </c>
      <c r="F92" s="92" t="inlineStr">
        <is>
          <t>B2</t>
        </is>
      </c>
      <c r="G92" s="92" t="inlineStr">
        <is>
          <t>B3</t>
        </is>
      </c>
      <c r="H92" s="92" t="inlineStr">
        <is>
          <t>B+</t>
        </is>
      </c>
      <c r="I92" s="92" t="inlineStr">
        <is>
          <t>C1</t>
        </is>
      </c>
      <c r="J92" s="92" t="inlineStr">
        <is>
          <t>C2</t>
        </is>
      </c>
      <c r="K92" s="92" t="inlineStr">
        <is>
          <t>C+</t>
        </is>
      </c>
      <c r="L92" s="92" t="inlineStr">
        <is>
          <t>D1</t>
        </is>
      </c>
      <c r="M92" s="92" t="inlineStr">
        <is>
          <t>D2</t>
        </is>
      </c>
      <c r="N92" s="92" t="inlineStr">
        <is>
          <t>E1</t>
        </is>
      </c>
      <c r="O92" s="92" t="inlineStr">
        <is>
          <t>E2</t>
        </is>
      </c>
    </row>
    <row r="93" ht="54" customHeight="1">
      <c r="A93" s="46" t="inlineStr">
        <is>
          <t>IRIS — IC title</t>
        </is>
      </c>
      <c r="B93" s="26" t="inlineStr">
        <is>
          <t>Intern / Trainee</t>
        </is>
      </c>
      <c r="C93" s="26" t="inlineStr">
        <is>
          <t>Associate</t>
        </is>
      </c>
      <c r="D93" s="26" t="inlineStr">
        <is>
          <t>Senior Associate</t>
        </is>
      </c>
      <c r="E93" s="23" t="inlineStr">
        <is>
          <t>Specialist</t>
        </is>
      </c>
      <c r="F93" s="23" t="inlineStr">
        <is>
          <t>Senior Specialist</t>
        </is>
      </c>
      <c r="G93" s="23" t="inlineStr">
        <is>
          <t>Lead Specialist</t>
        </is>
      </c>
      <c r="H93" s="30" t="inlineStr">
        <is>
          <t>Practice Lead · Player-Coach</t>
        </is>
      </c>
      <c r="I93" s="33" t="inlineStr">
        <is>
          <t>Principal</t>
        </is>
      </c>
      <c r="J93" s="33" t="inlineStr">
        <is>
          <t>Senior Principal / Architect</t>
        </is>
      </c>
      <c r="K93" s="36" t="inlineStr">
        <is>
          <t>Group Head · Player-Coach</t>
        </is>
      </c>
      <c r="L93" s="39" t="inlineStr">
        <is>
          <t>Chief Specialist / Distinguished Principal</t>
        </is>
      </c>
      <c r="M93" s="39" t="inlineStr">
        <is>
          <t>—</t>
        </is>
      </c>
      <c r="N93" s="42" t="inlineStr">
        <is>
          <t>—</t>
        </is>
      </c>
      <c r="O93" s="42" t="inlineStr">
        <is>
          <t>—</t>
        </is>
      </c>
    </row>
    <row r="94" ht="54" customHeight="1">
      <c r="A94" s="46" t="inlineStr">
        <is>
          <t>IRIS — Manager title</t>
        </is>
      </c>
      <c r="B94" s="26" t="inlineStr"/>
      <c r="C94" s="26" t="inlineStr"/>
      <c r="D94" s="26" t="inlineStr"/>
      <c r="E94" s="23" t="inlineStr">
        <is>
          <t>Team Lead</t>
        </is>
      </c>
      <c r="F94" s="23" t="inlineStr">
        <is>
          <t>Manager</t>
        </is>
      </c>
      <c r="G94" s="23" t="inlineStr">
        <is>
          <t>Senior Manager</t>
        </is>
      </c>
      <c r="H94" s="30" t="inlineStr">
        <is>
          <t>Practice Lead · Player-Coach</t>
        </is>
      </c>
      <c r="I94" s="33" t="inlineStr">
        <is>
          <t>Associate Head</t>
        </is>
      </c>
      <c r="J94" s="33" t="inlineStr">
        <is>
          <t>Head of Function</t>
        </is>
      </c>
      <c r="K94" s="36" t="inlineStr">
        <is>
          <t>Group Head · Player-Coach</t>
        </is>
      </c>
      <c r="L94" s="39" t="inlineStr">
        <is>
          <t>Associate Vice President / Business Head</t>
        </is>
      </c>
      <c r="M94" s="39" t="inlineStr">
        <is>
          <t>Vice President</t>
        </is>
      </c>
      <c r="N94" s="42" t="inlineStr">
        <is>
          <t>CXO / President</t>
        </is>
      </c>
      <c r="O94" s="42" t="inlineStr">
        <is>
          <t>Chief Executive Officer</t>
        </is>
      </c>
    </row>
    <row r="95" ht="15" customHeight="1">
      <c r="A95" s="46" t="inlineStr">
        <is>
          <t>IRIS — people at level</t>
        </is>
      </c>
      <c r="B95" s="26" t="n">
        <v>2</v>
      </c>
      <c r="C95" s="26" t="n">
        <v>4</v>
      </c>
      <c r="D95" s="26" t="n">
        <v>28</v>
      </c>
      <c r="E95" s="23" t="n">
        <v>3</v>
      </c>
      <c r="F95" s="23" t="n">
        <v>3</v>
      </c>
      <c r="G95" s="23" t="n">
        <v>1</v>
      </c>
      <c r="H95" s="30" t="inlineStr"/>
      <c r="I95" s="33" t="inlineStr"/>
      <c r="J95" s="33" t="n">
        <v>1</v>
      </c>
      <c r="K95" s="36" t="inlineStr"/>
      <c r="L95" s="39" t="inlineStr"/>
      <c r="M95" s="39" t="inlineStr"/>
      <c r="N95" s="42" t="inlineStr"/>
      <c r="O95" s="42" t="inlineStr"/>
    </row>
    <row r="96" ht="28" customHeight="1">
      <c r="A96" s="13" t="inlineStr">
        <is>
          <t>Workiva</t>
        </is>
      </c>
      <c r="B96" s="15" t="inlineStr"/>
      <c r="C96" s="15" t="inlineStr">
        <is>
          <t>Associate SE</t>
        </is>
      </c>
      <c r="D96" s="15" t="inlineStr">
        <is>
          <t>SE</t>
        </is>
      </c>
      <c r="E96" s="15" t="inlineStr">
        <is>
          <t>SE / Senior SE</t>
        </is>
      </c>
      <c r="F96" s="15" t="inlineStr">
        <is>
          <t>Senior SE</t>
        </is>
      </c>
      <c r="G96" s="15" t="inlineStr">
        <is>
          <t>Staff SE</t>
        </is>
      </c>
      <c r="H96" s="15" t="inlineStr"/>
      <c r="I96" s="15" t="inlineStr"/>
      <c r="J96" s="15" t="inlineStr"/>
      <c r="K96" s="15" t="inlineStr"/>
      <c r="L96" s="15" t="inlineStr"/>
      <c r="M96" s="15" t="inlineStr"/>
      <c r="N96" s="15" t="inlineStr"/>
      <c r="O96" s="15" t="inlineStr"/>
    </row>
    <row r="97" ht="28" customHeight="1">
      <c r="A97" s="13" t="inlineStr">
        <is>
          <t>Broadridge India</t>
        </is>
      </c>
      <c r="B97" s="15" t="inlineStr"/>
      <c r="C97" s="15" t="inlineStr">
        <is>
          <t>SE</t>
        </is>
      </c>
      <c r="D97" s="15" t="inlineStr">
        <is>
          <t>SE</t>
        </is>
      </c>
      <c r="E97" s="15" t="inlineStr">
        <is>
          <t>Senior SE</t>
        </is>
      </c>
      <c r="F97" s="15" t="inlineStr">
        <is>
          <t>Lead SE</t>
        </is>
      </c>
      <c r="G97" s="15" t="inlineStr">
        <is>
          <t>Senior Lead SE</t>
        </is>
      </c>
      <c r="H97" s="15" t="inlineStr"/>
      <c r="I97" s="15" t="inlineStr"/>
      <c r="J97" s="15" t="inlineStr"/>
      <c r="K97" s="15" t="inlineStr"/>
      <c r="L97" s="15" t="inlineStr"/>
      <c r="M97" s="15" t="inlineStr"/>
      <c r="N97" s="15" t="inlineStr"/>
      <c r="O97" s="15" t="inlineStr"/>
    </row>
    <row r="98" ht="15" customHeight="1">
      <c r="A98" s="13" t="inlineStr">
        <is>
          <t>Nasdaq / AxiomSL</t>
        </is>
      </c>
      <c r="B98" s="15" t="inlineStr"/>
      <c r="C98" s="15" t="inlineStr">
        <is>
          <t>SE</t>
        </is>
      </c>
      <c r="D98" s="15" t="inlineStr">
        <is>
          <t>SE</t>
        </is>
      </c>
      <c r="E98" s="15" t="inlineStr">
        <is>
          <t>Senior SE</t>
        </is>
      </c>
      <c r="F98" s="15" t="inlineStr">
        <is>
          <t>Senior SE</t>
        </is>
      </c>
      <c r="G98" s="15" t="inlineStr">
        <is>
          <t>Lead SE</t>
        </is>
      </c>
      <c r="H98" s="15" t="inlineStr"/>
      <c r="I98" s="15" t="inlineStr">
        <is>
          <t>Principal SE</t>
        </is>
      </c>
      <c r="J98" s="15" t="inlineStr"/>
      <c r="K98" s="15" t="inlineStr"/>
      <c r="L98" s="15" t="inlineStr"/>
      <c r="M98" s="15" t="inlineStr"/>
      <c r="N98" s="15" t="inlineStr"/>
      <c r="O98" s="15" t="inlineStr"/>
    </row>
    <row r="99" ht="41" customHeight="1">
      <c r="A99" s="13" t="inlineStr">
        <is>
          <t>Salesforce</t>
        </is>
      </c>
      <c r="B99" s="15" t="inlineStr"/>
      <c r="C99" s="15" t="inlineStr">
        <is>
          <t>AMTS</t>
        </is>
      </c>
      <c r="D99" s="15" t="inlineStr">
        <is>
          <t>MTS</t>
        </is>
      </c>
      <c r="E99" s="15" t="inlineStr">
        <is>
          <t>MTS</t>
        </is>
      </c>
      <c r="F99" s="15" t="inlineStr">
        <is>
          <t>SMTS</t>
        </is>
      </c>
      <c r="G99" s="15" t="inlineStr">
        <is>
          <t>LMTS</t>
        </is>
      </c>
      <c r="H99" s="15" t="inlineStr"/>
      <c r="I99" s="15" t="inlineStr">
        <is>
          <t>PMTS</t>
        </is>
      </c>
      <c r="J99" s="15" t="inlineStr">
        <is>
          <t>Architect / Principal Architect</t>
        </is>
      </c>
      <c r="K99" s="15" t="inlineStr"/>
      <c r="L99" s="15" t="inlineStr">
        <is>
          <t>Distinguished Engineer</t>
        </is>
      </c>
      <c r="M99" s="15" t="inlineStr"/>
      <c r="N99" s="15" t="inlineStr"/>
      <c r="O99" s="15" t="inlineStr"/>
    </row>
    <row r="100" ht="28" customHeight="1">
      <c r="A100" s="13" t="inlineStr">
        <is>
          <t>Atlassian</t>
        </is>
      </c>
      <c r="B100" s="15" t="inlineStr"/>
      <c r="C100" s="15" t="inlineStr">
        <is>
          <t>P30 Junior · 0–2 yrs</t>
        </is>
      </c>
      <c r="D100" s="15" t="inlineStr">
        <is>
          <t>P40 · 3–7 yrs</t>
        </is>
      </c>
      <c r="E100" s="15" t="inlineStr">
        <is>
          <t>P40</t>
        </is>
      </c>
      <c r="F100" s="15" t="inlineStr">
        <is>
          <t>P50 Senior · 6–12 yrs</t>
        </is>
      </c>
      <c r="G100" s="15" t="inlineStr">
        <is>
          <t>P50 Senior</t>
        </is>
      </c>
      <c r="H100" s="15" t="inlineStr"/>
      <c r="I100" s="15" t="inlineStr">
        <is>
          <t>P60 Principal · 10+ yrs</t>
        </is>
      </c>
      <c r="J100" s="15" t="inlineStr">
        <is>
          <t>P70</t>
        </is>
      </c>
      <c r="K100" s="15" t="inlineStr"/>
      <c r="L100" s="15" t="inlineStr"/>
      <c r="M100" s="15" t="inlineStr"/>
      <c r="N100" s="15" t="inlineStr"/>
      <c r="O100" s="15" t="inlineStr"/>
    </row>
    <row r="101" ht="28" customHeight="1">
      <c r="A101" s="13" t="inlineStr">
        <is>
          <t>Freshworks</t>
        </is>
      </c>
      <c r="B101" s="15" t="inlineStr"/>
      <c r="C101" s="15" t="inlineStr">
        <is>
          <t>SE</t>
        </is>
      </c>
      <c r="D101" s="15" t="inlineStr">
        <is>
          <t>Senior SE</t>
        </is>
      </c>
      <c r="E101" s="15" t="inlineStr">
        <is>
          <t>Senior SE</t>
        </is>
      </c>
      <c r="F101" s="15" t="inlineStr">
        <is>
          <t>Lead SE</t>
        </is>
      </c>
      <c r="G101" s="15" t="inlineStr">
        <is>
          <t>Staff SE</t>
        </is>
      </c>
      <c r="H101" s="15" t="inlineStr"/>
      <c r="I101" s="15" t="inlineStr">
        <is>
          <t>Senior Staff SE</t>
        </is>
      </c>
      <c r="J101" s="15" t="inlineStr">
        <is>
          <t>Principal Engineer</t>
        </is>
      </c>
      <c r="K101" s="15" t="inlineStr"/>
      <c r="L101" s="15" t="inlineStr"/>
      <c r="M101" s="15" t="inlineStr"/>
      <c r="N101" s="15" t="inlineStr"/>
      <c r="O101" s="15" t="inlineStr"/>
    </row>
    <row r="102" ht="28" customHeight="1">
      <c r="A102" s="13" t="inlineStr">
        <is>
          <t>Clear · C14; unverified</t>
        </is>
      </c>
      <c r="B102" s="15" t="inlineStr"/>
      <c r="C102" s="15" t="inlineStr">
        <is>
          <t>SDE1</t>
        </is>
      </c>
      <c r="D102" s="15" t="inlineStr">
        <is>
          <t>SDE2</t>
        </is>
      </c>
      <c r="E102" s="15" t="inlineStr">
        <is>
          <t>SDE2</t>
        </is>
      </c>
      <c r="F102" s="15" t="inlineStr">
        <is>
          <t>SDE3 / Senior</t>
        </is>
      </c>
      <c r="G102" s="15" t="inlineStr">
        <is>
          <t>Staff</t>
        </is>
      </c>
      <c r="H102" s="15" t="inlineStr"/>
      <c r="I102" s="15" t="inlineStr"/>
      <c r="J102" s="15" t="inlineStr"/>
      <c r="K102" s="15" t="inlineStr"/>
      <c r="L102" s="15" t="inlineStr"/>
      <c r="M102" s="15" t="inlineStr"/>
      <c r="N102" s="15" t="inlineStr"/>
      <c r="O102" s="15" t="inlineStr"/>
    </row>
    <row r="103" ht="28" customHeight="1">
      <c r="A103" s="13" t="inlineStr">
        <is>
          <t>Google Tech Lead Manager</t>
        </is>
      </c>
      <c r="B103" s="15" t="inlineStr"/>
      <c r="C103" s="15" t="inlineStr"/>
      <c r="D103" s="15" t="inlineStr"/>
      <c r="E103" s="15" t="inlineStr"/>
      <c r="F103" s="15" t="inlineStr"/>
      <c r="G103" s="15" t="inlineStr"/>
      <c r="H103" s="15" t="inlineStr">
        <is>
          <t>Tech Lead Manager · TLM</t>
        </is>
      </c>
      <c r="I103" s="15" t="inlineStr"/>
      <c r="J103" s="15" t="inlineStr"/>
      <c r="K103" s="15" t="inlineStr">
        <is>
          <t>Senior TLM / Director</t>
        </is>
      </c>
      <c r="L103" s="15" t="inlineStr"/>
      <c r="M103" s="15" t="inlineStr"/>
      <c r="N103" s="15" t="inlineStr"/>
      <c r="O103" s="15" t="inlineStr"/>
    </row>
    <row r="104" ht="54" customHeight="1">
      <c r="A104" s="13" t="inlineStr">
        <is>
          <t>IRIS Vs Competitor Benchmark — engineering managers · informed by Freshworks, GitLab; C12, C20</t>
        </is>
      </c>
      <c r="B104" s="15" t="inlineStr"/>
      <c r="C104" s="15" t="inlineStr"/>
      <c r="D104" s="15" t="inlineStr"/>
      <c r="E104" s="15" t="inlineStr"/>
      <c r="F104" s="15" t="inlineStr">
        <is>
          <t>Engineering Manager</t>
        </is>
      </c>
      <c r="G104" s="15" t="inlineStr">
        <is>
          <t>Senior EM</t>
        </is>
      </c>
      <c r="H104" s="15" t="inlineStr"/>
      <c r="I104" s="15" t="inlineStr">
        <is>
          <t>Senior EM / Director</t>
        </is>
      </c>
      <c r="J104" s="15" t="inlineStr">
        <is>
          <t>Director Engineering</t>
        </is>
      </c>
      <c r="K104" s="15" t="inlineStr"/>
      <c r="L104" s="15" t="inlineStr">
        <is>
          <t>Senior Director</t>
        </is>
      </c>
      <c r="M104" s="15" t="inlineStr">
        <is>
          <t>VP Engineering</t>
        </is>
      </c>
      <c r="N104" s="15" t="inlineStr">
        <is>
          <t>CTO</t>
        </is>
      </c>
      <c r="O104" s="15" t="inlineStr"/>
    </row>
    <row r="105" ht="15" customHeight="1"/>
    <row r="106" ht="15" customHeight="1">
      <c r="A106" s="209" t="inlineStr">
        <is>
          <t>IRIS Business Analysis Vs · Standard: IIBA BABOK v3; certifications ECBA · entry → CCBA → CBAP · senior · 3 here</t>
        </is>
      </c>
      <c r="B106" s="211" t="n"/>
      <c r="C106" s="211" t="n"/>
      <c r="D106" s="211" t="n"/>
      <c r="E106" s="211" t="n"/>
      <c r="F106" s="211" t="n"/>
      <c r="G106" s="211" t="n"/>
      <c r="H106" s="211" t="n"/>
      <c r="I106" s="211" t="n"/>
      <c r="J106" s="211" t="n"/>
      <c r="K106" s="211" t="n"/>
      <c r="L106" s="211" t="n"/>
      <c r="M106" s="211" t="n"/>
      <c r="N106" s="211" t="n"/>
      <c r="O106" s="210" t="n"/>
    </row>
    <row r="107" ht="15" customHeight="1">
      <c r="A107" s="92" t="inlineStr">
        <is>
          <t>Ladder / company</t>
        </is>
      </c>
      <c r="B107" s="92" t="inlineStr">
        <is>
          <t>A1</t>
        </is>
      </c>
      <c r="C107" s="92" t="inlineStr">
        <is>
          <t>A2</t>
        </is>
      </c>
      <c r="D107" s="92" t="inlineStr">
        <is>
          <t>A3</t>
        </is>
      </c>
      <c r="E107" s="92" t="inlineStr">
        <is>
          <t>B1</t>
        </is>
      </c>
      <c r="F107" s="92" t="inlineStr">
        <is>
          <t>B2</t>
        </is>
      </c>
      <c r="G107" s="92" t="inlineStr">
        <is>
          <t>B3</t>
        </is>
      </c>
      <c r="H107" s="92" t="inlineStr">
        <is>
          <t>B+</t>
        </is>
      </c>
      <c r="I107" s="92" t="inlineStr">
        <is>
          <t>C1</t>
        </is>
      </c>
      <c r="J107" s="92" t="inlineStr">
        <is>
          <t>C2</t>
        </is>
      </c>
      <c r="K107" s="92" t="inlineStr">
        <is>
          <t>C+</t>
        </is>
      </c>
      <c r="L107" s="92" t="inlineStr">
        <is>
          <t>D1</t>
        </is>
      </c>
      <c r="M107" s="92" t="inlineStr">
        <is>
          <t>D2</t>
        </is>
      </c>
      <c r="N107" s="92" t="inlineStr">
        <is>
          <t>E1</t>
        </is>
      </c>
      <c r="O107" s="92" t="inlineStr">
        <is>
          <t>E2</t>
        </is>
      </c>
    </row>
    <row r="108" ht="54" customHeight="1">
      <c r="A108" s="46" t="inlineStr">
        <is>
          <t>IRIS — IC title</t>
        </is>
      </c>
      <c r="B108" s="26" t="inlineStr">
        <is>
          <t>Intern / Trainee</t>
        </is>
      </c>
      <c r="C108" s="26" t="inlineStr">
        <is>
          <t>Associate</t>
        </is>
      </c>
      <c r="D108" s="26" t="inlineStr">
        <is>
          <t>Senior Associate</t>
        </is>
      </c>
      <c r="E108" s="23" t="inlineStr">
        <is>
          <t>Specialist</t>
        </is>
      </c>
      <c r="F108" s="23" t="inlineStr">
        <is>
          <t>Senior Specialist</t>
        </is>
      </c>
      <c r="G108" s="23" t="inlineStr">
        <is>
          <t>Lead Specialist</t>
        </is>
      </c>
      <c r="H108" s="30" t="inlineStr">
        <is>
          <t>Practice Lead · Player-Coach</t>
        </is>
      </c>
      <c r="I108" s="33" t="inlineStr">
        <is>
          <t>Principal</t>
        </is>
      </c>
      <c r="J108" s="33" t="inlineStr">
        <is>
          <t>Senior Principal / Architect</t>
        </is>
      </c>
      <c r="K108" s="36" t="inlineStr">
        <is>
          <t>Group Head · Player-Coach</t>
        </is>
      </c>
      <c r="L108" s="39" t="inlineStr">
        <is>
          <t>Chief Specialist / Distinguished Principal</t>
        </is>
      </c>
      <c r="M108" s="39" t="inlineStr">
        <is>
          <t>—</t>
        </is>
      </c>
      <c r="N108" s="42" t="inlineStr">
        <is>
          <t>—</t>
        </is>
      </c>
      <c r="O108" s="42" t="inlineStr">
        <is>
          <t>—</t>
        </is>
      </c>
    </row>
    <row r="109" ht="54" customHeight="1">
      <c r="A109" s="46" t="inlineStr">
        <is>
          <t>IRIS — Manager title</t>
        </is>
      </c>
      <c r="B109" s="26" t="inlineStr"/>
      <c r="C109" s="26" t="inlineStr"/>
      <c r="D109" s="26" t="inlineStr"/>
      <c r="E109" s="23" t="inlineStr">
        <is>
          <t>Team Lead</t>
        </is>
      </c>
      <c r="F109" s="23" t="inlineStr">
        <is>
          <t>Manager</t>
        </is>
      </c>
      <c r="G109" s="23" t="inlineStr">
        <is>
          <t>Senior Manager</t>
        </is>
      </c>
      <c r="H109" s="30" t="inlineStr">
        <is>
          <t>Practice Lead · Player-Coach</t>
        </is>
      </c>
      <c r="I109" s="33" t="inlineStr">
        <is>
          <t>Associate Head</t>
        </is>
      </c>
      <c r="J109" s="33" t="inlineStr">
        <is>
          <t>Head of Function</t>
        </is>
      </c>
      <c r="K109" s="36" t="inlineStr">
        <is>
          <t>Group Head · Player-Coach</t>
        </is>
      </c>
      <c r="L109" s="39" t="inlineStr">
        <is>
          <t>Associate Vice President / Business Head</t>
        </is>
      </c>
      <c r="M109" s="39" t="inlineStr">
        <is>
          <t>Vice President</t>
        </is>
      </c>
      <c r="N109" s="42" t="inlineStr">
        <is>
          <t>CXO / President</t>
        </is>
      </c>
      <c r="O109" s="42" t="inlineStr">
        <is>
          <t>Chief Executive Officer</t>
        </is>
      </c>
    </row>
    <row r="110" ht="15" customHeight="1">
      <c r="A110" s="46" t="inlineStr">
        <is>
          <t>IRIS — people at level</t>
        </is>
      </c>
      <c r="B110" s="26" t="inlineStr"/>
      <c r="C110" s="26" t="n">
        <v>1</v>
      </c>
      <c r="D110" s="26" t="inlineStr"/>
      <c r="E110" s="23" t="n">
        <v>1</v>
      </c>
      <c r="F110" s="23" t="n">
        <v>1</v>
      </c>
      <c r="G110" s="23" t="inlineStr"/>
      <c r="H110" s="30" t="inlineStr"/>
      <c r="I110" s="33" t="inlineStr"/>
      <c r="J110" s="33" t="inlineStr"/>
      <c r="K110" s="36" t="inlineStr"/>
      <c r="L110" s="39" t="inlineStr"/>
      <c r="M110" s="39" t="inlineStr"/>
      <c r="N110" s="42" t="inlineStr"/>
      <c r="O110" s="42" t="inlineStr"/>
    </row>
    <row r="111" ht="28" customHeight="1">
      <c r="A111" s="13" t="inlineStr">
        <is>
          <t>Regnology — regulatory reporting</t>
        </is>
      </c>
      <c r="B111" s="15" t="inlineStr"/>
      <c r="C111" s="15" t="inlineStr"/>
      <c r="D111" s="15" t="inlineStr">
        <is>
          <t>Junior BA · Reg Reporting</t>
        </is>
      </c>
      <c r="E111" s="15" t="inlineStr">
        <is>
          <t>BA · Reg Reporting</t>
        </is>
      </c>
      <c r="F111" s="15" t="inlineStr">
        <is>
          <t>Senior BA · Reg Reporting</t>
        </is>
      </c>
      <c r="G111" s="15" t="inlineStr"/>
      <c r="H111" s="15" t="inlineStr"/>
      <c r="I111" s="15" t="inlineStr"/>
      <c r="J111" s="15" t="inlineStr"/>
      <c r="K111" s="15" t="inlineStr"/>
      <c r="L111" s="15" t="inlineStr"/>
      <c r="M111" s="15" t="inlineStr"/>
      <c r="N111" s="15" t="inlineStr"/>
      <c r="O111" s="15" t="inlineStr"/>
    </row>
    <row r="112" ht="28" customHeight="1">
      <c r="A112" s="13" t="inlineStr">
        <is>
          <t>Big Four consulting</t>
        </is>
      </c>
      <c r="B112" s="15" t="inlineStr"/>
      <c r="C112" s="15" t="inlineStr">
        <is>
          <t>Analyst</t>
        </is>
      </c>
      <c r="D112" s="15" t="inlineStr">
        <is>
          <t>Consultant</t>
        </is>
      </c>
      <c r="E112" s="15" t="inlineStr">
        <is>
          <t>Senior Consultant</t>
        </is>
      </c>
      <c r="F112" s="15" t="inlineStr">
        <is>
          <t>Manager</t>
        </is>
      </c>
      <c r="G112" s="15" t="inlineStr">
        <is>
          <t>Senior Manager</t>
        </is>
      </c>
      <c r="H112" s="15" t="inlineStr"/>
      <c r="I112" s="15" t="inlineStr">
        <is>
          <t>Associate Director</t>
        </is>
      </c>
      <c r="J112" s="15" t="inlineStr">
        <is>
          <t>Director</t>
        </is>
      </c>
      <c r="K112" s="15" t="inlineStr"/>
      <c r="L112" s="15" t="inlineStr"/>
      <c r="M112" s="15" t="inlineStr"/>
      <c r="N112" s="15" t="inlineStr"/>
      <c r="O112" s="15" t="inlineStr"/>
    </row>
    <row r="113" ht="54" customHeight="1">
      <c r="A113" s="13" t="inlineStr">
        <is>
          <t>IRIS Vs Market Benchmark — IIBA certification pathway · IIBA sets the certificates, not the level match</t>
        </is>
      </c>
      <c r="B113" s="15" t="inlineStr"/>
      <c r="C113" s="15" t="inlineStr">
        <is>
          <t>ECBA</t>
        </is>
      </c>
      <c r="D113" s="15" t="inlineStr">
        <is>
          <t>ECBA</t>
        </is>
      </c>
      <c r="E113" s="15" t="inlineStr">
        <is>
          <t>CCBA</t>
        </is>
      </c>
      <c r="F113" s="15" t="inlineStr">
        <is>
          <t>CBAP</t>
        </is>
      </c>
      <c r="G113" s="15" t="inlineStr">
        <is>
          <t>CBAP</t>
        </is>
      </c>
      <c r="H113" s="15" t="inlineStr"/>
      <c r="I113" s="15" t="inlineStr">
        <is>
          <t>CBAP</t>
        </is>
      </c>
      <c r="J113" s="15" t="inlineStr"/>
      <c r="K113" s="15" t="inlineStr"/>
      <c r="L113" s="15" t="inlineStr"/>
      <c r="M113" s="15" t="inlineStr"/>
      <c r="N113" s="15" t="inlineStr"/>
      <c r="O113" s="15" t="inlineStr"/>
    </row>
    <row r="114" ht="41" customHeight="1">
      <c r="A114" s="13" t="inlineStr">
        <is>
          <t>Infosys / Accenture</t>
        </is>
      </c>
      <c r="B114" s="15" t="inlineStr"/>
      <c r="C114" s="15" t="inlineStr">
        <is>
          <t>JL3B · L11 Analyst</t>
        </is>
      </c>
      <c r="D114" s="15" t="inlineStr">
        <is>
          <t>JL3A · L10 Senior Analyst</t>
        </is>
      </c>
      <c r="E114" s="15" t="inlineStr">
        <is>
          <t>JL4 · L9 Consultant</t>
        </is>
      </c>
      <c r="F114" s="15" t="inlineStr">
        <is>
          <t>JL5 · L8 Associate Manager</t>
        </is>
      </c>
      <c r="G114" s="15" t="inlineStr">
        <is>
          <t>JL6B · L7 Manager</t>
        </is>
      </c>
      <c r="H114" s="15" t="inlineStr"/>
      <c r="I114" s="15" t="inlineStr"/>
      <c r="J114" s="15" t="inlineStr"/>
      <c r="K114" s="15" t="inlineStr"/>
      <c r="L114" s="15" t="inlineStr"/>
      <c r="M114" s="15" t="inlineStr"/>
      <c r="N114" s="15" t="inlineStr"/>
      <c r="O114" s="15" t="inlineStr"/>
    </row>
    <row r="115" ht="15" customHeight="1"/>
    <row r="116" ht="15" customHeight="1">
      <c r="A116" s="209" t="inlineStr">
        <is>
          <t>IRIS Project &amp; Program Management Vs · Standard: PMI PMBOK and Talent Triangle; CAPM · entry → PMP → PgMP; Scrum / SAFe · 1 here</t>
        </is>
      </c>
      <c r="B116" s="211" t="n"/>
      <c r="C116" s="211" t="n"/>
      <c r="D116" s="211" t="n"/>
      <c r="E116" s="211" t="n"/>
      <c r="F116" s="211" t="n"/>
      <c r="G116" s="211" t="n"/>
      <c r="H116" s="211" t="n"/>
      <c r="I116" s="211" t="n"/>
      <c r="J116" s="211" t="n"/>
      <c r="K116" s="211" t="n"/>
      <c r="L116" s="211" t="n"/>
      <c r="M116" s="211" t="n"/>
      <c r="N116" s="211" t="n"/>
      <c r="O116" s="210" t="n"/>
    </row>
    <row r="117" ht="15" customHeight="1">
      <c r="A117" s="92" t="inlineStr">
        <is>
          <t>Ladder / company</t>
        </is>
      </c>
      <c r="B117" s="92" t="inlineStr">
        <is>
          <t>A1</t>
        </is>
      </c>
      <c r="C117" s="92" t="inlineStr">
        <is>
          <t>A2</t>
        </is>
      </c>
      <c r="D117" s="92" t="inlineStr">
        <is>
          <t>A3</t>
        </is>
      </c>
      <c r="E117" s="92" t="inlineStr">
        <is>
          <t>B1</t>
        </is>
      </c>
      <c r="F117" s="92" t="inlineStr">
        <is>
          <t>B2</t>
        </is>
      </c>
      <c r="G117" s="92" t="inlineStr">
        <is>
          <t>B3</t>
        </is>
      </c>
      <c r="H117" s="92" t="inlineStr">
        <is>
          <t>B+</t>
        </is>
      </c>
      <c r="I117" s="92" t="inlineStr">
        <is>
          <t>C1</t>
        </is>
      </c>
      <c r="J117" s="92" t="inlineStr">
        <is>
          <t>C2</t>
        </is>
      </c>
      <c r="K117" s="92" t="inlineStr">
        <is>
          <t>C+</t>
        </is>
      </c>
      <c r="L117" s="92" t="inlineStr">
        <is>
          <t>D1</t>
        </is>
      </c>
      <c r="M117" s="92" t="inlineStr">
        <is>
          <t>D2</t>
        </is>
      </c>
      <c r="N117" s="92" t="inlineStr">
        <is>
          <t>E1</t>
        </is>
      </c>
      <c r="O117" s="92" t="inlineStr">
        <is>
          <t>E2</t>
        </is>
      </c>
    </row>
    <row r="118" ht="54" customHeight="1">
      <c r="A118" s="46" t="inlineStr">
        <is>
          <t>IRIS — IC title</t>
        </is>
      </c>
      <c r="B118" s="26" t="inlineStr">
        <is>
          <t>Intern / Trainee</t>
        </is>
      </c>
      <c r="C118" s="26" t="inlineStr">
        <is>
          <t>Associate</t>
        </is>
      </c>
      <c r="D118" s="26" t="inlineStr">
        <is>
          <t>Senior Associate</t>
        </is>
      </c>
      <c r="E118" s="23" t="inlineStr">
        <is>
          <t>Specialist</t>
        </is>
      </c>
      <c r="F118" s="23" t="inlineStr">
        <is>
          <t>Senior Specialist</t>
        </is>
      </c>
      <c r="G118" s="23" t="inlineStr">
        <is>
          <t>Lead Specialist</t>
        </is>
      </c>
      <c r="H118" s="30" t="inlineStr">
        <is>
          <t>Practice Lead · Player-Coach</t>
        </is>
      </c>
      <c r="I118" s="33" t="inlineStr">
        <is>
          <t>Principal</t>
        </is>
      </c>
      <c r="J118" s="33" t="inlineStr">
        <is>
          <t>Senior Principal / Architect</t>
        </is>
      </c>
      <c r="K118" s="36" t="inlineStr">
        <is>
          <t>Group Head · Player-Coach</t>
        </is>
      </c>
      <c r="L118" s="39" t="inlineStr">
        <is>
          <t>Chief Specialist / Distinguished Principal</t>
        </is>
      </c>
      <c r="M118" s="39" t="inlineStr">
        <is>
          <t>—</t>
        </is>
      </c>
      <c r="N118" s="42" t="inlineStr">
        <is>
          <t>—</t>
        </is>
      </c>
      <c r="O118" s="42" t="inlineStr">
        <is>
          <t>—</t>
        </is>
      </c>
    </row>
    <row r="119" ht="54" customHeight="1">
      <c r="A119" s="46" t="inlineStr">
        <is>
          <t>IRIS — Manager title</t>
        </is>
      </c>
      <c r="B119" s="26" t="inlineStr"/>
      <c r="C119" s="26" t="inlineStr"/>
      <c r="D119" s="26" t="inlineStr"/>
      <c r="E119" s="23" t="inlineStr">
        <is>
          <t>Team Lead</t>
        </is>
      </c>
      <c r="F119" s="23" t="inlineStr">
        <is>
          <t>Manager</t>
        </is>
      </c>
      <c r="G119" s="23" t="inlineStr">
        <is>
          <t>Senior Manager</t>
        </is>
      </c>
      <c r="H119" s="30" t="inlineStr">
        <is>
          <t>Practice Lead · Player-Coach</t>
        </is>
      </c>
      <c r="I119" s="33" t="inlineStr">
        <is>
          <t>Associate Head</t>
        </is>
      </c>
      <c r="J119" s="33" t="inlineStr">
        <is>
          <t>Head of Function</t>
        </is>
      </c>
      <c r="K119" s="36" t="inlineStr">
        <is>
          <t>Group Head · Player-Coach</t>
        </is>
      </c>
      <c r="L119" s="39" t="inlineStr">
        <is>
          <t>Associate Vice President / Business Head</t>
        </is>
      </c>
      <c r="M119" s="39" t="inlineStr">
        <is>
          <t>Vice President</t>
        </is>
      </c>
      <c r="N119" s="42" t="inlineStr">
        <is>
          <t>CXO / President</t>
        </is>
      </c>
      <c r="O119" s="42" t="inlineStr">
        <is>
          <t>Chief Executive Officer</t>
        </is>
      </c>
    </row>
    <row r="120" ht="15" customHeight="1">
      <c r="A120" s="46" t="inlineStr">
        <is>
          <t>IRIS — people at level</t>
        </is>
      </c>
      <c r="B120" s="26" t="inlineStr"/>
      <c r="C120" s="26" t="inlineStr"/>
      <c r="D120" s="26" t="inlineStr"/>
      <c r="E120" s="23" t="inlineStr"/>
      <c r="F120" s="23" t="n">
        <v>1</v>
      </c>
      <c r="G120" s="23" t="inlineStr"/>
      <c r="H120" s="30" t="inlineStr"/>
      <c r="I120" s="33" t="inlineStr"/>
      <c r="J120" s="33" t="inlineStr"/>
      <c r="K120" s="36" t="inlineStr"/>
      <c r="L120" s="39" t="inlineStr"/>
      <c r="M120" s="39" t="inlineStr"/>
      <c r="N120" s="42" t="inlineStr"/>
      <c r="O120" s="42" t="inlineStr"/>
    </row>
    <row r="121" ht="41" customHeight="1">
      <c r="A121" s="13" t="inlineStr">
        <is>
          <t>IRIS Vs Competitor Benchmark — PMI pathway + SaaS delivery ladder</t>
        </is>
      </c>
      <c r="B121" s="15" t="inlineStr"/>
      <c r="C121" s="15" t="inlineStr">
        <is>
          <t>Project Coordinator · CAPM</t>
        </is>
      </c>
      <c r="D121" s="15" t="inlineStr">
        <is>
          <t>Associate PM</t>
        </is>
      </c>
      <c r="E121" s="15" t="inlineStr">
        <is>
          <t>Project Manager · PMP</t>
        </is>
      </c>
      <c r="F121" s="15" t="inlineStr">
        <is>
          <t>Senior PM</t>
        </is>
      </c>
      <c r="G121" s="15" t="inlineStr">
        <is>
          <t>Program Manager · PgMP</t>
        </is>
      </c>
      <c r="H121" s="15" t="inlineStr"/>
      <c r="I121" s="15" t="inlineStr">
        <is>
          <t>Senior Program Manager</t>
        </is>
      </c>
      <c r="J121" s="15" t="inlineStr">
        <is>
          <t>Director PMO / Delivery</t>
        </is>
      </c>
      <c r="K121" s="15" t="inlineStr"/>
      <c r="L121" s="15" t="inlineStr"/>
      <c r="M121" s="15" t="inlineStr"/>
      <c r="N121" s="15" t="inlineStr"/>
      <c r="O121" s="15" t="inlineStr"/>
    </row>
    <row r="122" ht="54" customHeight="1">
      <c r="A122" s="13" t="inlineStr">
        <is>
          <t>Infosys / Accenture</t>
        </is>
      </c>
      <c r="B122" s="15" t="inlineStr"/>
      <c r="C122" s="15" t="inlineStr"/>
      <c r="D122" s="15" t="inlineStr"/>
      <c r="E122" s="15" t="inlineStr"/>
      <c r="F122" s="15" t="inlineStr"/>
      <c r="G122" s="15" t="inlineStr">
        <is>
          <t>JL6B Project Manager · L7 Manager</t>
        </is>
      </c>
      <c r="H122" s="15" t="inlineStr"/>
      <c r="I122" s="15" t="inlineStr">
        <is>
          <t>JL7 Delivery Manager · L6 Senior Manager</t>
        </is>
      </c>
      <c r="J122" s="15" t="inlineStr"/>
      <c r="K122" s="15" t="inlineStr"/>
      <c r="L122" s="15" t="inlineStr"/>
      <c r="M122" s="15" t="inlineStr"/>
      <c r="N122" s="15" t="inlineStr"/>
      <c r="O122" s="15" t="inlineStr"/>
    </row>
    <row r="123" ht="15" customHeight="1"/>
    <row r="124" ht="15" customHeight="1">
      <c r="A124" s="209" t="inlineStr">
        <is>
          <t>IRIS Design &amp; Creative Vs · Standard: UX career ladder Junior → Designer → Senior → Lead → Principal; WCAG accessibility · 1 here</t>
        </is>
      </c>
      <c r="B124" s="211" t="n"/>
      <c r="C124" s="211" t="n"/>
      <c r="D124" s="211" t="n"/>
      <c r="E124" s="211" t="n"/>
      <c r="F124" s="211" t="n"/>
      <c r="G124" s="211" t="n"/>
      <c r="H124" s="211" t="n"/>
      <c r="I124" s="211" t="n"/>
      <c r="J124" s="211" t="n"/>
      <c r="K124" s="211" t="n"/>
      <c r="L124" s="211" t="n"/>
      <c r="M124" s="211" t="n"/>
      <c r="N124" s="211" t="n"/>
      <c r="O124" s="210" t="n"/>
    </row>
    <row r="125" ht="15" customHeight="1">
      <c r="A125" s="92" t="inlineStr">
        <is>
          <t>Ladder / company</t>
        </is>
      </c>
      <c r="B125" s="92" t="inlineStr">
        <is>
          <t>A1</t>
        </is>
      </c>
      <c r="C125" s="92" t="inlineStr">
        <is>
          <t>A2</t>
        </is>
      </c>
      <c r="D125" s="92" t="inlineStr">
        <is>
          <t>A3</t>
        </is>
      </c>
      <c r="E125" s="92" t="inlineStr">
        <is>
          <t>B1</t>
        </is>
      </c>
      <c r="F125" s="92" t="inlineStr">
        <is>
          <t>B2</t>
        </is>
      </c>
      <c r="G125" s="92" t="inlineStr">
        <is>
          <t>B3</t>
        </is>
      </c>
      <c r="H125" s="92" t="inlineStr">
        <is>
          <t>B+</t>
        </is>
      </c>
      <c r="I125" s="92" t="inlineStr">
        <is>
          <t>C1</t>
        </is>
      </c>
      <c r="J125" s="92" t="inlineStr">
        <is>
          <t>C2</t>
        </is>
      </c>
      <c r="K125" s="92" t="inlineStr">
        <is>
          <t>C+</t>
        </is>
      </c>
      <c r="L125" s="92" t="inlineStr">
        <is>
          <t>D1</t>
        </is>
      </c>
      <c r="M125" s="92" t="inlineStr">
        <is>
          <t>D2</t>
        </is>
      </c>
      <c r="N125" s="92" t="inlineStr">
        <is>
          <t>E1</t>
        </is>
      </c>
      <c r="O125" s="92" t="inlineStr">
        <is>
          <t>E2</t>
        </is>
      </c>
    </row>
    <row r="126" ht="54" customHeight="1">
      <c r="A126" s="46" t="inlineStr">
        <is>
          <t>IRIS — IC title</t>
        </is>
      </c>
      <c r="B126" s="26" t="inlineStr">
        <is>
          <t>Intern / Trainee</t>
        </is>
      </c>
      <c r="C126" s="26" t="inlineStr">
        <is>
          <t>Associate</t>
        </is>
      </c>
      <c r="D126" s="26" t="inlineStr">
        <is>
          <t>Senior Associate</t>
        </is>
      </c>
      <c r="E126" s="23" t="inlineStr">
        <is>
          <t>Specialist</t>
        </is>
      </c>
      <c r="F126" s="23" t="inlineStr">
        <is>
          <t>Senior Specialist</t>
        </is>
      </c>
      <c r="G126" s="23" t="inlineStr">
        <is>
          <t>Lead Specialist</t>
        </is>
      </c>
      <c r="H126" s="30" t="inlineStr">
        <is>
          <t>Practice Lead · Player-Coach</t>
        </is>
      </c>
      <c r="I126" s="33" t="inlineStr">
        <is>
          <t>Principal</t>
        </is>
      </c>
      <c r="J126" s="33" t="inlineStr">
        <is>
          <t>Senior Principal / Architect</t>
        </is>
      </c>
      <c r="K126" s="36" t="inlineStr">
        <is>
          <t>Group Head · Player-Coach</t>
        </is>
      </c>
      <c r="L126" s="39" t="inlineStr">
        <is>
          <t>Chief Specialist / Distinguished Principal</t>
        </is>
      </c>
      <c r="M126" s="39" t="inlineStr">
        <is>
          <t>—</t>
        </is>
      </c>
      <c r="N126" s="42" t="inlineStr">
        <is>
          <t>—</t>
        </is>
      </c>
      <c r="O126" s="42" t="inlineStr">
        <is>
          <t>—</t>
        </is>
      </c>
    </row>
    <row r="127" ht="54" customHeight="1">
      <c r="A127" s="46" t="inlineStr">
        <is>
          <t>IRIS — Manager title</t>
        </is>
      </c>
      <c r="B127" s="26" t="inlineStr"/>
      <c r="C127" s="26" t="inlineStr"/>
      <c r="D127" s="26" t="inlineStr"/>
      <c r="E127" s="23" t="inlineStr">
        <is>
          <t>Team Lead</t>
        </is>
      </c>
      <c r="F127" s="23" t="inlineStr">
        <is>
          <t>Manager</t>
        </is>
      </c>
      <c r="G127" s="23" t="inlineStr">
        <is>
          <t>Senior Manager</t>
        </is>
      </c>
      <c r="H127" s="30" t="inlineStr">
        <is>
          <t>Practice Lead · Player-Coach</t>
        </is>
      </c>
      <c r="I127" s="33" t="inlineStr">
        <is>
          <t>Associate Head</t>
        </is>
      </c>
      <c r="J127" s="33" t="inlineStr">
        <is>
          <t>Head of Function</t>
        </is>
      </c>
      <c r="K127" s="36" t="inlineStr">
        <is>
          <t>Group Head · Player-Coach</t>
        </is>
      </c>
      <c r="L127" s="39" t="inlineStr">
        <is>
          <t>Associate Vice President / Business Head</t>
        </is>
      </c>
      <c r="M127" s="39" t="inlineStr">
        <is>
          <t>Vice President</t>
        </is>
      </c>
      <c r="N127" s="42" t="inlineStr">
        <is>
          <t>CXO / President</t>
        </is>
      </c>
      <c r="O127" s="42" t="inlineStr">
        <is>
          <t>Chief Executive Officer</t>
        </is>
      </c>
    </row>
    <row r="128" ht="15" customHeight="1">
      <c r="A128" s="46" t="inlineStr">
        <is>
          <t>IRIS — people at level</t>
        </is>
      </c>
      <c r="B128" s="26" t="inlineStr"/>
      <c r="C128" s="26" t="inlineStr"/>
      <c r="D128" s="26" t="n">
        <v>1</v>
      </c>
      <c r="E128" s="23" t="inlineStr"/>
      <c r="F128" s="23" t="inlineStr"/>
      <c r="G128" s="23" t="inlineStr"/>
      <c r="H128" s="30" t="inlineStr"/>
      <c r="I128" s="33" t="inlineStr"/>
      <c r="J128" s="33" t="inlineStr"/>
      <c r="K128" s="36" t="inlineStr"/>
      <c r="L128" s="39" t="inlineStr"/>
      <c r="M128" s="39" t="inlineStr"/>
      <c r="N128" s="42" t="inlineStr"/>
      <c r="O128" s="42" t="inlineStr"/>
    </row>
    <row r="129" ht="41" customHeight="1">
      <c r="A129" s="13" t="inlineStr">
        <is>
          <t>IRIS Vs Competitor Benchmark — UX / design ladder · informed by a UX career-ladder guide</t>
        </is>
      </c>
      <c r="B129" s="15" t="inlineStr"/>
      <c r="C129" s="15" t="inlineStr">
        <is>
          <t>Junior Designer</t>
        </is>
      </c>
      <c r="D129" s="15" t="inlineStr">
        <is>
          <t>Designer</t>
        </is>
      </c>
      <c r="E129" s="15" t="inlineStr">
        <is>
          <t>UX Designer</t>
        </is>
      </c>
      <c r="F129" s="15" t="inlineStr">
        <is>
          <t>Senior Designer</t>
        </is>
      </c>
      <c r="G129" s="15" t="inlineStr">
        <is>
          <t>Lead Designer</t>
        </is>
      </c>
      <c r="H129" s="15" t="inlineStr"/>
      <c r="I129" s="15" t="inlineStr">
        <is>
          <t>Principal Designer</t>
        </is>
      </c>
      <c r="J129" s="15" t="inlineStr">
        <is>
          <t>Design Director</t>
        </is>
      </c>
      <c r="K129" s="15" t="inlineStr"/>
      <c r="L129" s="15" t="inlineStr"/>
      <c r="M129" s="15" t="inlineStr"/>
      <c r="N129" s="15" t="inlineStr"/>
      <c r="O129" s="15" t="inlineStr"/>
    </row>
    <row r="130" ht="15" customHeight="1"/>
    <row r="131" ht="20" customHeight="1">
      <c r="A131" s="173" t="inlineStr">
        <is>
          <t>Marketing — 31 people</t>
        </is>
      </c>
    </row>
    <row r="132" ht="15" customHeight="1">
      <c r="A132" s="209" t="inlineStr">
        <is>
          <t>IRIS Sales &amp; Business Development Vs · Standard: SaaS sales ladder · SDR → AE → Enterprise AE → VP / CRO; MEDDICC-style qualification · 15 here</t>
        </is>
      </c>
      <c r="B132" s="211" t="n"/>
      <c r="C132" s="211" t="n"/>
      <c r="D132" s="211" t="n"/>
      <c r="E132" s="211" t="n"/>
      <c r="F132" s="211" t="n"/>
      <c r="G132" s="211" t="n"/>
      <c r="H132" s="211" t="n"/>
      <c r="I132" s="211" t="n"/>
      <c r="J132" s="211" t="n"/>
      <c r="K132" s="211" t="n"/>
      <c r="L132" s="211" t="n"/>
      <c r="M132" s="211" t="n"/>
      <c r="N132" s="211" t="n"/>
      <c r="O132" s="210" t="n"/>
    </row>
    <row r="133" ht="15" customHeight="1">
      <c r="A133" s="92" t="inlineStr">
        <is>
          <t>Ladder / company</t>
        </is>
      </c>
      <c r="B133" s="92" t="inlineStr">
        <is>
          <t>A1</t>
        </is>
      </c>
      <c r="C133" s="92" t="inlineStr">
        <is>
          <t>A2</t>
        </is>
      </c>
      <c r="D133" s="92" t="inlineStr">
        <is>
          <t>A3</t>
        </is>
      </c>
      <c r="E133" s="92" t="inlineStr">
        <is>
          <t>B1</t>
        </is>
      </c>
      <c r="F133" s="92" t="inlineStr">
        <is>
          <t>B2</t>
        </is>
      </c>
      <c r="G133" s="92" t="inlineStr">
        <is>
          <t>B3</t>
        </is>
      </c>
      <c r="H133" s="92" t="inlineStr">
        <is>
          <t>B+</t>
        </is>
      </c>
      <c r="I133" s="92" t="inlineStr">
        <is>
          <t>C1</t>
        </is>
      </c>
      <c r="J133" s="92" t="inlineStr">
        <is>
          <t>C2</t>
        </is>
      </c>
      <c r="K133" s="92" t="inlineStr">
        <is>
          <t>C+</t>
        </is>
      </c>
      <c r="L133" s="92" t="inlineStr">
        <is>
          <t>D1</t>
        </is>
      </c>
      <c r="M133" s="92" t="inlineStr">
        <is>
          <t>D2</t>
        </is>
      </c>
      <c r="N133" s="92" t="inlineStr">
        <is>
          <t>E1</t>
        </is>
      </c>
      <c r="O133" s="92" t="inlineStr">
        <is>
          <t>E2</t>
        </is>
      </c>
    </row>
    <row r="134" ht="54" customHeight="1">
      <c r="A134" s="46" t="inlineStr">
        <is>
          <t>IRIS — IC title</t>
        </is>
      </c>
      <c r="B134" s="26" t="inlineStr">
        <is>
          <t>Intern / Trainee</t>
        </is>
      </c>
      <c r="C134" s="26" t="inlineStr">
        <is>
          <t>Associate</t>
        </is>
      </c>
      <c r="D134" s="26" t="inlineStr">
        <is>
          <t>Senior Associate</t>
        </is>
      </c>
      <c r="E134" s="23" t="inlineStr">
        <is>
          <t>Specialist</t>
        </is>
      </c>
      <c r="F134" s="23" t="inlineStr">
        <is>
          <t>Senior Specialist</t>
        </is>
      </c>
      <c r="G134" s="23" t="inlineStr">
        <is>
          <t>Lead Specialist</t>
        </is>
      </c>
      <c r="H134" s="30" t="inlineStr">
        <is>
          <t>Practice Lead · Player-Coach</t>
        </is>
      </c>
      <c r="I134" s="33" t="inlineStr">
        <is>
          <t>Principal</t>
        </is>
      </c>
      <c r="J134" s="33" t="inlineStr">
        <is>
          <t>Senior Principal / Architect</t>
        </is>
      </c>
      <c r="K134" s="36" t="inlineStr">
        <is>
          <t>Group Head · Player-Coach</t>
        </is>
      </c>
      <c r="L134" s="39" t="inlineStr">
        <is>
          <t>Chief Specialist / Distinguished Principal</t>
        </is>
      </c>
      <c r="M134" s="39" t="inlineStr">
        <is>
          <t>—</t>
        </is>
      </c>
      <c r="N134" s="42" t="inlineStr">
        <is>
          <t>—</t>
        </is>
      </c>
      <c r="O134" s="42" t="inlineStr">
        <is>
          <t>—</t>
        </is>
      </c>
    </row>
    <row r="135" ht="54" customHeight="1">
      <c r="A135" s="46" t="inlineStr">
        <is>
          <t>IRIS — Manager title</t>
        </is>
      </c>
      <c r="B135" s="26" t="inlineStr"/>
      <c r="C135" s="26" t="inlineStr"/>
      <c r="D135" s="26" t="inlineStr"/>
      <c r="E135" s="23" t="inlineStr">
        <is>
          <t>Team Lead</t>
        </is>
      </c>
      <c r="F135" s="23" t="inlineStr">
        <is>
          <t>Manager</t>
        </is>
      </c>
      <c r="G135" s="23" t="inlineStr">
        <is>
          <t>Senior Manager</t>
        </is>
      </c>
      <c r="H135" s="30" t="inlineStr">
        <is>
          <t>Practice Lead · Player-Coach</t>
        </is>
      </c>
      <c r="I135" s="33" t="inlineStr">
        <is>
          <t>Associate Head</t>
        </is>
      </c>
      <c r="J135" s="33" t="inlineStr">
        <is>
          <t>Head of Function</t>
        </is>
      </c>
      <c r="K135" s="36" t="inlineStr">
        <is>
          <t>Group Head · Player-Coach</t>
        </is>
      </c>
      <c r="L135" s="39" t="inlineStr">
        <is>
          <t>Associate Vice President / Business Head</t>
        </is>
      </c>
      <c r="M135" s="39" t="inlineStr">
        <is>
          <t>Vice President</t>
        </is>
      </c>
      <c r="N135" s="42" t="inlineStr">
        <is>
          <t>CXO / President</t>
        </is>
      </c>
      <c r="O135" s="42" t="inlineStr">
        <is>
          <t>Chief Executive Officer</t>
        </is>
      </c>
    </row>
    <row r="136" ht="15" customHeight="1">
      <c r="A136" s="46" t="inlineStr">
        <is>
          <t>IRIS — people at level</t>
        </is>
      </c>
      <c r="B136" s="26" t="n">
        <v>3</v>
      </c>
      <c r="C136" s="26" t="n">
        <v>5</v>
      </c>
      <c r="D136" s="26" t="n">
        <v>3</v>
      </c>
      <c r="E136" s="23" t="n">
        <v>3</v>
      </c>
      <c r="F136" s="23" t="n">
        <v>1</v>
      </c>
      <c r="G136" s="23" t="inlineStr"/>
      <c r="H136" s="30" t="inlineStr"/>
      <c r="I136" s="33" t="inlineStr"/>
      <c r="J136" s="33" t="inlineStr"/>
      <c r="K136" s="36" t="inlineStr"/>
      <c r="L136" s="39" t="inlineStr"/>
      <c r="M136" s="39" t="inlineStr"/>
      <c r="N136" s="42" t="inlineStr"/>
      <c r="O136" s="42" t="inlineStr"/>
    </row>
    <row r="137" ht="54" customHeight="1">
      <c r="A137" s="13" t="inlineStr">
        <is>
          <t>IRIS Vs Competitor Benchmark — SaaS sales ladder — IC · informed by SaaStr and title guides, C16</t>
        </is>
      </c>
      <c r="B137" s="15" t="inlineStr"/>
      <c r="C137" s="15" t="inlineStr">
        <is>
          <t>SDR / BDR</t>
        </is>
      </c>
      <c r="D137" s="15" t="inlineStr">
        <is>
          <t>Senior SDR</t>
        </is>
      </c>
      <c r="E137" s="15" t="inlineStr">
        <is>
          <t>Account Executive · SMB</t>
        </is>
      </c>
      <c r="F137" s="15" t="inlineStr">
        <is>
          <t>Mid-Market AE</t>
        </is>
      </c>
      <c r="G137" s="15" t="inlineStr">
        <is>
          <t>Enterprise AE</t>
        </is>
      </c>
      <c r="H137" s="15" t="inlineStr"/>
      <c r="I137" s="15" t="inlineStr">
        <is>
          <t>Strategic / Principal AE</t>
        </is>
      </c>
      <c r="J137" s="15" t="inlineStr"/>
      <c r="K137" s="15" t="inlineStr"/>
      <c r="L137" s="15" t="inlineStr"/>
      <c r="M137" s="15" t="inlineStr"/>
      <c r="N137" s="15" t="inlineStr"/>
      <c r="O137" s="15" t="inlineStr"/>
    </row>
    <row r="138" ht="54" customHeight="1">
      <c r="A138" s="13" t="inlineStr">
        <is>
          <t>Job postings: player-coach sales leaders</t>
        </is>
      </c>
      <c r="B138" s="15" t="inlineStr"/>
      <c r="C138" s="15" t="inlineStr"/>
      <c r="D138" s="15" t="inlineStr"/>
      <c r="E138" s="15" t="inlineStr"/>
      <c r="F138" s="15" t="inlineStr"/>
      <c r="G138" s="15" t="inlineStr"/>
      <c r="H138" s="15" t="inlineStr">
        <is>
          <t>Sales Lead — Player/Coach · carries quota</t>
        </is>
      </c>
      <c r="I138" s="15" t="inlineStr"/>
      <c r="J138" s="15" t="inlineStr"/>
      <c r="K138" s="15" t="inlineStr">
        <is>
          <t>Head of Revenue — Player/Coach</t>
        </is>
      </c>
      <c r="L138" s="15" t="inlineStr"/>
      <c r="M138" s="15" t="inlineStr"/>
      <c r="N138" s="15" t="inlineStr"/>
      <c r="O138" s="15" t="inlineStr"/>
    </row>
    <row r="139" ht="54" customHeight="1">
      <c r="A139" s="13" t="inlineStr">
        <is>
          <t>IRIS Vs Competitor Benchmark — SaaS sales ladder — management · informed by title guides, C16</t>
        </is>
      </c>
      <c r="B139" s="15" t="inlineStr"/>
      <c r="C139" s="15" t="inlineStr"/>
      <c r="D139" s="15" t="inlineStr"/>
      <c r="E139" s="15" t="inlineStr">
        <is>
          <t>SDR Team Lead</t>
        </is>
      </c>
      <c r="F139" s="15" t="inlineStr">
        <is>
          <t>Sales Manager</t>
        </is>
      </c>
      <c r="G139" s="15" t="inlineStr">
        <is>
          <t>Senior Sales Manager</t>
        </is>
      </c>
      <c r="H139" s="15" t="inlineStr"/>
      <c r="I139" s="15" t="inlineStr">
        <is>
          <t>Regional Sales Head</t>
        </is>
      </c>
      <c r="J139" s="15" t="inlineStr">
        <is>
          <t>Director of Sales</t>
        </is>
      </c>
      <c r="K139" s="15" t="inlineStr"/>
      <c r="L139" s="15" t="inlineStr">
        <is>
          <t>VP Sales</t>
        </is>
      </c>
      <c r="M139" s="15" t="inlineStr">
        <is>
          <t>SVP Sales</t>
        </is>
      </c>
      <c r="N139" s="15" t="inlineStr">
        <is>
          <t>Chief Revenue Officer</t>
        </is>
      </c>
      <c r="O139" s="15" t="inlineStr"/>
    </row>
    <row r="140" ht="15" customHeight="1"/>
    <row r="141" ht="15" customHeight="1">
      <c r="A141" s="209" t="inlineStr">
        <is>
          <t>IRIS Marketing &amp; Communications Vs · Standard: CIM Global Professional Marketing Framework — proficiency Aware → Active learner → Able → Accomplished → Authoritative · 14 here</t>
        </is>
      </c>
      <c r="B141" s="211" t="n"/>
      <c r="C141" s="211" t="n"/>
      <c r="D141" s="211" t="n"/>
      <c r="E141" s="211" t="n"/>
      <c r="F141" s="211" t="n"/>
      <c r="G141" s="211" t="n"/>
      <c r="H141" s="211" t="n"/>
      <c r="I141" s="211" t="n"/>
      <c r="J141" s="211" t="n"/>
      <c r="K141" s="211" t="n"/>
      <c r="L141" s="211" t="n"/>
      <c r="M141" s="211" t="n"/>
      <c r="N141" s="211" t="n"/>
      <c r="O141" s="210" t="n"/>
    </row>
    <row r="142" ht="15" customHeight="1">
      <c r="A142" s="92" t="inlineStr">
        <is>
          <t>Ladder / company</t>
        </is>
      </c>
      <c r="B142" s="92" t="inlineStr">
        <is>
          <t>A1</t>
        </is>
      </c>
      <c r="C142" s="92" t="inlineStr">
        <is>
          <t>A2</t>
        </is>
      </c>
      <c r="D142" s="92" t="inlineStr">
        <is>
          <t>A3</t>
        </is>
      </c>
      <c r="E142" s="92" t="inlineStr">
        <is>
          <t>B1</t>
        </is>
      </c>
      <c r="F142" s="92" t="inlineStr">
        <is>
          <t>B2</t>
        </is>
      </c>
      <c r="G142" s="92" t="inlineStr">
        <is>
          <t>B3</t>
        </is>
      </c>
      <c r="H142" s="92" t="inlineStr">
        <is>
          <t>B+</t>
        </is>
      </c>
      <c r="I142" s="92" t="inlineStr">
        <is>
          <t>C1</t>
        </is>
      </c>
      <c r="J142" s="92" t="inlineStr">
        <is>
          <t>C2</t>
        </is>
      </c>
      <c r="K142" s="92" t="inlineStr">
        <is>
          <t>C+</t>
        </is>
      </c>
      <c r="L142" s="92" t="inlineStr">
        <is>
          <t>D1</t>
        </is>
      </c>
      <c r="M142" s="92" t="inlineStr">
        <is>
          <t>D2</t>
        </is>
      </c>
      <c r="N142" s="92" t="inlineStr">
        <is>
          <t>E1</t>
        </is>
      </c>
      <c r="O142" s="92" t="inlineStr">
        <is>
          <t>E2</t>
        </is>
      </c>
    </row>
    <row r="143" ht="54" customHeight="1">
      <c r="A143" s="46" t="inlineStr">
        <is>
          <t>IRIS — IC title</t>
        </is>
      </c>
      <c r="B143" s="26" t="inlineStr">
        <is>
          <t>Intern / Trainee</t>
        </is>
      </c>
      <c r="C143" s="26" t="inlineStr">
        <is>
          <t>Associate</t>
        </is>
      </c>
      <c r="D143" s="26" t="inlineStr">
        <is>
          <t>Senior Associate</t>
        </is>
      </c>
      <c r="E143" s="23" t="inlineStr">
        <is>
          <t>Specialist</t>
        </is>
      </c>
      <c r="F143" s="23" t="inlineStr">
        <is>
          <t>Senior Specialist</t>
        </is>
      </c>
      <c r="G143" s="23" t="inlineStr">
        <is>
          <t>Lead Specialist</t>
        </is>
      </c>
      <c r="H143" s="30" t="inlineStr">
        <is>
          <t>Practice Lead · Player-Coach</t>
        </is>
      </c>
      <c r="I143" s="33" t="inlineStr">
        <is>
          <t>Principal</t>
        </is>
      </c>
      <c r="J143" s="33" t="inlineStr">
        <is>
          <t>Senior Principal / Architect</t>
        </is>
      </c>
      <c r="K143" s="36" t="inlineStr">
        <is>
          <t>Group Head · Player-Coach</t>
        </is>
      </c>
      <c r="L143" s="39" t="inlineStr">
        <is>
          <t>Chief Specialist / Distinguished Principal</t>
        </is>
      </c>
      <c r="M143" s="39" t="inlineStr">
        <is>
          <t>—</t>
        </is>
      </c>
      <c r="N143" s="42" t="inlineStr">
        <is>
          <t>—</t>
        </is>
      </c>
      <c r="O143" s="42" t="inlineStr">
        <is>
          <t>—</t>
        </is>
      </c>
    </row>
    <row r="144" ht="54" customHeight="1">
      <c r="A144" s="46" t="inlineStr">
        <is>
          <t>IRIS — Manager title</t>
        </is>
      </c>
      <c r="B144" s="26" t="inlineStr"/>
      <c r="C144" s="26" t="inlineStr"/>
      <c r="D144" s="26" t="inlineStr"/>
      <c r="E144" s="23" t="inlineStr">
        <is>
          <t>Team Lead</t>
        </is>
      </c>
      <c r="F144" s="23" t="inlineStr">
        <is>
          <t>Manager</t>
        </is>
      </c>
      <c r="G144" s="23" t="inlineStr">
        <is>
          <t>Senior Manager</t>
        </is>
      </c>
      <c r="H144" s="30" t="inlineStr">
        <is>
          <t>Practice Lead · Player-Coach</t>
        </is>
      </c>
      <c r="I144" s="33" t="inlineStr">
        <is>
          <t>Associate Head</t>
        </is>
      </c>
      <c r="J144" s="33" t="inlineStr">
        <is>
          <t>Head of Function</t>
        </is>
      </c>
      <c r="K144" s="36" t="inlineStr">
        <is>
          <t>Group Head · Player-Coach</t>
        </is>
      </c>
      <c r="L144" s="39" t="inlineStr">
        <is>
          <t>Associate Vice President / Business Head</t>
        </is>
      </c>
      <c r="M144" s="39" t="inlineStr">
        <is>
          <t>Vice President</t>
        </is>
      </c>
      <c r="N144" s="42" t="inlineStr">
        <is>
          <t>CXO / President</t>
        </is>
      </c>
      <c r="O144" s="42" t="inlineStr">
        <is>
          <t>Chief Executive Officer</t>
        </is>
      </c>
    </row>
    <row r="145" ht="15" customHeight="1">
      <c r="A145" s="46" t="inlineStr">
        <is>
          <t>IRIS — people at level</t>
        </is>
      </c>
      <c r="B145" s="26" t="inlineStr"/>
      <c r="C145" s="26" t="n">
        <v>8</v>
      </c>
      <c r="D145" s="26" t="n">
        <v>3</v>
      </c>
      <c r="E145" s="23" t="inlineStr"/>
      <c r="F145" s="23" t="n">
        <v>2</v>
      </c>
      <c r="G145" s="23" t="n">
        <v>1</v>
      </c>
      <c r="H145" s="30" t="inlineStr"/>
      <c r="I145" s="33" t="inlineStr"/>
      <c r="J145" s="33" t="inlineStr"/>
      <c r="K145" s="36" t="inlineStr"/>
      <c r="L145" s="39" t="inlineStr"/>
      <c r="M145" s="39" t="inlineStr"/>
      <c r="N145" s="42" t="inlineStr"/>
      <c r="O145" s="42" t="inlineStr"/>
    </row>
    <row r="146" ht="54" customHeight="1">
      <c r="A146" s="13" t="inlineStr">
        <is>
          <t>IRIS Vs Market Benchmark — CIM proficiency scale · CIM sets the scale, not the level match</t>
        </is>
      </c>
      <c r="B146" s="15" t="inlineStr">
        <is>
          <t>1 Aware</t>
        </is>
      </c>
      <c r="C146" s="15" t="inlineStr">
        <is>
          <t>2 Active learner</t>
        </is>
      </c>
      <c r="D146" s="15" t="inlineStr">
        <is>
          <t>2–3</t>
        </is>
      </c>
      <c r="E146" s="15" t="inlineStr">
        <is>
          <t>3 Able</t>
        </is>
      </c>
      <c r="F146" s="15" t="inlineStr">
        <is>
          <t>3–4</t>
        </is>
      </c>
      <c r="G146" s="15" t="inlineStr">
        <is>
          <t>4 Accomplished</t>
        </is>
      </c>
      <c r="H146" s="15" t="inlineStr"/>
      <c r="I146" s="15" t="inlineStr">
        <is>
          <t>4</t>
        </is>
      </c>
      <c r="J146" s="15" t="inlineStr">
        <is>
          <t>5 Authoritative</t>
        </is>
      </c>
      <c r="K146" s="15" t="inlineStr"/>
      <c r="L146" s="15" t="inlineStr"/>
      <c r="M146" s="15" t="inlineStr"/>
      <c r="N146" s="15" t="inlineStr"/>
      <c r="O146" s="15" t="inlineStr"/>
    </row>
    <row r="147" ht="41" customHeight="1">
      <c r="A147" s="13" t="inlineStr">
        <is>
          <t>IRIS Vs Competitor Benchmark — SaaS marketing ladder · informed by Radford codes</t>
        </is>
      </c>
      <c r="B147" s="15" t="inlineStr"/>
      <c r="C147" s="15" t="inlineStr">
        <is>
          <t>Marketing Associate</t>
        </is>
      </c>
      <c r="D147" s="15" t="inlineStr">
        <is>
          <t>Marketing Specialist</t>
        </is>
      </c>
      <c r="E147" s="15" t="inlineStr">
        <is>
          <t>Senior Marketing Specialist</t>
        </is>
      </c>
      <c r="F147" s="15" t="inlineStr">
        <is>
          <t>Marketing Manager</t>
        </is>
      </c>
      <c r="G147" s="15" t="inlineStr">
        <is>
          <t>Senior Marketing Manager</t>
        </is>
      </c>
      <c r="H147" s="15" t="inlineStr"/>
      <c r="I147" s="15" t="inlineStr">
        <is>
          <t>Head of Marketing · function</t>
        </is>
      </c>
      <c r="J147" s="15" t="inlineStr">
        <is>
          <t>Director of Marketing</t>
        </is>
      </c>
      <c r="K147" s="15" t="inlineStr"/>
      <c r="L147" s="15" t="inlineStr">
        <is>
          <t>VP Marketing</t>
        </is>
      </c>
      <c r="M147" s="15" t="inlineStr"/>
      <c r="N147" s="15" t="inlineStr">
        <is>
          <t>CMO</t>
        </is>
      </c>
      <c r="O147" s="15" t="inlineStr"/>
    </row>
    <row r="148" ht="15" customHeight="1"/>
    <row r="149" ht="15" customHeight="1">
      <c r="A149" s="209" t="inlineStr">
        <is>
          <t>IRIS Design &amp; Creative Vs · Standard: UX career ladder Junior → Designer → Senior → Lead → Principal; WCAG accessibility · 2 here</t>
        </is>
      </c>
      <c r="B149" s="211" t="n"/>
      <c r="C149" s="211" t="n"/>
      <c r="D149" s="211" t="n"/>
      <c r="E149" s="211" t="n"/>
      <c r="F149" s="211" t="n"/>
      <c r="G149" s="211" t="n"/>
      <c r="H149" s="211" t="n"/>
      <c r="I149" s="211" t="n"/>
      <c r="J149" s="211" t="n"/>
      <c r="K149" s="211" t="n"/>
      <c r="L149" s="211" t="n"/>
      <c r="M149" s="211" t="n"/>
      <c r="N149" s="211" t="n"/>
      <c r="O149" s="210" t="n"/>
    </row>
    <row r="150" ht="15" customHeight="1">
      <c r="A150" s="92" t="inlineStr">
        <is>
          <t>Ladder / company</t>
        </is>
      </c>
      <c r="B150" s="92" t="inlineStr">
        <is>
          <t>A1</t>
        </is>
      </c>
      <c r="C150" s="92" t="inlineStr">
        <is>
          <t>A2</t>
        </is>
      </c>
      <c r="D150" s="92" t="inlineStr">
        <is>
          <t>A3</t>
        </is>
      </c>
      <c r="E150" s="92" t="inlineStr">
        <is>
          <t>B1</t>
        </is>
      </c>
      <c r="F150" s="92" t="inlineStr">
        <is>
          <t>B2</t>
        </is>
      </c>
      <c r="G150" s="92" t="inlineStr">
        <is>
          <t>B3</t>
        </is>
      </c>
      <c r="H150" s="92" t="inlineStr">
        <is>
          <t>B+</t>
        </is>
      </c>
      <c r="I150" s="92" t="inlineStr">
        <is>
          <t>C1</t>
        </is>
      </c>
      <c r="J150" s="92" t="inlineStr">
        <is>
          <t>C2</t>
        </is>
      </c>
      <c r="K150" s="92" t="inlineStr">
        <is>
          <t>C+</t>
        </is>
      </c>
      <c r="L150" s="92" t="inlineStr">
        <is>
          <t>D1</t>
        </is>
      </c>
      <c r="M150" s="92" t="inlineStr">
        <is>
          <t>D2</t>
        </is>
      </c>
      <c r="N150" s="92" t="inlineStr">
        <is>
          <t>E1</t>
        </is>
      </c>
      <c r="O150" s="92" t="inlineStr">
        <is>
          <t>E2</t>
        </is>
      </c>
    </row>
    <row r="151" ht="54" customHeight="1">
      <c r="A151" s="46" t="inlineStr">
        <is>
          <t>IRIS — IC title</t>
        </is>
      </c>
      <c r="B151" s="26" t="inlineStr">
        <is>
          <t>Intern / Trainee</t>
        </is>
      </c>
      <c r="C151" s="26" t="inlineStr">
        <is>
          <t>Associate</t>
        </is>
      </c>
      <c r="D151" s="26" t="inlineStr">
        <is>
          <t>Senior Associate</t>
        </is>
      </c>
      <c r="E151" s="23" t="inlineStr">
        <is>
          <t>Specialist</t>
        </is>
      </c>
      <c r="F151" s="23" t="inlineStr">
        <is>
          <t>Senior Specialist</t>
        </is>
      </c>
      <c r="G151" s="23" t="inlineStr">
        <is>
          <t>Lead Specialist</t>
        </is>
      </c>
      <c r="H151" s="30" t="inlineStr">
        <is>
          <t>Practice Lead · Player-Coach</t>
        </is>
      </c>
      <c r="I151" s="33" t="inlineStr">
        <is>
          <t>Principal</t>
        </is>
      </c>
      <c r="J151" s="33" t="inlineStr">
        <is>
          <t>Senior Principal / Architect</t>
        </is>
      </c>
      <c r="K151" s="36" t="inlineStr">
        <is>
          <t>Group Head · Player-Coach</t>
        </is>
      </c>
      <c r="L151" s="39" t="inlineStr">
        <is>
          <t>Chief Specialist / Distinguished Principal</t>
        </is>
      </c>
      <c r="M151" s="39" t="inlineStr">
        <is>
          <t>—</t>
        </is>
      </c>
      <c r="N151" s="42" t="inlineStr">
        <is>
          <t>—</t>
        </is>
      </c>
      <c r="O151" s="42" t="inlineStr">
        <is>
          <t>—</t>
        </is>
      </c>
    </row>
    <row r="152" ht="54" customHeight="1">
      <c r="A152" s="46" t="inlineStr">
        <is>
          <t>IRIS — Manager title</t>
        </is>
      </c>
      <c r="B152" s="26" t="inlineStr"/>
      <c r="C152" s="26" t="inlineStr"/>
      <c r="D152" s="26" t="inlineStr"/>
      <c r="E152" s="23" t="inlineStr">
        <is>
          <t>Team Lead</t>
        </is>
      </c>
      <c r="F152" s="23" t="inlineStr">
        <is>
          <t>Manager</t>
        </is>
      </c>
      <c r="G152" s="23" t="inlineStr">
        <is>
          <t>Senior Manager</t>
        </is>
      </c>
      <c r="H152" s="30" t="inlineStr">
        <is>
          <t>Practice Lead · Player-Coach</t>
        </is>
      </c>
      <c r="I152" s="33" t="inlineStr">
        <is>
          <t>Associate Head</t>
        </is>
      </c>
      <c r="J152" s="33" t="inlineStr">
        <is>
          <t>Head of Function</t>
        </is>
      </c>
      <c r="K152" s="36" t="inlineStr">
        <is>
          <t>Group Head · Player-Coach</t>
        </is>
      </c>
      <c r="L152" s="39" t="inlineStr">
        <is>
          <t>Associate Vice President / Business Head</t>
        </is>
      </c>
      <c r="M152" s="39" t="inlineStr">
        <is>
          <t>Vice President</t>
        </is>
      </c>
      <c r="N152" s="42" t="inlineStr">
        <is>
          <t>CXO / President</t>
        </is>
      </c>
      <c r="O152" s="42" t="inlineStr">
        <is>
          <t>Chief Executive Officer</t>
        </is>
      </c>
    </row>
    <row r="153" ht="15" customHeight="1">
      <c r="A153" s="46" t="inlineStr">
        <is>
          <t>IRIS — people at level</t>
        </is>
      </c>
      <c r="B153" s="26" t="inlineStr"/>
      <c r="C153" s="26" t="inlineStr"/>
      <c r="D153" s="26" t="n">
        <v>1</v>
      </c>
      <c r="E153" s="23" t="n">
        <v>1</v>
      </c>
      <c r="F153" s="23" t="inlineStr"/>
      <c r="G153" s="23" t="inlineStr"/>
      <c r="H153" s="30" t="inlineStr"/>
      <c r="I153" s="33" t="inlineStr"/>
      <c r="J153" s="33" t="inlineStr"/>
      <c r="K153" s="36" t="inlineStr"/>
      <c r="L153" s="39" t="inlineStr"/>
      <c r="M153" s="39" t="inlineStr"/>
      <c r="N153" s="42" t="inlineStr"/>
      <c r="O153" s="42" t="inlineStr"/>
    </row>
    <row r="154" ht="41" customHeight="1">
      <c r="A154" s="13" t="inlineStr">
        <is>
          <t>IRIS Vs Competitor Benchmark — UX / design ladder · informed by a UX career-ladder guide</t>
        </is>
      </c>
      <c r="B154" s="15" t="inlineStr"/>
      <c r="C154" s="15" t="inlineStr">
        <is>
          <t>Junior Designer</t>
        </is>
      </c>
      <c r="D154" s="15" t="inlineStr">
        <is>
          <t>Designer</t>
        </is>
      </c>
      <c r="E154" s="15" t="inlineStr">
        <is>
          <t>UX Designer</t>
        </is>
      </c>
      <c r="F154" s="15" t="inlineStr">
        <is>
          <t>Senior Designer</t>
        </is>
      </c>
      <c r="G154" s="15" t="inlineStr">
        <is>
          <t>Lead Designer</t>
        </is>
      </c>
      <c r="H154" s="15" t="inlineStr"/>
      <c r="I154" s="15" t="inlineStr">
        <is>
          <t>Principal Designer</t>
        </is>
      </c>
      <c r="J154" s="15" t="inlineStr">
        <is>
          <t>Design Director</t>
        </is>
      </c>
      <c r="K154" s="15" t="inlineStr"/>
      <c r="L154" s="15" t="inlineStr"/>
      <c r="M154" s="15" t="inlineStr"/>
      <c r="N154" s="15" t="inlineStr"/>
      <c r="O154" s="15" t="inlineStr"/>
    </row>
    <row r="155" ht="15" customHeight="1"/>
    <row r="156" ht="20" customHeight="1">
      <c r="A156" s="173" t="inlineStr">
        <is>
          <t>Digitizing — 24 people</t>
        </is>
      </c>
    </row>
    <row r="157" ht="15" customHeight="1">
      <c r="A157" s="209" t="inlineStr">
        <is>
          <t>IRIS Data Operations &amp; Digitization Vs · Standard: COPC CX Standard · leadership &amp; planning, people, processes, performance; ISO 9001; Lean / Six Sigma · 23 here</t>
        </is>
      </c>
      <c r="B157" s="211" t="n"/>
      <c r="C157" s="211" t="n"/>
      <c r="D157" s="211" t="n"/>
      <c r="E157" s="211" t="n"/>
      <c r="F157" s="211" t="n"/>
      <c r="G157" s="211" t="n"/>
      <c r="H157" s="211" t="n"/>
      <c r="I157" s="211" t="n"/>
      <c r="J157" s="211" t="n"/>
      <c r="K157" s="211" t="n"/>
      <c r="L157" s="211" t="n"/>
      <c r="M157" s="211" t="n"/>
      <c r="N157" s="211" t="n"/>
      <c r="O157" s="210" t="n"/>
    </row>
    <row r="158" ht="15" customHeight="1">
      <c r="A158" s="92" t="inlineStr">
        <is>
          <t>Ladder / company</t>
        </is>
      </c>
      <c r="B158" s="92" t="inlineStr">
        <is>
          <t>A1</t>
        </is>
      </c>
      <c r="C158" s="92" t="inlineStr">
        <is>
          <t>A2</t>
        </is>
      </c>
      <c r="D158" s="92" t="inlineStr">
        <is>
          <t>A3</t>
        </is>
      </c>
      <c r="E158" s="92" t="inlineStr">
        <is>
          <t>B1</t>
        </is>
      </c>
      <c r="F158" s="92" t="inlineStr">
        <is>
          <t>B2</t>
        </is>
      </c>
      <c r="G158" s="92" t="inlineStr">
        <is>
          <t>B3</t>
        </is>
      </c>
      <c r="H158" s="92" t="inlineStr">
        <is>
          <t>B+</t>
        </is>
      </c>
      <c r="I158" s="92" t="inlineStr">
        <is>
          <t>C1</t>
        </is>
      </c>
      <c r="J158" s="92" t="inlineStr">
        <is>
          <t>C2</t>
        </is>
      </c>
      <c r="K158" s="92" t="inlineStr">
        <is>
          <t>C+</t>
        </is>
      </c>
      <c r="L158" s="92" t="inlineStr">
        <is>
          <t>D1</t>
        </is>
      </c>
      <c r="M158" s="92" t="inlineStr">
        <is>
          <t>D2</t>
        </is>
      </c>
      <c r="N158" s="92" t="inlineStr">
        <is>
          <t>E1</t>
        </is>
      </c>
      <c r="O158" s="92" t="inlineStr">
        <is>
          <t>E2</t>
        </is>
      </c>
    </row>
    <row r="159" ht="54" customHeight="1">
      <c r="A159" s="46" t="inlineStr">
        <is>
          <t>IRIS — IC title</t>
        </is>
      </c>
      <c r="B159" s="26" t="inlineStr">
        <is>
          <t>Intern / Trainee</t>
        </is>
      </c>
      <c r="C159" s="26" t="inlineStr">
        <is>
          <t>Associate</t>
        </is>
      </c>
      <c r="D159" s="26" t="inlineStr">
        <is>
          <t>Senior Associate</t>
        </is>
      </c>
      <c r="E159" s="23" t="inlineStr">
        <is>
          <t>Specialist</t>
        </is>
      </c>
      <c r="F159" s="23" t="inlineStr">
        <is>
          <t>Senior Specialist</t>
        </is>
      </c>
      <c r="G159" s="23" t="inlineStr">
        <is>
          <t>Lead Specialist</t>
        </is>
      </c>
      <c r="H159" s="30" t="inlineStr">
        <is>
          <t>Practice Lead · Player-Coach</t>
        </is>
      </c>
      <c r="I159" s="33" t="inlineStr">
        <is>
          <t>Principal</t>
        </is>
      </c>
      <c r="J159" s="33" t="inlineStr">
        <is>
          <t>Senior Principal / Architect</t>
        </is>
      </c>
      <c r="K159" s="36" t="inlineStr">
        <is>
          <t>Group Head · Player-Coach</t>
        </is>
      </c>
      <c r="L159" s="39" t="inlineStr">
        <is>
          <t>Chief Specialist / Distinguished Principal</t>
        </is>
      </c>
      <c r="M159" s="39" t="inlineStr">
        <is>
          <t>—</t>
        </is>
      </c>
      <c r="N159" s="42" t="inlineStr">
        <is>
          <t>—</t>
        </is>
      </c>
      <c r="O159" s="42" t="inlineStr">
        <is>
          <t>—</t>
        </is>
      </c>
    </row>
    <row r="160" ht="54" customHeight="1">
      <c r="A160" s="46" t="inlineStr">
        <is>
          <t>IRIS — Manager title</t>
        </is>
      </c>
      <c r="B160" s="26" t="inlineStr"/>
      <c r="C160" s="26" t="inlineStr"/>
      <c r="D160" s="26" t="inlineStr"/>
      <c r="E160" s="23" t="inlineStr">
        <is>
          <t>Team Lead</t>
        </is>
      </c>
      <c r="F160" s="23" t="inlineStr">
        <is>
          <t>Manager</t>
        </is>
      </c>
      <c r="G160" s="23" t="inlineStr">
        <is>
          <t>Senior Manager</t>
        </is>
      </c>
      <c r="H160" s="30" t="inlineStr">
        <is>
          <t>Practice Lead · Player-Coach</t>
        </is>
      </c>
      <c r="I160" s="33" t="inlineStr">
        <is>
          <t>Associate Head</t>
        </is>
      </c>
      <c r="J160" s="33" t="inlineStr">
        <is>
          <t>Head of Function</t>
        </is>
      </c>
      <c r="K160" s="36" t="inlineStr">
        <is>
          <t>Group Head · Player-Coach</t>
        </is>
      </c>
      <c r="L160" s="39" t="inlineStr">
        <is>
          <t>Associate Vice President / Business Head</t>
        </is>
      </c>
      <c r="M160" s="39" t="inlineStr">
        <is>
          <t>Vice President</t>
        </is>
      </c>
      <c r="N160" s="42" t="inlineStr">
        <is>
          <t>CXO / President</t>
        </is>
      </c>
      <c r="O160" s="42" t="inlineStr">
        <is>
          <t>Chief Executive Officer</t>
        </is>
      </c>
    </row>
    <row r="161" ht="15" customHeight="1">
      <c r="A161" s="46" t="inlineStr">
        <is>
          <t>IRIS — people at level</t>
        </is>
      </c>
      <c r="B161" s="26" t="inlineStr"/>
      <c r="C161" s="26" t="n">
        <v>3</v>
      </c>
      <c r="D161" s="26" t="n">
        <v>14</v>
      </c>
      <c r="E161" s="23" t="n">
        <v>4</v>
      </c>
      <c r="F161" s="23" t="n">
        <v>1</v>
      </c>
      <c r="G161" s="23" t="inlineStr"/>
      <c r="H161" s="30" t="inlineStr"/>
      <c r="I161" s="33" t="n">
        <v>1</v>
      </c>
      <c r="J161" s="33" t="inlineStr"/>
      <c r="K161" s="36" t="inlineStr"/>
      <c r="L161" s="39" t="inlineStr"/>
      <c r="M161" s="39" t="inlineStr"/>
      <c r="N161" s="42" t="inlineStr"/>
      <c r="O161" s="42" t="inlineStr"/>
    </row>
    <row r="162" ht="41" customHeight="1">
      <c r="A162" s="13" t="inlineStr">
        <is>
          <t>DataTracks</t>
        </is>
      </c>
      <c r="B162" s="15" t="inlineStr"/>
      <c r="C162" s="15" t="inlineStr">
        <is>
          <t>Associate</t>
        </is>
      </c>
      <c r="D162" s="15" t="inlineStr">
        <is>
          <t>Senior Associate · 2–5 yrs</t>
        </is>
      </c>
      <c r="E162" s="15" t="inlineStr"/>
      <c r="F162" s="15" t="inlineStr"/>
      <c r="G162" s="15" t="inlineStr"/>
      <c r="H162" s="15" t="inlineStr"/>
      <c r="I162" s="15" t="inlineStr"/>
      <c r="J162" s="15" t="inlineStr"/>
      <c r="K162" s="15" t="inlineStr"/>
      <c r="L162" s="15" t="inlineStr"/>
      <c r="M162" s="15" t="inlineStr"/>
      <c r="N162" s="15" t="inlineStr"/>
      <c r="O162" s="15" t="inlineStr"/>
    </row>
    <row r="163" ht="28" customHeight="1">
      <c r="A163" s="13" t="inlineStr">
        <is>
          <t>Accenture Operations</t>
        </is>
      </c>
      <c r="B163" s="15" t="inlineStr">
        <is>
          <t>L12 Associate</t>
        </is>
      </c>
      <c r="C163" s="15" t="inlineStr">
        <is>
          <t>L11 Analyst</t>
        </is>
      </c>
      <c r="D163" s="15" t="inlineStr">
        <is>
          <t>L10 Senior Analyst</t>
        </is>
      </c>
      <c r="E163" s="15" t="inlineStr">
        <is>
          <t>L9 Team Lead</t>
        </is>
      </c>
      <c r="F163" s="15" t="inlineStr">
        <is>
          <t>L8 Associate Manager</t>
        </is>
      </c>
      <c r="G163" s="15" t="inlineStr">
        <is>
          <t>L7 Manager</t>
        </is>
      </c>
      <c r="H163" s="15" t="inlineStr"/>
      <c r="I163" s="15" t="inlineStr">
        <is>
          <t>L6 Senior Manager</t>
        </is>
      </c>
      <c r="J163" s="15" t="inlineStr"/>
      <c r="K163" s="15" t="inlineStr"/>
      <c r="L163" s="15" t="inlineStr"/>
      <c r="M163" s="15" t="inlineStr"/>
      <c r="N163" s="15" t="inlineStr"/>
      <c r="O163" s="15" t="inlineStr"/>
    </row>
    <row r="164" ht="54" customHeight="1">
      <c r="A164" s="13" t="inlineStr">
        <is>
          <t>IRIS Vs Competitor Benchmark — operations roles · informed by COPC, which publishes standards, not a ladder</t>
        </is>
      </c>
      <c r="B164" s="15" t="inlineStr"/>
      <c r="C164" s="15" t="inlineStr">
        <is>
          <t>Processor / Agent</t>
        </is>
      </c>
      <c r="D164" s="15" t="inlineStr">
        <is>
          <t>Senior Processor / QC</t>
        </is>
      </c>
      <c r="E164" s="15" t="inlineStr">
        <is>
          <t>Team Lead / Quality Lead</t>
        </is>
      </c>
      <c r="F164" s="15" t="inlineStr">
        <is>
          <t>Operations Manager</t>
        </is>
      </c>
      <c r="G164" s="15" t="inlineStr">
        <is>
          <t>Senior Operations Manager</t>
        </is>
      </c>
      <c r="H164" s="15" t="inlineStr"/>
      <c r="I164" s="15" t="inlineStr">
        <is>
          <t>Head of Delivery</t>
        </is>
      </c>
      <c r="J164" s="15" t="inlineStr"/>
      <c r="K164" s="15" t="inlineStr"/>
      <c r="L164" s="15" t="inlineStr"/>
      <c r="M164" s="15" t="inlineStr"/>
      <c r="N164" s="15" t="inlineStr"/>
      <c r="O164" s="15" t="inlineStr"/>
    </row>
    <row r="165" ht="15" customHeight="1"/>
    <row r="166" ht="15" customHeight="1">
      <c r="A166" s="209" t="inlineStr">
        <is>
          <t>IRIS Customer Success &amp; Support Vs · Standard: TSIA frameworks and benchmarks; ITIL 4 service desk; Gainsight customer-success practice · 1 here</t>
        </is>
      </c>
      <c r="B166" s="211" t="n"/>
      <c r="C166" s="211" t="n"/>
      <c r="D166" s="211" t="n"/>
      <c r="E166" s="211" t="n"/>
      <c r="F166" s="211" t="n"/>
      <c r="G166" s="211" t="n"/>
      <c r="H166" s="211" t="n"/>
      <c r="I166" s="211" t="n"/>
      <c r="J166" s="211" t="n"/>
      <c r="K166" s="211" t="n"/>
      <c r="L166" s="211" t="n"/>
      <c r="M166" s="211" t="n"/>
      <c r="N166" s="211" t="n"/>
      <c r="O166" s="210" t="n"/>
    </row>
    <row r="167" ht="15" customHeight="1">
      <c r="A167" s="92" t="inlineStr">
        <is>
          <t>Ladder / company</t>
        </is>
      </c>
      <c r="B167" s="92" t="inlineStr">
        <is>
          <t>A1</t>
        </is>
      </c>
      <c r="C167" s="92" t="inlineStr">
        <is>
          <t>A2</t>
        </is>
      </c>
      <c r="D167" s="92" t="inlineStr">
        <is>
          <t>A3</t>
        </is>
      </c>
      <c r="E167" s="92" t="inlineStr">
        <is>
          <t>B1</t>
        </is>
      </c>
      <c r="F167" s="92" t="inlineStr">
        <is>
          <t>B2</t>
        </is>
      </c>
      <c r="G167" s="92" t="inlineStr">
        <is>
          <t>B3</t>
        </is>
      </c>
      <c r="H167" s="92" t="inlineStr">
        <is>
          <t>B+</t>
        </is>
      </c>
      <c r="I167" s="92" t="inlineStr">
        <is>
          <t>C1</t>
        </is>
      </c>
      <c r="J167" s="92" t="inlineStr">
        <is>
          <t>C2</t>
        </is>
      </c>
      <c r="K167" s="92" t="inlineStr">
        <is>
          <t>C+</t>
        </is>
      </c>
      <c r="L167" s="92" t="inlineStr">
        <is>
          <t>D1</t>
        </is>
      </c>
      <c r="M167" s="92" t="inlineStr">
        <is>
          <t>D2</t>
        </is>
      </c>
      <c r="N167" s="92" t="inlineStr">
        <is>
          <t>E1</t>
        </is>
      </c>
      <c r="O167" s="92" t="inlineStr">
        <is>
          <t>E2</t>
        </is>
      </c>
    </row>
    <row r="168" ht="54" customHeight="1">
      <c r="A168" s="46" t="inlineStr">
        <is>
          <t>IRIS — IC title</t>
        </is>
      </c>
      <c r="B168" s="26" t="inlineStr">
        <is>
          <t>Intern / Trainee</t>
        </is>
      </c>
      <c r="C168" s="26" t="inlineStr">
        <is>
          <t>Associate</t>
        </is>
      </c>
      <c r="D168" s="26" t="inlineStr">
        <is>
          <t>Senior Associate</t>
        </is>
      </c>
      <c r="E168" s="23" t="inlineStr">
        <is>
          <t>Specialist</t>
        </is>
      </c>
      <c r="F168" s="23" t="inlineStr">
        <is>
          <t>Senior Specialist</t>
        </is>
      </c>
      <c r="G168" s="23" t="inlineStr">
        <is>
          <t>Lead Specialist</t>
        </is>
      </c>
      <c r="H168" s="30" t="inlineStr">
        <is>
          <t>Practice Lead · Player-Coach</t>
        </is>
      </c>
      <c r="I168" s="33" t="inlineStr">
        <is>
          <t>Principal</t>
        </is>
      </c>
      <c r="J168" s="33" t="inlineStr">
        <is>
          <t>Senior Principal / Architect</t>
        </is>
      </c>
      <c r="K168" s="36" t="inlineStr">
        <is>
          <t>Group Head · Player-Coach</t>
        </is>
      </c>
      <c r="L168" s="39" t="inlineStr">
        <is>
          <t>Chief Specialist / Distinguished Principal</t>
        </is>
      </c>
      <c r="M168" s="39" t="inlineStr">
        <is>
          <t>—</t>
        </is>
      </c>
      <c r="N168" s="42" t="inlineStr">
        <is>
          <t>—</t>
        </is>
      </c>
      <c r="O168" s="42" t="inlineStr">
        <is>
          <t>—</t>
        </is>
      </c>
    </row>
    <row r="169" ht="54" customHeight="1">
      <c r="A169" s="46" t="inlineStr">
        <is>
          <t>IRIS — Manager title</t>
        </is>
      </c>
      <c r="B169" s="26" t="inlineStr"/>
      <c r="C169" s="26" t="inlineStr"/>
      <c r="D169" s="26" t="inlineStr"/>
      <c r="E169" s="23" t="inlineStr">
        <is>
          <t>Team Lead</t>
        </is>
      </c>
      <c r="F169" s="23" t="inlineStr">
        <is>
          <t>Manager</t>
        </is>
      </c>
      <c r="G169" s="23" t="inlineStr">
        <is>
          <t>Senior Manager</t>
        </is>
      </c>
      <c r="H169" s="30" t="inlineStr">
        <is>
          <t>Practice Lead · Player-Coach</t>
        </is>
      </c>
      <c r="I169" s="33" t="inlineStr">
        <is>
          <t>Associate Head</t>
        </is>
      </c>
      <c r="J169" s="33" t="inlineStr">
        <is>
          <t>Head of Function</t>
        </is>
      </c>
      <c r="K169" s="36" t="inlineStr">
        <is>
          <t>Group Head · Player-Coach</t>
        </is>
      </c>
      <c r="L169" s="39" t="inlineStr">
        <is>
          <t>Associate Vice President / Business Head</t>
        </is>
      </c>
      <c r="M169" s="39" t="inlineStr">
        <is>
          <t>Vice President</t>
        </is>
      </c>
      <c r="N169" s="42" t="inlineStr">
        <is>
          <t>CXO / President</t>
        </is>
      </c>
      <c r="O169" s="42" t="inlineStr">
        <is>
          <t>Chief Executive Officer</t>
        </is>
      </c>
    </row>
    <row r="170" ht="15" customHeight="1">
      <c r="A170" s="46" t="inlineStr">
        <is>
          <t>IRIS — people at level</t>
        </is>
      </c>
      <c r="B170" s="26" t="inlineStr"/>
      <c r="C170" s="26" t="inlineStr"/>
      <c r="D170" s="26" t="inlineStr"/>
      <c r="E170" s="23" t="n">
        <v>1</v>
      </c>
      <c r="F170" s="23" t="inlineStr"/>
      <c r="G170" s="23" t="inlineStr"/>
      <c r="H170" s="30" t="inlineStr"/>
      <c r="I170" s="33" t="inlineStr"/>
      <c r="J170" s="33" t="inlineStr"/>
      <c r="K170" s="36" t="inlineStr"/>
      <c r="L170" s="39" t="inlineStr"/>
      <c r="M170" s="39" t="inlineStr"/>
      <c r="N170" s="42" t="inlineStr"/>
      <c r="O170" s="42" t="inlineStr"/>
    </row>
    <row r="171" ht="41" customHeight="1">
      <c r="A171" s="13" t="inlineStr">
        <is>
          <t>Workiva</t>
        </is>
      </c>
      <c r="B171" s="15" t="inlineStr">
        <is>
          <t>Customer Success intern</t>
        </is>
      </c>
      <c r="C171" s="15" t="inlineStr"/>
      <c r="D171" s="15" t="inlineStr"/>
      <c r="E171" s="15" t="inlineStr">
        <is>
          <t>Customer Success Manager</t>
        </is>
      </c>
      <c r="F171" s="15" t="inlineStr">
        <is>
          <t>Product Success Manager</t>
        </is>
      </c>
      <c r="G171" s="15" t="inlineStr">
        <is>
          <t>Customer Success Architect</t>
        </is>
      </c>
      <c r="H171" s="15" t="inlineStr"/>
      <c r="I171" s="15" t="inlineStr"/>
      <c r="J171" s="15" t="inlineStr"/>
      <c r="K171" s="15" t="inlineStr"/>
      <c r="L171" s="15" t="inlineStr"/>
      <c r="M171" s="15" t="inlineStr"/>
      <c r="N171" s="15" t="inlineStr"/>
      <c r="O171" s="15" t="inlineStr"/>
    </row>
    <row r="172" ht="54" customHeight="1">
      <c r="A172" s="13" t="inlineStr">
        <is>
          <t>IRIS Vs Competitor Benchmark — SaaS customer-success ladder · informed by Gainsight postings, C15</t>
        </is>
      </c>
      <c r="B172" s="15" t="inlineStr"/>
      <c r="C172" s="15" t="inlineStr">
        <is>
          <t>Support Associate</t>
        </is>
      </c>
      <c r="D172" s="15" t="inlineStr">
        <is>
          <t>Associate CSM</t>
        </is>
      </c>
      <c r="E172" s="15" t="inlineStr">
        <is>
          <t>CSM</t>
        </is>
      </c>
      <c r="F172" s="15" t="inlineStr">
        <is>
          <t>Senior CSM</t>
        </is>
      </c>
      <c r="G172" s="15" t="inlineStr">
        <is>
          <t>Strategic CSM</t>
        </is>
      </c>
      <c r="H172" s="15" t="inlineStr"/>
      <c r="I172" s="15" t="inlineStr">
        <is>
          <t>Senior Manager CS</t>
        </is>
      </c>
      <c r="J172" s="15" t="inlineStr">
        <is>
          <t>Director Customer Success</t>
        </is>
      </c>
      <c r="K172" s="15" t="inlineStr"/>
      <c r="L172" s="15" t="inlineStr"/>
      <c r="M172" s="15" t="inlineStr">
        <is>
          <t>VP Customer Success</t>
        </is>
      </c>
      <c r="N172" s="15" t="inlineStr">
        <is>
          <t>Chief Customer Officer</t>
        </is>
      </c>
      <c r="O172" s="15" t="inlineStr"/>
    </row>
    <row r="173" ht="54" customHeight="1">
      <c r="A173" s="13" t="inlineStr">
        <is>
          <t>Regnology</t>
        </is>
      </c>
      <c r="B173" s="15" t="inlineStr"/>
      <c r="C173" s="15" t="inlineStr"/>
      <c r="D173" s="15" t="inlineStr">
        <is>
          <t>Product Support Specialist · Reg Reporting</t>
        </is>
      </c>
      <c r="E173" s="15" t="inlineStr"/>
      <c r="F173" s="15" t="inlineStr"/>
      <c r="G173" s="15" t="inlineStr"/>
      <c r="H173" s="15" t="inlineStr"/>
      <c r="I173" s="15" t="inlineStr"/>
      <c r="J173" s="15" t="inlineStr"/>
      <c r="K173" s="15" t="inlineStr"/>
      <c r="L173" s="15" t="inlineStr"/>
      <c r="M173" s="15" t="inlineStr"/>
      <c r="N173" s="15" t="inlineStr"/>
      <c r="O173" s="15" t="inlineStr"/>
    </row>
    <row r="174" ht="54" customHeight="1">
      <c r="A174" s="13" t="inlineStr">
        <is>
          <t>IRIS Vs Competitor Benchmark — support tiers · informed by ITIL 4, which defines practices, not titles</t>
        </is>
      </c>
      <c r="B174" s="15" t="inlineStr"/>
      <c r="C174" s="15" t="inlineStr">
        <is>
          <t>L1 Service Desk</t>
        </is>
      </c>
      <c r="D174" s="15" t="inlineStr">
        <is>
          <t>L2 Application Support</t>
        </is>
      </c>
      <c r="E174" s="15" t="inlineStr">
        <is>
          <t>L3 / Problem Analyst</t>
        </is>
      </c>
      <c r="F174" s="15" t="inlineStr">
        <is>
          <t>Support Team Manager</t>
        </is>
      </c>
      <c r="G174" s="15" t="inlineStr">
        <is>
          <t>Service Delivery Manager</t>
        </is>
      </c>
      <c r="H174" s="15" t="inlineStr"/>
      <c r="I174" s="15" t="inlineStr"/>
      <c r="J174" s="15" t="inlineStr"/>
      <c r="K174" s="15" t="inlineStr"/>
      <c r="L174" s="15" t="inlineStr"/>
      <c r="M174" s="15" t="inlineStr"/>
      <c r="N174" s="15" t="inlineStr"/>
      <c r="O174" s="15" t="inlineStr"/>
    </row>
    <row r="175" ht="15" customHeight="1"/>
    <row r="176" ht="20" customHeight="1">
      <c r="A176" s="173" t="inlineStr">
        <is>
          <t>Support — 22 people</t>
        </is>
      </c>
    </row>
    <row r="177" ht="15" customHeight="1">
      <c r="A177" s="209" t="inlineStr">
        <is>
          <t>IRIS Customer Success &amp; Support Vs · Standard: TSIA frameworks and benchmarks; ITIL 4 service desk; Gainsight customer-success practice · 18 here</t>
        </is>
      </c>
      <c r="B177" s="211" t="n"/>
      <c r="C177" s="211" t="n"/>
      <c r="D177" s="211" t="n"/>
      <c r="E177" s="211" t="n"/>
      <c r="F177" s="211" t="n"/>
      <c r="G177" s="211" t="n"/>
      <c r="H177" s="211" t="n"/>
      <c r="I177" s="211" t="n"/>
      <c r="J177" s="211" t="n"/>
      <c r="K177" s="211" t="n"/>
      <c r="L177" s="211" t="n"/>
      <c r="M177" s="211" t="n"/>
      <c r="N177" s="211" t="n"/>
      <c r="O177" s="210" t="n"/>
    </row>
    <row r="178" ht="15" customHeight="1">
      <c r="A178" s="92" t="inlineStr">
        <is>
          <t>Ladder / company</t>
        </is>
      </c>
      <c r="B178" s="92" t="inlineStr">
        <is>
          <t>A1</t>
        </is>
      </c>
      <c r="C178" s="92" t="inlineStr">
        <is>
          <t>A2</t>
        </is>
      </c>
      <c r="D178" s="92" t="inlineStr">
        <is>
          <t>A3</t>
        </is>
      </c>
      <c r="E178" s="92" t="inlineStr">
        <is>
          <t>B1</t>
        </is>
      </c>
      <c r="F178" s="92" t="inlineStr">
        <is>
          <t>B2</t>
        </is>
      </c>
      <c r="G178" s="92" t="inlineStr">
        <is>
          <t>B3</t>
        </is>
      </c>
      <c r="H178" s="92" t="inlineStr">
        <is>
          <t>B+</t>
        </is>
      </c>
      <c r="I178" s="92" t="inlineStr">
        <is>
          <t>C1</t>
        </is>
      </c>
      <c r="J178" s="92" t="inlineStr">
        <is>
          <t>C2</t>
        </is>
      </c>
      <c r="K178" s="92" t="inlineStr">
        <is>
          <t>C+</t>
        </is>
      </c>
      <c r="L178" s="92" t="inlineStr">
        <is>
          <t>D1</t>
        </is>
      </c>
      <c r="M178" s="92" t="inlineStr">
        <is>
          <t>D2</t>
        </is>
      </c>
      <c r="N178" s="92" t="inlineStr">
        <is>
          <t>E1</t>
        </is>
      </c>
      <c r="O178" s="92" t="inlineStr">
        <is>
          <t>E2</t>
        </is>
      </c>
    </row>
    <row r="179" ht="54" customHeight="1">
      <c r="A179" s="46" t="inlineStr">
        <is>
          <t>IRIS — IC title</t>
        </is>
      </c>
      <c r="B179" s="26" t="inlineStr">
        <is>
          <t>Intern / Trainee</t>
        </is>
      </c>
      <c r="C179" s="26" t="inlineStr">
        <is>
          <t>Associate</t>
        </is>
      </c>
      <c r="D179" s="26" t="inlineStr">
        <is>
          <t>Senior Associate</t>
        </is>
      </c>
      <c r="E179" s="23" t="inlineStr">
        <is>
          <t>Specialist</t>
        </is>
      </c>
      <c r="F179" s="23" t="inlineStr">
        <is>
          <t>Senior Specialist</t>
        </is>
      </c>
      <c r="G179" s="23" t="inlineStr">
        <is>
          <t>Lead Specialist</t>
        </is>
      </c>
      <c r="H179" s="30" t="inlineStr">
        <is>
          <t>Practice Lead · Player-Coach</t>
        </is>
      </c>
      <c r="I179" s="33" t="inlineStr">
        <is>
          <t>Principal</t>
        </is>
      </c>
      <c r="J179" s="33" t="inlineStr">
        <is>
          <t>Senior Principal / Architect</t>
        </is>
      </c>
      <c r="K179" s="36" t="inlineStr">
        <is>
          <t>Group Head · Player-Coach</t>
        </is>
      </c>
      <c r="L179" s="39" t="inlineStr">
        <is>
          <t>Chief Specialist / Distinguished Principal</t>
        </is>
      </c>
      <c r="M179" s="39" t="inlineStr">
        <is>
          <t>—</t>
        </is>
      </c>
      <c r="N179" s="42" t="inlineStr">
        <is>
          <t>—</t>
        </is>
      </c>
      <c r="O179" s="42" t="inlineStr">
        <is>
          <t>—</t>
        </is>
      </c>
    </row>
    <row r="180" ht="54" customHeight="1">
      <c r="A180" s="46" t="inlineStr">
        <is>
          <t>IRIS — Manager title</t>
        </is>
      </c>
      <c r="B180" s="26" t="inlineStr"/>
      <c r="C180" s="26" t="inlineStr"/>
      <c r="D180" s="26" t="inlineStr"/>
      <c r="E180" s="23" t="inlineStr">
        <is>
          <t>Team Lead</t>
        </is>
      </c>
      <c r="F180" s="23" t="inlineStr">
        <is>
          <t>Manager</t>
        </is>
      </c>
      <c r="G180" s="23" t="inlineStr">
        <is>
          <t>Senior Manager</t>
        </is>
      </c>
      <c r="H180" s="30" t="inlineStr">
        <is>
          <t>Practice Lead · Player-Coach</t>
        </is>
      </c>
      <c r="I180" s="33" t="inlineStr">
        <is>
          <t>Associate Head</t>
        </is>
      </c>
      <c r="J180" s="33" t="inlineStr">
        <is>
          <t>Head of Function</t>
        </is>
      </c>
      <c r="K180" s="36" t="inlineStr">
        <is>
          <t>Group Head · Player-Coach</t>
        </is>
      </c>
      <c r="L180" s="39" t="inlineStr">
        <is>
          <t>Associate Vice President / Business Head</t>
        </is>
      </c>
      <c r="M180" s="39" t="inlineStr">
        <is>
          <t>Vice President</t>
        </is>
      </c>
      <c r="N180" s="42" t="inlineStr">
        <is>
          <t>CXO / President</t>
        </is>
      </c>
      <c r="O180" s="42" t="inlineStr">
        <is>
          <t>Chief Executive Officer</t>
        </is>
      </c>
    </row>
    <row r="181" ht="15" customHeight="1">
      <c r="A181" s="46" t="inlineStr">
        <is>
          <t>IRIS — people at level</t>
        </is>
      </c>
      <c r="B181" s="26" t="inlineStr"/>
      <c r="C181" s="26" t="inlineStr"/>
      <c r="D181" s="26" t="n">
        <v>9</v>
      </c>
      <c r="E181" s="23" t="n">
        <v>1</v>
      </c>
      <c r="F181" s="23" t="n">
        <v>6</v>
      </c>
      <c r="G181" s="23" t="inlineStr"/>
      <c r="H181" s="30" t="inlineStr"/>
      <c r="I181" s="33" t="n">
        <v>1</v>
      </c>
      <c r="J181" s="33" t="inlineStr"/>
      <c r="K181" s="36" t="inlineStr"/>
      <c r="L181" s="39" t="inlineStr"/>
      <c r="M181" s="39" t="inlineStr"/>
      <c r="N181" s="42" t="inlineStr"/>
      <c r="O181" s="42" t="inlineStr"/>
    </row>
    <row r="182" ht="41" customHeight="1">
      <c r="A182" s="13" t="inlineStr">
        <is>
          <t>Workiva</t>
        </is>
      </c>
      <c r="B182" s="15" t="inlineStr">
        <is>
          <t>Customer Success intern</t>
        </is>
      </c>
      <c r="C182" s="15" t="inlineStr"/>
      <c r="D182" s="15" t="inlineStr"/>
      <c r="E182" s="15" t="inlineStr">
        <is>
          <t>Customer Success Manager</t>
        </is>
      </c>
      <c r="F182" s="15" t="inlineStr">
        <is>
          <t>Product Success Manager</t>
        </is>
      </c>
      <c r="G182" s="15" t="inlineStr">
        <is>
          <t>Customer Success Architect</t>
        </is>
      </c>
      <c r="H182" s="15" t="inlineStr"/>
      <c r="I182" s="15" t="inlineStr"/>
      <c r="J182" s="15" t="inlineStr"/>
      <c r="K182" s="15" t="inlineStr"/>
      <c r="L182" s="15" t="inlineStr"/>
      <c r="M182" s="15" t="inlineStr"/>
      <c r="N182" s="15" t="inlineStr"/>
      <c r="O182" s="15" t="inlineStr"/>
    </row>
    <row r="183" ht="54" customHeight="1">
      <c r="A183" s="13" t="inlineStr">
        <is>
          <t>IRIS Vs Competitor Benchmark — SaaS customer-success ladder · informed by Gainsight postings, C15</t>
        </is>
      </c>
      <c r="B183" s="15" t="inlineStr"/>
      <c r="C183" s="15" t="inlineStr">
        <is>
          <t>Support Associate</t>
        </is>
      </c>
      <c r="D183" s="15" t="inlineStr">
        <is>
          <t>Associate CSM</t>
        </is>
      </c>
      <c r="E183" s="15" t="inlineStr">
        <is>
          <t>CSM</t>
        </is>
      </c>
      <c r="F183" s="15" t="inlineStr">
        <is>
          <t>Senior CSM</t>
        </is>
      </c>
      <c r="G183" s="15" t="inlineStr">
        <is>
          <t>Strategic CSM</t>
        </is>
      </c>
      <c r="H183" s="15" t="inlineStr"/>
      <c r="I183" s="15" t="inlineStr">
        <is>
          <t>Senior Manager CS</t>
        </is>
      </c>
      <c r="J183" s="15" t="inlineStr">
        <is>
          <t>Director Customer Success</t>
        </is>
      </c>
      <c r="K183" s="15" t="inlineStr"/>
      <c r="L183" s="15" t="inlineStr"/>
      <c r="M183" s="15" t="inlineStr">
        <is>
          <t>VP Customer Success</t>
        </is>
      </c>
      <c r="N183" s="15" t="inlineStr">
        <is>
          <t>Chief Customer Officer</t>
        </is>
      </c>
      <c r="O183" s="15" t="inlineStr"/>
    </row>
    <row r="184" ht="54" customHeight="1">
      <c r="A184" s="13" t="inlineStr">
        <is>
          <t>Regnology</t>
        </is>
      </c>
      <c r="B184" s="15" t="inlineStr"/>
      <c r="C184" s="15" t="inlineStr"/>
      <c r="D184" s="15" t="inlineStr">
        <is>
          <t>Product Support Specialist · Reg Reporting</t>
        </is>
      </c>
      <c r="E184" s="15" t="inlineStr"/>
      <c r="F184" s="15" t="inlineStr"/>
      <c r="G184" s="15" t="inlineStr"/>
      <c r="H184" s="15" t="inlineStr"/>
      <c r="I184" s="15" t="inlineStr"/>
      <c r="J184" s="15" t="inlineStr"/>
      <c r="K184" s="15" t="inlineStr"/>
      <c r="L184" s="15" t="inlineStr"/>
      <c r="M184" s="15" t="inlineStr"/>
      <c r="N184" s="15" t="inlineStr"/>
      <c r="O184" s="15" t="inlineStr"/>
    </row>
    <row r="185" ht="54" customHeight="1">
      <c r="A185" s="13" t="inlineStr">
        <is>
          <t>IRIS Vs Competitor Benchmark — support tiers · informed by ITIL 4, which defines practices, not titles</t>
        </is>
      </c>
      <c r="B185" s="15" t="inlineStr"/>
      <c r="C185" s="15" t="inlineStr">
        <is>
          <t>L1 Service Desk</t>
        </is>
      </c>
      <c r="D185" s="15" t="inlineStr">
        <is>
          <t>L2 Application Support</t>
        </is>
      </c>
      <c r="E185" s="15" t="inlineStr">
        <is>
          <t>L3 / Problem Analyst</t>
        </is>
      </c>
      <c r="F185" s="15" t="inlineStr">
        <is>
          <t>Support Team Manager</t>
        </is>
      </c>
      <c r="G185" s="15" t="inlineStr">
        <is>
          <t>Service Delivery Manager</t>
        </is>
      </c>
      <c r="H185" s="15" t="inlineStr"/>
      <c r="I185" s="15" t="inlineStr"/>
      <c r="J185" s="15" t="inlineStr"/>
      <c r="K185" s="15" t="inlineStr"/>
      <c r="L185" s="15" t="inlineStr"/>
      <c r="M185" s="15" t="inlineStr"/>
      <c r="N185" s="15" t="inlineStr"/>
      <c r="O185" s="15" t="inlineStr"/>
    </row>
    <row r="186" ht="15" customHeight="1"/>
    <row r="187" ht="15" customHeight="1">
      <c r="A187" s="209" t="inlineStr">
        <is>
          <t>IRIS Engineering &amp; Development Vs · Standard: SFIA 9 · software development, programming; OWASP secure coding; cloud vendor certifications · 3 here</t>
        </is>
      </c>
      <c r="B187" s="211" t="n"/>
      <c r="C187" s="211" t="n"/>
      <c r="D187" s="211" t="n"/>
      <c r="E187" s="211" t="n"/>
      <c r="F187" s="211" t="n"/>
      <c r="G187" s="211" t="n"/>
      <c r="H187" s="211" t="n"/>
      <c r="I187" s="211" t="n"/>
      <c r="J187" s="211" t="n"/>
      <c r="K187" s="211" t="n"/>
      <c r="L187" s="211" t="n"/>
      <c r="M187" s="211" t="n"/>
      <c r="N187" s="211" t="n"/>
      <c r="O187" s="210" t="n"/>
    </row>
    <row r="188" ht="15" customHeight="1">
      <c r="A188" s="92" t="inlineStr">
        <is>
          <t>Ladder / company</t>
        </is>
      </c>
      <c r="B188" s="92" t="inlineStr">
        <is>
          <t>A1</t>
        </is>
      </c>
      <c r="C188" s="92" t="inlineStr">
        <is>
          <t>A2</t>
        </is>
      </c>
      <c r="D188" s="92" t="inlineStr">
        <is>
          <t>A3</t>
        </is>
      </c>
      <c r="E188" s="92" t="inlineStr">
        <is>
          <t>B1</t>
        </is>
      </c>
      <c r="F188" s="92" t="inlineStr">
        <is>
          <t>B2</t>
        </is>
      </c>
      <c r="G188" s="92" t="inlineStr">
        <is>
          <t>B3</t>
        </is>
      </c>
      <c r="H188" s="92" t="inlineStr">
        <is>
          <t>B+</t>
        </is>
      </c>
      <c r="I188" s="92" t="inlineStr">
        <is>
          <t>C1</t>
        </is>
      </c>
      <c r="J188" s="92" t="inlineStr">
        <is>
          <t>C2</t>
        </is>
      </c>
      <c r="K188" s="92" t="inlineStr">
        <is>
          <t>C+</t>
        </is>
      </c>
      <c r="L188" s="92" t="inlineStr">
        <is>
          <t>D1</t>
        </is>
      </c>
      <c r="M188" s="92" t="inlineStr">
        <is>
          <t>D2</t>
        </is>
      </c>
      <c r="N188" s="92" t="inlineStr">
        <is>
          <t>E1</t>
        </is>
      </c>
      <c r="O188" s="92" t="inlineStr">
        <is>
          <t>E2</t>
        </is>
      </c>
    </row>
    <row r="189" ht="54" customHeight="1">
      <c r="A189" s="46" t="inlineStr">
        <is>
          <t>IRIS — IC title</t>
        </is>
      </c>
      <c r="B189" s="26" t="inlineStr">
        <is>
          <t>Intern / Trainee</t>
        </is>
      </c>
      <c r="C189" s="26" t="inlineStr">
        <is>
          <t>Associate</t>
        </is>
      </c>
      <c r="D189" s="26" t="inlineStr">
        <is>
          <t>Senior Associate</t>
        </is>
      </c>
      <c r="E189" s="23" t="inlineStr">
        <is>
          <t>Specialist</t>
        </is>
      </c>
      <c r="F189" s="23" t="inlineStr">
        <is>
          <t>Senior Specialist</t>
        </is>
      </c>
      <c r="G189" s="23" t="inlineStr">
        <is>
          <t>Lead Specialist</t>
        </is>
      </c>
      <c r="H189" s="30" t="inlineStr">
        <is>
          <t>Practice Lead · Player-Coach</t>
        </is>
      </c>
      <c r="I189" s="33" t="inlineStr">
        <is>
          <t>Principal</t>
        </is>
      </c>
      <c r="J189" s="33" t="inlineStr">
        <is>
          <t>Senior Principal / Architect</t>
        </is>
      </c>
      <c r="K189" s="36" t="inlineStr">
        <is>
          <t>Group Head · Player-Coach</t>
        </is>
      </c>
      <c r="L189" s="39" t="inlineStr">
        <is>
          <t>Chief Specialist / Distinguished Principal</t>
        </is>
      </c>
      <c r="M189" s="39" t="inlineStr">
        <is>
          <t>—</t>
        </is>
      </c>
      <c r="N189" s="42" t="inlineStr">
        <is>
          <t>—</t>
        </is>
      </c>
      <c r="O189" s="42" t="inlineStr">
        <is>
          <t>—</t>
        </is>
      </c>
    </row>
    <row r="190" ht="54" customHeight="1">
      <c r="A190" s="46" t="inlineStr">
        <is>
          <t>IRIS — Manager title</t>
        </is>
      </c>
      <c r="B190" s="26" t="inlineStr"/>
      <c r="C190" s="26" t="inlineStr"/>
      <c r="D190" s="26" t="inlineStr"/>
      <c r="E190" s="23" t="inlineStr">
        <is>
          <t>Team Lead</t>
        </is>
      </c>
      <c r="F190" s="23" t="inlineStr">
        <is>
          <t>Manager</t>
        </is>
      </c>
      <c r="G190" s="23" t="inlineStr">
        <is>
          <t>Senior Manager</t>
        </is>
      </c>
      <c r="H190" s="30" t="inlineStr">
        <is>
          <t>Practice Lead · Player-Coach</t>
        </is>
      </c>
      <c r="I190" s="33" t="inlineStr">
        <is>
          <t>Associate Head</t>
        </is>
      </c>
      <c r="J190" s="33" t="inlineStr">
        <is>
          <t>Head of Function</t>
        </is>
      </c>
      <c r="K190" s="36" t="inlineStr">
        <is>
          <t>Group Head · Player-Coach</t>
        </is>
      </c>
      <c r="L190" s="39" t="inlineStr">
        <is>
          <t>Associate Vice President / Business Head</t>
        </is>
      </c>
      <c r="M190" s="39" t="inlineStr">
        <is>
          <t>Vice President</t>
        </is>
      </c>
      <c r="N190" s="42" t="inlineStr">
        <is>
          <t>CXO / President</t>
        </is>
      </c>
      <c r="O190" s="42" t="inlineStr">
        <is>
          <t>Chief Executive Officer</t>
        </is>
      </c>
    </row>
    <row r="191" ht="15" customHeight="1">
      <c r="A191" s="46" t="inlineStr">
        <is>
          <t>IRIS — people at level</t>
        </is>
      </c>
      <c r="B191" s="26" t="inlineStr"/>
      <c r="C191" s="26" t="inlineStr"/>
      <c r="D191" s="26" t="n">
        <v>2</v>
      </c>
      <c r="E191" s="23" t="n">
        <v>1</v>
      </c>
      <c r="F191" s="23" t="inlineStr"/>
      <c r="G191" s="23" t="inlineStr"/>
      <c r="H191" s="30" t="inlineStr"/>
      <c r="I191" s="33" t="inlineStr"/>
      <c r="J191" s="33" t="inlineStr"/>
      <c r="K191" s="36" t="inlineStr"/>
      <c r="L191" s="39" t="inlineStr"/>
      <c r="M191" s="39" t="inlineStr"/>
      <c r="N191" s="42" t="inlineStr"/>
      <c r="O191" s="42" t="inlineStr"/>
    </row>
    <row r="192" ht="28" customHeight="1">
      <c r="A192" s="13" t="inlineStr">
        <is>
          <t>Workiva</t>
        </is>
      </c>
      <c r="B192" s="15" t="inlineStr"/>
      <c r="C192" s="15" t="inlineStr">
        <is>
          <t>Associate SE</t>
        </is>
      </c>
      <c r="D192" s="15" t="inlineStr">
        <is>
          <t>SE</t>
        </is>
      </c>
      <c r="E192" s="15" t="inlineStr">
        <is>
          <t>SE / Senior SE</t>
        </is>
      </c>
      <c r="F192" s="15" t="inlineStr">
        <is>
          <t>Senior SE</t>
        </is>
      </c>
      <c r="G192" s="15" t="inlineStr">
        <is>
          <t>Staff SE</t>
        </is>
      </c>
      <c r="H192" s="15" t="inlineStr"/>
      <c r="I192" s="15" t="inlineStr"/>
      <c r="J192" s="15" t="inlineStr"/>
      <c r="K192" s="15" t="inlineStr"/>
      <c r="L192" s="15" t="inlineStr"/>
      <c r="M192" s="15" t="inlineStr"/>
      <c r="N192" s="15" t="inlineStr"/>
      <c r="O192" s="15" t="inlineStr"/>
    </row>
    <row r="193" ht="28" customHeight="1">
      <c r="A193" s="13" t="inlineStr">
        <is>
          <t>Broadridge India</t>
        </is>
      </c>
      <c r="B193" s="15" t="inlineStr"/>
      <c r="C193" s="15" t="inlineStr">
        <is>
          <t>SE</t>
        </is>
      </c>
      <c r="D193" s="15" t="inlineStr">
        <is>
          <t>SE</t>
        </is>
      </c>
      <c r="E193" s="15" t="inlineStr">
        <is>
          <t>Senior SE</t>
        </is>
      </c>
      <c r="F193" s="15" t="inlineStr">
        <is>
          <t>Lead SE</t>
        </is>
      </c>
      <c r="G193" s="15" t="inlineStr">
        <is>
          <t>Senior Lead SE</t>
        </is>
      </c>
      <c r="H193" s="15" t="inlineStr"/>
      <c r="I193" s="15" t="inlineStr"/>
      <c r="J193" s="15" t="inlineStr"/>
      <c r="K193" s="15" t="inlineStr"/>
      <c r="L193" s="15" t="inlineStr"/>
      <c r="M193" s="15" t="inlineStr"/>
      <c r="N193" s="15" t="inlineStr"/>
      <c r="O193" s="15" t="inlineStr"/>
    </row>
    <row r="194" ht="15" customHeight="1">
      <c r="A194" s="13" t="inlineStr">
        <is>
          <t>Nasdaq / AxiomSL</t>
        </is>
      </c>
      <c r="B194" s="15" t="inlineStr"/>
      <c r="C194" s="15" t="inlineStr">
        <is>
          <t>SE</t>
        </is>
      </c>
      <c r="D194" s="15" t="inlineStr">
        <is>
          <t>SE</t>
        </is>
      </c>
      <c r="E194" s="15" t="inlineStr">
        <is>
          <t>Senior SE</t>
        </is>
      </c>
      <c r="F194" s="15" t="inlineStr">
        <is>
          <t>Senior SE</t>
        </is>
      </c>
      <c r="G194" s="15" t="inlineStr">
        <is>
          <t>Lead SE</t>
        </is>
      </c>
      <c r="H194" s="15" t="inlineStr"/>
      <c r="I194" s="15" t="inlineStr">
        <is>
          <t>Principal SE</t>
        </is>
      </c>
      <c r="J194" s="15" t="inlineStr"/>
      <c r="K194" s="15" t="inlineStr"/>
      <c r="L194" s="15" t="inlineStr"/>
      <c r="M194" s="15" t="inlineStr"/>
      <c r="N194" s="15" t="inlineStr"/>
      <c r="O194" s="15" t="inlineStr"/>
    </row>
    <row r="195" ht="41" customHeight="1">
      <c r="A195" s="13" t="inlineStr">
        <is>
          <t>Salesforce</t>
        </is>
      </c>
      <c r="B195" s="15" t="inlineStr"/>
      <c r="C195" s="15" t="inlineStr">
        <is>
          <t>AMTS</t>
        </is>
      </c>
      <c r="D195" s="15" t="inlineStr">
        <is>
          <t>MTS</t>
        </is>
      </c>
      <c r="E195" s="15" t="inlineStr">
        <is>
          <t>MTS</t>
        </is>
      </c>
      <c r="F195" s="15" t="inlineStr">
        <is>
          <t>SMTS</t>
        </is>
      </c>
      <c r="G195" s="15" t="inlineStr">
        <is>
          <t>LMTS</t>
        </is>
      </c>
      <c r="H195" s="15" t="inlineStr"/>
      <c r="I195" s="15" t="inlineStr">
        <is>
          <t>PMTS</t>
        </is>
      </c>
      <c r="J195" s="15" t="inlineStr">
        <is>
          <t>Architect / Principal Architect</t>
        </is>
      </c>
      <c r="K195" s="15" t="inlineStr"/>
      <c r="L195" s="15" t="inlineStr">
        <is>
          <t>Distinguished Engineer</t>
        </is>
      </c>
      <c r="M195" s="15" t="inlineStr"/>
      <c r="N195" s="15" t="inlineStr"/>
      <c r="O195" s="15" t="inlineStr"/>
    </row>
    <row r="196" ht="28" customHeight="1">
      <c r="A196" s="13" t="inlineStr">
        <is>
          <t>Atlassian</t>
        </is>
      </c>
      <c r="B196" s="15" t="inlineStr"/>
      <c r="C196" s="15" t="inlineStr">
        <is>
          <t>P30 Junior · 0–2 yrs</t>
        </is>
      </c>
      <c r="D196" s="15" t="inlineStr">
        <is>
          <t>P40 · 3–7 yrs</t>
        </is>
      </c>
      <c r="E196" s="15" t="inlineStr">
        <is>
          <t>P40</t>
        </is>
      </c>
      <c r="F196" s="15" t="inlineStr">
        <is>
          <t>P50 Senior · 6–12 yrs</t>
        </is>
      </c>
      <c r="G196" s="15" t="inlineStr">
        <is>
          <t>P50 Senior</t>
        </is>
      </c>
      <c r="H196" s="15" t="inlineStr"/>
      <c r="I196" s="15" t="inlineStr">
        <is>
          <t>P60 Principal · 10+ yrs</t>
        </is>
      </c>
      <c r="J196" s="15" t="inlineStr">
        <is>
          <t>P70</t>
        </is>
      </c>
      <c r="K196" s="15" t="inlineStr"/>
      <c r="L196" s="15" t="inlineStr"/>
      <c r="M196" s="15" t="inlineStr"/>
      <c r="N196" s="15" t="inlineStr"/>
      <c r="O196" s="15" t="inlineStr"/>
    </row>
    <row r="197" ht="28" customHeight="1">
      <c r="A197" s="13" t="inlineStr">
        <is>
          <t>Freshworks</t>
        </is>
      </c>
      <c r="B197" s="15" t="inlineStr"/>
      <c r="C197" s="15" t="inlineStr">
        <is>
          <t>SE</t>
        </is>
      </c>
      <c r="D197" s="15" t="inlineStr">
        <is>
          <t>Senior SE</t>
        </is>
      </c>
      <c r="E197" s="15" t="inlineStr">
        <is>
          <t>Senior SE</t>
        </is>
      </c>
      <c r="F197" s="15" t="inlineStr">
        <is>
          <t>Lead SE</t>
        </is>
      </c>
      <c r="G197" s="15" t="inlineStr">
        <is>
          <t>Staff SE</t>
        </is>
      </c>
      <c r="H197" s="15" t="inlineStr"/>
      <c r="I197" s="15" t="inlineStr">
        <is>
          <t>Senior Staff SE</t>
        </is>
      </c>
      <c r="J197" s="15" t="inlineStr">
        <is>
          <t>Principal Engineer</t>
        </is>
      </c>
      <c r="K197" s="15" t="inlineStr"/>
      <c r="L197" s="15" t="inlineStr"/>
      <c r="M197" s="15" t="inlineStr"/>
      <c r="N197" s="15" t="inlineStr"/>
      <c r="O197" s="15" t="inlineStr"/>
    </row>
    <row r="198" ht="28" customHeight="1">
      <c r="A198" s="13" t="inlineStr">
        <is>
          <t>Clear · C14; unverified</t>
        </is>
      </c>
      <c r="B198" s="15" t="inlineStr"/>
      <c r="C198" s="15" t="inlineStr">
        <is>
          <t>SDE1</t>
        </is>
      </c>
      <c r="D198" s="15" t="inlineStr">
        <is>
          <t>SDE2</t>
        </is>
      </c>
      <c r="E198" s="15" t="inlineStr">
        <is>
          <t>SDE2</t>
        </is>
      </c>
      <c r="F198" s="15" t="inlineStr">
        <is>
          <t>SDE3 / Senior</t>
        </is>
      </c>
      <c r="G198" s="15" t="inlineStr">
        <is>
          <t>Staff</t>
        </is>
      </c>
      <c r="H198" s="15" t="inlineStr"/>
      <c r="I198" s="15" t="inlineStr"/>
      <c r="J198" s="15" t="inlineStr"/>
      <c r="K198" s="15" t="inlineStr"/>
      <c r="L198" s="15" t="inlineStr"/>
      <c r="M198" s="15" t="inlineStr"/>
      <c r="N198" s="15" t="inlineStr"/>
      <c r="O198" s="15" t="inlineStr"/>
    </row>
    <row r="199" ht="28" customHeight="1">
      <c r="A199" s="13" t="inlineStr">
        <is>
          <t>Google Tech Lead Manager</t>
        </is>
      </c>
      <c r="B199" s="15" t="inlineStr"/>
      <c r="C199" s="15" t="inlineStr"/>
      <c r="D199" s="15" t="inlineStr"/>
      <c r="E199" s="15" t="inlineStr"/>
      <c r="F199" s="15" t="inlineStr"/>
      <c r="G199" s="15" t="inlineStr"/>
      <c r="H199" s="15" t="inlineStr">
        <is>
          <t>Tech Lead Manager · TLM</t>
        </is>
      </c>
      <c r="I199" s="15" t="inlineStr"/>
      <c r="J199" s="15" t="inlineStr"/>
      <c r="K199" s="15" t="inlineStr">
        <is>
          <t>Senior TLM / Director</t>
        </is>
      </c>
      <c r="L199" s="15" t="inlineStr"/>
      <c r="M199" s="15" t="inlineStr"/>
      <c r="N199" s="15" t="inlineStr"/>
      <c r="O199" s="15" t="inlineStr"/>
    </row>
    <row r="200" ht="54" customHeight="1">
      <c r="A200" s="13" t="inlineStr">
        <is>
          <t>IRIS Vs Competitor Benchmark — engineering managers · informed by Freshworks, GitLab; C12, C20</t>
        </is>
      </c>
      <c r="B200" s="15" t="inlineStr"/>
      <c r="C200" s="15" t="inlineStr"/>
      <c r="D200" s="15" t="inlineStr"/>
      <c r="E200" s="15" t="inlineStr"/>
      <c r="F200" s="15" t="inlineStr">
        <is>
          <t>Engineering Manager</t>
        </is>
      </c>
      <c r="G200" s="15" t="inlineStr">
        <is>
          <t>Senior EM</t>
        </is>
      </c>
      <c r="H200" s="15" t="inlineStr"/>
      <c r="I200" s="15" t="inlineStr">
        <is>
          <t>Senior EM / Director</t>
        </is>
      </c>
      <c r="J200" s="15" t="inlineStr">
        <is>
          <t>Director Engineering</t>
        </is>
      </c>
      <c r="K200" s="15" t="inlineStr"/>
      <c r="L200" s="15" t="inlineStr">
        <is>
          <t>Senior Director</t>
        </is>
      </c>
      <c r="M200" s="15" t="inlineStr">
        <is>
          <t>VP Engineering</t>
        </is>
      </c>
      <c r="N200" s="15" t="inlineStr">
        <is>
          <t>CTO</t>
        </is>
      </c>
      <c r="O200" s="15" t="inlineStr"/>
    </row>
    <row r="201" ht="15" customHeight="1"/>
    <row r="202" ht="15" customHeight="1">
      <c r="A202" s="209" t="inlineStr">
        <is>
          <t>IRIS Data &amp; Analytics Vs · Standard: DAMA-DMBOK · 11 knowledge areas around data governance · 1 here</t>
        </is>
      </c>
      <c r="B202" s="211" t="n"/>
      <c r="C202" s="211" t="n"/>
      <c r="D202" s="211" t="n"/>
      <c r="E202" s="211" t="n"/>
      <c r="F202" s="211" t="n"/>
      <c r="G202" s="211" t="n"/>
      <c r="H202" s="211" t="n"/>
      <c r="I202" s="211" t="n"/>
      <c r="J202" s="211" t="n"/>
      <c r="K202" s="211" t="n"/>
      <c r="L202" s="211" t="n"/>
      <c r="M202" s="211" t="n"/>
      <c r="N202" s="211" t="n"/>
      <c r="O202" s="210" t="n"/>
    </row>
    <row r="203" ht="15" customHeight="1">
      <c r="A203" s="92" t="inlineStr">
        <is>
          <t>Ladder / company</t>
        </is>
      </c>
      <c r="B203" s="92" t="inlineStr">
        <is>
          <t>A1</t>
        </is>
      </c>
      <c r="C203" s="92" t="inlineStr">
        <is>
          <t>A2</t>
        </is>
      </c>
      <c r="D203" s="92" t="inlineStr">
        <is>
          <t>A3</t>
        </is>
      </c>
      <c r="E203" s="92" t="inlineStr">
        <is>
          <t>B1</t>
        </is>
      </c>
      <c r="F203" s="92" t="inlineStr">
        <is>
          <t>B2</t>
        </is>
      </c>
      <c r="G203" s="92" t="inlineStr">
        <is>
          <t>B3</t>
        </is>
      </c>
      <c r="H203" s="92" t="inlineStr">
        <is>
          <t>B+</t>
        </is>
      </c>
      <c r="I203" s="92" t="inlineStr">
        <is>
          <t>C1</t>
        </is>
      </c>
      <c r="J203" s="92" t="inlineStr">
        <is>
          <t>C2</t>
        </is>
      </c>
      <c r="K203" s="92" t="inlineStr">
        <is>
          <t>C+</t>
        </is>
      </c>
      <c r="L203" s="92" t="inlineStr">
        <is>
          <t>D1</t>
        </is>
      </c>
      <c r="M203" s="92" t="inlineStr">
        <is>
          <t>D2</t>
        </is>
      </c>
      <c r="N203" s="92" t="inlineStr">
        <is>
          <t>E1</t>
        </is>
      </c>
      <c r="O203" s="92" t="inlineStr">
        <is>
          <t>E2</t>
        </is>
      </c>
    </row>
    <row r="204" ht="54" customHeight="1">
      <c r="A204" s="46" t="inlineStr">
        <is>
          <t>IRIS — IC title</t>
        </is>
      </c>
      <c r="B204" s="26" t="inlineStr">
        <is>
          <t>Intern / Trainee</t>
        </is>
      </c>
      <c r="C204" s="26" t="inlineStr">
        <is>
          <t>Associate</t>
        </is>
      </c>
      <c r="D204" s="26" t="inlineStr">
        <is>
          <t>Senior Associate</t>
        </is>
      </c>
      <c r="E204" s="23" t="inlineStr">
        <is>
          <t>Specialist</t>
        </is>
      </c>
      <c r="F204" s="23" t="inlineStr">
        <is>
          <t>Senior Specialist</t>
        </is>
      </c>
      <c r="G204" s="23" t="inlineStr">
        <is>
          <t>Lead Specialist</t>
        </is>
      </c>
      <c r="H204" s="30" t="inlineStr">
        <is>
          <t>Practice Lead · Player-Coach</t>
        </is>
      </c>
      <c r="I204" s="33" t="inlineStr">
        <is>
          <t>Principal</t>
        </is>
      </c>
      <c r="J204" s="33" t="inlineStr">
        <is>
          <t>Senior Principal / Architect</t>
        </is>
      </c>
      <c r="K204" s="36" t="inlineStr">
        <is>
          <t>Group Head · Player-Coach</t>
        </is>
      </c>
      <c r="L204" s="39" t="inlineStr">
        <is>
          <t>Chief Specialist / Distinguished Principal</t>
        </is>
      </c>
      <c r="M204" s="39" t="inlineStr">
        <is>
          <t>—</t>
        </is>
      </c>
      <c r="N204" s="42" t="inlineStr">
        <is>
          <t>—</t>
        </is>
      </c>
      <c r="O204" s="42" t="inlineStr">
        <is>
          <t>—</t>
        </is>
      </c>
    </row>
    <row r="205" ht="54" customHeight="1">
      <c r="A205" s="46" t="inlineStr">
        <is>
          <t>IRIS — Manager title</t>
        </is>
      </c>
      <c r="B205" s="26" t="inlineStr"/>
      <c r="C205" s="26" t="inlineStr"/>
      <c r="D205" s="26" t="inlineStr"/>
      <c r="E205" s="23" t="inlineStr">
        <is>
          <t>Team Lead</t>
        </is>
      </c>
      <c r="F205" s="23" t="inlineStr">
        <is>
          <t>Manager</t>
        </is>
      </c>
      <c r="G205" s="23" t="inlineStr">
        <is>
          <t>Senior Manager</t>
        </is>
      </c>
      <c r="H205" s="30" t="inlineStr">
        <is>
          <t>Practice Lead · Player-Coach</t>
        </is>
      </c>
      <c r="I205" s="33" t="inlineStr">
        <is>
          <t>Associate Head</t>
        </is>
      </c>
      <c r="J205" s="33" t="inlineStr">
        <is>
          <t>Head of Function</t>
        </is>
      </c>
      <c r="K205" s="36" t="inlineStr">
        <is>
          <t>Group Head · Player-Coach</t>
        </is>
      </c>
      <c r="L205" s="39" t="inlineStr">
        <is>
          <t>Associate Vice President / Business Head</t>
        </is>
      </c>
      <c r="M205" s="39" t="inlineStr">
        <is>
          <t>Vice President</t>
        </is>
      </c>
      <c r="N205" s="42" t="inlineStr">
        <is>
          <t>CXO / President</t>
        </is>
      </c>
      <c r="O205" s="42" t="inlineStr">
        <is>
          <t>Chief Executive Officer</t>
        </is>
      </c>
    </row>
    <row r="206" ht="15" customHeight="1">
      <c r="A206" s="46" t="inlineStr">
        <is>
          <t>IRIS — people at level</t>
        </is>
      </c>
      <c r="B206" s="26" t="inlineStr"/>
      <c r="C206" s="26" t="inlineStr"/>
      <c r="D206" s="26" t="n">
        <v>1</v>
      </c>
      <c r="E206" s="23" t="inlineStr"/>
      <c r="F206" s="23" t="inlineStr"/>
      <c r="G206" s="23" t="inlineStr"/>
      <c r="H206" s="30" t="inlineStr"/>
      <c r="I206" s="33" t="inlineStr"/>
      <c r="J206" s="33" t="inlineStr"/>
      <c r="K206" s="36" t="inlineStr"/>
      <c r="L206" s="39" t="inlineStr"/>
      <c r="M206" s="39" t="inlineStr"/>
      <c r="N206" s="42" t="inlineStr"/>
      <c r="O206" s="42" t="inlineStr"/>
    </row>
    <row r="207" ht="28" customHeight="1">
      <c r="A207" s="13" t="inlineStr">
        <is>
          <t>Atlassian company-wide P-levels</t>
        </is>
      </c>
      <c r="B207" s="15" t="inlineStr"/>
      <c r="C207" s="15" t="inlineStr">
        <is>
          <t>P30 Analyst</t>
        </is>
      </c>
      <c r="D207" s="15" t="inlineStr">
        <is>
          <t>P40 Analyst</t>
        </is>
      </c>
      <c r="E207" s="15" t="inlineStr">
        <is>
          <t>P40</t>
        </is>
      </c>
      <c r="F207" s="15" t="inlineStr">
        <is>
          <t>P50 Senior Analyst</t>
        </is>
      </c>
      <c r="G207" s="15" t="inlineStr">
        <is>
          <t>P50 / Lead</t>
        </is>
      </c>
      <c r="H207" s="15" t="inlineStr"/>
      <c r="I207" s="15" t="inlineStr">
        <is>
          <t>P60 Principal</t>
        </is>
      </c>
      <c r="J207" s="15" t="inlineStr"/>
      <c r="K207" s="15" t="inlineStr"/>
      <c r="L207" s="15" t="inlineStr"/>
      <c r="M207" s="15" t="inlineStr"/>
      <c r="N207" s="15" t="inlineStr"/>
      <c r="O207" s="15" t="inlineStr"/>
    </row>
    <row r="208" ht="41" customHeight="1">
      <c r="A208" s="13" t="inlineStr">
        <is>
          <t>IRIS Vs Competitor Benchmark — data analyst ladder · informed by Radford codes</t>
        </is>
      </c>
      <c r="B208" s="15" t="inlineStr"/>
      <c r="C208" s="15" t="inlineStr">
        <is>
          <t>Data Analyst I</t>
        </is>
      </c>
      <c r="D208" s="15" t="inlineStr">
        <is>
          <t>Data Analyst II</t>
        </is>
      </c>
      <c r="E208" s="15" t="inlineStr">
        <is>
          <t>Senior Data Analyst</t>
        </is>
      </c>
      <c r="F208" s="15" t="inlineStr">
        <is>
          <t>Lead Data Analyst</t>
        </is>
      </c>
      <c r="G208" s="15" t="inlineStr">
        <is>
          <t>Principal / Analytics Manager</t>
        </is>
      </c>
      <c r="H208" s="15" t="inlineStr"/>
      <c r="I208" s="15" t="inlineStr">
        <is>
          <t>Head of Analytics</t>
        </is>
      </c>
      <c r="J208" s="15" t="inlineStr"/>
      <c r="K208" s="15" t="inlineStr"/>
      <c r="L208" s="15" t="inlineStr"/>
      <c r="M208" s="15" t="inlineStr"/>
      <c r="N208" s="15" t="inlineStr"/>
      <c r="O208" s="15" t="inlineStr"/>
    </row>
    <row r="209" ht="15" customHeight="1"/>
    <row r="210" ht="20" customHeight="1">
      <c r="A210" s="173" t="inlineStr">
        <is>
          <t>Functional — 14 people</t>
        </is>
      </c>
    </row>
    <row r="211" ht="15" customHeight="1">
      <c r="A211" s="209" t="inlineStr">
        <is>
          <t>IRIS Solution Consulting &amp; Implementation Vs · Standard: TSIA professional services; PMI; BABOK · 7 here</t>
        </is>
      </c>
      <c r="B211" s="211" t="n"/>
      <c r="C211" s="211" t="n"/>
      <c r="D211" s="211" t="n"/>
      <c r="E211" s="211" t="n"/>
      <c r="F211" s="211" t="n"/>
      <c r="G211" s="211" t="n"/>
      <c r="H211" s="211" t="n"/>
      <c r="I211" s="211" t="n"/>
      <c r="J211" s="211" t="n"/>
      <c r="K211" s="211" t="n"/>
      <c r="L211" s="211" t="n"/>
      <c r="M211" s="211" t="n"/>
      <c r="N211" s="211" t="n"/>
      <c r="O211" s="210" t="n"/>
    </row>
    <row r="212" ht="15" customHeight="1">
      <c r="A212" s="92" t="inlineStr">
        <is>
          <t>Ladder / company</t>
        </is>
      </c>
      <c r="B212" s="92" t="inlineStr">
        <is>
          <t>A1</t>
        </is>
      </c>
      <c r="C212" s="92" t="inlineStr">
        <is>
          <t>A2</t>
        </is>
      </c>
      <c r="D212" s="92" t="inlineStr">
        <is>
          <t>A3</t>
        </is>
      </c>
      <c r="E212" s="92" t="inlineStr">
        <is>
          <t>B1</t>
        </is>
      </c>
      <c r="F212" s="92" t="inlineStr">
        <is>
          <t>B2</t>
        </is>
      </c>
      <c r="G212" s="92" t="inlineStr">
        <is>
          <t>B3</t>
        </is>
      </c>
      <c r="H212" s="92" t="inlineStr">
        <is>
          <t>B+</t>
        </is>
      </c>
      <c r="I212" s="92" t="inlineStr">
        <is>
          <t>C1</t>
        </is>
      </c>
      <c r="J212" s="92" t="inlineStr">
        <is>
          <t>C2</t>
        </is>
      </c>
      <c r="K212" s="92" t="inlineStr">
        <is>
          <t>C+</t>
        </is>
      </c>
      <c r="L212" s="92" t="inlineStr">
        <is>
          <t>D1</t>
        </is>
      </c>
      <c r="M212" s="92" t="inlineStr">
        <is>
          <t>D2</t>
        </is>
      </c>
      <c r="N212" s="92" t="inlineStr">
        <is>
          <t>E1</t>
        </is>
      </c>
      <c r="O212" s="92" t="inlineStr">
        <is>
          <t>E2</t>
        </is>
      </c>
    </row>
    <row r="213" ht="54" customHeight="1">
      <c r="A213" s="46" t="inlineStr">
        <is>
          <t>IRIS — IC title</t>
        </is>
      </c>
      <c r="B213" s="26" t="inlineStr">
        <is>
          <t>Intern / Trainee</t>
        </is>
      </c>
      <c r="C213" s="26" t="inlineStr">
        <is>
          <t>Associate</t>
        </is>
      </c>
      <c r="D213" s="26" t="inlineStr">
        <is>
          <t>Senior Associate</t>
        </is>
      </c>
      <c r="E213" s="23" t="inlineStr">
        <is>
          <t>Specialist</t>
        </is>
      </c>
      <c r="F213" s="23" t="inlineStr">
        <is>
          <t>Senior Specialist</t>
        </is>
      </c>
      <c r="G213" s="23" t="inlineStr">
        <is>
          <t>Lead Specialist</t>
        </is>
      </c>
      <c r="H213" s="30" t="inlineStr">
        <is>
          <t>Practice Lead · Player-Coach</t>
        </is>
      </c>
      <c r="I213" s="33" t="inlineStr">
        <is>
          <t>Principal</t>
        </is>
      </c>
      <c r="J213" s="33" t="inlineStr">
        <is>
          <t>Senior Principal / Architect</t>
        </is>
      </c>
      <c r="K213" s="36" t="inlineStr">
        <is>
          <t>Group Head · Player-Coach</t>
        </is>
      </c>
      <c r="L213" s="39" t="inlineStr">
        <is>
          <t>Chief Specialist / Distinguished Principal</t>
        </is>
      </c>
      <c r="M213" s="39" t="inlineStr">
        <is>
          <t>—</t>
        </is>
      </c>
      <c r="N213" s="42" t="inlineStr">
        <is>
          <t>—</t>
        </is>
      </c>
      <c r="O213" s="42" t="inlineStr">
        <is>
          <t>—</t>
        </is>
      </c>
    </row>
    <row r="214" ht="54" customHeight="1">
      <c r="A214" s="46" t="inlineStr">
        <is>
          <t>IRIS — Manager title</t>
        </is>
      </c>
      <c r="B214" s="26" t="inlineStr"/>
      <c r="C214" s="26" t="inlineStr"/>
      <c r="D214" s="26" t="inlineStr"/>
      <c r="E214" s="23" t="inlineStr">
        <is>
          <t>Team Lead</t>
        </is>
      </c>
      <c r="F214" s="23" t="inlineStr">
        <is>
          <t>Manager</t>
        </is>
      </c>
      <c r="G214" s="23" t="inlineStr">
        <is>
          <t>Senior Manager</t>
        </is>
      </c>
      <c r="H214" s="30" t="inlineStr">
        <is>
          <t>Practice Lead · Player-Coach</t>
        </is>
      </c>
      <c r="I214" s="33" t="inlineStr">
        <is>
          <t>Associate Head</t>
        </is>
      </c>
      <c r="J214" s="33" t="inlineStr">
        <is>
          <t>Head of Function</t>
        </is>
      </c>
      <c r="K214" s="36" t="inlineStr">
        <is>
          <t>Group Head · Player-Coach</t>
        </is>
      </c>
      <c r="L214" s="39" t="inlineStr">
        <is>
          <t>Associate Vice President / Business Head</t>
        </is>
      </c>
      <c r="M214" s="39" t="inlineStr">
        <is>
          <t>Vice President</t>
        </is>
      </c>
      <c r="N214" s="42" t="inlineStr">
        <is>
          <t>CXO / President</t>
        </is>
      </c>
      <c r="O214" s="42" t="inlineStr">
        <is>
          <t>Chief Executive Officer</t>
        </is>
      </c>
    </row>
    <row r="215" ht="15" customHeight="1">
      <c r="A215" s="46" t="inlineStr">
        <is>
          <t>IRIS — people at level</t>
        </is>
      </c>
      <c r="B215" s="26" t="inlineStr"/>
      <c r="C215" s="26" t="inlineStr"/>
      <c r="D215" s="26" t="n">
        <v>1</v>
      </c>
      <c r="E215" s="23" t="n">
        <v>5</v>
      </c>
      <c r="F215" s="23" t="n">
        <v>1</v>
      </c>
      <c r="G215" s="23" t="inlineStr"/>
      <c r="H215" s="30" t="inlineStr"/>
      <c r="I215" s="33" t="inlineStr"/>
      <c r="J215" s="33" t="inlineStr"/>
      <c r="K215" s="36" t="inlineStr"/>
      <c r="L215" s="39" t="inlineStr"/>
      <c r="M215" s="39" t="inlineStr"/>
      <c r="N215" s="42" t="inlineStr"/>
      <c r="O215" s="42" t="inlineStr"/>
    </row>
    <row r="216" ht="41" customHeight="1">
      <c r="A216" s="13" t="inlineStr">
        <is>
          <t>Workiva professional services</t>
        </is>
      </c>
      <c r="B216" s="15" t="inlineStr"/>
      <c r="C216" s="15" t="inlineStr"/>
      <c r="D216" s="15" t="inlineStr"/>
      <c r="E216" s="15" t="inlineStr"/>
      <c r="F216" s="15" t="inlineStr"/>
      <c r="G216" s="15" t="inlineStr">
        <is>
          <t>Professional Services Manager</t>
        </is>
      </c>
      <c r="H216" s="15" t="inlineStr"/>
      <c r="I216" s="15" t="inlineStr"/>
      <c r="J216" s="15" t="inlineStr"/>
      <c r="K216" s="15" t="inlineStr"/>
      <c r="L216" s="15" t="inlineStr"/>
      <c r="M216" s="15" t="inlineStr"/>
      <c r="N216" s="15" t="inlineStr"/>
      <c r="O216" s="15" t="inlineStr"/>
    </row>
    <row r="217" ht="28" customHeight="1">
      <c r="A217" s="13" t="inlineStr">
        <is>
          <t>Big Four</t>
        </is>
      </c>
      <c r="B217" s="15" t="inlineStr"/>
      <c r="C217" s="15" t="inlineStr">
        <is>
          <t>Analyst</t>
        </is>
      </c>
      <c r="D217" s="15" t="inlineStr">
        <is>
          <t>Consultant</t>
        </is>
      </c>
      <c r="E217" s="15" t="inlineStr">
        <is>
          <t>Senior Consultant</t>
        </is>
      </c>
      <c r="F217" s="15" t="inlineStr">
        <is>
          <t>Manager</t>
        </is>
      </c>
      <c r="G217" s="15" t="inlineStr">
        <is>
          <t>Senior Manager</t>
        </is>
      </c>
      <c r="H217" s="15" t="inlineStr"/>
      <c r="I217" s="15" t="inlineStr">
        <is>
          <t>Associate Director</t>
        </is>
      </c>
      <c r="J217" s="15" t="inlineStr">
        <is>
          <t>Director</t>
        </is>
      </c>
      <c r="K217" s="15" t="inlineStr"/>
      <c r="L217" s="15" t="inlineStr"/>
      <c r="M217" s="15" t="inlineStr"/>
      <c r="N217" s="15" t="inlineStr"/>
      <c r="O217" s="15" t="inlineStr"/>
    </row>
    <row r="218" ht="28" customHeight="1">
      <c r="A218" s="13" t="inlineStr">
        <is>
          <t>Regnology</t>
        </is>
      </c>
      <c r="B218" s="15" t="inlineStr"/>
      <c r="C218" s="15" t="inlineStr"/>
      <c r="D218" s="15" t="inlineStr">
        <is>
          <t>Junior BA</t>
        </is>
      </c>
      <c r="E218" s="15" t="inlineStr">
        <is>
          <t>BA · Reg Reporting</t>
        </is>
      </c>
      <c r="F218" s="15" t="inlineStr">
        <is>
          <t>Senior BA</t>
        </is>
      </c>
      <c r="G218" s="15" t="inlineStr"/>
      <c r="H218" s="15" t="inlineStr"/>
      <c r="I218" s="15" t="inlineStr"/>
      <c r="J218" s="15" t="inlineStr"/>
      <c r="K218" s="15" t="inlineStr"/>
      <c r="L218" s="15" t="inlineStr"/>
      <c r="M218" s="15" t="inlineStr"/>
      <c r="N218" s="15" t="inlineStr"/>
      <c r="O218" s="15" t="inlineStr"/>
    </row>
    <row r="219" ht="15" customHeight="1"/>
    <row r="220" ht="15" customHeight="1">
      <c r="A220" s="209" t="inlineStr">
        <is>
          <t>IRIS Product Management Vs · Standard: Pragmatic Institute Framework · 37 activities, 7 categories; AIPMM · 5 here</t>
        </is>
      </c>
      <c r="B220" s="211" t="n"/>
      <c r="C220" s="211" t="n"/>
      <c r="D220" s="211" t="n"/>
      <c r="E220" s="211" t="n"/>
      <c r="F220" s="211" t="n"/>
      <c r="G220" s="211" t="n"/>
      <c r="H220" s="211" t="n"/>
      <c r="I220" s="211" t="n"/>
      <c r="J220" s="211" t="n"/>
      <c r="K220" s="211" t="n"/>
      <c r="L220" s="211" t="n"/>
      <c r="M220" s="211" t="n"/>
      <c r="N220" s="211" t="n"/>
      <c r="O220" s="210" t="n"/>
    </row>
    <row r="221" ht="15" customHeight="1">
      <c r="A221" s="92" t="inlineStr">
        <is>
          <t>Ladder / company</t>
        </is>
      </c>
      <c r="B221" s="92" t="inlineStr">
        <is>
          <t>A1</t>
        </is>
      </c>
      <c r="C221" s="92" t="inlineStr">
        <is>
          <t>A2</t>
        </is>
      </c>
      <c r="D221" s="92" t="inlineStr">
        <is>
          <t>A3</t>
        </is>
      </c>
      <c r="E221" s="92" t="inlineStr">
        <is>
          <t>B1</t>
        </is>
      </c>
      <c r="F221" s="92" t="inlineStr">
        <is>
          <t>B2</t>
        </is>
      </c>
      <c r="G221" s="92" t="inlineStr">
        <is>
          <t>B3</t>
        </is>
      </c>
      <c r="H221" s="92" t="inlineStr">
        <is>
          <t>B+</t>
        </is>
      </c>
      <c r="I221" s="92" t="inlineStr">
        <is>
          <t>C1</t>
        </is>
      </c>
      <c r="J221" s="92" t="inlineStr">
        <is>
          <t>C2</t>
        </is>
      </c>
      <c r="K221" s="92" t="inlineStr">
        <is>
          <t>C+</t>
        </is>
      </c>
      <c r="L221" s="92" t="inlineStr">
        <is>
          <t>D1</t>
        </is>
      </c>
      <c r="M221" s="92" t="inlineStr">
        <is>
          <t>D2</t>
        </is>
      </c>
      <c r="N221" s="92" t="inlineStr">
        <is>
          <t>E1</t>
        </is>
      </c>
      <c r="O221" s="92" t="inlineStr">
        <is>
          <t>E2</t>
        </is>
      </c>
    </row>
    <row r="222" ht="54" customHeight="1">
      <c r="A222" s="46" t="inlineStr">
        <is>
          <t>IRIS — IC title</t>
        </is>
      </c>
      <c r="B222" s="26" t="inlineStr">
        <is>
          <t>Intern / Trainee</t>
        </is>
      </c>
      <c r="C222" s="26" t="inlineStr">
        <is>
          <t>Associate</t>
        </is>
      </c>
      <c r="D222" s="26" t="inlineStr">
        <is>
          <t>Senior Associate</t>
        </is>
      </c>
      <c r="E222" s="23" t="inlineStr">
        <is>
          <t>Specialist</t>
        </is>
      </c>
      <c r="F222" s="23" t="inlineStr">
        <is>
          <t>Senior Specialist</t>
        </is>
      </c>
      <c r="G222" s="23" t="inlineStr">
        <is>
          <t>Lead Specialist</t>
        </is>
      </c>
      <c r="H222" s="30" t="inlineStr">
        <is>
          <t>Practice Lead · Player-Coach</t>
        </is>
      </c>
      <c r="I222" s="33" t="inlineStr">
        <is>
          <t>Principal</t>
        </is>
      </c>
      <c r="J222" s="33" t="inlineStr">
        <is>
          <t>Senior Principal / Architect</t>
        </is>
      </c>
      <c r="K222" s="36" t="inlineStr">
        <is>
          <t>Group Head · Player-Coach</t>
        </is>
      </c>
      <c r="L222" s="39" t="inlineStr">
        <is>
          <t>Chief Specialist / Distinguished Principal</t>
        </is>
      </c>
      <c r="M222" s="39" t="inlineStr">
        <is>
          <t>—</t>
        </is>
      </c>
      <c r="N222" s="42" t="inlineStr">
        <is>
          <t>—</t>
        </is>
      </c>
      <c r="O222" s="42" t="inlineStr">
        <is>
          <t>—</t>
        </is>
      </c>
    </row>
    <row r="223" ht="54" customHeight="1">
      <c r="A223" s="46" t="inlineStr">
        <is>
          <t>IRIS — Manager title</t>
        </is>
      </c>
      <c r="B223" s="26" t="inlineStr"/>
      <c r="C223" s="26" t="inlineStr"/>
      <c r="D223" s="26" t="inlineStr"/>
      <c r="E223" s="23" t="inlineStr">
        <is>
          <t>Team Lead</t>
        </is>
      </c>
      <c r="F223" s="23" t="inlineStr">
        <is>
          <t>Manager</t>
        </is>
      </c>
      <c r="G223" s="23" t="inlineStr">
        <is>
          <t>Senior Manager</t>
        </is>
      </c>
      <c r="H223" s="30" t="inlineStr">
        <is>
          <t>Practice Lead · Player-Coach</t>
        </is>
      </c>
      <c r="I223" s="33" t="inlineStr">
        <is>
          <t>Associate Head</t>
        </is>
      </c>
      <c r="J223" s="33" t="inlineStr">
        <is>
          <t>Head of Function</t>
        </is>
      </c>
      <c r="K223" s="36" t="inlineStr">
        <is>
          <t>Group Head · Player-Coach</t>
        </is>
      </c>
      <c r="L223" s="39" t="inlineStr">
        <is>
          <t>Associate Vice President / Business Head</t>
        </is>
      </c>
      <c r="M223" s="39" t="inlineStr">
        <is>
          <t>Vice President</t>
        </is>
      </c>
      <c r="N223" s="42" t="inlineStr">
        <is>
          <t>CXO / President</t>
        </is>
      </c>
      <c r="O223" s="42" t="inlineStr">
        <is>
          <t>Chief Executive Officer</t>
        </is>
      </c>
    </row>
    <row r="224" ht="15" customHeight="1">
      <c r="A224" s="46" t="inlineStr">
        <is>
          <t>IRIS — people at level</t>
        </is>
      </c>
      <c r="B224" s="26" t="inlineStr"/>
      <c r="C224" s="26" t="inlineStr"/>
      <c r="D224" s="26" t="n">
        <v>1</v>
      </c>
      <c r="E224" s="23" t="n">
        <v>3</v>
      </c>
      <c r="F224" s="23" t="n">
        <v>1</v>
      </c>
      <c r="G224" s="23" t="inlineStr"/>
      <c r="H224" s="30" t="inlineStr"/>
      <c r="I224" s="33" t="inlineStr"/>
      <c r="J224" s="33" t="inlineStr"/>
      <c r="K224" s="36" t="inlineStr"/>
      <c r="L224" s="39" t="inlineStr"/>
      <c r="M224" s="39" t="inlineStr"/>
      <c r="N224" s="42" t="inlineStr"/>
      <c r="O224" s="42" t="inlineStr"/>
    </row>
    <row r="225" ht="41" customHeight="1">
      <c r="A225" s="13" t="inlineStr">
        <is>
          <t>IRIS Vs Competitor Benchmark — SaaS product ladder · informed by Atlassian, Pragmatic</t>
        </is>
      </c>
      <c r="B225" s="15" t="inlineStr"/>
      <c r="C225" s="15" t="inlineStr"/>
      <c r="D225" s="15" t="inlineStr">
        <is>
          <t>Associate PM</t>
        </is>
      </c>
      <c r="E225" s="15" t="inlineStr">
        <is>
          <t>Product Manager</t>
        </is>
      </c>
      <c r="F225" s="15" t="inlineStr">
        <is>
          <t>Senior PM</t>
        </is>
      </c>
      <c r="G225" s="15" t="inlineStr">
        <is>
          <t>Principal / Group PM</t>
        </is>
      </c>
      <c r="H225" s="15" t="inlineStr"/>
      <c r="I225" s="15" t="inlineStr">
        <is>
          <t>Group PM / Head of Product</t>
        </is>
      </c>
      <c r="J225" s="15" t="inlineStr">
        <is>
          <t>Director of Product</t>
        </is>
      </c>
      <c r="K225" s="15" t="inlineStr"/>
      <c r="L225" s="15" t="inlineStr">
        <is>
          <t>VP Product</t>
        </is>
      </c>
      <c r="M225" s="15" t="inlineStr"/>
      <c r="N225" s="15" t="inlineStr">
        <is>
          <t>Chief Product Officer</t>
        </is>
      </c>
      <c r="O225" s="15" t="inlineStr"/>
    </row>
    <row r="226" ht="15" customHeight="1"/>
    <row r="227" ht="15" customHeight="1">
      <c r="A227" s="209" t="inlineStr">
        <is>
          <t>IRIS Customer Success &amp; Support Vs · Standard: TSIA frameworks and benchmarks; ITIL 4 service desk; Gainsight customer-success practice · 2 here</t>
        </is>
      </c>
      <c r="B227" s="211" t="n"/>
      <c r="C227" s="211" t="n"/>
      <c r="D227" s="211" t="n"/>
      <c r="E227" s="211" t="n"/>
      <c r="F227" s="211" t="n"/>
      <c r="G227" s="211" t="n"/>
      <c r="H227" s="211" t="n"/>
      <c r="I227" s="211" t="n"/>
      <c r="J227" s="211" t="n"/>
      <c r="K227" s="211" t="n"/>
      <c r="L227" s="211" t="n"/>
      <c r="M227" s="211" t="n"/>
      <c r="N227" s="211" t="n"/>
      <c r="O227" s="210" t="n"/>
    </row>
    <row r="228" ht="15" customHeight="1">
      <c r="A228" s="92" t="inlineStr">
        <is>
          <t>Ladder / company</t>
        </is>
      </c>
      <c r="B228" s="92" t="inlineStr">
        <is>
          <t>A1</t>
        </is>
      </c>
      <c r="C228" s="92" t="inlineStr">
        <is>
          <t>A2</t>
        </is>
      </c>
      <c r="D228" s="92" t="inlineStr">
        <is>
          <t>A3</t>
        </is>
      </c>
      <c r="E228" s="92" t="inlineStr">
        <is>
          <t>B1</t>
        </is>
      </c>
      <c r="F228" s="92" t="inlineStr">
        <is>
          <t>B2</t>
        </is>
      </c>
      <c r="G228" s="92" t="inlineStr">
        <is>
          <t>B3</t>
        </is>
      </c>
      <c r="H228" s="92" t="inlineStr">
        <is>
          <t>B+</t>
        </is>
      </c>
      <c r="I228" s="92" t="inlineStr">
        <is>
          <t>C1</t>
        </is>
      </c>
      <c r="J228" s="92" t="inlineStr">
        <is>
          <t>C2</t>
        </is>
      </c>
      <c r="K228" s="92" t="inlineStr">
        <is>
          <t>C+</t>
        </is>
      </c>
      <c r="L228" s="92" t="inlineStr">
        <is>
          <t>D1</t>
        </is>
      </c>
      <c r="M228" s="92" t="inlineStr">
        <is>
          <t>D2</t>
        </is>
      </c>
      <c r="N228" s="92" t="inlineStr">
        <is>
          <t>E1</t>
        </is>
      </c>
      <c r="O228" s="92" t="inlineStr">
        <is>
          <t>E2</t>
        </is>
      </c>
    </row>
    <row r="229" ht="54" customHeight="1">
      <c r="A229" s="46" t="inlineStr">
        <is>
          <t>IRIS — IC title</t>
        </is>
      </c>
      <c r="B229" s="26" t="inlineStr">
        <is>
          <t>Intern / Trainee</t>
        </is>
      </c>
      <c r="C229" s="26" t="inlineStr">
        <is>
          <t>Associate</t>
        </is>
      </c>
      <c r="D229" s="26" t="inlineStr">
        <is>
          <t>Senior Associate</t>
        </is>
      </c>
      <c r="E229" s="23" t="inlineStr">
        <is>
          <t>Specialist</t>
        </is>
      </c>
      <c r="F229" s="23" t="inlineStr">
        <is>
          <t>Senior Specialist</t>
        </is>
      </c>
      <c r="G229" s="23" t="inlineStr">
        <is>
          <t>Lead Specialist</t>
        </is>
      </c>
      <c r="H229" s="30" t="inlineStr">
        <is>
          <t>Practice Lead · Player-Coach</t>
        </is>
      </c>
      <c r="I229" s="33" t="inlineStr">
        <is>
          <t>Principal</t>
        </is>
      </c>
      <c r="J229" s="33" t="inlineStr">
        <is>
          <t>Senior Principal / Architect</t>
        </is>
      </c>
      <c r="K229" s="36" t="inlineStr">
        <is>
          <t>Group Head · Player-Coach</t>
        </is>
      </c>
      <c r="L229" s="39" t="inlineStr">
        <is>
          <t>Chief Specialist / Distinguished Principal</t>
        </is>
      </c>
      <c r="M229" s="39" t="inlineStr">
        <is>
          <t>—</t>
        </is>
      </c>
      <c r="N229" s="42" t="inlineStr">
        <is>
          <t>—</t>
        </is>
      </c>
      <c r="O229" s="42" t="inlineStr">
        <is>
          <t>—</t>
        </is>
      </c>
    </row>
    <row r="230" ht="54" customHeight="1">
      <c r="A230" s="46" t="inlineStr">
        <is>
          <t>IRIS — Manager title</t>
        </is>
      </c>
      <c r="B230" s="26" t="inlineStr"/>
      <c r="C230" s="26" t="inlineStr"/>
      <c r="D230" s="26" t="inlineStr"/>
      <c r="E230" s="23" t="inlineStr">
        <is>
          <t>Team Lead</t>
        </is>
      </c>
      <c r="F230" s="23" t="inlineStr">
        <is>
          <t>Manager</t>
        </is>
      </c>
      <c r="G230" s="23" t="inlineStr">
        <is>
          <t>Senior Manager</t>
        </is>
      </c>
      <c r="H230" s="30" t="inlineStr">
        <is>
          <t>Practice Lead · Player-Coach</t>
        </is>
      </c>
      <c r="I230" s="33" t="inlineStr">
        <is>
          <t>Associate Head</t>
        </is>
      </c>
      <c r="J230" s="33" t="inlineStr">
        <is>
          <t>Head of Function</t>
        </is>
      </c>
      <c r="K230" s="36" t="inlineStr">
        <is>
          <t>Group Head · Player-Coach</t>
        </is>
      </c>
      <c r="L230" s="39" t="inlineStr">
        <is>
          <t>Associate Vice President / Business Head</t>
        </is>
      </c>
      <c r="M230" s="39" t="inlineStr">
        <is>
          <t>Vice President</t>
        </is>
      </c>
      <c r="N230" s="42" t="inlineStr">
        <is>
          <t>CXO / President</t>
        </is>
      </c>
      <c r="O230" s="42" t="inlineStr">
        <is>
          <t>Chief Executive Officer</t>
        </is>
      </c>
    </row>
    <row r="231" ht="15" customHeight="1">
      <c r="A231" s="46" t="inlineStr">
        <is>
          <t>IRIS — people at level</t>
        </is>
      </c>
      <c r="B231" s="26" t="inlineStr"/>
      <c r="C231" s="26" t="inlineStr"/>
      <c r="D231" s="26" t="inlineStr"/>
      <c r="E231" s="23" t="n">
        <v>2</v>
      </c>
      <c r="F231" s="23" t="inlineStr"/>
      <c r="G231" s="23" t="inlineStr"/>
      <c r="H231" s="30" t="inlineStr"/>
      <c r="I231" s="33" t="inlineStr"/>
      <c r="J231" s="33" t="inlineStr"/>
      <c r="K231" s="36" t="inlineStr"/>
      <c r="L231" s="39" t="inlineStr"/>
      <c r="M231" s="39" t="inlineStr"/>
      <c r="N231" s="42" t="inlineStr"/>
      <c r="O231" s="42" t="inlineStr"/>
    </row>
    <row r="232" ht="41" customHeight="1">
      <c r="A232" s="13" t="inlineStr">
        <is>
          <t>Workiva</t>
        </is>
      </c>
      <c r="B232" s="15" t="inlineStr">
        <is>
          <t>Customer Success intern</t>
        </is>
      </c>
      <c r="C232" s="15" t="inlineStr"/>
      <c r="D232" s="15" t="inlineStr"/>
      <c r="E232" s="15" t="inlineStr">
        <is>
          <t>Customer Success Manager</t>
        </is>
      </c>
      <c r="F232" s="15" t="inlineStr">
        <is>
          <t>Product Success Manager</t>
        </is>
      </c>
      <c r="G232" s="15" t="inlineStr">
        <is>
          <t>Customer Success Architect</t>
        </is>
      </c>
      <c r="H232" s="15" t="inlineStr"/>
      <c r="I232" s="15" t="inlineStr"/>
      <c r="J232" s="15" t="inlineStr"/>
      <c r="K232" s="15" t="inlineStr"/>
      <c r="L232" s="15" t="inlineStr"/>
      <c r="M232" s="15" t="inlineStr"/>
      <c r="N232" s="15" t="inlineStr"/>
      <c r="O232" s="15" t="inlineStr"/>
    </row>
    <row r="233" ht="54" customHeight="1">
      <c r="A233" s="13" t="inlineStr">
        <is>
          <t>IRIS Vs Competitor Benchmark — SaaS customer-success ladder · informed by Gainsight postings, C15</t>
        </is>
      </c>
      <c r="B233" s="15" t="inlineStr"/>
      <c r="C233" s="15" t="inlineStr">
        <is>
          <t>Support Associate</t>
        </is>
      </c>
      <c r="D233" s="15" t="inlineStr">
        <is>
          <t>Associate CSM</t>
        </is>
      </c>
      <c r="E233" s="15" t="inlineStr">
        <is>
          <t>CSM</t>
        </is>
      </c>
      <c r="F233" s="15" t="inlineStr">
        <is>
          <t>Senior CSM</t>
        </is>
      </c>
      <c r="G233" s="15" t="inlineStr">
        <is>
          <t>Strategic CSM</t>
        </is>
      </c>
      <c r="H233" s="15" t="inlineStr"/>
      <c r="I233" s="15" t="inlineStr">
        <is>
          <t>Senior Manager CS</t>
        </is>
      </c>
      <c r="J233" s="15" t="inlineStr">
        <is>
          <t>Director Customer Success</t>
        </is>
      </c>
      <c r="K233" s="15" t="inlineStr"/>
      <c r="L233" s="15" t="inlineStr"/>
      <c r="M233" s="15" t="inlineStr">
        <is>
          <t>VP Customer Success</t>
        </is>
      </c>
      <c r="N233" s="15" t="inlineStr">
        <is>
          <t>Chief Customer Officer</t>
        </is>
      </c>
      <c r="O233" s="15" t="inlineStr"/>
    </row>
    <row r="234" ht="54" customHeight="1">
      <c r="A234" s="13" t="inlineStr">
        <is>
          <t>Regnology</t>
        </is>
      </c>
      <c r="B234" s="15" t="inlineStr"/>
      <c r="C234" s="15" t="inlineStr"/>
      <c r="D234" s="15" t="inlineStr">
        <is>
          <t>Product Support Specialist · Reg Reporting</t>
        </is>
      </c>
      <c r="E234" s="15" t="inlineStr"/>
      <c r="F234" s="15" t="inlineStr"/>
      <c r="G234" s="15" t="inlineStr"/>
      <c r="H234" s="15" t="inlineStr"/>
      <c r="I234" s="15" t="inlineStr"/>
      <c r="J234" s="15" t="inlineStr"/>
      <c r="K234" s="15" t="inlineStr"/>
      <c r="L234" s="15" t="inlineStr"/>
      <c r="M234" s="15" t="inlineStr"/>
      <c r="N234" s="15" t="inlineStr"/>
      <c r="O234" s="15" t="inlineStr"/>
    </row>
    <row r="235" ht="54" customHeight="1">
      <c r="A235" s="13" t="inlineStr">
        <is>
          <t>IRIS Vs Competitor Benchmark — support tiers · informed by ITIL 4, which defines practices, not titles</t>
        </is>
      </c>
      <c r="B235" s="15" t="inlineStr"/>
      <c r="C235" s="15" t="inlineStr">
        <is>
          <t>L1 Service Desk</t>
        </is>
      </c>
      <c r="D235" s="15" t="inlineStr">
        <is>
          <t>L2 Application Support</t>
        </is>
      </c>
      <c r="E235" s="15" t="inlineStr">
        <is>
          <t>L3 / Problem Analyst</t>
        </is>
      </c>
      <c r="F235" s="15" t="inlineStr">
        <is>
          <t>Support Team Manager</t>
        </is>
      </c>
      <c r="G235" s="15" t="inlineStr">
        <is>
          <t>Service Delivery Manager</t>
        </is>
      </c>
      <c r="H235" s="15" t="inlineStr"/>
      <c r="I235" s="15" t="inlineStr"/>
      <c r="J235" s="15" t="inlineStr"/>
      <c r="K235" s="15" t="inlineStr"/>
      <c r="L235" s="15" t="inlineStr"/>
      <c r="M235" s="15" t="inlineStr"/>
      <c r="N235" s="15" t="inlineStr"/>
      <c r="O235" s="15" t="inlineStr"/>
    </row>
    <row r="236" ht="15" customHeight="1"/>
    <row r="237" ht="20" customHeight="1">
      <c r="A237" s="173" t="inlineStr">
        <is>
          <t>Quality Assurance — 8 people</t>
        </is>
      </c>
    </row>
    <row r="238" ht="15" customHeight="1">
      <c r="A238" s="209" t="inlineStr">
        <is>
          <t>IRIS Quality Assurance Vs · Standard: ISTQB Foundation → Advanced → Expert; SFIA testing · 8 here</t>
        </is>
      </c>
      <c r="B238" s="211" t="n"/>
      <c r="C238" s="211" t="n"/>
      <c r="D238" s="211" t="n"/>
      <c r="E238" s="211" t="n"/>
      <c r="F238" s="211" t="n"/>
      <c r="G238" s="211" t="n"/>
      <c r="H238" s="211" t="n"/>
      <c r="I238" s="211" t="n"/>
      <c r="J238" s="211" t="n"/>
      <c r="K238" s="211" t="n"/>
      <c r="L238" s="211" t="n"/>
      <c r="M238" s="211" t="n"/>
      <c r="N238" s="211" t="n"/>
      <c r="O238" s="210" t="n"/>
    </row>
    <row r="239" ht="15" customHeight="1">
      <c r="A239" s="92" t="inlineStr">
        <is>
          <t>Ladder / company</t>
        </is>
      </c>
      <c r="B239" s="92" t="inlineStr">
        <is>
          <t>A1</t>
        </is>
      </c>
      <c r="C239" s="92" t="inlineStr">
        <is>
          <t>A2</t>
        </is>
      </c>
      <c r="D239" s="92" t="inlineStr">
        <is>
          <t>A3</t>
        </is>
      </c>
      <c r="E239" s="92" t="inlineStr">
        <is>
          <t>B1</t>
        </is>
      </c>
      <c r="F239" s="92" t="inlineStr">
        <is>
          <t>B2</t>
        </is>
      </c>
      <c r="G239" s="92" t="inlineStr">
        <is>
          <t>B3</t>
        </is>
      </c>
      <c r="H239" s="92" t="inlineStr">
        <is>
          <t>B+</t>
        </is>
      </c>
      <c r="I239" s="92" t="inlineStr">
        <is>
          <t>C1</t>
        </is>
      </c>
      <c r="J239" s="92" t="inlineStr">
        <is>
          <t>C2</t>
        </is>
      </c>
      <c r="K239" s="92" t="inlineStr">
        <is>
          <t>C+</t>
        </is>
      </c>
      <c r="L239" s="92" t="inlineStr">
        <is>
          <t>D1</t>
        </is>
      </c>
      <c r="M239" s="92" t="inlineStr">
        <is>
          <t>D2</t>
        </is>
      </c>
      <c r="N239" s="92" t="inlineStr">
        <is>
          <t>E1</t>
        </is>
      </c>
      <c r="O239" s="92" t="inlineStr">
        <is>
          <t>E2</t>
        </is>
      </c>
    </row>
    <row r="240" ht="54" customHeight="1">
      <c r="A240" s="46" t="inlineStr">
        <is>
          <t>IRIS — IC title</t>
        </is>
      </c>
      <c r="B240" s="26" t="inlineStr">
        <is>
          <t>Intern / Trainee</t>
        </is>
      </c>
      <c r="C240" s="26" t="inlineStr">
        <is>
          <t>Associate</t>
        </is>
      </c>
      <c r="D240" s="26" t="inlineStr">
        <is>
          <t>Senior Associate</t>
        </is>
      </c>
      <c r="E240" s="23" t="inlineStr">
        <is>
          <t>Specialist</t>
        </is>
      </c>
      <c r="F240" s="23" t="inlineStr">
        <is>
          <t>Senior Specialist</t>
        </is>
      </c>
      <c r="G240" s="23" t="inlineStr">
        <is>
          <t>Lead Specialist</t>
        </is>
      </c>
      <c r="H240" s="30" t="inlineStr">
        <is>
          <t>Practice Lead · Player-Coach</t>
        </is>
      </c>
      <c r="I240" s="33" t="inlineStr">
        <is>
          <t>Principal</t>
        </is>
      </c>
      <c r="J240" s="33" t="inlineStr">
        <is>
          <t>Senior Principal / Architect</t>
        </is>
      </c>
      <c r="K240" s="36" t="inlineStr">
        <is>
          <t>Group Head · Player-Coach</t>
        </is>
      </c>
      <c r="L240" s="39" t="inlineStr">
        <is>
          <t>Chief Specialist / Distinguished Principal</t>
        </is>
      </c>
      <c r="M240" s="39" t="inlineStr">
        <is>
          <t>—</t>
        </is>
      </c>
      <c r="N240" s="42" t="inlineStr">
        <is>
          <t>—</t>
        </is>
      </c>
      <c r="O240" s="42" t="inlineStr">
        <is>
          <t>—</t>
        </is>
      </c>
    </row>
    <row r="241" ht="54" customHeight="1">
      <c r="A241" s="46" t="inlineStr">
        <is>
          <t>IRIS — Manager title</t>
        </is>
      </c>
      <c r="B241" s="26" t="inlineStr"/>
      <c r="C241" s="26" t="inlineStr"/>
      <c r="D241" s="26" t="inlineStr"/>
      <c r="E241" s="23" t="inlineStr">
        <is>
          <t>Team Lead</t>
        </is>
      </c>
      <c r="F241" s="23" t="inlineStr">
        <is>
          <t>Manager</t>
        </is>
      </c>
      <c r="G241" s="23" t="inlineStr">
        <is>
          <t>Senior Manager</t>
        </is>
      </c>
      <c r="H241" s="30" t="inlineStr">
        <is>
          <t>Practice Lead · Player-Coach</t>
        </is>
      </c>
      <c r="I241" s="33" t="inlineStr">
        <is>
          <t>Associate Head</t>
        </is>
      </c>
      <c r="J241" s="33" t="inlineStr">
        <is>
          <t>Head of Function</t>
        </is>
      </c>
      <c r="K241" s="36" t="inlineStr">
        <is>
          <t>Group Head · Player-Coach</t>
        </is>
      </c>
      <c r="L241" s="39" t="inlineStr">
        <is>
          <t>Associate Vice President / Business Head</t>
        </is>
      </c>
      <c r="M241" s="39" t="inlineStr">
        <is>
          <t>Vice President</t>
        </is>
      </c>
      <c r="N241" s="42" t="inlineStr">
        <is>
          <t>CXO / President</t>
        </is>
      </c>
      <c r="O241" s="42" t="inlineStr">
        <is>
          <t>Chief Executive Officer</t>
        </is>
      </c>
    </row>
    <row r="242" ht="15" customHeight="1">
      <c r="A242" s="46" t="inlineStr">
        <is>
          <t>IRIS — people at level</t>
        </is>
      </c>
      <c r="B242" s="26" t="inlineStr"/>
      <c r="C242" s="26" t="inlineStr"/>
      <c r="D242" s="26" t="n">
        <v>7</v>
      </c>
      <c r="E242" s="23" t="inlineStr"/>
      <c r="F242" s="23" t="n">
        <v>1</v>
      </c>
      <c r="G242" s="23" t="inlineStr"/>
      <c r="H242" s="30" t="inlineStr"/>
      <c r="I242" s="33" t="inlineStr"/>
      <c r="J242" s="33" t="inlineStr"/>
      <c r="K242" s="36" t="inlineStr"/>
      <c r="L242" s="39" t="inlineStr"/>
      <c r="M242" s="39" t="inlineStr"/>
      <c r="N242" s="42" t="inlineStr"/>
      <c r="O242" s="42" t="inlineStr"/>
    </row>
    <row r="243" ht="28" customHeight="1">
      <c r="A243" s="13" t="inlineStr">
        <is>
          <t>Workiva — QA follows the engineering ladder</t>
        </is>
      </c>
      <c r="B243" s="15" t="inlineStr"/>
      <c r="C243" s="15" t="inlineStr">
        <is>
          <t>Associate SE</t>
        </is>
      </c>
      <c r="D243" s="15" t="inlineStr">
        <is>
          <t>SE</t>
        </is>
      </c>
      <c r="E243" s="15" t="inlineStr">
        <is>
          <t>SE / Senior SE</t>
        </is>
      </c>
      <c r="F243" s="15" t="inlineStr">
        <is>
          <t>Senior SE</t>
        </is>
      </c>
      <c r="G243" s="15" t="inlineStr">
        <is>
          <t>Staff SE</t>
        </is>
      </c>
      <c r="H243" s="15" t="inlineStr"/>
      <c r="I243" s="15" t="inlineStr"/>
      <c r="J243" s="15" t="inlineStr"/>
      <c r="K243" s="15" t="inlineStr"/>
      <c r="L243" s="15" t="inlineStr"/>
      <c r="M243" s="15" t="inlineStr"/>
      <c r="N243" s="15" t="inlineStr"/>
      <c r="O243" s="15" t="inlineStr"/>
    </row>
    <row r="244" ht="28" customHeight="1">
      <c r="A244" s="13" t="inlineStr">
        <is>
          <t>Broadridge India — QA follows the engineering ladder</t>
        </is>
      </c>
      <c r="B244" s="15" t="inlineStr"/>
      <c r="C244" s="15" t="inlineStr">
        <is>
          <t>SE</t>
        </is>
      </c>
      <c r="D244" s="15" t="inlineStr">
        <is>
          <t>SE</t>
        </is>
      </c>
      <c r="E244" s="15" t="inlineStr">
        <is>
          <t>Senior SE</t>
        </is>
      </c>
      <c r="F244" s="15" t="inlineStr">
        <is>
          <t>Lead SE</t>
        </is>
      </c>
      <c r="G244" s="15" t="inlineStr">
        <is>
          <t>Senior Lead SE</t>
        </is>
      </c>
      <c r="H244" s="15" t="inlineStr"/>
      <c r="I244" s="15" t="inlineStr"/>
      <c r="J244" s="15" t="inlineStr"/>
      <c r="K244" s="15" t="inlineStr"/>
      <c r="L244" s="15" t="inlineStr"/>
      <c r="M244" s="15" t="inlineStr"/>
      <c r="N244" s="15" t="inlineStr"/>
      <c r="O244" s="15" t="inlineStr"/>
    </row>
    <row r="245" ht="28" customHeight="1">
      <c r="A245" s="13" t="inlineStr">
        <is>
          <t>Nasdaq / AxiomSL — QA follows the engineering ladder</t>
        </is>
      </c>
      <c r="B245" s="15" t="inlineStr"/>
      <c r="C245" s="15" t="inlineStr">
        <is>
          <t>SE</t>
        </is>
      </c>
      <c r="D245" s="15" t="inlineStr">
        <is>
          <t>SE</t>
        </is>
      </c>
      <c r="E245" s="15" t="inlineStr">
        <is>
          <t>Senior SE</t>
        </is>
      </c>
      <c r="F245" s="15" t="inlineStr">
        <is>
          <t>Senior SE</t>
        </is>
      </c>
      <c r="G245" s="15" t="inlineStr">
        <is>
          <t>Lead SE</t>
        </is>
      </c>
      <c r="H245" s="15" t="inlineStr"/>
      <c r="I245" s="15" t="inlineStr">
        <is>
          <t>Principal SE</t>
        </is>
      </c>
      <c r="J245" s="15" t="inlineStr"/>
      <c r="K245" s="15" t="inlineStr"/>
      <c r="L245" s="15" t="inlineStr"/>
      <c r="M245" s="15" t="inlineStr"/>
      <c r="N245" s="15" t="inlineStr"/>
      <c r="O245" s="15" t="inlineStr"/>
    </row>
    <row r="246" ht="54" customHeight="1">
      <c r="A246" s="13" t="inlineStr">
        <is>
          <t>IRIS Vs Market Benchmark — ISTQB certification pathway · ISTQB sets the certificates, not the level match</t>
        </is>
      </c>
      <c r="B246" s="15" t="inlineStr"/>
      <c r="C246" s="15" t="inlineStr">
        <is>
          <t>Foundation</t>
        </is>
      </c>
      <c r="D246" s="15" t="inlineStr">
        <is>
          <t>Foundation</t>
        </is>
      </c>
      <c r="E246" s="15" t="inlineStr">
        <is>
          <t>Advanced · Test Analyst</t>
        </is>
      </c>
      <c r="F246" s="15" t="inlineStr">
        <is>
          <t>Advanced · Test Manager / TAE</t>
        </is>
      </c>
      <c r="G246" s="15" t="inlineStr">
        <is>
          <t>Expert</t>
        </is>
      </c>
      <c r="H246" s="15" t="inlineStr"/>
      <c r="I246" s="15" t="inlineStr">
        <is>
          <t>Expert</t>
        </is>
      </c>
      <c r="J246" s="15" t="inlineStr"/>
      <c r="K246" s="15" t="inlineStr"/>
      <c r="L246" s="15" t="inlineStr"/>
      <c r="M246" s="15" t="inlineStr"/>
      <c r="N246" s="15" t="inlineStr"/>
      <c r="O246" s="15" t="inlineStr"/>
    </row>
    <row r="247" ht="54" customHeight="1">
      <c r="A247" s="13" t="inlineStr">
        <is>
          <t>IRIS Vs Competitor Benchmark — testing managers · informed by Radford codes and SaaS postings</t>
        </is>
      </c>
      <c r="B247" s="15" t="inlineStr"/>
      <c r="C247" s="15" t="inlineStr"/>
      <c r="D247" s="15" t="inlineStr"/>
      <c r="E247" s="15" t="inlineStr"/>
      <c r="F247" s="15" t="inlineStr">
        <is>
          <t>QA Manager</t>
        </is>
      </c>
      <c r="G247" s="15" t="inlineStr">
        <is>
          <t>Senior QA Manager</t>
        </is>
      </c>
      <c r="H247" s="15" t="inlineStr"/>
      <c r="I247" s="15" t="inlineStr">
        <is>
          <t>Head of Quality</t>
        </is>
      </c>
      <c r="J247" s="15" t="inlineStr">
        <is>
          <t>Director Quality Engineering</t>
        </is>
      </c>
      <c r="K247" s="15" t="inlineStr"/>
      <c r="L247" s="15" t="inlineStr"/>
      <c r="M247" s="15" t="inlineStr"/>
      <c r="N247" s="15" t="inlineStr"/>
      <c r="O247" s="15" t="inlineStr"/>
    </row>
    <row r="248" ht="15" customHeight="1"/>
    <row r="249" ht="20" customHeight="1">
      <c r="A249" s="173" t="inlineStr">
        <is>
          <t>Sales — 6 people</t>
        </is>
      </c>
    </row>
    <row r="250" ht="15" customHeight="1">
      <c r="A250" s="209" t="inlineStr">
        <is>
          <t>IRIS Sales &amp; Business Development Vs · Standard: SaaS sales ladder · SDR → AE → Enterprise AE → VP / CRO; MEDDICC-style qualification · 6 here</t>
        </is>
      </c>
      <c r="B250" s="211" t="n"/>
      <c r="C250" s="211" t="n"/>
      <c r="D250" s="211" t="n"/>
      <c r="E250" s="211" t="n"/>
      <c r="F250" s="211" t="n"/>
      <c r="G250" s="211" t="n"/>
      <c r="H250" s="211" t="n"/>
      <c r="I250" s="211" t="n"/>
      <c r="J250" s="211" t="n"/>
      <c r="K250" s="211" t="n"/>
      <c r="L250" s="211" t="n"/>
      <c r="M250" s="211" t="n"/>
      <c r="N250" s="211" t="n"/>
      <c r="O250" s="210" t="n"/>
    </row>
    <row r="251" ht="15" customHeight="1">
      <c r="A251" s="92" t="inlineStr">
        <is>
          <t>Ladder / company</t>
        </is>
      </c>
      <c r="B251" s="92" t="inlineStr">
        <is>
          <t>A1</t>
        </is>
      </c>
      <c r="C251" s="92" t="inlineStr">
        <is>
          <t>A2</t>
        </is>
      </c>
      <c r="D251" s="92" t="inlineStr">
        <is>
          <t>A3</t>
        </is>
      </c>
      <c r="E251" s="92" t="inlineStr">
        <is>
          <t>B1</t>
        </is>
      </c>
      <c r="F251" s="92" t="inlineStr">
        <is>
          <t>B2</t>
        </is>
      </c>
      <c r="G251" s="92" t="inlineStr">
        <is>
          <t>B3</t>
        </is>
      </c>
      <c r="H251" s="92" t="inlineStr">
        <is>
          <t>B+</t>
        </is>
      </c>
      <c r="I251" s="92" t="inlineStr">
        <is>
          <t>C1</t>
        </is>
      </c>
      <c r="J251" s="92" t="inlineStr">
        <is>
          <t>C2</t>
        </is>
      </c>
      <c r="K251" s="92" t="inlineStr">
        <is>
          <t>C+</t>
        </is>
      </c>
      <c r="L251" s="92" t="inlineStr">
        <is>
          <t>D1</t>
        </is>
      </c>
      <c r="M251" s="92" t="inlineStr">
        <is>
          <t>D2</t>
        </is>
      </c>
      <c r="N251" s="92" t="inlineStr">
        <is>
          <t>E1</t>
        </is>
      </c>
      <c r="O251" s="92" t="inlineStr">
        <is>
          <t>E2</t>
        </is>
      </c>
    </row>
    <row r="252" ht="54" customHeight="1">
      <c r="A252" s="46" t="inlineStr">
        <is>
          <t>IRIS — IC title</t>
        </is>
      </c>
      <c r="B252" s="26" t="inlineStr">
        <is>
          <t>Intern / Trainee</t>
        </is>
      </c>
      <c r="C252" s="26" t="inlineStr">
        <is>
          <t>Associate</t>
        </is>
      </c>
      <c r="D252" s="26" t="inlineStr">
        <is>
          <t>Senior Associate</t>
        </is>
      </c>
      <c r="E252" s="23" t="inlineStr">
        <is>
          <t>Specialist</t>
        </is>
      </c>
      <c r="F252" s="23" t="inlineStr">
        <is>
          <t>Senior Specialist</t>
        </is>
      </c>
      <c r="G252" s="23" t="inlineStr">
        <is>
          <t>Lead Specialist</t>
        </is>
      </c>
      <c r="H252" s="30" t="inlineStr">
        <is>
          <t>Practice Lead · Player-Coach</t>
        </is>
      </c>
      <c r="I252" s="33" t="inlineStr">
        <is>
          <t>Principal</t>
        </is>
      </c>
      <c r="J252" s="33" t="inlineStr">
        <is>
          <t>Senior Principal / Architect</t>
        </is>
      </c>
      <c r="K252" s="36" t="inlineStr">
        <is>
          <t>Group Head · Player-Coach</t>
        </is>
      </c>
      <c r="L252" s="39" t="inlineStr">
        <is>
          <t>Chief Specialist / Distinguished Principal</t>
        </is>
      </c>
      <c r="M252" s="39" t="inlineStr">
        <is>
          <t>—</t>
        </is>
      </c>
      <c r="N252" s="42" t="inlineStr">
        <is>
          <t>—</t>
        </is>
      </c>
      <c r="O252" s="42" t="inlineStr">
        <is>
          <t>—</t>
        </is>
      </c>
    </row>
    <row r="253" ht="54" customHeight="1">
      <c r="A253" s="46" t="inlineStr">
        <is>
          <t>IRIS — Manager title</t>
        </is>
      </c>
      <c r="B253" s="26" t="inlineStr"/>
      <c r="C253" s="26" t="inlineStr"/>
      <c r="D253" s="26" t="inlineStr"/>
      <c r="E253" s="23" t="inlineStr">
        <is>
          <t>Team Lead</t>
        </is>
      </c>
      <c r="F253" s="23" t="inlineStr">
        <is>
          <t>Manager</t>
        </is>
      </c>
      <c r="G253" s="23" t="inlineStr">
        <is>
          <t>Senior Manager</t>
        </is>
      </c>
      <c r="H253" s="30" t="inlineStr">
        <is>
          <t>Practice Lead · Player-Coach</t>
        </is>
      </c>
      <c r="I253" s="33" t="inlineStr">
        <is>
          <t>Associate Head</t>
        </is>
      </c>
      <c r="J253" s="33" t="inlineStr">
        <is>
          <t>Head of Function</t>
        </is>
      </c>
      <c r="K253" s="36" t="inlineStr">
        <is>
          <t>Group Head · Player-Coach</t>
        </is>
      </c>
      <c r="L253" s="39" t="inlineStr">
        <is>
          <t>Associate Vice President / Business Head</t>
        </is>
      </c>
      <c r="M253" s="39" t="inlineStr">
        <is>
          <t>Vice President</t>
        </is>
      </c>
      <c r="N253" s="42" t="inlineStr">
        <is>
          <t>CXO / President</t>
        </is>
      </c>
      <c r="O253" s="42" t="inlineStr">
        <is>
          <t>Chief Executive Officer</t>
        </is>
      </c>
    </row>
    <row r="254" ht="15" customHeight="1">
      <c r="A254" s="46" t="inlineStr">
        <is>
          <t>IRIS — people at level</t>
        </is>
      </c>
      <c r="B254" s="26" t="inlineStr"/>
      <c r="C254" s="26" t="inlineStr"/>
      <c r="D254" s="26" t="n">
        <v>1</v>
      </c>
      <c r="E254" s="23" t="n">
        <v>1</v>
      </c>
      <c r="F254" s="23" t="n">
        <v>1</v>
      </c>
      <c r="G254" s="23" t="n">
        <v>1</v>
      </c>
      <c r="H254" s="30" t="inlineStr"/>
      <c r="I254" s="33" t="n">
        <v>1</v>
      </c>
      <c r="J254" s="33" t="inlineStr"/>
      <c r="K254" s="36" t="inlineStr"/>
      <c r="L254" s="39" t="inlineStr"/>
      <c r="M254" s="39" t="inlineStr"/>
      <c r="N254" s="42" t="inlineStr"/>
      <c r="O254" s="42" t="inlineStr"/>
    </row>
    <row r="255" ht="54" customHeight="1">
      <c r="A255" s="13" t="inlineStr">
        <is>
          <t>IRIS Vs Competitor Benchmark — SaaS sales ladder — IC · informed by SaaStr and title guides, C16</t>
        </is>
      </c>
      <c r="B255" s="15" t="inlineStr"/>
      <c r="C255" s="15" t="inlineStr">
        <is>
          <t>SDR / BDR</t>
        </is>
      </c>
      <c r="D255" s="15" t="inlineStr">
        <is>
          <t>Senior SDR</t>
        </is>
      </c>
      <c r="E255" s="15" t="inlineStr">
        <is>
          <t>Account Executive · SMB</t>
        </is>
      </c>
      <c r="F255" s="15" t="inlineStr">
        <is>
          <t>Mid-Market AE</t>
        </is>
      </c>
      <c r="G255" s="15" t="inlineStr">
        <is>
          <t>Enterprise AE</t>
        </is>
      </c>
      <c r="H255" s="15" t="inlineStr"/>
      <c r="I255" s="15" t="inlineStr">
        <is>
          <t>Strategic / Principal AE</t>
        </is>
      </c>
      <c r="J255" s="15" t="inlineStr"/>
      <c r="K255" s="15" t="inlineStr"/>
      <c r="L255" s="15" t="inlineStr"/>
      <c r="M255" s="15" t="inlineStr"/>
      <c r="N255" s="15" t="inlineStr"/>
      <c r="O255" s="15" t="inlineStr"/>
    </row>
    <row r="256" ht="54" customHeight="1">
      <c r="A256" s="13" t="inlineStr">
        <is>
          <t>Job postings: player-coach sales leaders</t>
        </is>
      </c>
      <c r="B256" s="15" t="inlineStr"/>
      <c r="C256" s="15" t="inlineStr"/>
      <c r="D256" s="15" t="inlineStr"/>
      <c r="E256" s="15" t="inlineStr"/>
      <c r="F256" s="15" t="inlineStr"/>
      <c r="G256" s="15" t="inlineStr"/>
      <c r="H256" s="15" t="inlineStr">
        <is>
          <t>Sales Lead — Player/Coach · carries quota</t>
        </is>
      </c>
      <c r="I256" s="15" t="inlineStr"/>
      <c r="J256" s="15" t="inlineStr"/>
      <c r="K256" s="15" t="inlineStr">
        <is>
          <t>Head of Revenue — Player/Coach</t>
        </is>
      </c>
      <c r="L256" s="15" t="inlineStr"/>
      <c r="M256" s="15" t="inlineStr"/>
      <c r="N256" s="15" t="inlineStr"/>
      <c r="O256" s="15" t="inlineStr"/>
    </row>
    <row r="257" ht="54" customHeight="1">
      <c r="A257" s="13" t="inlineStr">
        <is>
          <t>IRIS Vs Competitor Benchmark — SaaS sales ladder — management · informed by title guides, C16</t>
        </is>
      </c>
      <c r="B257" s="15" t="inlineStr"/>
      <c r="C257" s="15" t="inlineStr"/>
      <c r="D257" s="15" t="inlineStr"/>
      <c r="E257" s="15" t="inlineStr">
        <is>
          <t>SDR Team Lead</t>
        </is>
      </c>
      <c r="F257" s="15" t="inlineStr">
        <is>
          <t>Sales Manager</t>
        </is>
      </c>
      <c r="G257" s="15" t="inlineStr">
        <is>
          <t>Senior Sales Manager</t>
        </is>
      </c>
      <c r="H257" s="15" t="inlineStr"/>
      <c r="I257" s="15" t="inlineStr">
        <is>
          <t>Regional Sales Head</t>
        </is>
      </c>
      <c r="J257" s="15" t="inlineStr">
        <is>
          <t>Director of Sales</t>
        </is>
      </c>
      <c r="K257" s="15" t="inlineStr"/>
      <c r="L257" s="15" t="inlineStr">
        <is>
          <t>VP Sales</t>
        </is>
      </c>
      <c r="M257" s="15" t="inlineStr">
        <is>
          <t>SVP Sales</t>
        </is>
      </c>
      <c r="N257" s="15" t="inlineStr">
        <is>
          <t>Chief Revenue Officer</t>
        </is>
      </c>
      <c r="O257" s="15" t="inlineStr"/>
    </row>
    <row r="258" ht="15" customHeight="1"/>
    <row r="259" ht="20" customHeight="1">
      <c r="A259" s="173" t="inlineStr">
        <is>
          <t>CARBON Business Head — 1 person</t>
        </is>
      </c>
    </row>
    <row r="260" ht="15" customHeight="1">
      <c r="A260" s="209" t="inlineStr">
        <is>
          <t>IRIS Executive Leadership Vs · Standard: Aon Radford executive levels E1–E6; Mercer ET1–ET3; Korn Ferry Leadership Architect · 1 here</t>
        </is>
      </c>
      <c r="B260" s="211" t="n"/>
      <c r="C260" s="211" t="n"/>
      <c r="D260" s="211" t="n"/>
      <c r="E260" s="211" t="n"/>
      <c r="F260" s="211" t="n"/>
      <c r="G260" s="211" t="n"/>
      <c r="H260" s="211" t="n"/>
      <c r="I260" s="211" t="n"/>
      <c r="J260" s="211" t="n"/>
      <c r="K260" s="211" t="n"/>
      <c r="L260" s="211" t="n"/>
      <c r="M260" s="211" t="n"/>
      <c r="N260" s="211" t="n"/>
      <c r="O260" s="210" t="n"/>
    </row>
    <row r="261" ht="15" customHeight="1">
      <c r="A261" s="92" t="inlineStr">
        <is>
          <t>Ladder / company</t>
        </is>
      </c>
      <c r="B261" s="92" t="inlineStr">
        <is>
          <t>A1</t>
        </is>
      </c>
      <c r="C261" s="92" t="inlineStr">
        <is>
          <t>A2</t>
        </is>
      </c>
      <c r="D261" s="92" t="inlineStr">
        <is>
          <t>A3</t>
        </is>
      </c>
      <c r="E261" s="92" t="inlineStr">
        <is>
          <t>B1</t>
        </is>
      </c>
      <c r="F261" s="92" t="inlineStr">
        <is>
          <t>B2</t>
        </is>
      </c>
      <c r="G261" s="92" t="inlineStr">
        <is>
          <t>B3</t>
        </is>
      </c>
      <c r="H261" s="92" t="inlineStr">
        <is>
          <t>B+</t>
        </is>
      </c>
      <c r="I261" s="92" t="inlineStr">
        <is>
          <t>C1</t>
        </is>
      </c>
      <c r="J261" s="92" t="inlineStr">
        <is>
          <t>C2</t>
        </is>
      </c>
      <c r="K261" s="92" t="inlineStr">
        <is>
          <t>C+</t>
        </is>
      </c>
      <c r="L261" s="92" t="inlineStr">
        <is>
          <t>D1</t>
        </is>
      </c>
      <c r="M261" s="92" t="inlineStr">
        <is>
          <t>D2</t>
        </is>
      </c>
      <c r="N261" s="92" t="inlineStr">
        <is>
          <t>E1</t>
        </is>
      </c>
      <c r="O261" s="92" t="inlineStr">
        <is>
          <t>E2</t>
        </is>
      </c>
    </row>
    <row r="262" ht="41" customHeight="1">
      <c r="A262" s="46" t="inlineStr">
        <is>
          <t>IRIS — IC title</t>
        </is>
      </c>
      <c r="B262" s="26" t="inlineStr">
        <is>
          <t>Intern / Trainee</t>
        </is>
      </c>
      <c r="C262" s="26" t="inlineStr">
        <is>
          <t>Associate</t>
        </is>
      </c>
      <c r="D262" s="26" t="inlineStr">
        <is>
          <t>Senior Associate</t>
        </is>
      </c>
      <c r="E262" s="23" t="inlineStr">
        <is>
          <t>Specialist</t>
        </is>
      </c>
      <c r="F262" s="23" t="inlineStr">
        <is>
          <t>Senior Specialist</t>
        </is>
      </c>
      <c r="G262" s="23" t="inlineStr">
        <is>
          <t>Lead Specialist</t>
        </is>
      </c>
      <c r="H262" s="30" t="inlineStr">
        <is>
          <t>Practice Lead · Player-Coach</t>
        </is>
      </c>
      <c r="I262" s="33" t="inlineStr">
        <is>
          <t>Principal</t>
        </is>
      </c>
      <c r="J262" s="33" t="inlineStr">
        <is>
          <t>Senior Principal / Architect</t>
        </is>
      </c>
      <c r="K262" s="36" t="inlineStr">
        <is>
          <t>Group Head · Player-Coach</t>
        </is>
      </c>
      <c r="L262" s="39" t="inlineStr">
        <is>
          <t>—</t>
        </is>
      </c>
      <c r="M262" s="39" t="inlineStr">
        <is>
          <t>—</t>
        </is>
      </c>
      <c r="N262" s="42" t="inlineStr">
        <is>
          <t>—</t>
        </is>
      </c>
      <c r="O262" s="42" t="inlineStr">
        <is>
          <t>—</t>
        </is>
      </c>
    </row>
    <row r="263" ht="41" customHeight="1">
      <c r="A263" s="46" t="inlineStr">
        <is>
          <t>IRIS — Manager title</t>
        </is>
      </c>
      <c r="B263" s="26" t="inlineStr"/>
      <c r="C263" s="26" t="inlineStr"/>
      <c r="D263" s="26" t="inlineStr"/>
      <c r="E263" s="23" t="inlineStr">
        <is>
          <t>Team Lead</t>
        </is>
      </c>
      <c r="F263" s="23" t="inlineStr">
        <is>
          <t>Manager</t>
        </is>
      </c>
      <c r="G263" s="23" t="inlineStr">
        <is>
          <t>Senior Manager</t>
        </is>
      </c>
      <c r="H263" s="30" t="inlineStr">
        <is>
          <t>Practice Lead · Player-Coach</t>
        </is>
      </c>
      <c r="I263" s="33" t="inlineStr">
        <is>
          <t>Associate Head</t>
        </is>
      </c>
      <c r="J263" s="33" t="inlineStr">
        <is>
          <t>Head of Function</t>
        </is>
      </c>
      <c r="K263" s="36" t="inlineStr">
        <is>
          <t>Group Head · Player-Coach</t>
        </is>
      </c>
      <c r="L263" s="39" t="inlineStr">
        <is>
          <t>Business Head</t>
        </is>
      </c>
      <c r="M263" s="39" t="inlineStr">
        <is>
          <t>Vice President</t>
        </is>
      </c>
      <c r="N263" s="42" t="inlineStr">
        <is>
          <t>CXO / President</t>
        </is>
      </c>
      <c r="O263" s="42" t="inlineStr">
        <is>
          <t>Chief Executive Officer</t>
        </is>
      </c>
    </row>
    <row r="264" ht="15" customHeight="1">
      <c r="A264" s="46" t="inlineStr">
        <is>
          <t>IRIS — people at level</t>
        </is>
      </c>
      <c r="B264" s="26" t="inlineStr"/>
      <c r="C264" s="26" t="inlineStr"/>
      <c r="D264" s="26" t="inlineStr"/>
      <c r="E264" s="23" t="inlineStr"/>
      <c r="F264" s="23" t="inlineStr"/>
      <c r="G264" s="23" t="inlineStr"/>
      <c r="H264" s="30" t="inlineStr"/>
      <c r="I264" s="33" t="inlineStr"/>
      <c r="J264" s="33" t="inlineStr"/>
      <c r="K264" s="36" t="inlineStr"/>
      <c r="L264" s="39" t="inlineStr"/>
      <c r="M264" s="39" t="n">
        <v>1</v>
      </c>
      <c r="N264" s="42" t="inlineStr"/>
      <c r="O264" s="42" t="inlineStr"/>
    </row>
    <row r="265" ht="41" customHeight="1">
      <c r="A265" s="13" t="inlineStr">
        <is>
          <t>IRIS Vs Market Benchmark — Aon Radford / Mercer executive codes</t>
        </is>
      </c>
      <c r="B265" s="15" t="inlineStr"/>
      <c r="C265" s="15" t="inlineStr"/>
      <c r="D265" s="15" t="inlineStr"/>
      <c r="E265" s="15" t="inlineStr"/>
      <c r="F265" s="15" t="inlineStr"/>
      <c r="G265" s="15" t="inlineStr"/>
      <c r="H265" s="15" t="inlineStr"/>
      <c r="I265" s="15" t="inlineStr"/>
      <c r="J265" s="15" t="inlineStr"/>
      <c r="K265" s="15" t="inlineStr"/>
      <c r="L265" s="15" t="inlineStr">
        <is>
          <t>E1–E2 VP / Business Head</t>
        </is>
      </c>
      <c r="M265" s="15" t="inlineStr">
        <is>
          <t>E3–E4 SVP</t>
        </is>
      </c>
      <c r="N265" s="15" t="inlineStr">
        <is>
          <t>E5 C-level · functional</t>
        </is>
      </c>
      <c r="O265" s="15" t="inlineStr">
        <is>
          <t>E6 CEO</t>
        </is>
      </c>
    </row>
    <row r="266" ht="41" customHeight="1">
      <c r="A266" s="13" t="inlineStr">
        <is>
          <t>IRIS Vs Competitor Benchmark — regtech / SaaS executive titles</t>
        </is>
      </c>
      <c r="B266" s="15" t="inlineStr"/>
      <c r="C266" s="15" t="inlineStr"/>
      <c r="D266" s="15" t="inlineStr"/>
      <c r="E266" s="15" t="inlineStr"/>
      <c r="F266" s="15" t="inlineStr"/>
      <c r="G266" s="15" t="inlineStr"/>
      <c r="H266" s="15" t="inlineStr"/>
      <c r="I266" s="15" t="inlineStr"/>
      <c r="J266" s="15" t="inlineStr"/>
      <c r="K266" s="15" t="inlineStr"/>
      <c r="L266" s="15" t="inlineStr">
        <is>
          <t>General Manager / VP</t>
        </is>
      </c>
      <c r="M266" s="15" t="inlineStr">
        <is>
          <t>SVP</t>
        </is>
      </c>
      <c r="N266" s="15" t="inlineStr">
        <is>
          <t>CTO · CFO · CRO · CCO · COO</t>
        </is>
      </c>
      <c r="O266" s="15" t="inlineStr">
        <is>
          <t>CEO</t>
        </is>
      </c>
    </row>
    <row r="267" ht="15" customHeight="1"/>
    <row r="268" ht="20" customHeight="1">
      <c r="A268" s="173" t="inlineStr">
        <is>
          <t>CRO - Carbon — 1 person</t>
        </is>
      </c>
    </row>
    <row r="269" ht="15" customHeight="1">
      <c r="A269" s="209" t="inlineStr">
        <is>
          <t>IRIS Executive Leadership Vs · Standard: Aon Radford executive levels E1–E6; Mercer ET1–ET3; Korn Ferry Leadership Architect · 1 here</t>
        </is>
      </c>
      <c r="B269" s="211" t="n"/>
      <c r="C269" s="211" t="n"/>
      <c r="D269" s="211" t="n"/>
      <c r="E269" s="211" t="n"/>
      <c r="F269" s="211" t="n"/>
      <c r="G269" s="211" t="n"/>
      <c r="H269" s="211" t="n"/>
      <c r="I269" s="211" t="n"/>
      <c r="J269" s="211" t="n"/>
      <c r="K269" s="211" t="n"/>
      <c r="L269" s="211" t="n"/>
      <c r="M269" s="211" t="n"/>
      <c r="N269" s="211" t="n"/>
      <c r="O269" s="210" t="n"/>
    </row>
    <row r="270" ht="15" customHeight="1">
      <c r="A270" s="92" t="inlineStr">
        <is>
          <t>Ladder / company</t>
        </is>
      </c>
      <c r="B270" s="92" t="inlineStr">
        <is>
          <t>A1</t>
        </is>
      </c>
      <c r="C270" s="92" t="inlineStr">
        <is>
          <t>A2</t>
        </is>
      </c>
      <c r="D270" s="92" t="inlineStr">
        <is>
          <t>A3</t>
        </is>
      </c>
      <c r="E270" s="92" t="inlineStr">
        <is>
          <t>B1</t>
        </is>
      </c>
      <c r="F270" s="92" t="inlineStr">
        <is>
          <t>B2</t>
        </is>
      </c>
      <c r="G270" s="92" t="inlineStr">
        <is>
          <t>B3</t>
        </is>
      </c>
      <c r="H270" s="92" t="inlineStr">
        <is>
          <t>B+</t>
        </is>
      </c>
      <c r="I270" s="92" t="inlineStr">
        <is>
          <t>C1</t>
        </is>
      </c>
      <c r="J270" s="92" t="inlineStr">
        <is>
          <t>C2</t>
        </is>
      </c>
      <c r="K270" s="92" t="inlineStr">
        <is>
          <t>C+</t>
        </is>
      </c>
      <c r="L270" s="92" t="inlineStr">
        <is>
          <t>D1</t>
        </is>
      </c>
      <c r="M270" s="92" t="inlineStr">
        <is>
          <t>D2</t>
        </is>
      </c>
      <c r="N270" s="92" t="inlineStr">
        <is>
          <t>E1</t>
        </is>
      </c>
      <c r="O270" s="92" t="inlineStr">
        <is>
          <t>E2</t>
        </is>
      </c>
    </row>
    <row r="271" ht="41" customHeight="1">
      <c r="A271" s="46" t="inlineStr">
        <is>
          <t>IRIS — IC title</t>
        </is>
      </c>
      <c r="B271" s="26" t="inlineStr">
        <is>
          <t>Intern / Trainee</t>
        </is>
      </c>
      <c r="C271" s="26" t="inlineStr">
        <is>
          <t>Associate</t>
        </is>
      </c>
      <c r="D271" s="26" t="inlineStr">
        <is>
          <t>Senior Associate</t>
        </is>
      </c>
      <c r="E271" s="23" t="inlineStr">
        <is>
          <t>Specialist</t>
        </is>
      </c>
      <c r="F271" s="23" t="inlineStr">
        <is>
          <t>Senior Specialist</t>
        </is>
      </c>
      <c r="G271" s="23" t="inlineStr">
        <is>
          <t>Lead Specialist</t>
        </is>
      </c>
      <c r="H271" s="30" t="inlineStr">
        <is>
          <t>Practice Lead · Player-Coach</t>
        </is>
      </c>
      <c r="I271" s="33" t="inlineStr">
        <is>
          <t>Principal</t>
        </is>
      </c>
      <c r="J271" s="33" t="inlineStr">
        <is>
          <t>Senior Principal / Architect</t>
        </is>
      </c>
      <c r="K271" s="36" t="inlineStr">
        <is>
          <t>Group Head · Player-Coach</t>
        </is>
      </c>
      <c r="L271" s="39" t="inlineStr">
        <is>
          <t>—</t>
        </is>
      </c>
      <c r="M271" s="39" t="inlineStr">
        <is>
          <t>—</t>
        </is>
      </c>
      <c r="N271" s="42" t="inlineStr">
        <is>
          <t>—</t>
        </is>
      </c>
      <c r="O271" s="42" t="inlineStr">
        <is>
          <t>—</t>
        </is>
      </c>
    </row>
    <row r="272" ht="41" customHeight="1">
      <c r="A272" s="46" t="inlineStr">
        <is>
          <t>IRIS — Manager title</t>
        </is>
      </c>
      <c r="B272" s="26" t="inlineStr"/>
      <c r="C272" s="26" t="inlineStr"/>
      <c r="D272" s="26" t="inlineStr"/>
      <c r="E272" s="23" t="inlineStr">
        <is>
          <t>Team Lead</t>
        </is>
      </c>
      <c r="F272" s="23" t="inlineStr">
        <is>
          <t>Manager</t>
        </is>
      </c>
      <c r="G272" s="23" t="inlineStr">
        <is>
          <t>Senior Manager</t>
        </is>
      </c>
      <c r="H272" s="30" t="inlineStr">
        <is>
          <t>Practice Lead · Player-Coach</t>
        </is>
      </c>
      <c r="I272" s="33" t="inlineStr">
        <is>
          <t>Associate Head</t>
        </is>
      </c>
      <c r="J272" s="33" t="inlineStr">
        <is>
          <t>Head of Function</t>
        </is>
      </c>
      <c r="K272" s="36" t="inlineStr">
        <is>
          <t>Group Head · Player-Coach</t>
        </is>
      </c>
      <c r="L272" s="39" t="inlineStr">
        <is>
          <t>Business Head</t>
        </is>
      </c>
      <c r="M272" s="39" t="inlineStr">
        <is>
          <t>Vice President</t>
        </is>
      </c>
      <c r="N272" s="42" t="inlineStr">
        <is>
          <t>CXO / President</t>
        </is>
      </c>
      <c r="O272" s="42" t="inlineStr">
        <is>
          <t>Chief Executive Officer</t>
        </is>
      </c>
    </row>
    <row r="273" ht="15" customHeight="1">
      <c r="A273" s="46" t="inlineStr">
        <is>
          <t>IRIS — people at level</t>
        </is>
      </c>
      <c r="B273" s="26" t="inlineStr"/>
      <c r="C273" s="26" t="inlineStr"/>
      <c r="D273" s="26" t="inlineStr"/>
      <c r="E273" s="23" t="inlineStr"/>
      <c r="F273" s="23" t="inlineStr"/>
      <c r="G273" s="23" t="inlineStr"/>
      <c r="H273" s="30" t="inlineStr"/>
      <c r="I273" s="33" t="inlineStr"/>
      <c r="J273" s="33" t="inlineStr"/>
      <c r="K273" s="36" t="inlineStr"/>
      <c r="L273" s="39" t="inlineStr"/>
      <c r="M273" s="39" t="inlineStr"/>
      <c r="N273" s="42" t="n">
        <v>1</v>
      </c>
      <c r="O273" s="42" t="inlineStr"/>
    </row>
    <row r="274" ht="41" customHeight="1">
      <c r="A274" s="13" t="inlineStr">
        <is>
          <t>IRIS Vs Market Benchmark — Aon Radford / Mercer executive codes</t>
        </is>
      </c>
      <c r="B274" s="15" t="inlineStr"/>
      <c r="C274" s="15" t="inlineStr"/>
      <c r="D274" s="15" t="inlineStr"/>
      <c r="E274" s="15" t="inlineStr"/>
      <c r="F274" s="15" t="inlineStr"/>
      <c r="G274" s="15" t="inlineStr"/>
      <c r="H274" s="15" t="inlineStr"/>
      <c r="I274" s="15" t="inlineStr"/>
      <c r="J274" s="15" t="inlineStr"/>
      <c r="K274" s="15" t="inlineStr"/>
      <c r="L274" s="15" t="inlineStr">
        <is>
          <t>E1–E2 VP / Business Head</t>
        </is>
      </c>
      <c r="M274" s="15" t="inlineStr">
        <is>
          <t>E3–E4 SVP</t>
        </is>
      </c>
      <c r="N274" s="15" t="inlineStr">
        <is>
          <t>E5 C-level · functional</t>
        </is>
      </c>
      <c r="O274" s="15" t="inlineStr">
        <is>
          <t>E6 CEO</t>
        </is>
      </c>
    </row>
    <row r="275" ht="41" customHeight="1">
      <c r="A275" s="13" t="inlineStr">
        <is>
          <t>IRIS Vs Competitor Benchmark — regtech / SaaS executive titles</t>
        </is>
      </c>
      <c r="B275" s="15" t="inlineStr"/>
      <c r="C275" s="15" t="inlineStr"/>
      <c r="D275" s="15" t="inlineStr"/>
      <c r="E275" s="15" t="inlineStr"/>
      <c r="F275" s="15" t="inlineStr"/>
      <c r="G275" s="15" t="inlineStr"/>
      <c r="H275" s="15" t="inlineStr"/>
      <c r="I275" s="15" t="inlineStr"/>
      <c r="J275" s="15" t="inlineStr"/>
      <c r="K275" s="15" t="inlineStr"/>
      <c r="L275" s="15" t="inlineStr">
        <is>
          <t>General Manager / VP</t>
        </is>
      </c>
      <c r="M275" s="15" t="inlineStr">
        <is>
          <t>SVP</t>
        </is>
      </c>
      <c r="N275" s="15" t="inlineStr">
        <is>
          <t>CTO · CFO · CRO · CCO · COO</t>
        </is>
      </c>
      <c r="O275" s="15" t="inlineStr">
        <is>
          <t>CEO</t>
        </is>
      </c>
    </row>
    <row r="276" ht="15" customHeight="1"/>
    <row r="277" ht="20" customHeight="1">
      <c r="A277" s="173" t="inlineStr">
        <is>
          <t>Customer Experience — 1 person</t>
        </is>
      </c>
    </row>
    <row r="278" ht="15" customHeight="1">
      <c r="A278" s="209" t="inlineStr">
        <is>
          <t>IRIS Executive Leadership Vs · Standard: Aon Radford executive levels E1–E6; Mercer ET1–ET3; Korn Ferry Leadership Architect · 1 here</t>
        </is>
      </c>
      <c r="B278" s="211" t="n"/>
      <c r="C278" s="211" t="n"/>
      <c r="D278" s="211" t="n"/>
      <c r="E278" s="211" t="n"/>
      <c r="F278" s="211" t="n"/>
      <c r="G278" s="211" t="n"/>
      <c r="H278" s="211" t="n"/>
      <c r="I278" s="211" t="n"/>
      <c r="J278" s="211" t="n"/>
      <c r="K278" s="211" t="n"/>
      <c r="L278" s="211" t="n"/>
      <c r="M278" s="211" t="n"/>
      <c r="N278" s="211" t="n"/>
      <c r="O278" s="210" t="n"/>
    </row>
    <row r="279" ht="15" customHeight="1">
      <c r="A279" s="92" t="inlineStr">
        <is>
          <t>Ladder / company</t>
        </is>
      </c>
      <c r="B279" s="92" t="inlineStr">
        <is>
          <t>A1</t>
        </is>
      </c>
      <c r="C279" s="92" t="inlineStr">
        <is>
          <t>A2</t>
        </is>
      </c>
      <c r="D279" s="92" t="inlineStr">
        <is>
          <t>A3</t>
        </is>
      </c>
      <c r="E279" s="92" t="inlineStr">
        <is>
          <t>B1</t>
        </is>
      </c>
      <c r="F279" s="92" t="inlineStr">
        <is>
          <t>B2</t>
        </is>
      </c>
      <c r="G279" s="92" t="inlineStr">
        <is>
          <t>B3</t>
        </is>
      </c>
      <c r="H279" s="92" t="inlineStr">
        <is>
          <t>B+</t>
        </is>
      </c>
      <c r="I279" s="92" t="inlineStr">
        <is>
          <t>C1</t>
        </is>
      </c>
      <c r="J279" s="92" t="inlineStr">
        <is>
          <t>C2</t>
        </is>
      </c>
      <c r="K279" s="92" t="inlineStr">
        <is>
          <t>C+</t>
        </is>
      </c>
      <c r="L279" s="92" t="inlineStr">
        <is>
          <t>D1</t>
        </is>
      </c>
      <c r="M279" s="92" t="inlineStr">
        <is>
          <t>D2</t>
        </is>
      </c>
      <c r="N279" s="92" t="inlineStr">
        <is>
          <t>E1</t>
        </is>
      </c>
      <c r="O279" s="92" t="inlineStr">
        <is>
          <t>E2</t>
        </is>
      </c>
    </row>
    <row r="280" ht="41" customHeight="1">
      <c r="A280" s="46" t="inlineStr">
        <is>
          <t>IRIS — IC title</t>
        </is>
      </c>
      <c r="B280" s="26" t="inlineStr">
        <is>
          <t>Intern / Trainee</t>
        </is>
      </c>
      <c r="C280" s="26" t="inlineStr">
        <is>
          <t>Associate</t>
        </is>
      </c>
      <c r="D280" s="26" t="inlineStr">
        <is>
          <t>Senior Associate</t>
        </is>
      </c>
      <c r="E280" s="23" t="inlineStr">
        <is>
          <t>Specialist</t>
        </is>
      </c>
      <c r="F280" s="23" t="inlineStr">
        <is>
          <t>Senior Specialist</t>
        </is>
      </c>
      <c r="G280" s="23" t="inlineStr">
        <is>
          <t>Lead Specialist</t>
        </is>
      </c>
      <c r="H280" s="30" t="inlineStr">
        <is>
          <t>Practice Lead · Player-Coach</t>
        </is>
      </c>
      <c r="I280" s="33" t="inlineStr">
        <is>
          <t>Principal</t>
        </is>
      </c>
      <c r="J280" s="33" t="inlineStr">
        <is>
          <t>Senior Principal / Architect</t>
        </is>
      </c>
      <c r="K280" s="36" t="inlineStr">
        <is>
          <t>Group Head · Player-Coach</t>
        </is>
      </c>
      <c r="L280" s="39" t="inlineStr">
        <is>
          <t>—</t>
        </is>
      </c>
      <c r="M280" s="39" t="inlineStr">
        <is>
          <t>—</t>
        </is>
      </c>
      <c r="N280" s="42" t="inlineStr">
        <is>
          <t>—</t>
        </is>
      </c>
      <c r="O280" s="42" t="inlineStr">
        <is>
          <t>—</t>
        </is>
      </c>
    </row>
    <row r="281" ht="41" customHeight="1">
      <c r="A281" s="46" t="inlineStr">
        <is>
          <t>IRIS — Manager title</t>
        </is>
      </c>
      <c r="B281" s="26" t="inlineStr"/>
      <c r="C281" s="26" t="inlineStr"/>
      <c r="D281" s="26" t="inlineStr"/>
      <c r="E281" s="23" t="inlineStr">
        <is>
          <t>Team Lead</t>
        </is>
      </c>
      <c r="F281" s="23" t="inlineStr">
        <is>
          <t>Manager</t>
        </is>
      </c>
      <c r="G281" s="23" t="inlineStr">
        <is>
          <t>Senior Manager</t>
        </is>
      </c>
      <c r="H281" s="30" t="inlineStr">
        <is>
          <t>Practice Lead · Player-Coach</t>
        </is>
      </c>
      <c r="I281" s="33" t="inlineStr">
        <is>
          <t>Associate Head</t>
        </is>
      </c>
      <c r="J281" s="33" t="inlineStr">
        <is>
          <t>Head of Function</t>
        </is>
      </c>
      <c r="K281" s="36" t="inlineStr">
        <is>
          <t>Group Head · Player-Coach</t>
        </is>
      </c>
      <c r="L281" s="39" t="inlineStr">
        <is>
          <t>Business Head</t>
        </is>
      </c>
      <c r="M281" s="39" t="inlineStr">
        <is>
          <t>Vice President</t>
        </is>
      </c>
      <c r="N281" s="42" t="inlineStr">
        <is>
          <t>CXO / President</t>
        </is>
      </c>
      <c r="O281" s="42" t="inlineStr">
        <is>
          <t>Chief Executive Officer</t>
        </is>
      </c>
    </row>
    <row r="282" ht="15" customHeight="1">
      <c r="A282" s="46" t="inlineStr">
        <is>
          <t>IRIS — people at level</t>
        </is>
      </c>
      <c r="B282" s="26" t="inlineStr"/>
      <c r="C282" s="26" t="inlineStr"/>
      <c r="D282" s="26" t="inlineStr"/>
      <c r="E282" s="23" t="inlineStr"/>
      <c r="F282" s="23" t="inlineStr"/>
      <c r="G282" s="23" t="inlineStr"/>
      <c r="H282" s="30" t="inlineStr"/>
      <c r="I282" s="33" t="inlineStr"/>
      <c r="J282" s="33" t="inlineStr"/>
      <c r="K282" s="36" t="inlineStr"/>
      <c r="L282" s="39" t="n">
        <v>1</v>
      </c>
      <c r="M282" s="39" t="inlineStr"/>
      <c r="N282" s="42" t="inlineStr"/>
      <c r="O282" s="42" t="inlineStr"/>
    </row>
    <row r="283" ht="41" customHeight="1">
      <c r="A283" s="13" t="inlineStr">
        <is>
          <t>IRIS Vs Market Benchmark — Aon Radford / Mercer executive codes</t>
        </is>
      </c>
      <c r="B283" s="15" t="inlineStr"/>
      <c r="C283" s="15" t="inlineStr"/>
      <c r="D283" s="15" t="inlineStr"/>
      <c r="E283" s="15" t="inlineStr"/>
      <c r="F283" s="15" t="inlineStr"/>
      <c r="G283" s="15" t="inlineStr"/>
      <c r="H283" s="15" t="inlineStr"/>
      <c r="I283" s="15" t="inlineStr"/>
      <c r="J283" s="15" t="inlineStr"/>
      <c r="K283" s="15" t="inlineStr"/>
      <c r="L283" s="15" t="inlineStr">
        <is>
          <t>E1–E2 VP / Business Head</t>
        </is>
      </c>
      <c r="M283" s="15" t="inlineStr">
        <is>
          <t>E3–E4 SVP</t>
        </is>
      </c>
      <c r="N283" s="15" t="inlineStr">
        <is>
          <t>E5 C-level · functional</t>
        </is>
      </c>
      <c r="O283" s="15" t="inlineStr">
        <is>
          <t>E6 CEO</t>
        </is>
      </c>
    </row>
    <row r="284" ht="41" customHeight="1">
      <c r="A284" s="13" t="inlineStr">
        <is>
          <t>IRIS Vs Competitor Benchmark — regtech / SaaS executive titles</t>
        </is>
      </c>
      <c r="B284" s="15" t="inlineStr"/>
      <c r="C284" s="15" t="inlineStr"/>
      <c r="D284" s="15" t="inlineStr"/>
      <c r="E284" s="15" t="inlineStr"/>
      <c r="F284" s="15" t="inlineStr"/>
      <c r="G284" s="15" t="inlineStr"/>
      <c r="H284" s="15" t="inlineStr"/>
      <c r="I284" s="15" t="inlineStr"/>
      <c r="J284" s="15" t="inlineStr"/>
      <c r="K284" s="15" t="inlineStr"/>
      <c r="L284" s="15" t="inlineStr">
        <is>
          <t>General Manager / VP</t>
        </is>
      </c>
      <c r="M284" s="15" t="inlineStr">
        <is>
          <t>SVP</t>
        </is>
      </c>
      <c r="N284" s="15" t="inlineStr">
        <is>
          <t>CTO · CFO · CRO · CCO · COO</t>
        </is>
      </c>
      <c r="O284" s="15" t="inlineStr">
        <is>
          <t>CEO</t>
        </is>
      </c>
    </row>
    <row r="285" ht="15" customHeight="1"/>
    <row r="286" ht="20" customHeight="1">
      <c r="A286" s="6" t="inlineStr">
        <is>
          <t>R4. Levelling and market databases used</t>
        </is>
      </c>
    </row>
    <row r="287" ht="15" customHeight="1">
      <c r="A287" s="12" t="inlineStr">
        <is>
          <t>Database / method</t>
        </is>
      </c>
      <c r="B287" s="211" t="n"/>
      <c r="C287" s="210" t="n"/>
      <c r="D287" s="12" t="inlineStr">
        <is>
          <t>What it gave</t>
        </is>
      </c>
      <c r="E287" s="211" t="n"/>
      <c r="F287" s="211" t="n"/>
      <c r="G287" s="211" t="n"/>
      <c r="H287" s="211" t="n"/>
      <c r="I287" s="210" t="n"/>
      <c r="J287" s="12" t="inlineStr">
        <is>
          <t>Site</t>
        </is>
      </c>
      <c r="K287" s="211" t="n"/>
      <c r="L287" s="211" t="n"/>
      <c r="M287" s="210" t="n"/>
      <c r="N287" s="12" t="inlineStr">
        <is>
          <t>Status</t>
        </is>
      </c>
      <c r="O287" s="210" t="n"/>
    </row>
    <row r="288" ht="28" customHeight="1">
      <c r="A288" s="13" t="inlineStr">
        <is>
          <t>Aon Radford · Global Technology Survey</t>
        </is>
      </c>
      <c r="B288" s="211" t="n"/>
      <c r="C288" s="210" t="n"/>
      <c r="D288" s="16" t="inlineStr">
        <is>
          <t>Survey levels P1–P7 / M1–M6 / E1–E6 used on every IRIS level</t>
        </is>
      </c>
      <c r="E288" s="211" t="n"/>
      <c r="F288" s="211" t="n"/>
      <c r="G288" s="211" t="n"/>
      <c r="H288" s="211" t="n"/>
      <c r="I288" s="210" t="n"/>
      <c r="J288" s="16" t="inlineStr">
        <is>
          <t>https://radford.aon.com</t>
        </is>
      </c>
      <c r="K288" s="211" t="n"/>
      <c r="L288" s="211" t="n"/>
      <c r="M288" s="210" t="n"/>
      <c r="N288" s="16" t="inlineStr">
        <is>
          <t>Used — codes; pay data to buy</t>
        </is>
      </c>
      <c r="O288" s="210" t="n"/>
    </row>
    <row r="289" ht="28" customHeight="1">
      <c r="A289" s="13" t="inlineStr">
        <is>
          <t>Mercer TRS / Mercer IPE</t>
        </is>
      </c>
      <c r="B289" s="211" t="n"/>
      <c r="C289" s="210" t="n"/>
      <c r="D289" s="16" t="inlineStr">
        <is>
          <t>Career levels and position evaluation</t>
        </is>
      </c>
      <c r="E289" s="211" t="n"/>
      <c r="F289" s="211" t="n"/>
      <c r="G289" s="211" t="n"/>
      <c r="H289" s="211" t="n"/>
      <c r="I289" s="210" t="n"/>
      <c r="J289" s="16" t="inlineStr">
        <is>
          <t>https://www.mercer.com</t>
        </is>
      </c>
      <c r="K289" s="211" t="n"/>
      <c r="L289" s="211" t="n"/>
      <c r="M289" s="210" t="n"/>
      <c r="N289" s="16" t="inlineStr">
        <is>
          <t>Used — method; pay data to buy</t>
        </is>
      </c>
      <c r="O289" s="210" t="n"/>
    </row>
    <row r="290" ht="15" customHeight="1">
      <c r="A290" s="13" t="inlineStr">
        <is>
          <t>WTW Global Grading System</t>
        </is>
      </c>
      <c r="B290" s="211" t="n"/>
      <c r="C290" s="210" t="n"/>
      <c r="D290" s="16" t="inlineStr">
        <is>
          <t>Banding-then-grading logic</t>
        </is>
      </c>
      <c r="E290" s="211" t="n"/>
      <c r="F290" s="211" t="n"/>
      <c r="G290" s="211" t="n"/>
      <c r="H290" s="211" t="n"/>
      <c r="I290" s="210" t="n"/>
      <c r="J290" s="16" t="inlineStr">
        <is>
          <t>https://www.wtwco.com</t>
        </is>
      </c>
      <c r="K290" s="211" t="n"/>
      <c r="L290" s="211" t="n"/>
      <c r="M290" s="210" t="n"/>
      <c r="N290" s="16" t="inlineStr">
        <is>
          <t>Used — method</t>
        </is>
      </c>
      <c r="O290" s="210" t="n"/>
    </row>
    <row r="291" ht="15" customHeight="1">
      <c r="A291" s="13" t="inlineStr">
        <is>
          <t>Korn Ferry Hay Guide Chart-Profile</t>
        </is>
      </c>
      <c r="B291" s="211" t="n"/>
      <c r="C291" s="210" t="n"/>
      <c r="D291" s="16" t="inlineStr">
        <is>
          <t>Factors and A / L / P profiles</t>
        </is>
      </c>
      <c r="E291" s="211" t="n"/>
      <c r="F291" s="211" t="n"/>
      <c r="G291" s="211" t="n"/>
      <c r="H291" s="211" t="n"/>
      <c r="I291" s="210" t="n"/>
      <c r="J291" s="16" t="inlineStr">
        <is>
          <t>https://www.kornferry.com</t>
        </is>
      </c>
      <c r="K291" s="211" t="n"/>
      <c r="L291" s="211" t="n"/>
      <c r="M291" s="210" t="n"/>
      <c r="N291" s="16" t="inlineStr">
        <is>
          <t>Used — method</t>
        </is>
      </c>
      <c r="O291" s="210" t="n"/>
    </row>
    <row r="292" ht="15" customHeight="1">
      <c r="A292" s="13" t="inlineStr">
        <is>
          <t>Pave</t>
        </is>
      </c>
      <c r="B292" s="211" t="n"/>
      <c r="C292" s="210" t="n"/>
      <c r="D292" s="16" t="inlineStr">
        <is>
          <t>Radford / Mercer level crosswalk</t>
        </is>
      </c>
      <c r="E292" s="211" t="n"/>
      <c r="F292" s="211" t="n"/>
      <c r="G292" s="211" t="n"/>
      <c r="H292" s="211" t="n"/>
      <c r="I292" s="210" t="n"/>
      <c r="J292" s="16" t="inlineStr">
        <is>
          <t>https://support.pave.com</t>
        </is>
      </c>
      <c r="K292" s="211" t="n"/>
      <c r="L292" s="211" t="n"/>
      <c r="M292" s="210" t="n"/>
      <c r="N292" s="16" t="inlineStr">
        <is>
          <t>Used</t>
        </is>
      </c>
      <c r="O292" s="210" t="n"/>
    </row>
    <row r="293" ht="67" customHeight="1">
      <c r="A293" s="13" t="inlineStr">
        <is>
          <t>Levels.fyi</t>
        </is>
      </c>
      <c r="B293" s="211" t="n"/>
      <c r="C293" s="210" t="n"/>
      <c r="D293" s="16" t="inlineStr">
        <is>
          <t>Company level ladders · Workiva, Broadridge, Nasdaq, Freshworks, Zoho, Clear, Atlassian</t>
        </is>
      </c>
      <c r="E293" s="211" t="n"/>
      <c r="F293" s="211" t="n"/>
      <c r="G293" s="211" t="n"/>
      <c r="H293" s="211" t="n"/>
      <c r="I293" s="210" t="n"/>
      <c r="J293" s="16" t="inlineStr">
        <is>
          <t>https://www.levels.fyi</t>
        </is>
      </c>
      <c r="K293" s="211" t="n"/>
      <c r="L293" s="211" t="n"/>
      <c r="M293" s="210" t="n"/>
      <c r="N293" s="16" t="inlineStr">
        <is>
          <t>Used — titles and levels only, not pay; pages did not load in the October 2026 source check, so unverified</t>
        </is>
      </c>
      <c r="O293" s="210" t="n"/>
    </row>
    <row r="294" ht="15" customHeight="1">
      <c r="A294" s="13" t="inlineStr">
        <is>
          <t>SFIA Foundation</t>
        </is>
      </c>
      <c r="B294" s="211" t="n"/>
      <c r="C294" s="210" t="n"/>
      <c r="D294" s="16" t="inlineStr">
        <is>
          <t>Levels of responsibility; skills</t>
        </is>
      </c>
      <c r="E294" s="211" t="n"/>
      <c r="F294" s="211" t="n"/>
      <c r="G294" s="211" t="n"/>
      <c r="H294" s="211" t="n"/>
      <c r="I294" s="210" t="n"/>
      <c r="J294" s="16" t="inlineStr">
        <is>
          <t>https://sfia-online.org</t>
        </is>
      </c>
      <c r="K294" s="211" t="n"/>
      <c r="L294" s="211" t="n"/>
      <c r="M294" s="210" t="n"/>
      <c r="N294" s="16" t="inlineStr">
        <is>
          <t>Used</t>
        </is>
      </c>
      <c r="O294" s="210" t="n"/>
    </row>
    <row r="295" ht="28" customHeight="1">
      <c r="A295" s="13" t="inlineStr">
        <is>
          <t>Built In / company career sites / Personio</t>
        </is>
      </c>
      <c r="B295" s="211" t="n"/>
      <c r="C295" s="210" t="n"/>
      <c r="D295" s="16" t="inlineStr">
        <is>
          <r>
            <rPr>
              <rFont val="Calibri"/>
              <b val="1"/>
              <sz val="10"/>
            </rPr>
            <t>Job postings:</t>
          </r>
          <r>
            <rPr>
              <rFont val="Calibri"/>
              <sz val="10"/>
            </rPr>
            <t xml:space="preserve"> Workiva, DFIN, Toppan Merrill, Regnology, Gainsight</t>
          </r>
        </is>
      </c>
      <c r="E295" s="211" t="n"/>
      <c r="F295" s="211" t="n"/>
      <c r="G295" s="211" t="n"/>
      <c r="H295" s="211" t="n"/>
      <c r="I295" s="210" t="n"/>
      <c r="J295" s="16" t="inlineStr">
        <is>
          <t>https://builtin.com ; https://www.regnology.net/en/careers</t>
        </is>
      </c>
      <c r="K295" s="211" t="n"/>
      <c r="L295" s="211" t="n"/>
      <c r="M295" s="210" t="n"/>
      <c r="N295" s="16" t="inlineStr">
        <is>
          <t>Used — titles and requirements</t>
        </is>
      </c>
      <c r="O295" s="210" t="n"/>
    </row>
    <row r="296" ht="28" customHeight="1">
      <c r="A296" s="13" t="inlineStr">
        <is>
          <t>Chartis RiskTech100, Central Banking awards, CFO Shortlist</t>
        </is>
      </c>
      <c r="B296" s="211" t="n"/>
      <c r="C296" s="210" t="n"/>
      <c r="D296" s="16" t="inlineStr">
        <is>
          <t>Regtech and disclosure-management market leadership</t>
        </is>
      </c>
      <c r="E296" s="211" t="n"/>
      <c r="F296" s="211" t="n"/>
      <c r="G296" s="211" t="n"/>
      <c r="H296" s="211" t="n"/>
      <c r="I296" s="210" t="n"/>
      <c r="J296" s="16" t="inlineStr">
        <is>
          <t>https://www.centralbanking.com ; https://www.cfoshortlist.com</t>
        </is>
      </c>
      <c r="K296" s="211" t="n"/>
      <c r="L296" s="211" t="n"/>
      <c r="M296" s="210" t="n"/>
      <c r="N296" s="16" t="inlineStr">
        <is>
          <t>Used — peer selection</t>
        </is>
      </c>
      <c r="O296" s="210" t="n"/>
    </row>
    <row r="297" ht="15" customHeight="1"/>
    <row r="298" ht="20" customHeight="1">
      <c r="A298" s="6" t="inlineStr">
        <is>
          <t>R5. Full source register · also in the Master, M16</t>
        </is>
      </c>
    </row>
    <row r="299" ht="41" customHeight="1">
      <c r="A299" s="11" t="inlineStr">
        <is>
          <r>
            <rPr>
              <rFont val="Calibri"/>
              <b val="1"/>
              <i val="1"/>
              <color rgb="00595959"/>
              <sz val="10"/>
            </rPr>
            <t>About the references:</t>
          </r>
          <r>
            <rPr>
              <rFont val="Calibri"/>
              <i val="1"/>
              <color rgb="00595959"/>
              <sz val="10"/>
            </rPr>
            <t xml:space="preserve">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r>
        </is>
      </c>
    </row>
    <row r="300" ht="15" customHeight="1">
      <c r="A300" s="12" t="inlineStr">
        <is>
          <t>ID</t>
        </is>
      </c>
      <c r="B300" s="12" t="inlineStr">
        <is>
          <t>Source</t>
        </is>
      </c>
      <c r="C300" s="211" t="n"/>
      <c r="D300" s="210" t="n"/>
      <c r="E300" s="12" t="inlineStr">
        <is>
          <t>Type</t>
        </is>
      </c>
      <c r="F300" s="210" t="n"/>
      <c r="G300" s="12" t="inlineStr">
        <is>
          <t>What it contributed</t>
        </is>
      </c>
      <c r="H300" s="211" t="n"/>
      <c r="I300" s="211" t="n"/>
      <c r="J300" s="210" t="n"/>
      <c r="K300" s="12" t="inlineStr">
        <is>
          <t>Link / where</t>
        </is>
      </c>
      <c r="L300" s="211" t="n"/>
      <c r="M300" s="211" t="n"/>
      <c r="N300" s="210" t="n"/>
      <c r="O300" s="12" t="inlineStr">
        <is>
          <t>Grade</t>
        </is>
      </c>
    </row>
    <row r="301" ht="28" customHeight="1">
      <c r="A301" s="13" t="inlineStr">
        <is>
          <t>S01</t>
        </is>
      </c>
      <c r="B301" s="16" t="inlineStr">
        <is>
          <t>Aon Radford — Global Job Architecture &amp; Leveling</t>
        </is>
      </c>
      <c r="C301" s="211" t="n"/>
      <c r="D301" s="210" t="n"/>
      <c r="E301" s="16" t="inlineStr">
        <is>
          <t>Salary-survey levelling system</t>
        </is>
      </c>
      <c r="F301" s="210" t="n"/>
      <c r="G301" s="16" t="inlineStr">
        <is>
          <t>P1–P7 / M1–M6 / E1–E6 market codes on every IRIS level; dual IC / management streams</t>
        </is>
      </c>
      <c r="H301" s="211" t="n"/>
      <c r="I301" s="211" t="n"/>
      <c r="J301" s="210" t="n"/>
      <c r="K301" s="16" t="inlineStr">
        <is>
          <t>https://radford.aon.com/en-us/products/release-notes/2021/radford-job-architecture-leveling</t>
        </is>
      </c>
      <c r="L301" s="211" t="n"/>
      <c r="M301" s="211" t="n"/>
      <c r="N301" s="210" t="n"/>
      <c r="O301" s="16" t="inlineStr">
        <is>
          <t>Primary</t>
        </is>
      </c>
    </row>
    <row r="302" ht="41" customHeight="1">
      <c r="A302" s="13" t="inlineStr">
        <is>
          <t>S02</t>
        </is>
      </c>
      <c r="B302" s="16" t="inlineStr">
        <is>
          <t>Pave — job levels and Radford / Mercer crosswalk</t>
        </is>
      </c>
      <c r="C302" s="211" t="n"/>
      <c r="D302" s="210" t="n"/>
      <c r="E302" s="16" t="inlineStr">
        <is>
          <t>Compensation platform</t>
        </is>
      </c>
      <c r="F302" s="210" t="n"/>
      <c r="G302" s="16" t="inlineStr">
        <is>
          <t>Level names · P1 Entry, P2 Developing, P3 Career, P4 Senior, P5 Expert, P6 Principal; M3 Manager … M6 Senior Director and the Radford ↔ Mercer mapping</t>
        </is>
      </c>
      <c r="H302" s="211" t="n"/>
      <c r="I302" s="211" t="n"/>
      <c r="J302" s="210" t="n"/>
      <c r="K302" s="16" t="inlineStr">
        <is>
          <t>https://support.pave.com/articles/understand-job-levels-SiKTjMHZtr.md</t>
        </is>
      </c>
      <c r="L302" s="211" t="n"/>
      <c r="M302" s="211" t="n"/>
      <c r="N302" s="210" t="n"/>
      <c r="O302" s="16" t="inlineStr">
        <is>
          <t>Primary</t>
        </is>
      </c>
    </row>
    <row r="303" ht="67" customHeight="1">
      <c r="A303" s="13" t="inlineStr">
        <is>
          <t>S03</t>
        </is>
      </c>
      <c r="B303" s="16" t="inlineStr">
        <is>
          <t>Mercer career levels · Executive, Management, Professional, Para-professional</t>
        </is>
      </c>
      <c r="C303" s="211" t="n"/>
      <c r="D303" s="210" t="n"/>
      <c r="E303" s="16" t="inlineStr">
        <is>
          <t>Survey levelling system</t>
        </is>
      </c>
      <c r="F303" s="210" t="n"/>
      <c r="G303" s="16" t="inlineStr">
        <is>
          <t>Management · M3+ = more time managing others' work than doing own work; M2 can be a team lead who also does the work; Mercer team-leader roles lead 2+ professionals → IRIS track rules · the 3-report manager threshold is IRIS's own rule</t>
        </is>
      </c>
      <c r="H303" s="211" t="n"/>
      <c r="I303" s="211" t="n"/>
      <c r="J303" s="210" t="n"/>
      <c r="K303" s="16" t="inlineStr">
        <is>
          <t>https://help.figures.hr/en/articles/389223-mercer-levels ; https://info.mercer.com/rs/521-DEV-513/images/MLS-Job-Catalogue.pdf</t>
        </is>
      </c>
      <c r="L303" s="211" t="n"/>
      <c r="M303" s="211" t="n"/>
      <c r="N303" s="210" t="n"/>
      <c r="O303" s="16" t="inlineStr">
        <is>
          <t>Secondary</t>
        </is>
      </c>
    </row>
    <row r="304" ht="41" customHeight="1">
      <c r="A304" s="13" t="inlineStr">
        <is>
          <t>S04</t>
        </is>
      </c>
      <c r="B304" s="16" t="inlineStr">
        <is>
          <t>Mercer IPE · International Position Evaluation</t>
        </is>
      </c>
      <c r="C304" s="211" t="n"/>
      <c r="D304" s="210" t="n"/>
      <c r="E304" s="16" t="inlineStr">
        <is>
          <t>Job-evaluation method</t>
        </is>
      </c>
      <c r="F304" s="210" t="n"/>
      <c r="G304" s="16" t="inlineStr">
        <is>
          <t>Factors Impact, Communication, Innovation, Knowledge · plus Effort &amp; Working Conditions, not used by IRIS → mapped to the IRIS six factors</t>
        </is>
      </c>
      <c r="H304" s="211" t="n"/>
      <c r="I304" s="211" t="n"/>
      <c r="J304" s="210" t="n"/>
      <c r="K304" s="16" t="inlineStr">
        <is>
          <t>https://www.mercer.com/en-in/solutions/talent-and-rewards/job-architecture/job-evaluation-ipe/</t>
        </is>
      </c>
      <c r="L304" s="211" t="n"/>
      <c r="M304" s="211" t="n"/>
      <c r="N304" s="210" t="n"/>
      <c r="O304" s="16" t="inlineStr">
        <is>
          <t>Primary</t>
        </is>
      </c>
    </row>
    <row r="305" ht="67" customHeight="1">
      <c r="A305" s="13" t="inlineStr">
        <is>
          <t>S05</t>
        </is>
      </c>
      <c r="B305" s="16" t="inlineStr">
        <is>
          <t>Korn Ferry Hay Guide Chart-Profile method</t>
        </is>
      </c>
      <c r="C305" s="211" t="n"/>
      <c r="D305" s="210" t="n"/>
      <c r="E305" s="16" t="inlineStr">
        <is>
          <t>Job-evaluation method</t>
        </is>
      </c>
      <c r="F305" s="210" t="n"/>
      <c r="G305" s="16" t="inlineStr">
        <is>
          <t>Factors Know-How, Problem Solving, Accountability · plus Working Conditions where it applies; used by 5,000+ private and public organisations</t>
        </is>
      </c>
      <c r="H305" s="211" t="n"/>
      <c r="I305" s="211" t="n"/>
      <c r="J305" s="210" t="n"/>
      <c r="K305" s="16" t="inlineStr">
        <is>
          <t>https://www.gov.nl.ca/exec/tbs/department/branches/classification/what-is-the-korn-ferry-hay-group-guide-chart-profile-method-of-job-evaluation/ ; https://www.uwo.ca/humanresources/wjec/docs/hay_method_overview.pdf</t>
        </is>
      </c>
      <c r="L305" s="211" t="n"/>
      <c r="M305" s="211" t="n"/>
      <c r="N305" s="210" t="n"/>
      <c r="O305" s="16" t="inlineStr">
        <is>
          <t>Primary</t>
        </is>
      </c>
    </row>
    <row r="306" ht="67" customHeight="1">
      <c r="A306" s="13" t="inlineStr">
        <is>
          <t>S06</t>
        </is>
      </c>
      <c r="B306" s="16" t="inlineStr">
        <is>
          <t>Hay short profile · A / L / P</t>
        </is>
      </c>
      <c r="C306" s="211" t="n"/>
      <c r="D306" s="210" t="n"/>
      <c r="E306" s="16" t="inlineStr">
        <is>
          <t>Job-evaluation method</t>
        </is>
      </c>
      <c r="F306" s="210" t="n"/>
      <c r="G306" s="16" t="inlineStr">
        <is>
          <t>A-profile = accountability exceeds problem solving · line, results-led; L = problem solving equals accountability · level profile; P = problem solving exceeds accountability · research, thinking-led → IRIS work-type tilts</t>
        </is>
      </c>
      <c r="H306" s="211" t="n"/>
      <c r="I306" s="211" t="n"/>
      <c r="J306" s="210" t="n"/>
      <c r="K306" s="16" t="inlineStr">
        <is>
          <t>https://peoplecentre.wordpress.com/2016/10/02/hay-job-evaluation-methodology-the-short-profile/</t>
        </is>
      </c>
      <c r="L306" s="211" t="n"/>
      <c r="M306" s="211" t="n"/>
      <c r="N306" s="210" t="n"/>
      <c r="O306" s="16" t="inlineStr">
        <is>
          <t>Secondary</t>
        </is>
      </c>
    </row>
    <row r="307" ht="41" customHeight="1">
      <c r="A307" s="13" t="inlineStr">
        <is>
          <t>S07</t>
        </is>
      </c>
      <c r="B307" s="16" t="inlineStr">
        <is>
          <t>WTW Global Grading System</t>
        </is>
      </c>
      <c r="C307" s="211" t="n"/>
      <c r="D307" s="210" t="n"/>
      <c r="E307" s="16" t="inlineStr">
        <is>
          <t>Job-levelling method</t>
        </is>
      </c>
      <c r="F307" s="210" t="n"/>
      <c r="G307" s="16" t="inlineStr">
        <is>
          <t>Two-step banding then grading; separate management and IC paths; 16–25 grades by organisation size → IRIS band-then-level design</t>
        </is>
      </c>
      <c r="H307" s="211" t="n"/>
      <c r="I307" s="211" t="n"/>
      <c r="J307" s="210" t="n"/>
      <c r="K307" s="16" t="inlineStr">
        <is>
          <t>https://assets.publishing.service.gov.uk/media/66a370440808eaf43b50d7b2/WTW_OME-STRB_Job_Levelling_FOR_PUBLICATION.pdf</t>
        </is>
      </c>
      <c r="L307" s="211" t="n"/>
      <c r="M307" s="211" t="n"/>
      <c r="N307" s="210" t="n"/>
      <c r="O307" s="16" t="inlineStr">
        <is>
          <t>Primary</t>
        </is>
      </c>
    </row>
    <row r="308" ht="54" customHeight="1">
      <c r="A308" s="13" t="inlineStr">
        <is>
          <t>S08</t>
        </is>
      </c>
      <c r="B308" s="16" t="inlineStr">
        <is>
          <t>SFIA 9 — levels of responsibility</t>
        </is>
      </c>
      <c r="C308" s="211" t="n"/>
      <c r="D308" s="210" t="n"/>
      <c r="E308" s="16" t="inlineStr">
        <is>
          <t>Skills framework</t>
        </is>
      </c>
      <c r="F308" s="210" t="n"/>
      <c r="G308" s="16" t="inlineStr">
        <is>
          <t>7 levels · Follow, Assist, Apply, Enable, Ensure/advise, Initiate/influence, Set strategy defined by autonomy, influence, complexity → factor anchors and the 1–5 proficiency scale</t>
        </is>
      </c>
      <c r="H308" s="211" t="n"/>
      <c r="I308" s="211" t="n"/>
      <c r="J308" s="210" t="n"/>
      <c r="K308" s="16" t="inlineStr">
        <is>
          <t>https://sfia-online.org/en/about-sfia/how-sfia-works</t>
        </is>
      </c>
      <c r="L308" s="211" t="n"/>
      <c r="M308" s="211" t="n"/>
      <c r="N308" s="210" t="n"/>
      <c r="O308" s="16" t="inlineStr">
        <is>
          <t>Primary</t>
        </is>
      </c>
    </row>
    <row r="309" ht="54" customHeight="1">
      <c r="A309" s="13" t="inlineStr">
        <is>
          <t>S09</t>
        </is>
      </c>
      <c r="B309" s="16" t="inlineStr">
        <is>
          <t>McKinsey — spans of control archetypes</t>
        </is>
      </c>
      <c r="C309" s="211" t="n"/>
      <c r="D309" s="210" t="n"/>
      <c r="E309" s="16" t="inlineStr">
        <is>
          <t>Organisation-design research</t>
        </is>
      </c>
      <c r="F309" s="210" t="n"/>
      <c r="G309" s="16" t="inlineStr">
        <is>
          <t>Player/coach 3–5, coach 6–7, supervisor 8–10, facilitator 11–15, coordinator 15+ → IRIS span norms</t>
        </is>
      </c>
      <c r="H309" s="211" t="n"/>
      <c r="I309" s="211" t="n"/>
      <c r="J309" s="210" t="n"/>
      <c r="K309" s="16" t="inlineStr">
        <is>
          <t>https://www.mckinsey.com/capabilities/people-and-organizational-performance/our-insights/how-to-identify-the-right-spans-of-control-for-your-organization</t>
        </is>
      </c>
      <c r="L309" s="211" t="n"/>
      <c r="M309" s="211" t="n"/>
      <c r="N309" s="210" t="n"/>
      <c r="O309" s="16" t="inlineStr">
        <is>
          <t>Primary</t>
        </is>
      </c>
    </row>
    <row r="310" ht="28" customHeight="1">
      <c r="A310" s="13" t="inlineStr">
        <is>
          <t>S10</t>
        </is>
      </c>
      <c r="B310" s="16" t="inlineStr">
        <is>
          <t>Levelling guides · Ravio, CareerBird, Careerminds</t>
        </is>
      </c>
      <c r="C310" s="211" t="n"/>
      <c r="D310" s="210" t="n"/>
      <c r="E310" s="16" t="inlineStr">
        <is>
          <t>Published guidance</t>
        </is>
      </c>
      <c r="F310" s="210" t="n"/>
      <c r="G310" s="16" t="inlineStr">
        <is>
          <t>≈ 12 levels suit 500–1,500 people → IRIS uses 12 employee levels</t>
        </is>
      </c>
      <c r="H310" s="211" t="n"/>
      <c r="I310" s="211" t="n"/>
      <c r="J310" s="210" t="n"/>
      <c r="K310" s="16" t="inlineStr">
        <is>
          <t>Public web guides</t>
        </is>
      </c>
      <c r="L310" s="211" t="n"/>
      <c r="M310" s="211" t="n"/>
      <c r="N310" s="210" t="n"/>
      <c r="O310" s="16" t="inlineStr">
        <is>
          <t>Secondary</t>
        </is>
      </c>
    </row>
    <row r="311" ht="54" customHeight="1">
      <c r="A311" s="13" t="inlineStr">
        <is>
          <t>S11</t>
        </is>
      </c>
      <c r="B311" s="16" t="inlineStr">
        <is>
          <t>WorldatWork — salary structure policies and practices</t>
        </is>
      </c>
      <c r="C311" s="211" t="n"/>
      <c r="D311" s="210" t="n"/>
      <c r="E311" s="16" t="inlineStr">
        <is>
          <t>Pay-structure research</t>
        </is>
      </c>
      <c r="F311" s="210" t="n"/>
      <c r="G311" s="16" t="inlineStr">
        <is>
          <t>Graded salary structures, range spread and midpoint concepts. It does not give range spreads by level: the spreads and midpoint steps in M14 are IRIS working assumptions until a pay survey is bought</t>
        </is>
      </c>
      <c r="H311" s="211" t="n"/>
      <c r="I311" s="211" t="n"/>
      <c r="J311" s="210" t="n"/>
      <c r="K311" s="16" t="inlineStr">
        <is>
          <t>https://worldatwork.org/media/CDN/dist/CDN2/documents/pdf/resources/research/Salary-Structure-Policies-Practices-2012.pdf</t>
        </is>
      </c>
      <c r="L311" s="211" t="n"/>
      <c r="M311" s="211" t="n"/>
      <c r="N311" s="210" t="n"/>
      <c r="O311" s="16" t="inlineStr">
        <is>
          <t>Secondary</t>
        </is>
      </c>
    </row>
    <row r="312" ht="54" customHeight="1">
      <c r="A312" s="13" t="inlineStr">
        <is>
          <t>S12</t>
        </is>
      </c>
      <c r="B312" s="16" t="inlineStr">
        <is>
          <t>World Economic Forum — Future of Jobs Report 2025</t>
        </is>
      </c>
      <c r="C312" s="211" t="n"/>
      <c r="D312" s="210" t="n"/>
      <c r="E312" s="16" t="inlineStr">
        <is>
          <t>Skills outlook</t>
        </is>
      </c>
      <c r="F312" s="210" t="n"/>
      <c r="G312" s="16" t="inlineStr">
        <is>
          <r>
            <rPr>
              <rFont val="Calibri"/>
              <b val="1"/>
              <sz val="10"/>
            </rPr>
            <t>Fastest-growing skills:</t>
          </r>
          <r>
            <rPr>
              <rFont val="Calibri"/>
              <sz val="10"/>
            </rPr>
            <t xml:space="preserve"> AI &amp; big data, networks &amp; cybersecurity, technological literacy; creative thinking and resilience rising in importance alongside them → Future-ready cluster</t>
          </r>
        </is>
      </c>
      <c r="H312" s="211" t="n"/>
      <c r="I312" s="211" t="n"/>
      <c r="J312" s="210" t="n"/>
      <c r="K312" s="16" t="inlineStr">
        <is>
          <t>https://www.weforum.org/publications/the-future-of-jobs-report-2025/digest/</t>
        </is>
      </c>
      <c r="L312" s="211" t="n"/>
      <c r="M312" s="211" t="n"/>
      <c r="N312" s="210" t="n"/>
      <c r="O312" s="16" t="inlineStr">
        <is>
          <t>Primary</t>
        </is>
      </c>
    </row>
    <row r="313" ht="28" customHeight="1">
      <c r="A313" s="13" t="inlineStr">
        <is>
          <t>S13</t>
        </is>
      </c>
      <c r="B313" s="16" t="inlineStr">
        <is>
          <t>PMI Talent Triangle</t>
        </is>
      </c>
      <c r="C313" s="211" t="n"/>
      <c r="D313" s="210" t="n"/>
      <c r="E313" s="16" t="inlineStr">
        <is>
          <t>Competency model</t>
        </is>
      </c>
      <c r="F313" s="210" t="n"/>
      <c r="G313" s="16" t="inlineStr">
        <is>
          <t>Ways of Working, Power Skills, Business Acumen → leadership and project competencies</t>
        </is>
      </c>
      <c r="H313" s="211" t="n"/>
      <c r="I313" s="211" t="n"/>
      <c r="J313" s="210" t="n"/>
      <c r="K313" s="16" t="inlineStr">
        <is>
          <t>https://www.pmi.org/certifications/certification-resources/maintain/talent-triangle</t>
        </is>
      </c>
      <c r="L313" s="211" t="n"/>
      <c r="M313" s="211" t="n"/>
      <c r="N313" s="210" t="n"/>
      <c r="O313" s="16" t="inlineStr">
        <is>
          <t>Primary</t>
        </is>
      </c>
    </row>
    <row r="314" ht="67" customHeight="1">
      <c r="A314" s="13" t="inlineStr">
        <is>
          <t>S14</t>
        </is>
      </c>
      <c r="B314" s="16" t="inlineStr">
        <is>
          <t>SHL Universal Competency Framework — the Great Eight</t>
        </is>
      </c>
      <c r="C314" s="211" t="n"/>
      <c r="D314" s="210" t="n"/>
      <c r="E314" s="16" t="inlineStr">
        <is>
          <t>Competency model</t>
        </is>
      </c>
      <c r="F314" s="210" t="n"/>
      <c r="G314" s="16" t="inlineStr">
        <is>
          <t>Leading &amp; Deciding; Supporting &amp; Co-operating; Interacting &amp; Presenting; Analysing &amp; Interpreting; Creating &amp; Conceptualising; Organising &amp; Executing; Adapting &amp; Coping; Enterprising &amp; Performing → coverage check of the IRIS clusters</t>
        </is>
      </c>
      <c r="H314" s="211" t="n"/>
      <c r="I314" s="211" t="n"/>
      <c r="J314" s="210" t="n"/>
      <c r="K314" s="16" t="inlineStr">
        <is>
          <t>https://www.shl.com/assets/campaigns/global/competency-fit/universal-competency-framework-whitepaper-en.pdf</t>
        </is>
      </c>
      <c r="L314" s="211" t="n"/>
      <c r="M314" s="211" t="n"/>
      <c r="N314" s="210" t="n"/>
      <c r="O314" s="16" t="inlineStr">
        <is>
          <t>Primary</t>
        </is>
      </c>
    </row>
    <row r="315" ht="41" customHeight="1">
      <c r="A315" s="13" t="inlineStr">
        <is>
          <t>S15</t>
        </is>
      </c>
      <c r="B315" s="16" t="inlineStr">
        <is>
          <t>Korn Ferry Leadership Architect · 38 competencies in four factors: Thought, Results, People, Self</t>
        </is>
      </c>
      <c r="C315" s="211" t="n"/>
      <c r="D315" s="210" t="n"/>
      <c r="E315" s="16" t="inlineStr">
        <is>
          <t>Competency model</t>
        </is>
      </c>
      <c r="F315" s="210" t="n"/>
      <c r="G315" s="16" t="inlineStr">
        <is>
          <t>Behavioural anchors and coverage check for Core and Leadership clusters</t>
        </is>
      </c>
      <c r="H315" s="211" t="n"/>
      <c r="I315" s="211" t="n"/>
      <c r="J315" s="210" t="n"/>
      <c r="K315" s="16" t="inlineStr">
        <is>
          <t>https://cardinalatwork.stanford.edu/careers/performance-management/competencies</t>
        </is>
      </c>
      <c r="L315" s="211" t="n"/>
      <c r="M315" s="211" t="n"/>
      <c r="N315" s="210" t="n"/>
      <c r="O315" s="16" t="inlineStr">
        <is>
          <t>Secondary</t>
        </is>
      </c>
    </row>
    <row r="316" ht="41" customHeight="1">
      <c r="A316" s="13" t="inlineStr">
        <is>
          <t>S16</t>
        </is>
      </c>
      <c r="B316" s="16" t="inlineStr">
        <is>
          <t>Google Project Oxygen — 10 behaviours of great managers</t>
        </is>
      </c>
      <c r="C316" s="211" t="n"/>
      <c r="D316" s="210" t="n"/>
      <c r="E316" s="16" t="inlineStr">
        <is>
          <t>Manager research</t>
        </is>
      </c>
      <c r="F316" s="210" t="n"/>
      <c r="G316" s="16" t="inlineStr">
        <is>
          <t>Coach, empower, inclusive team, results, communicate, career development, vision, technical skill, collaborate, decide → Leadership cluster indicators</t>
        </is>
      </c>
      <c r="H316" s="211" t="n"/>
      <c r="I316" s="211" t="n"/>
      <c r="J316" s="210" t="n"/>
      <c r="K316" s="16" t="inlineStr">
        <is>
          <t>https://rework.withgoogle.com/intl/en/guides/following-the-data-the-research-behind-great-managers</t>
        </is>
      </c>
      <c r="L316" s="211" t="n"/>
      <c r="M316" s="211" t="n"/>
      <c r="N316" s="210" t="n"/>
      <c r="O316" s="16" t="inlineStr">
        <is>
          <t>Secondary</t>
        </is>
      </c>
    </row>
    <row r="317" ht="28" customHeight="1">
      <c r="A317" s="13" t="inlineStr">
        <is>
          <t>S17</t>
        </is>
      </c>
      <c r="B317" s="16" t="inlineStr">
        <is>
          <t>Digital Education Council — AI literacy framework</t>
        </is>
      </c>
      <c r="C317" s="211" t="n"/>
      <c r="D317" s="210" t="n"/>
      <c r="E317" s="16" t="inlineStr">
        <is>
          <t>AI literacy model</t>
        </is>
      </c>
      <c r="F317" s="210" t="n"/>
      <c r="G317" s="16" t="inlineStr">
        <is>
          <t>Understanding, critical evaluation and responsible use of AI → AI Literacy indicators</t>
        </is>
      </c>
      <c r="H317" s="211" t="n"/>
      <c r="I317" s="211" t="n"/>
      <c r="J317" s="210" t="n"/>
      <c r="K317" s="16" t="inlineStr">
        <is>
          <t>Digital Education Council · public</t>
        </is>
      </c>
      <c r="L317" s="211" t="n"/>
      <c r="M317" s="211" t="n"/>
      <c r="N317" s="210" t="n"/>
      <c r="O317" s="16" t="inlineStr">
        <is>
          <t>Secondary</t>
        </is>
      </c>
    </row>
    <row r="318" ht="28" customHeight="1">
      <c r="A318" s="13" t="inlineStr">
        <is>
          <t>S18</t>
        </is>
      </c>
      <c r="B318" s="16" t="inlineStr">
        <is>
          <t>SHRM BASK</t>
        </is>
      </c>
      <c r="C318" s="211" t="n"/>
      <c r="D318" s="210" t="n"/>
      <c r="E318" s="16" t="inlineStr">
        <is>
          <t>HR competency model</t>
        </is>
      </c>
      <c r="F318" s="210" t="n"/>
      <c r="G318" s="16" t="inlineStr">
        <is>
          <t>HR department technical competencies</t>
        </is>
      </c>
      <c r="H318" s="211" t="n"/>
      <c r="I318" s="211" t="n"/>
      <c r="J318" s="210" t="n"/>
      <c r="K318" s="16" t="inlineStr">
        <is>
          <t>https://www.shrm.org/credentials/certification/shrm-bask</t>
        </is>
      </c>
      <c r="L318" s="211" t="n"/>
      <c r="M318" s="211" t="n"/>
      <c r="N318" s="210" t="n"/>
      <c r="O318" s="16" t="inlineStr">
        <is>
          <t>Primary</t>
        </is>
      </c>
    </row>
    <row r="319" ht="28" customHeight="1">
      <c r="A319" s="13" t="inlineStr">
        <is>
          <t>S19</t>
        </is>
      </c>
      <c r="B319" s="16" t="inlineStr">
        <is>
          <t>CIPD Profession Map</t>
        </is>
      </c>
      <c r="C319" s="211" t="n"/>
      <c r="D319" s="210" t="n"/>
      <c r="E319" s="16" t="inlineStr">
        <is>
          <t>HR profession standard</t>
        </is>
      </c>
      <c r="F319" s="210" t="n"/>
      <c r="G319" s="16" t="inlineStr">
        <is>
          <t>HR specialist areas</t>
        </is>
      </c>
      <c r="H319" s="211" t="n"/>
      <c r="I319" s="211" t="n"/>
      <c r="J319" s="210" t="n"/>
      <c r="K319" s="16" t="inlineStr">
        <is>
          <t>https://www.cipd.org/en/the-people-profession/the-profession-map/</t>
        </is>
      </c>
      <c r="L319" s="211" t="n"/>
      <c r="M319" s="211" t="n"/>
      <c r="N319" s="210" t="n"/>
      <c r="O319" s="16" t="inlineStr">
        <is>
          <t>Primary</t>
        </is>
      </c>
    </row>
    <row r="320" ht="28" customHeight="1">
      <c r="A320" s="13" t="inlineStr">
        <is>
          <t>S20</t>
        </is>
      </c>
      <c r="B320" s="16" t="inlineStr">
        <is>
          <t>IMA Competency Framework · management accounting</t>
        </is>
      </c>
      <c r="C320" s="211" t="n"/>
      <c r="D320" s="210" t="n"/>
      <c r="E320" s="16" t="inlineStr">
        <is>
          <t>Finance competency model</t>
        </is>
      </c>
      <c r="F320" s="210" t="n"/>
      <c r="G320" s="16" t="inlineStr">
        <is>
          <t>Finance department technical competencies</t>
        </is>
      </c>
      <c r="H320" s="211" t="n"/>
      <c r="I320" s="211" t="n"/>
      <c r="J320" s="210" t="n"/>
      <c r="K320" s="16" t="inlineStr">
        <is>
          <t>https://www.imanet.org/framework</t>
        </is>
      </c>
      <c r="L320" s="211" t="n"/>
      <c r="M320" s="211" t="n"/>
      <c r="N320" s="210" t="n"/>
      <c r="O320" s="16" t="inlineStr">
        <is>
          <t>Primary</t>
        </is>
      </c>
    </row>
    <row r="321" ht="28" customHeight="1">
      <c r="A321" s="13" t="inlineStr">
        <is>
          <t>S21</t>
        </is>
      </c>
      <c r="B321" s="16" t="inlineStr">
        <is>
          <t>IIBA BABOK Guide v3</t>
        </is>
      </c>
      <c r="C321" s="211" t="n"/>
      <c r="D321" s="210" t="n"/>
      <c r="E321" s="16" t="inlineStr">
        <is>
          <t>Business-analysis standard</t>
        </is>
      </c>
      <c r="F321" s="210" t="n"/>
      <c r="G321" s="16" t="inlineStr">
        <is>
          <t>Business Analysis competencies</t>
        </is>
      </c>
      <c r="H321" s="211" t="n"/>
      <c r="I321" s="211" t="n"/>
      <c r="J321" s="210" t="n"/>
      <c r="K321" s="16" t="inlineStr">
        <is>
          <t>https://www.iiba.org</t>
        </is>
      </c>
      <c r="L321" s="211" t="n"/>
      <c r="M321" s="211" t="n"/>
      <c r="N321" s="210" t="n"/>
      <c r="O321" s="16" t="inlineStr">
        <is>
          <t>Primary</t>
        </is>
      </c>
    </row>
    <row r="322" ht="15" customHeight="1">
      <c r="A322" s="13" t="inlineStr">
        <is>
          <t>S22</t>
        </is>
      </c>
      <c r="B322" s="16" t="inlineStr">
        <is>
          <t>ISTQB</t>
        </is>
      </c>
      <c r="C322" s="211" t="n"/>
      <c r="D322" s="210" t="n"/>
      <c r="E322" s="16" t="inlineStr">
        <is>
          <t>Testing standard</t>
        </is>
      </c>
      <c r="F322" s="210" t="n"/>
      <c r="G322" s="16" t="inlineStr">
        <is>
          <t>Quality Assurance competencies and credentials</t>
        </is>
      </c>
      <c r="H322" s="211" t="n"/>
      <c r="I322" s="211" t="n"/>
      <c r="J322" s="210" t="n"/>
      <c r="K322" s="16" t="inlineStr">
        <is>
          <t>https://www.istqb.org</t>
        </is>
      </c>
      <c r="L322" s="211" t="n"/>
      <c r="M322" s="211" t="n"/>
      <c r="N322" s="210" t="n"/>
      <c r="O322" s="16" t="inlineStr">
        <is>
          <t>Primary</t>
        </is>
      </c>
    </row>
    <row r="323" ht="28" customHeight="1">
      <c r="A323" s="13" t="inlineStr">
        <is>
          <t>S23</t>
        </is>
      </c>
      <c r="B323" s="16" t="inlineStr">
        <is>
          <t>ITIL 4 and ISO/IEC 27001:2022</t>
        </is>
      </c>
      <c r="C323" s="211" t="n"/>
      <c r="D323" s="210" t="n"/>
      <c r="E323" s="16" t="inlineStr">
        <is>
          <t>IT service / security standards</t>
        </is>
      </c>
      <c r="F323" s="210" t="n"/>
      <c r="G323" s="16" t="inlineStr">
        <is>
          <t>IT &amp; Infrastructure competencies</t>
        </is>
      </c>
      <c r="H323" s="211" t="n"/>
      <c r="I323" s="211" t="n"/>
      <c r="J323" s="210" t="n"/>
      <c r="K323" s="16" t="inlineStr">
        <is>
          <t>https://www.iso.org/standard/27001</t>
        </is>
      </c>
      <c r="L323" s="211" t="n"/>
      <c r="M323" s="211" t="n"/>
      <c r="N323" s="210" t="n"/>
      <c r="O323" s="16" t="inlineStr">
        <is>
          <t>Primary</t>
        </is>
      </c>
    </row>
    <row r="324" ht="28" customHeight="1">
      <c r="A324" s="13" t="inlineStr">
        <is>
          <t>S24</t>
        </is>
      </c>
      <c r="B324" s="16" t="inlineStr">
        <is>
          <t>ICSI · Institute of Company Secretaries of India</t>
        </is>
      </c>
      <c r="C324" s="211" t="n"/>
      <c r="D324" s="210" t="n"/>
      <c r="E324" s="16" t="inlineStr">
        <is>
          <t>Statutory body</t>
        </is>
      </c>
      <c r="F324" s="210" t="n"/>
      <c r="G324" s="16" t="inlineStr">
        <is>
          <t>Secretarial &amp; Legal competencies; statutory gate for Company Secretary</t>
        </is>
      </c>
      <c r="H324" s="211" t="n"/>
      <c r="I324" s="211" t="n"/>
      <c r="J324" s="210" t="n"/>
      <c r="K324" s="16" t="inlineStr">
        <is>
          <t>https://www.icsi.edu</t>
        </is>
      </c>
      <c r="L324" s="211" t="n"/>
      <c r="M324" s="211" t="n"/>
      <c r="N324" s="210" t="n"/>
      <c r="O324" s="16" t="inlineStr">
        <is>
          <t>Primary</t>
        </is>
      </c>
    </row>
    <row r="325" ht="28" customHeight="1">
      <c r="A325" s="13" t="inlineStr">
        <is>
          <t>S25</t>
        </is>
      </c>
      <c r="B325" s="16" t="inlineStr">
        <is>
          <t>AICPA &amp; XBRL US — XBRL US GAAP Certificate</t>
        </is>
      </c>
      <c r="C325" s="211" t="n"/>
      <c r="D325" s="210" t="n"/>
      <c r="E325" s="16" t="inlineStr">
        <is>
          <t>Professional credential</t>
        </is>
      </c>
      <c r="F325" s="210" t="n"/>
      <c r="G325" s="16" t="inlineStr">
        <is>
          <t>XBRL &amp; taxonomy competency and credential</t>
        </is>
      </c>
      <c r="H325" s="211" t="n"/>
      <c r="I325" s="211" t="n"/>
      <c r="J325" s="210" t="n"/>
      <c r="K325" s="16" t="inlineStr">
        <is>
          <t>https://xbrl.us</t>
        </is>
      </c>
      <c r="L325" s="211" t="n"/>
      <c r="M325" s="211" t="n"/>
      <c r="N325" s="210" t="n"/>
      <c r="O325" s="16" t="inlineStr">
        <is>
          <t>Primary</t>
        </is>
      </c>
    </row>
    <row r="326" ht="28" customHeight="1">
      <c r="A326" s="13" t="inlineStr">
        <is>
          <t>S26</t>
        </is>
      </c>
      <c r="B326" s="16" t="inlineStr">
        <is>
          <t>ILO ISCO-08 · India's NCO-2015 follows the same structure</t>
        </is>
      </c>
      <c r="C326" s="211" t="n"/>
      <c r="D326" s="210" t="n"/>
      <c r="E326" s="16" t="inlineStr">
        <is>
          <t>Occupation classification</t>
        </is>
      </c>
      <c r="F326" s="210" t="n"/>
      <c r="G326" s="16" t="inlineStr">
        <is>
          <t>Each job family is anchored to an ISCO-08 unit group so families are standard, not invented</t>
        </is>
      </c>
      <c r="H326" s="211" t="n"/>
      <c r="I326" s="211" t="n"/>
      <c r="J326" s="210" t="n"/>
      <c r="K326" s="16" t="inlineStr">
        <is>
          <t>https://worldoftaxonomy.com/system/isco_08/node/251</t>
        </is>
      </c>
      <c r="L326" s="211" t="n"/>
      <c r="M326" s="211" t="n"/>
      <c r="N326" s="210" t="n"/>
      <c r="O326" s="16" t="inlineStr">
        <is>
          <t>Primary</t>
        </is>
      </c>
    </row>
    <row r="327" ht="67" customHeight="1">
      <c r="A327" s="13" t="inlineStr">
        <is>
          <t>S27</t>
        </is>
      </c>
      <c r="B327" s="16" t="inlineStr">
        <is>
          <t>Deloitte — The skills-based organization: a new operating model for work and the workforce</t>
        </is>
      </c>
      <c r="C327" s="211" t="n"/>
      <c r="D327" s="210" t="n"/>
      <c r="E327" s="16" t="inlineStr">
        <is>
          <t>Workforce research</t>
        </is>
      </c>
      <c r="F327" s="210" t="n"/>
      <c r="G327" s="16" t="inlineStr">
        <is>
          <t>71% of workers already perform some work outside the scope of their job descriptions · The skills-based organization, Deloitte Insights, 7 Sep 2022 → sub-families describe actual work; skills tracked per person</t>
        </is>
      </c>
      <c r="H327" s="211" t="n"/>
      <c r="I327" s="211" t="n"/>
      <c r="J327" s="210" t="n"/>
      <c r="K327" s="16" t="inlineStr">
        <is>
          <t>https://www.deloitte.com/us/en/insights/topics/talent/organizational-skill-based-hiring.html</t>
        </is>
      </c>
      <c r="L327" s="211" t="n"/>
      <c r="M327" s="211" t="n"/>
      <c r="N327" s="210" t="n"/>
      <c r="O327" s="16" t="inlineStr">
        <is>
          <t>Primary</t>
        </is>
      </c>
    </row>
    <row r="328" ht="54" customHeight="1">
      <c r="A328" s="13" t="inlineStr">
        <is>
          <t>S30</t>
        </is>
      </c>
      <c r="B328" s="16" t="inlineStr">
        <is>
          <t>Workiva — engineering levels · Levels.fyi</t>
        </is>
      </c>
      <c r="C328" s="211" t="n"/>
      <c r="D328" s="210" t="n"/>
      <c r="E328" s="16" t="inlineStr">
        <is>
          <t>Product peer · XBRL / regtech SaaS</t>
        </is>
      </c>
      <c r="F328" s="210" t="n"/>
      <c r="G328" s="16" t="inlineStr">
        <is>
          <t>Associate SE → SE → Senior SE → Staff SE → Senior Staff SE · Levels.fyi pages could not be loaded; level names confirmed from Levels.fyi page titles and Workiva postings</t>
        </is>
      </c>
      <c r="H328" s="211" t="n"/>
      <c r="I328" s="211" t="n"/>
      <c r="J328" s="210" t="n"/>
      <c r="K328" s="16" t="inlineStr">
        <is>
          <t>https://www.levels.fyi/companies/workiva/salaries/software-engineer</t>
        </is>
      </c>
      <c r="L328" s="211" t="n"/>
      <c r="M328" s="211" t="n"/>
      <c r="N328" s="210" t="n"/>
      <c r="O328" s="16" t="inlineStr">
        <is>
          <t>Secondary</t>
        </is>
      </c>
    </row>
    <row r="329" ht="28" customHeight="1">
      <c r="A329" s="13" t="inlineStr">
        <is>
          <t>S31</t>
        </is>
      </c>
      <c r="B329" s="16" t="inlineStr">
        <is>
          <t>DataTracks — careers site</t>
        </is>
      </c>
      <c r="C329" s="211" t="n"/>
      <c r="D329" s="210" t="n"/>
      <c r="E329" s="16" t="inlineStr">
        <is>
          <t>Services peer · XBRL / iXBRL filing, India</t>
        </is>
      </c>
      <c r="F329" s="210" t="n"/>
      <c r="G329" s="16" t="inlineStr">
        <is>
          <r>
            <rPr>
              <rFont val="Calibri"/>
              <b val="1"/>
              <sz val="10"/>
            </rPr>
            <t>Two published rungs:</t>
          </r>
          <r>
            <rPr>
              <rFont val="Calibri"/>
              <sz val="10"/>
            </rPr>
            <t xml:space="preserve"> Associate · freshers → Senior Associate · 2–5 yrs; nothing above is published</t>
          </r>
        </is>
      </c>
      <c r="H329" s="211" t="n"/>
      <c r="I329" s="211" t="n"/>
      <c r="J329" s="210" t="n"/>
      <c r="K329" s="16" t="inlineStr">
        <is>
          <t>https://www.datatracks.com/in/careers/</t>
        </is>
      </c>
      <c r="L329" s="211" t="n"/>
      <c r="M329" s="211" t="n"/>
      <c r="N329" s="210" t="n"/>
      <c r="O329" s="16" t="inlineStr">
        <is>
          <t>Job postings</t>
        </is>
      </c>
    </row>
    <row r="330" ht="54" customHeight="1">
      <c r="A330" s="13" t="inlineStr">
        <is>
          <t>S32</t>
        </is>
      </c>
      <c r="B330" s="16" t="inlineStr">
        <is>
          <t>Google / Microsoft / Amazon engineering levels</t>
        </is>
      </c>
      <c r="C330" s="211" t="n"/>
      <c r="D330" s="210" t="n"/>
      <c r="E330" s="16" t="inlineStr">
        <is>
          <t>Global product companies</t>
        </is>
      </c>
      <c r="F330" s="210" t="n"/>
      <c r="G330" s="16" t="inlineStr">
        <is>
          <r>
            <rPr>
              <rFont val="Calibri"/>
              <b val="1"/>
              <sz val="10"/>
            </rPr>
            <t>Core bands used:</t>
          </r>
          <r>
            <rPr>
              <rFont val="Calibri"/>
              <sz val="10"/>
            </rPr>
            <t xml:space="preserve"> Google L3–L8 · Microsoft 59–68 · Amazon L4–L8 · full ladders run Google L2–L11, Microsoft 57–80+, Amazon L4–L10; equivalences and typical experience</t>
          </r>
        </is>
      </c>
      <c r="H330" s="211" t="n"/>
      <c r="I330" s="211" t="n"/>
      <c r="J330" s="210" t="n"/>
      <c r="K330" s="16" t="inlineStr">
        <is>
          <t>https://testrigor.com/blog/engineering-levels-in-different-companies-compared/ ; https://rajendrauppal.substack.com/p/understanding-levels-at-google-microsoft</t>
        </is>
      </c>
      <c r="L330" s="211" t="n"/>
      <c r="M330" s="211" t="n"/>
      <c r="N330" s="210" t="n"/>
      <c r="O330" s="16" t="inlineStr">
        <is>
          <t>Secondary</t>
        </is>
      </c>
    </row>
    <row r="331" ht="54" customHeight="1">
      <c r="A331" s="13" t="inlineStr">
        <is>
          <t>S33</t>
        </is>
      </c>
      <c r="B331" s="16" t="inlineStr">
        <is>
          <t>Infosys job levels</t>
        </is>
      </c>
      <c r="C331" s="211" t="n"/>
      <c r="D331" s="210" t="n"/>
      <c r="E331" s="16" t="inlineStr">
        <is>
          <t>Indian IT services</t>
        </is>
      </c>
      <c r="F331" s="210" t="n"/>
      <c r="G331" s="16" t="inlineStr">
        <is>
          <t>JL3B Systems Engineer · 0–3 yrs → JL3A Senior SE → JL4 Technology Analyst → JL5 Technology Lead → JL6B Architect / PM → JL6A Senior Architect</t>
        </is>
      </c>
      <c r="H331" s="211" t="n"/>
      <c r="I331" s="211" t="n"/>
      <c r="J331" s="210" t="n"/>
      <c r="K331" s="16" t="inlineStr">
        <is>
          <t>https://www.designgurus.io/blog/infosys-job-levels</t>
        </is>
      </c>
      <c r="L331" s="211" t="n"/>
      <c r="M331" s="211" t="n"/>
      <c r="N331" s="210" t="n"/>
      <c r="O331" s="16" t="inlineStr">
        <is>
          <t>Indicative</t>
        </is>
      </c>
    </row>
    <row r="332" ht="54" customHeight="1">
      <c r="A332" s="13" t="inlineStr">
        <is>
          <t>S34</t>
        </is>
      </c>
      <c r="B332" s="16" t="inlineStr">
        <is>
          <t>TCS grades</t>
        </is>
      </c>
      <c r="C332" s="211" t="n"/>
      <c r="D332" s="210" t="n"/>
      <c r="E332" s="16" t="inlineStr">
        <is>
          <t>Indian IT services</t>
        </is>
      </c>
      <c r="F332" s="210" t="n"/>
      <c r="G332" s="16" t="inlineStr">
        <is>
          <t>C1Y ASE Trainee → C1 ASE / System Engineer → C2 IT Analyst → C3A Assistant Consultant → C3B Associate Consultant → C4 Consultant → C5 Senior Consultant → SP1 Principal Consultant</t>
        </is>
      </c>
      <c r="H332" s="211" t="n"/>
      <c r="I332" s="211" t="n"/>
      <c r="J332" s="210" t="n"/>
      <c r="K332" s="16" t="inlineStr">
        <is>
          <t>https://www.designgurus.io/blog/tcs-job-levels</t>
        </is>
      </c>
      <c r="L332" s="211" t="n"/>
      <c r="M332" s="211" t="n"/>
      <c r="N332" s="210" t="n"/>
      <c r="O332" s="16" t="inlineStr">
        <is>
          <t>Indicative</t>
        </is>
      </c>
    </row>
    <row r="333" ht="54" customHeight="1">
      <c r="A333" s="13" t="inlineStr">
        <is>
          <t>S35</t>
        </is>
      </c>
      <c r="B333" s="16" t="inlineStr">
        <is>
          <t>Accenture India career levels</t>
        </is>
      </c>
      <c r="C333" s="211" t="n"/>
      <c r="D333" s="210" t="n"/>
      <c r="E333" s="16" t="inlineStr">
        <is>
          <t>Global IT services</t>
        </is>
      </c>
      <c r="F333" s="210" t="n"/>
      <c r="G333" s="16" t="inlineStr">
        <is>
          <t>L12 Associate · 0–1 yrs → L11 Analyst → L10 Senior Analyst → L9 Team Lead / Consultant → L8 Associate Manager → L7 Manager → L6 Senior Manager → L5+ leadership</t>
        </is>
      </c>
      <c r="H333" s="211" t="n"/>
      <c r="I333" s="211" t="n"/>
      <c r="J333" s="210" t="n"/>
      <c r="K333" s="16" t="inlineStr">
        <is>
          <t>https://jobrise.io/hi/blog/accenture-salary-package-2026-india/</t>
        </is>
      </c>
      <c r="L333" s="211" t="n"/>
      <c r="M333" s="211" t="n"/>
      <c r="N333" s="210" t="n"/>
      <c r="O333" s="16" t="inlineStr">
        <is>
          <t>Indicative</t>
        </is>
      </c>
    </row>
    <row r="334" ht="41" customHeight="1">
      <c r="A334" s="13" t="inlineStr">
        <is>
          <t>S36</t>
        </is>
      </c>
      <c r="B334" s="16" t="inlineStr">
        <is>
          <t>Deloitte India / USI hierarchy</t>
        </is>
      </c>
      <c r="C334" s="211" t="n"/>
      <c r="D334" s="210" t="n"/>
      <c r="E334" s="16" t="inlineStr">
        <is>
          <t>Big Four consulting</t>
        </is>
      </c>
      <c r="F334" s="210" t="n"/>
      <c r="G334" s="16" t="inlineStr">
        <is>
          <t>Associate Analyst → Analyst → Consultant → Senior Consultant → Manager → Senior Manager → Managing Director → Partner / Principal</t>
        </is>
      </c>
      <c r="H334" s="211" t="n"/>
      <c r="I334" s="211" t="n"/>
      <c r="J334" s="210" t="n"/>
      <c r="K334" s="16" t="inlineStr">
        <is>
          <t>https://networkinterview.com/technical-hierarchy-deloitte-india/</t>
        </is>
      </c>
      <c r="L334" s="211" t="n"/>
      <c r="M334" s="211" t="n"/>
      <c r="N334" s="210" t="n"/>
      <c r="O334" s="16" t="inlineStr">
        <is>
          <t>Indicative</t>
        </is>
      </c>
    </row>
    <row r="335" ht="41" customHeight="1">
      <c r="A335" s="13" t="inlineStr">
        <is>
          <t>S37</t>
        </is>
      </c>
      <c r="B335" s="16" t="inlineStr">
        <is>
          <t>GitLab — job frameworks and layers</t>
        </is>
      </c>
      <c r="C335" s="211" t="n"/>
      <c r="D335" s="210" t="n"/>
      <c r="E335" s="16" t="inlineStr">
        <is>
          <t>Product company · public handbook</t>
        </is>
      </c>
      <c r="F335" s="210" t="n"/>
      <c r="G335" s="16" t="inlineStr">
        <is>
          <t>Two job frameworks · IC, people manager; ≤ 8 layers; Staff ↔ Manager, Principal ↔ Senior Manager, Distinguished ↔ Director, Fellow ↔ VP</t>
        </is>
      </c>
      <c r="H335" s="211" t="n"/>
      <c r="I335" s="211" t="n"/>
      <c r="J335" s="210" t="n"/>
      <c r="K335" s="16" t="inlineStr">
        <is>
          <t>https://handbook.gitlab.com/handbook/company/structure/</t>
        </is>
      </c>
      <c r="L335" s="211" t="n"/>
      <c r="M335" s="211" t="n"/>
      <c r="N335" s="210" t="n"/>
      <c r="O335" s="16" t="inlineStr">
        <is>
          <t>Primary</t>
        </is>
      </c>
    </row>
    <row r="336" ht="41" customHeight="1">
      <c r="A336" s="13" t="inlineStr">
        <is>
          <t>S38</t>
        </is>
      </c>
      <c r="B336" s="16" t="inlineStr">
        <is>
          <t>Infosys, McKinsey, Unilever / HUL, Google — hiring practices</t>
        </is>
      </c>
      <c r="C336" s="211" t="n"/>
      <c r="D336" s="210" t="n"/>
      <c r="E336" s="16" t="inlineStr">
        <is>
          <t>Practice benchmarks</t>
        </is>
      </c>
      <c r="F336" s="210" t="n"/>
      <c r="G336" s="16" t="inlineStr">
        <is>
          <t>Tiered campus entry; entry level by qualification; management-trainee programme; independent levelling panel</t>
        </is>
      </c>
      <c r="H336" s="211" t="n"/>
      <c r="I336" s="211" t="n"/>
      <c r="J336" s="210" t="n"/>
      <c r="K336" s="16" t="inlineStr">
        <is>
          <t>Public careers / recruiting pages</t>
        </is>
      </c>
      <c r="L336" s="211" t="n"/>
      <c r="M336" s="211" t="n"/>
      <c r="N336" s="210" t="n"/>
      <c r="O336" s="16" t="inlineStr">
        <is>
          <t>Secondary</t>
        </is>
      </c>
    </row>
    <row r="337" ht="41" customHeight="1">
      <c r="A337" s="13" t="inlineStr">
        <is>
          <t>S44</t>
        </is>
      </c>
      <c r="B337" s="16" t="inlineStr">
        <is>
          <t>Software Engineering at Google — ch. 5 'How to Lead a Team' · Tech Lead Manager</t>
        </is>
      </c>
      <c r="C337" s="211" t="n"/>
      <c r="D337" s="210" t="n"/>
      <c r="E337" s="16" t="inlineStr">
        <is>
          <t>Practice benchmark</t>
        </is>
      </c>
      <c r="F337" s="210" t="n"/>
      <c r="G337" s="16" t="inlineStr">
        <is>
          <t>The Tech Lead Manager · TLM — a hybrid who leads a team and still contributes technically → B+ Player-Coach</t>
        </is>
      </c>
      <c r="H337" s="211" t="n"/>
      <c r="I337" s="211" t="n"/>
      <c r="J337" s="210" t="n"/>
      <c r="K337" s="16" t="inlineStr">
        <is>
          <t>https://abseil.io/resources/swe-book/html/ch05.html ; https://newsletter.pragmaticengineer.com/p/leading-effective-engineering-teams</t>
        </is>
      </c>
      <c r="L337" s="211" t="n"/>
      <c r="M337" s="211" t="n"/>
      <c r="N337" s="210" t="n"/>
      <c r="O337" s="16" t="inlineStr">
        <is>
          <t>Primary</t>
        </is>
      </c>
    </row>
    <row r="338" ht="67" customHeight="1">
      <c r="A338" s="13" t="inlineStr">
        <is>
          <t>S45</t>
        </is>
      </c>
      <c r="B338" s="16" t="inlineStr">
        <is>
          <t>SaaS player-coach sales and revenue leaders · job postings</t>
        </is>
      </c>
      <c r="C338" s="211" t="n"/>
      <c r="D338" s="210" t="n"/>
      <c r="E338" s="16" t="inlineStr">
        <is>
          <t>Practice benchmark</t>
        </is>
      </c>
      <c r="F338" s="210" t="n"/>
      <c r="G338" s="16" t="inlineStr">
        <is>
          <t>Leaders who carry their own quota or book while building and coaching the team → C+ / B+ Player-Coach in commercial roles</t>
        </is>
      </c>
      <c r="H338" s="211" t="n"/>
      <c r="I338" s="211" t="n"/>
      <c r="J338" s="210" t="n"/>
      <c r="K338" s="16" t="inlineStr">
        <is>
          <t>https://www.itjobswatch.co.uk/jv/Space-Executive/Sales-Lead-Player-Coach-HR-Tech-Job-City-of-London-Greater-London-UK-4vommq ; https://salesgravy.com/the-player-coach-problem-how-to-prospect-and-lead-at-the-same-time-ask-jeb/</t>
        </is>
      </c>
      <c r="L338" s="211" t="n"/>
      <c r="M338" s="211" t="n"/>
      <c r="N338" s="210" t="n"/>
      <c r="O338" s="16" t="inlineStr">
        <is>
          <t>Job postings</t>
        </is>
      </c>
    </row>
    <row r="339" ht="54" customHeight="1">
      <c r="A339" s="13" t="inlineStr">
        <is>
          <t>S46</t>
        </is>
      </c>
      <c r="B339" s="16" t="inlineStr">
        <is>
          <t>Canada Treasury Board — Executive Group Position Evaluation Plan, 2005</t>
        </is>
      </c>
      <c r="C339" s="211" t="n"/>
      <c r="D339" s="210" t="n"/>
      <c r="E339" s="16" t="inlineStr">
        <is>
          <t>Job-evaluation plan · Hay-based</t>
        </is>
      </c>
      <c r="F339" s="210" t="n"/>
      <c r="G339" s="16" t="inlineStr">
        <is>
          <t>Verified Hay point evaluations of real manager and executive jobs; the know-how / problem solving / accountability split by level used in the weight derivation</t>
        </is>
      </c>
      <c r="H339" s="211" t="n"/>
      <c r="I339" s="211" t="n"/>
      <c r="J339" s="210" t="n"/>
      <c r="K339" s="16" t="inlineStr">
        <is>
          <t>https://www.canada.ca/en/treasury-board-secretariat/services/collective-agreements/job-evaluation/executive-group-position-evaluation-plan-september-2005.html</t>
        </is>
      </c>
      <c r="L339" s="211" t="n"/>
      <c r="M339" s="211" t="n"/>
      <c r="N339" s="210" t="n"/>
      <c r="O339" s="16" t="inlineStr">
        <is>
          <t>Primary</t>
        </is>
      </c>
    </row>
    <row r="340" ht="80" customHeight="1">
      <c r="A340" s="13" t="inlineStr">
        <is>
          <t>S47</t>
        </is>
      </c>
      <c r="B340" s="16" t="inlineStr">
        <is>
          <t>Canada Treasury Board — Executive Group Position Evaluation Plan, 2022</t>
        </is>
      </c>
      <c r="C340" s="211" t="n"/>
      <c r="D340" s="210" t="n"/>
      <c r="E340" s="16" t="inlineStr">
        <is>
          <t>Job-evaluation plan · Hay-based</t>
        </is>
      </c>
      <c r="F340" s="210" t="n"/>
      <c r="G340" s="16" t="inlineStr">
        <is>
          <t>Current version of the same plan with benchmark evaluations; confirms accountability's share rises with seniority</t>
        </is>
      </c>
      <c r="H340" s="211" t="n"/>
      <c r="I340" s="211" t="n"/>
      <c r="J340" s="210" t="n"/>
      <c r="K340"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340" s="211" t="n"/>
      <c r="M340" s="211" t="n"/>
      <c r="N340" s="210" t="n"/>
      <c r="O340" s="16" t="inlineStr">
        <is>
          <t>Primary</t>
        </is>
      </c>
    </row>
    <row r="341" ht="41" customHeight="1">
      <c r="A341" s="13" t="inlineStr">
        <is>
          <t>S48</t>
        </is>
      </c>
      <c r="B341" s="16" t="inlineStr">
        <is>
          <t>Hay Group — summary deck of the Guide Chart-Profile method</t>
        </is>
      </c>
      <c r="C341" s="211" t="n"/>
      <c r="D341" s="210" t="n"/>
      <c r="E341" s="16" t="inlineStr">
        <is>
          <t>Method summary</t>
        </is>
      </c>
      <c r="F341" s="210" t="n"/>
      <c r="G341" s="16" t="inlineStr">
        <is>
          <t>Typical Hay profiles for clerical, specialist and supervisory jobs; the shares used for the junior and professional rows</t>
        </is>
      </c>
      <c r="H341" s="211" t="n"/>
      <c r="I341" s="211" t="n"/>
      <c r="J341" s="210" t="n"/>
      <c r="K341" s="16" t="inlineStr">
        <is>
          <t>https://www.slideshare.net/slideshow/hay-summary/55196354</t>
        </is>
      </c>
      <c r="L341" s="211" t="n"/>
      <c r="M341" s="211" t="n"/>
      <c r="N341" s="210" t="n"/>
      <c r="O341" s="16" t="inlineStr">
        <is>
          <t>Secondary</t>
        </is>
      </c>
    </row>
    <row r="342" ht="41" customHeight="1">
      <c r="A342" s="13" t="inlineStr">
        <is>
          <t>S49</t>
        </is>
      </c>
      <c r="B342" s="16" t="inlineStr">
        <is>
          <t>Lincolnshire County Council — Hay Group job evaluation method</t>
        </is>
      </c>
      <c r="C342" s="211" t="n"/>
      <c r="D342" s="210" t="n"/>
      <c r="E342" s="16" t="inlineStr">
        <is>
          <t>Public-sector Hay guide</t>
        </is>
      </c>
      <c r="F342" s="210" t="n"/>
      <c r="G342" s="16" t="inlineStr">
        <is>
          <t>Defines know-how as all knowledge and skill however acquired — the basis for not scoring experience on its own</t>
        </is>
      </c>
      <c r="H342" s="211" t="n"/>
      <c r="I342" s="211" t="n"/>
      <c r="J342" s="210" t="n"/>
      <c r="K342" s="16" t="inlineStr">
        <is>
          <t>https://professionals.lincolnshire.gov.uk/downloads/file/576/hay-group-je-method</t>
        </is>
      </c>
      <c r="L342" s="211" t="n"/>
      <c r="M342" s="211" t="n"/>
      <c r="N342" s="210" t="n"/>
      <c r="O342" s="16" t="inlineStr">
        <is>
          <t>Primary</t>
        </is>
      </c>
    </row>
    <row r="343" ht="28" customHeight="1">
      <c r="A343" s="13" t="inlineStr">
        <is>
          <t>S50</t>
        </is>
      </c>
      <c r="B343" s="16" t="inlineStr">
        <is>
          <t>Western University — Hay method overview</t>
        </is>
      </c>
      <c r="C343" s="211" t="n"/>
      <c r="D343" s="210" t="n"/>
      <c r="E343" s="16" t="inlineStr">
        <is>
          <t>University Hay guide</t>
        </is>
      </c>
      <c r="F343" s="210" t="n"/>
      <c r="G343" s="16" t="inlineStr">
        <is>
          <t>Plain explanation of the three Hay factors and the short profile; cross-check of the Hay shares</t>
        </is>
      </c>
      <c r="H343" s="211" t="n"/>
      <c r="I343" s="211" t="n"/>
      <c r="J343" s="210" t="n"/>
      <c r="K343" s="16" t="inlineStr">
        <is>
          <t>https://www.uwo.ca/humanresources/wjec/docs/hay_method_overview.pdf</t>
        </is>
      </c>
      <c r="L343" s="211" t="n"/>
      <c r="M343" s="211" t="n"/>
      <c r="N343" s="210" t="n"/>
      <c r="O343" s="16" t="inlineStr">
        <is>
          <t>Secondary</t>
        </is>
      </c>
    </row>
    <row r="344" ht="41" customHeight="1">
      <c r="A344" s="13" t="inlineStr">
        <is>
          <t>S51</t>
        </is>
      </c>
      <c r="B344" s="16" t="inlineStr">
        <is>
          <t>Derbyshire County Council — Korn Ferry Hay scheme</t>
        </is>
      </c>
      <c r="C344" s="211" t="n"/>
      <c r="D344" s="210" t="n"/>
      <c r="E344" s="16" t="inlineStr">
        <is>
          <t>Public-sector Hay guide</t>
        </is>
      </c>
      <c r="F344" s="210" t="n"/>
      <c r="G344" s="16" t="inlineStr">
        <is>
          <t>Confirms current Korn Ferry Hay use in UK public employers and the factor definitions</t>
        </is>
      </c>
      <c r="H344" s="211" t="n"/>
      <c r="I344" s="211" t="n"/>
      <c r="J344" s="210" t="n"/>
      <c r="K344" s="16" t="inlineStr">
        <is>
          <t>https://staff.derbyshire.gov.uk/jobs-and-recruitment/job-evaluation/korn-ferry-hay-scheme/korn-ferry-hay-scheme.aspx</t>
        </is>
      </c>
      <c r="L344" s="211" t="n"/>
      <c r="M344" s="211" t="n"/>
      <c r="N344" s="210" t="n"/>
      <c r="O344" s="16" t="inlineStr">
        <is>
          <t>Secondary</t>
        </is>
      </c>
    </row>
    <row r="345" ht="41" customHeight="1">
      <c r="A345" s="13" t="inlineStr">
        <is>
          <t>S52</t>
        </is>
      </c>
      <c r="B345" s="16" t="inlineStr">
        <is>
          <t>Mercer IPE — position evaluation manual and factor sheet</t>
        </is>
      </c>
      <c r="C345" s="211" t="n"/>
      <c r="D345" s="210" t="n"/>
      <c r="E345" s="16" t="inlineStr">
        <is>
          <t>Job-evaluation method · third-party copies</t>
        </is>
      </c>
      <c r="F345" s="210" t="n"/>
      <c r="G345" s="16" t="inlineStr">
        <is>
          <t>Maximum points per factor and the factor definitions — Impact, Communication, Innovation, Knowledge — used for the IPE column of the derivation</t>
        </is>
      </c>
      <c r="H345" s="211" t="n"/>
      <c r="I345" s="211" t="n"/>
      <c r="J345" s="210" t="n"/>
      <c r="K345" s="16" t="inlineStr">
        <is>
          <t>https://www.karlancer.com/api/file/1685038954-V7Gx.pdf ; https://studylib.net/doc/25471018/197145561-evaluation-factors-mercer</t>
        </is>
      </c>
      <c r="L345" s="211" t="n"/>
      <c r="M345" s="211" t="n"/>
      <c r="N345" s="210" t="n"/>
      <c r="O345" s="16" t="inlineStr">
        <is>
          <t>Secondary</t>
        </is>
      </c>
    </row>
    <row r="346" ht="41" customHeight="1">
      <c r="A346" s="13" t="inlineStr">
        <is>
          <t>S53</t>
        </is>
      </c>
      <c r="B346" s="16" t="inlineStr">
        <is>
          <t>NHS Agenda for Change — Job Evaluation Handbook</t>
        </is>
      </c>
      <c r="C346" s="211" t="n"/>
      <c r="D346" s="210" t="n"/>
      <c r="E346" s="16" t="inlineStr">
        <is>
          <t>Public point-factor plan</t>
        </is>
      </c>
      <c r="F346" s="210" t="n"/>
      <c r="G346" s="16" t="inlineStr">
        <is>
          <t>16 factors and 1,000 points with published weights; knowledge 24%, financial and physical resources 6%</t>
        </is>
      </c>
      <c r="H346" s="211" t="n"/>
      <c r="I346" s="211" t="n"/>
      <c r="J346" s="210" t="n"/>
      <c r="K346" s="16" t="inlineStr">
        <is>
          <t>https://www.nhsemployers.org/sites/default/files/pdf/22/165.pdf</t>
        </is>
      </c>
      <c r="L346" s="211" t="n"/>
      <c r="M346" s="211" t="n"/>
      <c r="N346" s="210" t="n"/>
      <c r="O346" s="16" t="inlineStr">
        <is>
          <t>Primary</t>
        </is>
      </c>
    </row>
    <row r="347" ht="28" customHeight="1">
      <c r="A347" s="13" t="inlineStr">
        <is>
          <t>S54</t>
        </is>
      </c>
      <c r="B347" s="16" t="inlineStr">
        <is>
          <t>Police Staff Council — job evaluation handbook, NJC 13-factor scheme</t>
        </is>
      </c>
      <c r="C347" s="211" t="n"/>
      <c r="D347" s="210" t="n"/>
      <c r="E347" s="16" t="inlineStr">
        <is>
          <t>Public point-factor plan</t>
        </is>
      </c>
      <c r="F347" s="210" t="n"/>
      <c r="G347" s="16" t="inlineStr">
        <is>
          <t>Published factor points for the UK local-government scheme; used for the public-plan average</t>
        </is>
      </c>
      <c r="H347" s="211" t="n"/>
      <c r="I347" s="211" t="n"/>
      <c r="J347" s="210" t="n"/>
      <c r="K347" s="16" t="inlineStr">
        <is>
          <t>https://lb2.local.gov.uk/sites/default/files/documents/police-staff-council-13-f-342.pdf</t>
        </is>
      </c>
      <c r="L347" s="211" t="n"/>
      <c r="M347" s="211" t="n"/>
      <c r="N347" s="210" t="n"/>
      <c r="O347" s="16" t="inlineStr">
        <is>
          <t>Primary</t>
        </is>
      </c>
    </row>
    <row r="348" ht="41" customHeight="1">
      <c r="A348" s="13" t="inlineStr">
        <is>
          <t>S55</t>
        </is>
      </c>
      <c r="B348" s="16" t="inlineStr">
        <is>
          <t>Greater London Provincial Council — points weighting, Denbighshire County Council</t>
        </is>
      </c>
      <c r="C348" s="211" t="n"/>
      <c r="D348" s="210" t="n"/>
      <c r="E348" s="16" t="inlineStr">
        <is>
          <t>Public point-factor plan</t>
        </is>
      </c>
      <c r="F348" s="210" t="n"/>
      <c r="G348" s="16" t="inlineStr">
        <is>
          <t>11 factors and 948 points with published weights</t>
        </is>
      </c>
      <c r="H348" s="211" t="n"/>
      <c r="I348" s="211" t="n"/>
      <c r="J348" s="210" t="n"/>
      <c r="K348" s="16" t="inlineStr">
        <is>
          <t>https://www.sirddinbych.gov.uk/en/documents/jobs-and-employees/my-employment/reorganisation-and-change/glpc-points-weighting.pdf</t>
        </is>
      </c>
      <c r="L348" s="211" t="n"/>
      <c r="M348" s="211" t="n"/>
      <c r="N348" s="210" t="n"/>
      <c r="O348" s="16" t="inlineStr">
        <is>
          <t>Primary</t>
        </is>
      </c>
    </row>
    <row r="349" ht="28" customHeight="1">
      <c r="A349" s="13" t="inlineStr">
        <is>
          <t>S56</t>
        </is>
      </c>
      <c r="B349" s="16" t="inlineStr">
        <is>
          <t>Scottish Joint Council scheme — Highland Council scoring matrix</t>
        </is>
      </c>
      <c r="C349" s="211" t="n"/>
      <c r="D349" s="210" t="n"/>
      <c r="E349" s="16" t="inlineStr">
        <is>
          <t>Public point-factor plan</t>
        </is>
      </c>
      <c r="F349" s="210" t="n"/>
      <c r="G349" s="16" t="inlineStr">
        <is>
          <t>13 factors and 1,000 points with published weights</t>
        </is>
      </c>
      <c r="H349" s="211" t="n"/>
      <c r="I349" s="211" t="n"/>
      <c r="J349" s="210" t="n"/>
      <c r="K349" s="16" t="inlineStr">
        <is>
          <t>https://www.highland.gov.uk/download/downloads/id/3889/scoring_matrix.pdf</t>
        </is>
      </c>
      <c r="L349" s="211" t="n"/>
      <c r="M349" s="211" t="n"/>
      <c r="N349" s="210" t="n"/>
      <c r="O349" s="16" t="inlineStr">
        <is>
          <t>Primary</t>
        </is>
      </c>
    </row>
    <row r="350" ht="41" customHeight="1">
      <c r="A350" s="13" t="inlineStr">
        <is>
          <t>S57</t>
        </is>
      </c>
      <c r="B350" s="16" t="inlineStr">
        <is>
          <t>US OPM — Introduction to the Position Classification Standards, Factor Evaluation System</t>
        </is>
      </c>
      <c r="C350" s="211" t="n"/>
      <c r="D350" s="210" t="n"/>
      <c r="E350" s="16" t="inlineStr">
        <is>
          <t>Public point-factor plan</t>
        </is>
      </c>
      <c r="F350" s="210" t="n"/>
      <c r="G350" s="16" t="inlineStr">
        <is>
          <t>9 factors and 4,480 points; the most knowledge-heavy plan, with no separate financial factor</t>
        </is>
      </c>
      <c r="H350" s="211" t="n"/>
      <c r="I350" s="211" t="n"/>
      <c r="J350" s="210" t="n"/>
      <c r="K350" s="16" t="inlineStr">
        <is>
          <t>https://www.opm.gov/policy-data-oversight/classification-qualifications/classifying-general-schedule-positions/positionclassificationintro.pdf</t>
        </is>
      </c>
      <c r="L350" s="211" t="n"/>
      <c r="M350" s="211" t="n"/>
      <c r="N350" s="210" t="n"/>
      <c r="O350" s="16" t="inlineStr">
        <is>
          <t>Primary</t>
        </is>
      </c>
    </row>
    <row r="351" ht="80" customHeight="1">
      <c r="A351" s="13" t="inlineStr">
        <is>
          <t>S58</t>
        </is>
      </c>
      <c r="B351" s="16" t="inlineStr">
        <is>
          <t>McKinsey — Taking a skills-based approach to building the future workforce, 2022</t>
        </is>
      </c>
      <c r="C351" s="211" t="n"/>
      <c r="D351" s="210" t="n"/>
      <c r="E351" s="16" t="inlineStr">
        <is>
          <t>Research report</t>
        </is>
      </c>
      <c r="F351" s="210" t="n"/>
      <c r="G351" s="16" t="inlineStr">
        <is>
          <t>Hiring for skills is more than twice as predictive as hiring for work experience — support for a low Experience weight</t>
        </is>
      </c>
      <c r="H351" s="211" t="n"/>
      <c r="I351" s="211" t="n"/>
      <c r="J351" s="210" t="n"/>
      <c r="K351" s="16" t="inlineStr">
        <is>
          <t>https://www.mckinsey.com/~/media/mckinsey/business%20functions/people%20and%20organizational%20performance/our%20insights/taking%20a%20skills%20based%20approach%20to%20building%20the%20future%20workforce/taking-a-skills-based-approach-to-building-the-future-workforce-vf.pdf</t>
        </is>
      </c>
      <c r="L351" s="211" t="n"/>
      <c r="M351" s="211" t="n"/>
      <c r="N351" s="210" t="n"/>
      <c r="O351" s="16" t="inlineStr">
        <is>
          <t>Primary</t>
        </is>
      </c>
    </row>
    <row r="352" ht="41" customHeight="1">
      <c r="A352" s="13" t="inlineStr">
        <is>
          <t>S59</t>
        </is>
      </c>
      <c r="B352" s="16" t="inlineStr">
        <is>
          <t>Deloitte — Human Capital Trends 2023, skills-based model</t>
        </is>
      </c>
      <c r="C352" s="211" t="n"/>
      <c r="D352" s="210" t="n"/>
      <c r="E352" s="16" t="inlineStr">
        <is>
          <t>Research report</t>
        </is>
      </c>
      <c r="F352" s="210" t="n"/>
      <c r="G352" s="16" t="inlineStr">
        <is>
          <t>Organisations moving to deploy and promote on skills rather than tenure or job history</t>
        </is>
      </c>
      <c r="H352" s="211" t="n"/>
      <c r="I352" s="211" t="n"/>
      <c r="J352" s="210" t="n"/>
      <c r="K352" s="16" t="inlineStr">
        <is>
          <t>https://www.deloitte.com/us/en/insights/topics/talent/human-capital-trends/2023/skills-based-model-end-of-jobs.html</t>
        </is>
      </c>
      <c r="L352" s="211" t="n"/>
      <c r="M352" s="211" t="n"/>
      <c r="N352" s="210" t="n"/>
      <c r="O352" s="16" t="inlineStr">
        <is>
          <t>Primary</t>
        </is>
      </c>
    </row>
    <row r="353" ht="28" customHeight="1">
      <c r="A353" s="13" t="inlineStr">
        <is>
          <t>S60</t>
        </is>
      </c>
      <c r="B353" s="16" t="inlineStr">
        <is>
          <t>World Economic Forum — Skills-first: 6 success factors, 2024</t>
        </is>
      </c>
      <c r="C353" s="211" t="n"/>
      <c r="D353" s="210" t="n"/>
      <c r="E353" s="16" t="inlineStr">
        <is>
          <t>Research article</t>
        </is>
      </c>
      <c r="F353" s="210" t="n"/>
      <c r="G353" s="16" t="inlineStr">
        <is>
          <t>Rethink education and previous experience as proxies for ability</t>
        </is>
      </c>
      <c r="H353" s="211" t="n"/>
      <c r="I353" s="211" t="n"/>
      <c r="J353" s="210" t="n"/>
      <c r="K353" s="16" t="inlineStr">
        <is>
          <t>https://www.weforum.org/stories/2024/01/skills-first-6-success-factors-recruiting-developing-talent/</t>
        </is>
      </c>
      <c r="L353" s="211" t="n"/>
      <c r="M353" s="211" t="n"/>
      <c r="N353" s="210" t="n"/>
      <c r="O353" s="16" t="inlineStr">
        <is>
          <t>Secondary</t>
        </is>
      </c>
    </row>
    <row r="354" ht="41" customHeight="1">
      <c r="A354" s="13" t="inlineStr">
        <is>
          <t>S61</t>
        </is>
      </c>
      <c r="B354" s="16" t="inlineStr">
        <is>
          <t>EY Future of Pay via People Matters — India's 2026 salary increases to reward skills over seniority</t>
        </is>
      </c>
      <c r="C354" s="211" t="n"/>
      <c r="D354" s="210" t="n"/>
      <c r="E354" s="16" t="inlineStr">
        <is>
          <t>India market news</t>
        </is>
      </c>
      <c r="F354" s="210" t="n"/>
      <c r="G354" s="16" t="inlineStr">
        <is>
          <t>India pay moving away from tenure-based increases towards skills-led, performance-driven frameworks</t>
        </is>
      </c>
      <c r="H354" s="211" t="n"/>
      <c r="I354" s="211" t="n"/>
      <c r="J354" s="210" t="n"/>
      <c r="K354" s="16" t="inlineStr">
        <is>
          <t>https://www.peoplematters.in/news/compensation-benefits/indias-2026-salary-increases-to-reward-skills-over-seniority-ey-48541</t>
        </is>
      </c>
      <c r="L354" s="211" t="n"/>
      <c r="M354" s="211" t="n"/>
      <c r="N354" s="210" t="n"/>
      <c r="O354" s="16" t="inlineStr">
        <is>
          <t>Secondary</t>
        </is>
      </c>
    </row>
    <row r="355" ht="41" customHeight="1">
      <c r="A355" s="13" t="inlineStr">
        <is>
          <t>S62</t>
        </is>
      </c>
      <c r="B355" s="16" t="inlineStr">
        <is>
          <t>WTW — Building resilient career ecosystems, India 2023</t>
        </is>
      </c>
      <c r="C355" s="211" t="n"/>
      <c r="D355" s="210" t="n"/>
      <c r="E355" s="16" t="inlineStr">
        <is>
          <t>Consulting insight · India</t>
        </is>
      </c>
      <c r="F355" s="210" t="n"/>
      <c r="G355" s="16" t="inlineStr">
        <is>
          <t>WTW's view of career architecture design in India; complements the WTW GGS factors in S07</t>
        </is>
      </c>
      <c r="H355" s="211" t="n"/>
      <c r="I355" s="211" t="n"/>
      <c r="J355" s="210" t="n"/>
      <c r="K355" s="16" t="inlineStr">
        <is>
          <t>https://www.wtwco.com/en-in/insights/2023/09/building-resilient-career-ecosystems-with-robust-career-strategy-and-design</t>
        </is>
      </c>
      <c r="L355" s="211" t="n"/>
      <c r="M355" s="211" t="n"/>
      <c r="N355" s="210" t="n"/>
      <c r="O355" s="16" t="inlineStr">
        <is>
          <t>Secondary</t>
        </is>
      </c>
    </row>
    <row r="356" ht="41" customHeight="1">
      <c r="A356" s="13" t="inlineStr">
        <is>
          <t>S63</t>
        </is>
      </c>
      <c r="B356" s="16" t="inlineStr">
        <is>
          <t>iPleaders — Director under the Companies Act 2013</t>
        </is>
      </c>
      <c r="C356" s="211" t="n"/>
      <c r="D356" s="210" t="n"/>
      <c r="E356" s="16" t="inlineStr">
        <is>
          <t>Legal explainer · India</t>
        </is>
      </c>
      <c r="F356" s="210" t="n"/>
      <c r="G356" s="16" t="inlineStr">
        <is>
          <r>
            <rPr>
              <rFont val="Calibri"/>
              <b val="1"/>
              <sz val="10"/>
            </rPr>
            <t>Section 2, clause 34:</t>
          </r>
          <r>
            <rPr>
              <rFont val="Calibri"/>
              <sz val="10"/>
            </rPr>
            <t xml:space="preserve"> 'director' means a director appointed to the Board — the reason IRIS uses no 'Director' title</t>
          </r>
        </is>
      </c>
      <c r="H356" s="211" t="n"/>
      <c r="I356" s="211" t="n"/>
      <c r="J356" s="210" t="n"/>
      <c r="K356" s="16" t="inlineStr">
        <is>
          <t>https://blog.ipleaders.in/director-companies-act-2013/</t>
        </is>
      </c>
      <c r="L356" s="211" t="n"/>
      <c r="M356" s="211" t="n"/>
      <c r="N356" s="210" t="n"/>
      <c r="O356" s="16" t="inlineStr">
        <is>
          <t>Primary</t>
        </is>
      </c>
    </row>
    <row r="357" ht="41" customHeight="1">
      <c r="A357" s="13" t="inlineStr">
        <is>
          <t>S64</t>
        </is>
      </c>
      <c r="B357" s="16" t="inlineStr">
        <is>
          <t>Kaanoon — 'Director' as an HR designation but not under the Companies Act</t>
        </is>
      </c>
      <c r="C357" s="211" t="n"/>
      <c r="D357" s="210" t="n"/>
      <c r="E357" s="16" t="inlineStr">
        <is>
          <t>Legal Q&amp;A · India</t>
        </is>
      </c>
      <c r="F357" s="210" t="n"/>
      <c r="G357" s="16" t="inlineStr">
        <is>
          <t>Practitioner view that a 'Director' designation for non-board staff causes confusion and disclosure risk</t>
        </is>
      </c>
      <c r="H357" s="211" t="n"/>
      <c r="I357" s="211" t="n"/>
      <c r="J357" s="210" t="n"/>
      <c r="K357" s="16" t="inlineStr">
        <is>
          <t>https://www.kaanoon.com/241487/designation-with-word-director-as-per-hr-policy-but-not-as-per-companies-act</t>
        </is>
      </c>
      <c r="L357" s="211" t="n"/>
      <c r="M357" s="211" t="n"/>
      <c r="N357" s="210" t="n"/>
      <c r="O357" s="16" t="inlineStr">
        <is>
          <t>Secondary</t>
        </is>
      </c>
    </row>
    <row r="358" ht="28" customHeight="1">
      <c r="A358" s="13" t="inlineStr">
        <is>
          <t>S65</t>
        </is>
      </c>
      <c r="B358" s="16" t="inlineStr">
        <is>
          <t>Wipro — Distinguished Member of Technical Staff</t>
        </is>
      </c>
      <c r="C358" s="211" t="n"/>
      <c r="D358" s="210" t="n"/>
      <c r="E358" s="16" t="inlineStr">
        <is>
          <t>Indian IT company programme</t>
        </is>
      </c>
      <c r="F358" s="210" t="n"/>
      <c r="G358" s="16" t="inlineStr">
        <is>
          <t>Indian example of the 'Distinguished' top-specialist title — Option B for the D1 title</t>
        </is>
      </c>
      <c r="H358" s="211" t="n"/>
      <c r="I358" s="211" t="n"/>
      <c r="J358" s="210" t="n"/>
      <c r="K358" s="16" t="inlineStr">
        <is>
          <t>https://www.wipro.com/innovation/distinguished-member-of-technical-staff/</t>
        </is>
      </c>
      <c r="L358" s="211" t="n"/>
      <c r="M358" s="211" t="n"/>
      <c r="N358" s="210" t="n"/>
      <c r="O358" s="16" t="inlineStr">
        <is>
          <t>Primary</t>
        </is>
      </c>
    </row>
    <row r="359" ht="28" customHeight="1">
      <c r="A359" s="13" t="inlineStr">
        <is>
          <t>S66</t>
        </is>
      </c>
      <c r="B359" s="16" t="inlineStr">
        <is>
          <t>Salesforce engineering levels — AMTS to Distinguished Engineer</t>
        </is>
      </c>
      <c r="C359" s="211" t="n"/>
      <c r="D359" s="210" t="n"/>
      <c r="E359" s="16" t="inlineStr">
        <is>
          <t>Company ladder · Design Gurus</t>
        </is>
      </c>
      <c r="F359" s="210" t="n"/>
      <c r="G359" s="16" t="inlineStr">
        <is>
          <t>Global SaaS example of the top-specialist title above Principal Architect</t>
        </is>
      </c>
      <c r="H359" s="211" t="n"/>
      <c r="I359" s="211" t="n"/>
      <c r="J359" s="210" t="n"/>
      <c r="K359" s="16" t="inlineStr">
        <is>
          <t>https://www.designgurus.io/blog/salesforce-software-engineer-levels</t>
        </is>
      </c>
      <c r="L359" s="211" t="n"/>
      <c r="M359" s="211" t="n"/>
      <c r="N359" s="210" t="n"/>
      <c r="O359" s="16" t="inlineStr">
        <is>
          <t>Secondary</t>
        </is>
      </c>
    </row>
    <row r="360" ht="28" customHeight="1">
      <c r="A360" s="13" t="inlineStr">
        <is>
          <t>S67</t>
        </is>
      </c>
      <c r="B360" s="16" t="inlineStr">
        <is>
          <t>LeadDev — Who are staff, principal and distinguished engineers</t>
        </is>
      </c>
      <c r="C360" s="211" t="n"/>
      <c r="D360" s="210" t="n"/>
      <c r="E360" s="16" t="inlineStr">
        <is>
          <t>Practice article</t>
        </is>
      </c>
      <c r="F360" s="210" t="n"/>
      <c r="G360" s="16" t="inlineStr">
        <is>
          <t>How Principal, Distinguished and Fellow tiers are used and how rare they are</t>
        </is>
      </c>
      <c r="H360" s="211" t="n"/>
      <c r="I360" s="211" t="n"/>
      <c r="J360" s="210" t="n"/>
      <c r="K360" s="16" t="inlineStr">
        <is>
          <t>https://leaddev.com/career-ladders/who-are-staff-principal-and-distinguished-engineers</t>
        </is>
      </c>
      <c r="L360" s="211" t="n"/>
      <c r="M360" s="211" t="n"/>
      <c r="N360" s="210" t="n"/>
      <c r="O360" s="16" t="inlineStr">
        <is>
          <t>Secondary</t>
        </is>
      </c>
    </row>
    <row r="361" ht="28" customHeight="1">
      <c r="A361" s="13" t="inlineStr">
        <is>
          <t>S68</t>
        </is>
      </c>
      <c r="B361" s="16" t="inlineStr">
        <is>
          <t>Dropbox — engineering career framework</t>
        </is>
      </c>
      <c r="C361" s="211" t="n"/>
      <c r="D361" s="210" t="n"/>
      <c r="E361" s="16" t="inlineStr">
        <is>
          <t>Company framework</t>
        </is>
      </c>
      <c r="F361" s="210" t="n"/>
      <c r="G361" s="16" t="inlineStr">
        <is>
          <t>Published IC ladder with top-specialist tiers and their scope</t>
        </is>
      </c>
      <c r="H361" s="211" t="n"/>
      <c r="I361" s="211" t="n"/>
      <c r="J361" s="210" t="n"/>
      <c r="K361" s="16" t="inlineStr">
        <is>
          <t>https://dropbox.tech/culture/our-updated-engineering-career-framework</t>
        </is>
      </c>
      <c r="L361" s="211" t="n"/>
      <c r="M361" s="211" t="n"/>
      <c r="N361" s="210" t="n"/>
      <c r="O361" s="16" t="inlineStr">
        <is>
          <t>Secondary</t>
        </is>
      </c>
    </row>
    <row r="362" ht="28" customHeight="1">
      <c r="A362" s="13" t="inlineStr">
        <is>
          <t>S69</t>
        </is>
      </c>
      <c r="B362" s="16" t="inlineStr">
        <is>
          <t>Square — growth framework for engineers and engineering managers</t>
        </is>
      </c>
      <c r="C362" s="211" t="n"/>
      <c r="D362" s="210" t="n"/>
      <c r="E362" s="16" t="inlineStr">
        <is>
          <t>Company framework</t>
        </is>
      </c>
      <c r="F362" s="210" t="n"/>
      <c r="G362" s="16" t="inlineStr">
        <is>
          <t>Published IC and manager ladders side by side</t>
        </is>
      </c>
      <c r="H362" s="211" t="n"/>
      <c r="I362" s="211" t="n"/>
      <c r="J362" s="210" t="n"/>
      <c r="K362" s="16" t="inlineStr">
        <is>
          <t>https://developer.squareup.com/blog/squares-growth-framework-for-engineers-and-engineering-managers/</t>
        </is>
      </c>
      <c r="L362" s="211" t="n"/>
      <c r="M362" s="211" t="n"/>
      <c r="N362" s="210" t="n"/>
      <c r="O362" s="16" t="inlineStr">
        <is>
          <t>Secondary</t>
        </is>
      </c>
    </row>
    <row r="363" ht="41" customHeight="1">
      <c r="A363" s="13" t="inlineStr">
        <is>
          <t>S70</t>
        </is>
      </c>
      <c r="B363" s="16" t="inlineStr">
        <is>
          <t>Carta and Pave — job levelling frameworks</t>
        </is>
      </c>
      <c r="C363" s="211" t="n"/>
      <c r="D363" s="210" t="n"/>
      <c r="E363" s="16" t="inlineStr">
        <is>
          <t>Compensation platforms</t>
        </is>
      </c>
      <c r="F363" s="210" t="n"/>
      <c r="G363" s="16" t="inlineStr">
        <is>
          <t>Market levelling guides used to check the level count and the IC ↔ manager pairing</t>
        </is>
      </c>
      <c r="H363" s="211" t="n"/>
      <c r="I363" s="211" t="n"/>
      <c r="J363" s="210" t="n"/>
      <c r="K363" s="16" t="inlineStr">
        <is>
          <t>https://carta.com/learn/startups/compensation/job-leveling/ ; https://pave.com/blog-posts/job-leveling-framework</t>
        </is>
      </c>
      <c r="L363" s="211" t="n"/>
      <c r="M363" s="211" t="n"/>
      <c r="N363" s="210" t="n"/>
      <c r="O363" s="16" t="inlineStr">
        <is>
          <t>Secondary</t>
        </is>
      </c>
    </row>
    <row r="364" ht="28" customHeight="1">
      <c r="A364" s="13" t="inlineStr">
        <is>
          <t>S71</t>
        </is>
      </c>
      <c r="B364" s="16" t="inlineStr">
        <is>
          <t>Figures — Figures levels</t>
        </is>
      </c>
      <c r="C364" s="211" t="n"/>
      <c r="D364" s="210" t="n"/>
      <c r="E364" s="16" t="inlineStr">
        <is>
          <t>Compensation platform</t>
        </is>
      </c>
      <c r="F364" s="210" t="n"/>
      <c r="G364" s="16" t="inlineStr">
        <is>
          <t>Second levelling crosswalk alongside the Mercer levels in S03</t>
        </is>
      </c>
      <c r="H364" s="211" t="n"/>
      <c r="I364" s="211" t="n"/>
      <c r="J364" s="210" t="n"/>
      <c r="K364" s="16" t="inlineStr">
        <is>
          <t>https://help.figures.hr/en/articles/389317-figures-levels</t>
        </is>
      </c>
      <c r="L364" s="211" t="n"/>
      <c r="M364" s="211" t="n"/>
      <c r="N364" s="210" t="n"/>
      <c r="O364" s="16" t="inlineStr">
        <is>
          <t>Secondary</t>
        </is>
      </c>
    </row>
    <row r="365" ht="41" customHeight="1">
      <c r="A365" s="13" t="inlineStr">
        <is>
          <t>S72</t>
        </is>
      </c>
      <c r="B365" s="16" t="inlineStr">
        <is>
          <t>PayScale India — Chief Architect, IT</t>
        </is>
      </c>
      <c r="C365" s="211" t="n"/>
      <c r="D365" s="210" t="n"/>
      <c r="E365" s="16" t="inlineStr">
        <is>
          <t>Salary data site · India</t>
        </is>
      </c>
      <c r="F365" s="210" t="n"/>
      <c r="G365" s="16" t="inlineStr">
        <is>
          <t>Shows Chief Architect, IT tracked as an experienced and late-career role in India — Option A for the D1 title</t>
        </is>
      </c>
      <c r="H365" s="211" t="n"/>
      <c r="I365" s="211" t="n"/>
      <c r="J365" s="210" t="n"/>
      <c r="K365" s="16" t="inlineStr">
        <is>
          <t>https://www.payscale.com/research/IN/Job=Chief_Architect%2C_IT/Skill-Experience</t>
        </is>
      </c>
      <c r="L365" s="211" t="n"/>
      <c r="M365" s="211" t="n"/>
      <c r="N365" s="210" t="n"/>
      <c r="O365" s="16" t="inlineStr">
        <is>
          <t>Indicative</t>
        </is>
      </c>
    </row>
    <row r="366" ht="28" customHeight="1">
      <c r="A366" s="13" t="inlineStr">
        <is>
          <t>S40</t>
        </is>
      </c>
      <c r="B366" s="16" t="inlineStr">
        <is>
          <t>Employee Master_New_23092026 and Employee Master_OLD</t>
        </is>
      </c>
      <c r="C366" s="211" t="n"/>
      <c r="D366" s="210" t="n"/>
      <c r="E366" s="16" t="inlineStr">
        <is>
          <t>IRIS HRIS</t>
        </is>
      </c>
      <c r="F366" s="210" t="n"/>
      <c r="G366" s="16" t="inlineStr">
        <is>
          <t>Roster, department, manager, experience, qualification, category</t>
        </is>
      </c>
      <c r="H366" s="211" t="n"/>
      <c r="I366" s="211" t="n"/>
      <c r="J366" s="210" t="n"/>
      <c r="K366" s="16" t="inlineStr">
        <is>
          <t>Internal</t>
        </is>
      </c>
      <c r="L366" s="211" t="n"/>
      <c r="M366" s="211" t="n"/>
      <c r="N366" s="210" t="n"/>
      <c r="O366" s="16" t="inlineStr">
        <is>
          <t>Internal</t>
        </is>
      </c>
    </row>
    <row r="367" ht="28" customHeight="1">
      <c r="A367" s="13" t="inlineStr">
        <is>
          <t>S41</t>
        </is>
      </c>
      <c r="B367" s="16" t="inlineStr">
        <is>
          <t>How We Grow survey · 521 responses</t>
        </is>
      </c>
      <c r="C367" s="211" t="n"/>
      <c r="D367" s="210" t="n"/>
      <c r="E367" s="16" t="inlineStr">
        <is>
          <t>IRIS employees</t>
        </is>
      </c>
      <c r="F367" s="210" t="n"/>
      <c r="G367" s="16" t="inlineStr">
        <is>
          <t>Purpose, deliverables, accountability, decision rights, skills, tools, learning needs</t>
        </is>
      </c>
      <c r="H367" s="211" t="n"/>
      <c r="I367" s="211" t="n"/>
      <c r="J367" s="210" t="n"/>
      <c r="K367" s="16" t="inlineStr">
        <is>
          <t>Internal</t>
        </is>
      </c>
      <c r="L367" s="211" t="n"/>
      <c r="M367" s="211" t="n"/>
      <c r="N367" s="210" t="n"/>
      <c r="O367" s="16" t="inlineStr">
        <is>
          <t>Internal</t>
        </is>
      </c>
    </row>
    <row r="368" ht="28" customHeight="1">
      <c r="A368" s="13" t="inlineStr">
        <is>
          <t>S42</t>
        </is>
      </c>
      <c r="B368" s="16" t="inlineStr">
        <is>
          <t>Manager talent-mapping files</t>
        </is>
      </c>
      <c r="C368" s="211" t="n"/>
      <c r="D368" s="210" t="n"/>
      <c r="E368" s="16" t="inlineStr">
        <is>
          <t>IRIS managers</t>
        </is>
      </c>
      <c r="F368" s="210" t="n"/>
      <c r="G368" s="16" t="inlineStr">
        <is>
          <t>KRAs, rating, potential, readiness, 9-box, manager training need</t>
        </is>
      </c>
      <c r="H368" s="211" t="n"/>
      <c r="I368" s="211" t="n"/>
      <c r="J368" s="210" t="n"/>
      <c r="K368" s="16" t="inlineStr">
        <is>
          <t>Internal</t>
        </is>
      </c>
      <c r="L368" s="211" t="n"/>
      <c r="M368" s="211" t="n"/>
      <c r="N368" s="210" t="n"/>
      <c r="O368" s="16" t="inlineStr">
        <is>
          <t>Internal</t>
        </is>
      </c>
    </row>
    <row r="369" ht="28" customHeight="1">
      <c r="A369" s="13" t="inlineStr">
        <is>
          <t>S43</t>
        </is>
      </c>
      <c r="B369" s="16" t="inlineStr">
        <is>
          <t>IRIS talent-mapping workbooks v1 and v2</t>
        </is>
      </c>
      <c r="C369" s="211" t="n"/>
      <c r="D369" s="210" t="n"/>
      <c r="E369" s="16" t="inlineStr">
        <is>
          <t>This exercise</t>
        </is>
      </c>
      <c r="F369" s="210" t="n"/>
      <c r="G369" s="16" t="inlineStr">
        <is>
          <t>Factor ratings, competency ratings, duplication and mobility analysis</t>
        </is>
      </c>
      <c r="H369" s="211" t="n"/>
      <c r="I369" s="211" t="n"/>
      <c r="J369" s="210" t="n"/>
      <c r="K369" s="16" t="inlineStr">
        <is>
          <t>Internal</t>
        </is>
      </c>
      <c r="L369" s="211" t="n"/>
      <c r="M369" s="211" t="n"/>
      <c r="N369" s="210" t="n"/>
      <c r="O369" s="16" t="inlineStr">
        <is>
          <t>Internal</t>
        </is>
      </c>
    </row>
    <row r="370" ht="15" customHeight="1"/>
    <row r="371" ht="20" customHeight="1">
      <c r="A371" s="6" t="inlineStr">
        <is>
          <t>R5b. Career Architecture V2 evidence register · HR research, 7 Oct 2026</t>
        </is>
      </c>
    </row>
    <row r="372" ht="28" customHeight="1">
      <c r="A372" s="11"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373" ht="28" customHeight="1">
      <c r="A373" s="12" t="inlineStr">
        <is>
          <t>ID</t>
        </is>
      </c>
      <c r="B373" s="12" t="inlineStr">
        <is>
          <t>Lens</t>
        </is>
      </c>
      <c r="C373" s="210" t="n"/>
      <c r="D373" s="12" t="inlineStr">
        <is>
          <t>Organisation</t>
        </is>
      </c>
      <c r="E373" s="210" t="n"/>
      <c r="F373" s="12" t="inlineStr">
        <is>
          <t>Observed title / publication</t>
        </is>
      </c>
      <c r="G373" s="210" t="n"/>
      <c r="H373" s="12" t="inlineStr">
        <is>
          <t>What it supports</t>
        </is>
      </c>
      <c r="I373" s="211" t="n"/>
      <c r="J373" s="210" t="n"/>
      <c r="K373" s="12" t="inlineStr">
        <is>
          <t>Transfer limit</t>
        </is>
      </c>
      <c r="L373" s="211" t="n"/>
      <c r="M373" s="210" t="n"/>
      <c r="N373" s="12" t="inlineStr">
        <is>
          <t>Geography</t>
        </is>
      </c>
      <c r="O373" s="12" t="inlineStr">
        <is>
          <t>Link</t>
        </is>
      </c>
    </row>
    <row r="374" ht="54" customHeight="1">
      <c r="A374" s="13" t="inlineStr">
        <is>
          <t>N01</t>
        </is>
      </c>
      <c r="B374" s="16" t="inlineStr">
        <is>
          <t>Lens 1 direct peer</t>
        </is>
      </c>
      <c r="C374" s="210" t="n"/>
      <c r="D374" s="16" t="inlineStr">
        <is>
          <t>Regnology</t>
        </is>
      </c>
      <c r="E374" s="210" t="n"/>
      <c r="F374" s="16" t="inlineStr">
        <is>
          <t>Senior Software Engineer, Pune</t>
        </is>
      </c>
      <c r="G374" s="210" t="n"/>
      <c r="H374" s="16" t="inlineStr">
        <is>
          <t>Java delivery, design, code review and junior mentoring.</t>
        </is>
      </c>
      <c r="I374" s="211" t="n"/>
      <c r="J374" s="210" t="n"/>
      <c r="K374" s="16" t="inlineStr">
        <is>
          <t>Selected senior role only; tenure requirement is not a grading rule.</t>
        </is>
      </c>
      <c r="L374" s="211" t="n"/>
      <c r="M374" s="210" t="n"/>
      <c r="N374" s="16" t="inlineStr">
        <is>
          <t>India</t>
        </is>
      </c>
      <c r="O374" s="16" t="inlineStr">
        <is>
          <t>https://regnology.jobs.personio.de/job/2374470</t>
        </is>
      </c>
    </row>
    <row r="375" ht="67" customHeight="1">
      <c r="A375" s="13" t="inlineStr">
        <is>
          <t>N02</t>
        </is>
      </c>
      <c r="B375" s="16" t="inlineStr">
        <is>
          <t>Lens 1 direct peer</t>
        </is>
      </c>
      <c r="C375" s="210" t="n"/>
      <c r="D375" s="16" t="inlineStr">
        <is>
          <t>Regnology</t>
        </is>
      </c>
      <c r="E375" s="210" t="n"/>
      <c r="F375" s="16" t="inlineStr">
        <is>
          <t>Release Engineer, Pune</t>
        </is>
      </c>
      <c r="G375" s="210" t="n"/>
      <c r="H375" s="16" t="inlineStr">
        <is>
          <t>Independent cross-team release coordination and quality/risk trade-offs.</t>
        </is>
      </c>
      <c r="I375" s="211" t="n"/>
      <c r="J375" s="210" t="n"/>
      <c r="K375" s="16" t="inlineStr">
        <is>
          <t>Supports release scope, not a standalone QA career ladder.</t>
        </is>
      </c>
      <c r="L375" s="211" t="n"/>
      <c r="M375" s="210" t="n"/>
      <c r="N375" s="16" t="inlineStr">
        <is>
          <t>India</t>
        </is>
      </c>
      <c r="O375" s="16" t="inlineStr">
        <is>
          <t>https://regnology.jobs.personio.de/job/2605587?language=en</t>
        </is>
      </c>
    </row>
    <row r="376" ht="106" customHeight="1">
      <c r="A376" s="13" t="inlineStr">
        <is>
          <t>N03</t>
        </is>
      </c>
      <c r="B376" s="16" t="inlineStr">
        <is>
          <t>Lens 1 direct peer</t>
        </is>
      </c>
      <c r="C376" s="210" t="n"/>
      <c r="D376" s="16" t="inlineStr">
        <is>
          <t>Workiva</t>
        </is>
      </c>
      <c r="E376" s="210" t="n"/>
      <c r="F376" s="16" t="inlineStr">
        <is>
          <t>Principal Security Engineer</t>
        </is>
      </c>
      <c r="G376" s="210" t="n"/>
      <c r="H376" s="16" t="inlineStr">
        <is>
          <t>Cross-platform cloud security architecture and enterprise technical influence.</t>
        </is>
      </c>
      <c r="I376" s="211" t="n"/>
      <c r="J376" s="210" t="n"/>
      <c r="K376" s="16" t="inlineStr">
        <is>
          <t>Selected expert role; no verified internal grade or India title match.</t>
        </is>
      </c>
      <c r="L376" s="211" t="n"/>
      <c r="M376" s="210" t="n"/>
      <c r="N376" s="16" t="inlineStr">
        <is>
          <t>USA</t>
        </is>
      </c>
      <c r="O376" s="16" t="inlineStr">
        <is>
          <t>https://workiva.wd503.myworkdayjobs.com/en-US/careers/job/Principal-Security-Engineer_R11408</t>
        </is>
      </c>
    </row>
    <row r="377" ht="119" customHeight="1">
      <c r="A377" s="13" t="inlineStr">
        <is>
          <t>N04</t>
        </is>
      </c>
      <c r="B377" s="16" t="inlineStr">
        <is>
          <t>Lens 1 direct peer</t>
        </is>
      </c>
      <c r="C377" s="210" t="n"/>
      <c r="D377" s="16" t="inlineStr">
        <is>
          <t>Workiva</t>
        </is>
      </c>
      <c r="E377" s="210" t="n"/>
      <c r="F377" s="16" t="inlineStr">
        <is>
          <t>Senior People Business Partner</t>
        </is>
      </c>
      <c r="G377" s="210" t="n"/>
      <c r="H377" s="16" t="inlineStr">
        <is>
          <t>Regional GTM partnership, organisation design, employee relations and leadership advice.</t>
        </is>
      </c>
      <c r="I377" s="211" t="n"/>
      <c r="J377" s="210" t="n"/>
      <c r="K377" s="16" t="inlineStr">
        <is>
          <t>Supports HRBP and adjacent OD work, not every HR speciality.</t>
        </is>
      </c>
      <c r="L377" s="211" t="n"/>
      <c r="M377" s="210" t="n"/>
      <c r="N377" s="16" t="inlineStr">
        <is>
          <t>UK / EMEA</t>
        </is>
      </c>
      <c r="O377" s="16" t="inlineStr">
        <is>
          <t>https://workiva.wd503.myworkdayjobs.com/en-US/careers/job/Senior-People-Business-Partner---GTM---Sales_R11653</t>
        </is>
      </c>
    </row>
    <row r="378" ht="106" customHeight="1">
      <c r="A378" s="13" t="inlineStr">
        <is>
          <t>N05</t>
        </is>
      </c>
      <c r="B378" s="16" t="inlineStr">
        <is>
          <t>Lens 1 direct peer</t>
        </is>
      </c>
      <c r="C378" s="210" t="n"/>
      <c r="D378" s="16" t="inlineStr">
        <is>
          <t>Workiva</t>
        </is>
      </c>
      <c r="E378" s="210" t="n"/>
      <c r="F378" s="16" t="inlineStr">
        <is>
          <t>Principal Product Designer</t>
        </is>
      </c>
      <c r="G378" s="210" t="n"/>
      <c r="H378" s="16" t="inlineStr">
        <is>
          <t>Multi-product UX strategy, hands-on design and mentoring senior designers.</t>
        </is>
      </c>
      <c r="I378" s="211" t="n"/>
      <c r="J378" s="210" t="n"/>
      <c r="K378" s="16" t="inlineStr">
        <is>
          <t>Observed expert role; unrelated to brand-design seniority.</t>
        </is>
      </c>
      <c r="L378" s="211" t="n"/>
      <c r="M378" s="210" t="n"/>
      <c r="N378" s="16" t="inlineStr">
        <is>
          <t>USA</t>
        </is>
      </c>
      <c r="O378" s="16" t="inlineStr">
        <is>
          <t>https://workiva.wd503.myworkdayjobs.com/en-US/careers/job/Principal-Product-Designer_R11461</t>
        </is>
      </c>
    </row>
    <row r="379" ht="119" customHeight="1">
      <c r="A379" s="13" t="inlineStr">
        <is>
          <t>N06</t>
        </is>
      </c>
      <c r="B379" s="16" t="inlineStr">
        <is>
          <t>Lens 1 direct peer</t>
        </is>
      </c>
      <c r="C379" s="210" t="n"/>
      <c r="D379" s="16" t="inlineStr">
        <is>
          <t>Workiva</t>
        </is>
      </c>
      <c r="E379" s="210" t="n"/>
      <c r="F379" s="16" t="inlineStr">
        <is>
          <t>Senior Learning and Development Partner</t>
        </is>
      </c>
      <c r="G379" s="210" t="n"/>
      <c r="H379" s="16" t="inlineStr">
        <is>
          <t>Explicit IC role owning a learning portfolio, facilitation and evaluation.</t>
        </is>
      </c>
      <c r="I379" s="211" t="n"/>
      <c r="J379" s="210" t="n"/>
      <c r="K379" s="16" t="inlineStr">
        <is>
          <t>People-management experience is preferred, not evidence of direct reports in this job.</t>
        </is>
      </c>
      <c r="L379" s="211" t="n"/>
      <c r="M379" s="210" t="n"/>
      <c r="N379" s="16" t="inlineStr">
        <is>
          <t>UK / global remit</t>
        </is>
      </c>
      <c r="O379" s="16" t="inlineStr">
        <is>
          <t>https://workiva.wd503.myworkdayjobs.com/en-US/careers/job/Senior-Learning-and-Development-Partner_R11848</t>
        </is>
      </c>
    </row>
    <row r="380" ht="119" customHeight="1">
      <c r="A380" s="13" t="inlineStr">
        <is>
          <t>N07</t>
        </is>
      </c>
      <c r="B380" s="16" t="inlineStr">
        <is>
          <t>Lens 1 direct peer</t>
        </is>
      </c>
      <c r="C380" s="210" t="n"/>
      <c r="D380" s="16" t="inlineStr">
        <is>
          <t>Workiva</t>
        </is>
      </c>
      <c r="E380" s="210" t="n"/>
      <c r="F380" s="16" t="inlineStr">
        <is>
          <t>Brand Graphic Design Intern, 2027 cohort</t>
        </is>
      </c>
      <c r="G380" s="210" t="n"/>
      <c r="H380" s="16" t="inlineStr">
        <is>
          <t>Mentored brand asset production with review before stakeholder release.</t>
        </is>
      </c>
      <c r="I380" s="211" t="n"/>
      <c r="J380" s="210" t="n"/>
      <c r="K380" s="16" t="inlineStr">
        <is>
          <t>Advertised 2027 programme; listed application deadline predates review. Not an active-vacancy claim.</t>
        </is>
      </c>
      <c r="L380" s="211" t="n"/>
      <c r="M380" s="210" t="n"/>
      <c r="N380" s="16" t="inlineStr">
        <is>
          <t>USA</t>
        </is>
      </c>
      <c r="O380" s="16" t="inlineStr">
        <is>
          <t>https://workiva.wd503.myworkdayjobs.com/en-US/careers/job/Spring---Summer-2027-Intern---Brand-Design_R12318</t>
        </is>
      </c>
    </row>
    <row r="381" ht="119" customHeight="1">
      <c r="A381" s="13" t="inlineStr">
        <is>
          <t>N08</t>
        </is>
      </c>
      <c r="B381" s="16" t="inlineStr">
        <is>
          <t>Lens 1 direct peer</t>
        </is>
      </c>
      <c r="C381" s="210" t="n"/>
      <c r="D381" s="16" t="inlineStr">
        <is>
          <t>Workiva</t>
        </is>
      </c>
      <c r="E381" s="210" t="n"/>
      <c r="F381" s="16" t="inlineStr">
        <is>
          <t>Marketing Intern, 2027 cohort</t>
        </is>
      </c>
      <c r="G381" s="210" t="n"/>
      <c r="H381" s="16" t="inlineStr">
        <is>
          <t>Entry tasks span campaigns, CRM data, automation, content and events.</t>
        </is>
      </c>
      <c r="I381" s="211" t="n"/>
      <c r="J381" s="210" t="n"/>
      <c r="K381" s="16" t="inlineStr">
        <is>
          <t>Entry exposure only; listed September 2026 deadline has passed.</t>
        </is>
      </c>
      <c r="L381" s="211" t="n"/>
      <c r="M381" s="210" t="n"/>
      <c r="N381" s="16" t="inlineStr">
        <is>
          <t>USA</t>
        </is>
      </c>
      <c r="O381" s="16" t="inlineStr">
        <is>
          <t>https://workiva.wd503.myworkdayjobs.com/careers/job/usa---remote/spring---summer-2027-intern---marketing_r12193</t>
        </is>
      </c>
    </row>
    <row r="382" ht="106" customHeight="1">
      <c r="A382" s="13" t="inlineStr">
        <is>
          <t>N09</t>
        </is>
      </c>
      <c r="B382" s="16" t="inlineStr">
        <is>
          <t>Lens 1 direct peer</t>
        </is>
      </c>
      <c r="C382" s="210" t="n"/>
      <c r="D382" s="16" t="inlineStr">
        <is>
          <t>Workiva</t>
        </is>
      </c>
      <c r="E382" s="210" t="n"/>
      <c r="F382" s="16" t="inlineStr">
        <is>
          <t>Senior Campaign Manager</t>
        </is>
      </c>
      <c r="G382" s="210" t="n"/>
      <c r="H382" s="16" t="inlineStr">
        <is>
          <t>Integrated campaign ownership, channel decisions and pipeline accountability.</t>
        </is>
      </c>
      <c r="I382" s="211" t="n"/>
      <c r="J382" s="210" t="n"/>
      <c r="K382" s="16" t="inlineStr">
        <is>
          <t>Manager title does not establish direct reports.</t>
        </is>
      </c>
      <c r="L382" s="211" t="n"/>
      <c r="M382" s="210" t="n"/>
      <c r="N382" s="16" t="inlineStr">
        <is>
          <t>USA</t>
        </is>
      </c>
      <c r="O382" s="16" t="inlineStr">
        <is>
          <t>https://workiva.wd503.myworkdayjobs.com/careers/job/usa---remote/senior-campaign-manager_r12423-1</t>
        </is>
      </c>
    </row>
    <row r="383" ht="119" customHeight="1">
      <c r="A383" s="13" t="inlineStr">
        <is>
          <t>N10</t>
        </is>
      </c>
      <c r="B383" s="16" t="inlineStr">
        <is>
          <t>Lens 1 direct peer</t>
        </is>
      </c>
      <c r="C383" s="210" t="n"/>
      <c r="D383" s="16" t="inlineStr">
        <is>
          <t>Workiva</t>
        </is>
      </c>
      <c r="E383" s="210" t="n"/>
      <c r="F383" s="16" t="inlineStr">
        <is>
          <t>Product Marketing Operations Director</t>
        </is>
      </c>
      <c r="G383" s="210" t="n"/>
      <c r="H383" s="16" t="inlineStr">
        <is>
          <t>Explicit IC director role owning planning, budgets and cross-functional operating cadence.</t>
        </is>
      </c>
      <c r="I383" s="211" t="n"/>
      <c r="J383" s="210" t="n"/>
      <c r="K383" s="16" t="inlineStr">
        <is>
          <t>Not the same job as marketing automation; important title/track counterexample.</t>
        </is>
      </c>
      <c r="L383" s="211" t="n"/>
      <c r="M383" s="210" t="n"/>
      <c r="N383" s="16" t="inlineStr">
        <is>
          <t>USA</t>
        </is>
      </c>
      <c r="O383" s="16" t="inlineStr">
        <is>
          <t>https://workiva.wd503.myworkdayjobs.com/en-US/careers/job/Product-Marketing-Operations-Director_R12164</t>
        </is>
      </c>
    </row>
    <row r="384" ht="145" customHeight="1">
      <c r="A384" s="13" t="inlineStr">
        <is>
          <t>N11</t>
        </is>
      </c>
      <c r="B384" s="16" t="inlineStr">
        <is>
          <t>Lens 1 direct peer</t>
        </is>
      </c>
      <c r="C384" s="210" t="n"/>
      <c r="D384" s="16" t="inlineStr">
        <is>
          <t>Workiva</t>
        </is>
      </c>
      <c r="E384" s="210" t="n"/>
      <c r="F384" s="16" t="inlineStr">
        <is>
          <t>Sales Development Representative, SLED</t>
        </is>
      </c>
      <c r="G384" s="210" t="n"/>
      <c r="H384" s="16" t="inlineStr">
        <is>
          <t>Prospecting and qualification feed account executives.</t>
        </is>
      </c>
      <c r="I384" s="211" t="n"/>
      <c r="J384" s="210" t="n"/>
      <c r="K384" s="16" t="inlineStr">
        <is>
          <t>US public-sector segment; do not transplant activity quotas.</t>
        </is>
      </c>
      <c r="L384" s="211" t="n"/>
      <c r="M384" s="210" t="n"/>
      <c r="N384" s="16" t="inlineStr">
        <is>
          <t>USA</t>
        </is>
      </c>
      <c r="O384" s="16" t="inlineStr">
        <is>
          <t>https://workiva.wd503.myworkdayjobs.com/en-US/careers/job/Territory-Development-Representative---State--Local---Education--SLED-_R12066</t>
        </is>
      </c>
    </row>
    <row r="385" ht="132" customHeight="1">
      <c r="A385" s="13" t="inlineStr">
        <is>
          <t>N12</t>
        </is>
      </c>
      <c r="B385" s="16" t="inlineStr">
        <is>
          <t>Lens 1 direct peer</t>
        </is>
      </c>
      <c r="C385" s="210" t="n"/>
      <c r="D385" s="16" t="inlineStr">
        <is>
          <t>Workiva</t>
        </is>
      </c>
      <c r="E385" s="210" t="n"/>
      <c r="F385" s="16" t="inlineStr">
        <is>
          <t>Account Executive, SLED</t>
        </is>
      </c>
      <c r="G385" s="210" t="n"/>
      <c r="H385" s="16" t="inlineStr">
        <is>
          <t>Owns acquisition, expansion, commercial forecasting and closing.</t>
        </is>
      </c>
      <c r="I385" s="211" t="n"/>
      <c r="J385" s="210" t="n"/>
      <c r="K385" s="16" t="inlineStr">
        <is>
          <t>Account sales is distinct from SDR qualification; no grade inferred.</t>
        </is>
      </c>
      <c r="L385" s="211" t="n"/>
      <c r="M385" s="210" t="n"/>
      <c r="N385" s="16" t="inlineStr">
        <is>
          <t>USA</t>
        </is>
      </c>
      <c r="O385" s="16" t="inlineStr">
        <is>
          <t>https://workiva.wd503.myworkdayjobs.com/careers/job/usa---remote/account-executive---state--local---education--sled-_r12020</t>
        </is>
      </c>
    </row>
    <row r="386" ht="106" customHeight="1">
      <c r="A386" s="13" t="inlineStr">
        <is>
          <t>N13</t>
        </is>
      </c>
      <c r="B386" s="16" t="inlineStr">
        <is>
          <t>Lens 1 direct peer</t>
        </is>
      </c>
      <c r="C386" s="210" t="n"/>
      <c r="D386" s="16" t="inlineStr">
        <is>
          <t>Workiva</t>
        </is>
      </c>
      <c r="E386" s="210" t="n"/>
      <c r="F386" s="16" t="inlineStr">
        <is>
          <t>Senior Account Executive, SLED</t>
        </is>
      </c>
      <c r="G386" s="210" t="n"/>
      <c r="H386" s="16" t="inlineStr">
        <is>
          <t>Senior account-executive title and enterprise sales duties are published.</t>
        </is>
      </c>
      <c r="I386" s="211" t="n"/>
      <c r="J386" s="210" t="n"/>
      <c r="K386" s="16" t="inlineStr">
        <is>
          <r>
            <rPr>
              <rFont val="Calibri"/>
              <b val="1"/>
              <sz val="10"/>
            </rPr>
            <t>Similar duties to AE listing:</t>
          </r>
          <r>
            <rPr>
              <rFont val="Calibri"/>
              <sz val="10"/>
            </rPr>
            <t xml:space="preserve"> precise step-up in scope is not established.</t>
          </r>
        </is>
      </c>
      <c r="L386" s="211" t="n"/>
      <c r="M386" s="210" t="n"/>
      <c r="N386" s="16" t="inlineStr">
        <is>
          <t>USA</t>
        </is>
      </c>
      <c r="O386" s="16" t="inlineStr">
        <is>
          <t>https://workiva.wd503.myworkdayjobs.com/en-US/careers/job/Senior-Account-Executive---SLED_R12096</t>
        </is>
      </c>
    </row>
    <row r="387" ht="119" customHeight="1">
      <c r="A387" s="13" t="inlineStr">
        <is>
          <t>N14</t>
        </is>
      </c>
      <c r="B387" s="16" t="inlineStr">
        <is>
          <t>Lens 1 direct peer</t>
        </is>
      </c>
      <c r="C387" s="210" t="n"/>
      <c r="D387" s="16" t="inlineStr">
        <is>
          <t>Workiva</t>
        </is>
      </c>
      <c r="E387" s="210" t="n"/>
      <c r="F387" s="16" t="inlineStr">
        <is>
          <t>Senior Partner Sales Executive</t>
        </is>
      </c>
      <c r="G387" s="210" t="n"/>
      <c r="H387" s="16" t="inlineStr">
        <is>
          <t>Partner GTM responsibility with a partnerships director reporting line.</t>
        </is>
      </c>
      <c r="I387" s="211" t="n"/>
      <c r="J387" s="210" t="n"/>
      <c r="K387" s="16" t="inlineStr">
        <is>
          <t>Brazil-specific role; not proof of the full alliance hierarchy.</t>
        </is>
      </c>
      <c r="L387" s="211" t="n"/>
      <c r="M387" s="210" t="n"/>
      <c r="N387" s="16" t="inlineStr">
        <is>
          <t>Brazil</t>
        </is>
      </c>
      <c r="O387" s="16" t="inlineStr">
        <is>
          <t>https://workiva.wd503.myworkdayjobs.com/careers/job/remote---brazil/senior-partner-sales-executive---brazil_r12195</t>
        </is>
      </c>
    </row>
    <row r="388" ht="119" customHeight="1">
      <c r="A388" s="13" t="inlineStr">
        <is>
          <t>N15</t>
        </is>
      </c>
      <c r="B388" s="16" t="inlineStr">
        <is>
          <t>Lens 1 direct peer</t>
        </is>
      </c>
      <c r="C388" s="210" t="n"/>
      <c r="D388" s="16" t="inlineStr">
        <is>
          <t>Workiva</t>
        </is>
      </c>
      <c r="E388" s="210" t="n"/>
      <c r="F388" s="16" t="inlineStr">
        <is>
          <t>Customer Success Manager</t>
        </is>
      </c>
      <c r="G388" s="210" t="n"/>
      <c r="H388" s="16" t="inlineStr">
        <is>
          <t>Assigned accounts, adoption, customer outcomes and renewal coordination.</t>
        </is>
      </c>
      <c r="I388" s="211" t="n"/>
      <c r="J388" s="210" t="n"/>
      <c r="K388" s="16" t="inlineStr">
        <is>
          <t>Language and territory requirements are local overlays.</t>
        </is>
      </c>
      <c r="L388" s="211" t="n"/>
      <c r="M388" s="210" t="n"/>
      <c r="N388" s="16" t="inlineStr">
        <is>
          <t>Netherlands / Sweden</t>
        </is>
      </c>
      <c r="O388" s="16" t="inlineStr">
        <is>
          <t>https://workiva.wd503.myworkdayjobs.com/en-US/careers/job/Customer-Success-Manager---Finnish-Speaker_R11553-1</t>
        </is>
      </c>
    </row>
    <row r="389" ht="132" customHeight="1">
      <c r="A389" s="13" t="inlineStr">
        <is>
          <t>N16</t>
        </is>
      </c>
      <c r="B389" s="16" t="inlineStr">
        <is>
          <t>Lens 1 direct peer</t>
        </is>
      </c>
      <c r="C389" s="210" t="n"/>
      <c r="D389" s="16" t="inlineStr">
        <is>
          <t>Workiva</t>
        </is>
      </c>
      <c r="E389" s="210" t="n"/>
      <c r="F389" s="16" t="inlineStr">
        <is>
          <t>Lead Customer Success Manager, Public Sector</t>
        </is>
      </c>
      <c r="G389" s="210" t="n"/>
      <c r="H389" s="16" t="inlineStr">
        <is>
          <t>Complex public-sector account portfolios, executive engagement and escalations.</t>
        </is>
      </c>
      <c r="I389" s="211" t="n"/>
      <c r="J389" s="210" t="n"/>
      <c r="K389" s="16" t="inlineStr">
        <is>
          <t>Cross-geography comparison with N15 is directional, not a certified promotion sequence.</t>
        </is>
      </c>
      <c r="L389" s="211" t="n"/>
      <c r="M389" s="210" t="n"/>
      <c r="N389" s="16" t="inlineStr">
        <is>
          <t>USA</t>
        </is>
      </c>
      <c r="O389" s="16" t="inlineStr">
        <is>
          <t>https://workiva.wd503.myworkdayjobs.com/careers/job/usa---remote/lead-customer-success-manager--public-sector_r12417</t>
        </is>
      </c>
    </row>
    <row r="390" ht="106" customHeight="1">
      <c r="A390" s="13" t="inlineStr">
        <is>
          <t>N17</t>
        </is>
      </c>
      <c r="B390" s="16" t="inlineStr">
        <is>
          <t>Lens 1 direct peer</t>
        </is>
      </c>
      <c r="C390" s="210" t="n"/>
      <c r="D390" s="16" t="inlineStr">
        <is>
          <t>Workiva</t>
        </is>
      </c>
      <c r="E390" s="210" t="n"/>
      <c r="F390" s="16" t="inlineStr">
        <is>
          <t>VP of Customer Experience</t>
        </is>
      </c>
      <c r="G390" s="210" t="n"/>
      <c r="H390" s="16" t="inlineStr">
        <is>
          <t>Broad support, customer education, community and digital-experience leadership.</t>
        </is>
      </c>
      <c r="I390" s="211" t="n"/>
      <c r="J390" s="210" t="n"/>
      <c r="K390" s="16" t="inlineStr">
        <is>
          <t>A shared functional destination, not a separate VP for every support specialism.</t>
        </is>
      </c>
      <c r="L390" s="211" t="n"/>
      <c r="M390" s="210" t="n"/>
      <c r="N390" s="16" t="inlineStr">
        <is>
          <t>USA</t>
        </is>
      </c>
      <c r="O390" s="16" t="inlineStr">
        <is>
          <t>https://workiva.wd503.myworkdayjobs.com/careers/job/USA---Remote/VP-of-Customer-Experience_R11897</t>
        </is>
      </c>
    </row>
    <row r="391" ht="93" customHeight="1">
      <c r="A391" s="13" t="inlineStr">
        <is>
          <t>N18</t>
        </is>
      </c>
      <c r="B391" s="16" t="inlineStr">
        <is>
          <t>Lens 1 direct peer</t>
        </is>
      </c>
      <c r="C391" s="210" t="n"/>
      <c r="D391" s="16" t="inlineStr">
        <is>
          <t>Workiva</t>
        </is>
      </c>
      <c r="E391" s="210" t="n"/>
      <c r="F391" s="16" t="inlineStr">
        <is>
          <t>Product Support Engineer</t>
        </is>
      </c>
      <c r="G391" s="210" t="n"/>
      <c r="H391" s="16" t="inlineStr">
        <is>
          <t>Product diagnosis, customer cases, knowledge articles and junior mentoring.</t>
        </is>
      </c>
      <c r="I391" s="211" t="n"/>
      <c r="J391" s="210" t="n"/>
      <c r="K391" s="16" t="inlineStr">
        <is>
          <t>Customer product support, not internal employee IT.</t>
        </is>
      </c>
      <c r="L391" s="211" t="n"/>
      <c r="M391" s="210" t="n"/>
      <c r="N391" s="16" t="inlineStr">
        <is>
          <t>UK / Netherlands</t>
        </is>
      </c>
      <c r="O391" s="16" t="inlineStr">
        <is>
          <t>https://workiva.wd503.myworkdayjobs.com/en-US/careers/job/Product-Support-Engineer_R11734</t>
        </is>
      </c>
    </row>
    <row r="392" ht="132" customHeight="1">
      <c r="A392" s="13" t="inlineStr">
        <is>
          <t>N19</t>
        </is>
      </c>
      <c r="B392" s="16" t="inlineStr">
        <is>
          <t>Lens 1 direct peer</t>
        </is>
      </c>
      <c r="C392" s="210" t="n"/>
      <c r="D392" s="16" t="inlineStr">
        <is>
          <t>Workiva</t>
        </is>
      </c>
      <c r="E392" s="210" t="n"/>
      <c r="F392" s="16" t="inlineStr">
        <is>
          <t>Senior Manager of Product Support</t>
        </is>
      </c>
      <c r="G392" s="210" t="n"/>
      <c r="H392" s="16" t="inlineStr">
        <is>
          <t>Formal support-team leadership and full performance-cycle ownership.</t>
        </is>
      </c>
      <c r="I392" s="211" t="n"/>
      <c r="J392" s="210" t="n"/>
      <c r="K392" s="16" t="inlineStr">
        <is>
          <t>Evidence distinguishes people management from technical case leadership.</t>
        </is>
      </c>
      <c r="L392" s="211" t="n"/>
      <c r="M392" s="210" t="n"/>
      <c r="N392" s="16" t="inlineStr">
        <is>
          <t>Netherlands</t>
        </is>
      </c>
      <c r="O392" s="16" t="inlineStr">
        <is>
          <t>https://workiva.wd503.myworkdayjobs.com/en-US/careers/job/Senior-Manager-of-Product-Support---FRX---Capital-Markets_R11869</t>
        </is>
      </c>
    </row>
    <row r="393" ht="119" customHeight="1">
      <c r="A393" s="13" t="inlineStr">
        <is>
          <t>N20</t>
        </is>
      </c>
      <c r="B393" s="16" t="inlineStr">
        <is>
          <t>Lens 1 direct peer</t>
        </is>
      </c>
      <c r="C393" s="210" t="n"/>
      <c r="D393" s="16" t="inlineStr">
        <is>
          <t>Workiva</t>
        </is>
      </c>
      <c r="E393" s="210" t="n"/>
      <c r="F393" s="16" t="inlineStr">
        <is>
          <t>Senior AV Engineer</t>
        </is>
      </c>
      <c r="G393" s="210" t="n"/>
      <c r="H393" s="16" t="inlineStr">
        <is>
          <t>Independently recommends equipment and coordinates vendors without purchasing authority.</t>
        </is>
      </c>
      <c r="I393" s="211" t="n"/>
      <c r="J393" s="210" t="n"/>
      <c r="K393" s="16" t="inlineStr">
        <is>
          <t>Adjacent to workplace/IT, not a facilities or procurement ladder.</t>
        </is>
      </c>
      <c r="L393" s="211" t="n"/>
      <c r="M393" s="210" t="n"/>
      <c r="N393" s="16" t="inlineStr">
        <is>
          <t>USA</t>
        </is>
      </c>
      <c r="O393" s="16" t="inlineStr">
        <is>
          <t>https://workiva.wd503.myworkdayjobs.com/en-US/careers/job/Senior-AV-Engineer---Hybrid--Ames--IA-Office-_R11923</t>
        </is>
      </c>
    </row>
    <row r="394" ht="67" customHeight="1">
      <c r="A394" s="13" t="inlineStr">
        <is>
          <t>N21</t>
        </is>
      </c>
      <c r="B394" s="16" t="inlineStr">
        <is>
          <t>Lens 1 direct peer</t>
        </is>
      </c>
      <c r="C394" s="210" t="n"/>
      <c r="D394" s="16" t="inlineStr">
        <is>
          <t>Regnology</t>
        </is>
      </c>
      <c r="E394" s="210" t="n"/>
      <c r="F394" s="16" t="inlineStr">
        <is>
          <t>IT Technical Writer</t>
        </is>
      </c>
      <c r="G394" s="210" t="n"/>
      <c r="H394" s="16" t="inlineStr">
        <is>
          <t>Banking-product documentation, domain accuracy and documentation-as-code.</t>
        </is>
      </c>
      <c r="I394" s="211" t="n"/>
      <c r="J394" s="210" t="n"/>
      <c r="K394" s="16" t="inlineStr">
        <is>
          <t>Distinct from document conversion; supports a proposed technical-writing branch.</t>
        </is>
      </c>
      <c r="L394" s="211" t="n"/>
      <c r="M394" s="210" t="n"/>
      <c r="N394" s="16" t="inlineStr">
        <is>
          <t>Tunisia</t>
        </is>
      </c>
      <c r="O394" s="16" t="inlineStr">
        <is>
          <t>https://www.regnology.net/en/careers/detail/?id=2644483</t>
        </is>
      </c>
    </row>
    <row r="395" ht="67" customHeight="1">
      <c r="A395" s="13" t="inlineStr">
        <is>
          <t>N22</t>
        </is>
      </c>
      <c r="B395" s="16" t="inlineStr">
        <is>
          <t>Lens 2 domain practice</t>
        </is>
      </c>
      <c r="C395" s="210" t="n"/>
      <c r="D395" s="16" t="inlineStr">
        <is>
          <t>Dropbox</t>
        </is>
      </c>
      <c r="E395" s="210" t="n"/>
      <c r="F395" s="16" t="inlineStr">
        <is>
          <t>Engineering career framework v2.9.1</t>
        </is>
      </c>
      <c r="G395" s="210" t="n"/>
      <c r="H395" s="16" t="inlineStr">
        <is>
          <t>Separate software, QA, SDET, reliability, ML, data, security and management paths.</t>
        </is>
      </c>
      <c r="I395" s="211" t="n"/>
      <c r="J395" s="210" t="n"/>
      <c r="K395" s="16" t="inlineStr">
        <is>
          <t>Published discipline paths differ in length. Neither Dropbox codes nor pay levels are copied.</t>
        </is>
      </c>
      <c r="L395" s="211" t="n"/>
      <c r="M395" s="210" t="n"/>
      <c r="N395" s="16" t="inlineStr">
        <is>
          <t>Global</t>
        </is>
      </c>
      <c r="O395" s="16" t="inlineStr">
        <is>
          <t>https://dropbox.github.io/dbx-career-framework/index.html</t>
        </is>
      </c>
    </row>
    <row r="396" ht="41" customHeight="1">
      <c r="A396" s="13" t="inlineStr">
        <is>
          <t>N23</t>
        </is>
      </c>
      <c r="B396" s="16" t="inlineStr">
        <is>
          <t>Lens 2 other sector</t>
        </is>
      </c>
      <c r="C396" s="210" t="n"/>
      <c r="D396" s="16" t="inlineStr">
        <is>
          <t>Wise</t>
        </is>
      </c>
      <c r="E396" s="210" t="n"/>
      <c r="F396" s="16" t="inlineStr">
        <is>
          <t>Product career map</t>
        </is>
      </c>
      <c r="G396" s="210" t="n"/>
      <c r="H396" s="16" t="inlineStr">
        <is>
          <t>Product ownership expands from features through broader product and team portfolios.</t>
        </is>
      </c>
      <c r="I396" s="211" t="n"/>
      <c r="J396" s="210" t="n"/>
      <c r="K396" s="16" t="inlineStr">
        <is>
          <t>Company-specific path; leadership terms do not automatically mean people management.</t>
        </is>
      </c>
      <c r="L396" s="211" t="n"/>
      <c r="M396" s="210" t="n"/>
      <c r="N396" s="16" t="inlineStr">
        <is>
          <t>Global</t>
        </is>
      </c>
      <c r="O396" s="16" t="inlineStr">
        <is>
          <t>https://wise.jobs/product-career-map</t>
        </is>
      </c>
    </row>
    <row r="397" ht="41" customHeight="1">
      <c r="A397" s="13" t="inlineStr">
        <is>
          <t>N24</t>
        </is>
      </c>
      <c r="B397" s="16" t="inlineStr">
        <is>
          <t>Lens 2 other sector</t>
        </is>
      </c>
      <c r="C397" s="210" t="n"/>
      <c r="D397" s="16" t="inlineStr">
        <is>
          <t>Wise</t>
        </is>
      </c>
      <c r="E397" s="210" t="n"/>
      <c r="F397" s="16" t="inlineStr">
        <is>
          <t>Analytics career map</t>
        </is>
      </c>
      <c r="G397" s="210" t="n"/>
      <c r="H397" s="16" t="inlineStr">
        <is>
          <t>Separate IC and analytics leadership paths; responsibility and skills are distinct.</t>
        </is>
      </c>
      <c r="I397" s="211" t="n"/>
      <c r="J397" s="210" t="n"/>
      <c r="K397" s="16" t="inlineStr">
        <is>
          <t>Published job expectations support scope design; salary figures excluded.</t>
        </is>
      </c>
      <c r="L397" s="211" t="n"/>
      <c r="M397" s="210" t="n"/>
      <c r="N397" s="16" t="inlineStr">
        <is>
          <t>Global</t>
        </is>
      </c>
      <c r="O397" s="16" t="inlineStr">
        <is>
          <t>https://wise.jobs/analytics-career-map</t>
        </is>
      </c>
    </row>
    <row r="398" ht="54" customHeight="1">
      <c r="A398" s="13" t="inlineStr">
        <is>
          <t>N25</t>
        </is>
      </c>
      <c r="B398" s="16" t="inlineStr">
        <is>
          <t>Lens 2 other sector</t>
        </is>
      </c>
      <c r="C398" s="210" t="n"/>
      <c r="D398" s="16" t="inlineStr">
        <is>
          <t>Wise</t>
        </is>
      </c>
      <c r="E398" s="210" t="n"/>
      <c r="F398" s="16" t="inlineStr">
        <is>
          <t>Data science career map</t>
        </is>
      </c>
      <c r="G398" s="210" t="n"/>
      <c r="H398" s="16" t="inlineStr">
        <is>
          <t>Published data-science levels describe wider ownership, problem solving and influence.</t>
        </is>
      </c>
      <c r="I398" s="211" t="n"/>
      <c r="J398" s="210" t="n"/>
      <c r="K398" s="16" t="inlineStr">
        <is>
          <t>Data-science evidence replaces the V1 use of data-engineering titles for this discipline.</t>
        </is>
      </c>
      <c r="L398" s="211" t="n"/>
      <c r="M398" s="210" t="n"/>
      <c r="N398" s="16" t="inlineStr">
        <is>
          <t>Global</t>
        </is>
      </c>
      <c r="O398" s="16" t="inlineStr">
        <is>
          <t>https://wise.jobs/data-science-career-map</t>
        </is>
      </c>
    </row>
    <row r="399" ht="119" customHeight="1">
      <c r="A399" s="13" t="inlineStr">
        <is>
          <t>N26</t>
        </is>
      </c>
      <c r="B399" s="16" t="inlineStr">
        <is>
          <t>Lens 2 professional standard</t>
        </is>
      </c>
      <c r="C399" s="210" t="n"/>
      <c r="D399" s="16" t="inlineStr">
        <is>
          <t>NIST</t>
        </is>
      </c>
      <c r="E399" s="210" t="n"/>
      <c r="F399" s="16" t="inlineStr">
        <is>
          <t>NICE framework current components</t>
        </is>
      </c>
      <c r="G399" s="210" t="n"/>
      <c r="H399" s="16" t="inlineStr">
        <is>
          <t>Separates cybersecurity work roles, tasks, knowledge and skills; current listed components v2.2.0.</t>
        </is>
      </c>
      <c r="I399" s="211" t="n"/>
      <c r="J399" s="210" t="n"/>
      <c r="K399" s="16" t="inlineStr">
        <is>
          <t>Work roles are not corporate grades. Retain version and do not infer maturity from title.</t>
        </is>
      </c>
      <c r="L399" s="211" t="n"/>
      <c r="M399" s="210" t="n"/>
      <c r="N399" s="16" t="inlineStr">
        <is>
          <t>Global</t>
        </is>
      </c>
      <c r="O399" s="16" t="inlineStr">
        <is>
          <t>https://www.nist.gov/itl/applied-cybersecurity/nice/nice-framework-resource-center/nice-framework-current-versions</t>
        </is>
      </c>
    </row>
    <row r="400" ht="132" customHeight="1">
      <c r="A400" s="13" t="inlineStr">
        <is>
          <t>N27</t>
        </is>
      </c>
      <c r="B400" s="16" t="inlineStr">
        <is>
          <t>Method</t>
        </is>
      </c>
      <c r="C400" s="210" t="n"/>
      <c r="D400" s="16" t="inlineStr">
        <is>
          <t>ILO</t>
        </is>
      </c>
      <c r="E400" s="210" t="n"/>
      <c r="F400" s="16" t="inlineStr">
        <is>
          <t>Gender-neutral job evaluation guide</t>
        </is>
      </c>
      <c r="G400" s="210" t="n"/>
      <c r="H400" s="16" t="inlineStr">
        <is>
          <t>Analytical evaluation considers skills, effort, responsibility and working conditions.</t>
        </is>
      </c>
      <c r="I400" s="211" t="n"/>
      <c r="J400" s="210" t="n"/>
      <c r="K400" s="16" t="inlineStr">
        <is>
          <t>2009 methodology, not a validation of the proposed weights or current legal advice.</t>
        </is>
      </c>
      <c r="L400" s="211" t="n"/>
      <c r="M400" s="210" t="n"/>
      <c r="N400" s="16" t="inlineStr">
        <is>
          <t>Global</t>
        </is>
      </c>
      <c r="O400" s="16" t="inlineStr">
        <is>
          <t>https://www.ilo.org/sites/default/files/wcmsp5/groups/public/%40ed_norm/%40declaration/documents/publication/wcms_122372.pdf</t>
        </is>
      </c>
    </row>
    <row r="401" ht="80" customHeight="1">
      <c r="A401" s="13" t="inlineStr">
        <is>
          <t>N28</t>
        </is>
      </c>
      <c r="B401" s="16" t="inlineStr">
        <is>
          <t>Lens 2 professional standard</t>
        </is>
      </c>
      <c r="C401" s="210" t="n"/>
      <c r="D401" s="16" t="inlineStr">
        <is>
          <t>Chartered Governance Institute</t>
        </is>
      </c>
      <c r="E401" s="210" t="n"/>
      <c r="F401" s="16" t="inlineStr">
        <is>
          <t>Governance competency framework</t>
        </is>
      </c>
      <c r="G401" s="210" t="n"/>
      <c r="H401" s="16" t="inlineStr">
        <is>
          <t>Governance capability develops through entry, emerging, established and expert stages.</t>
        </is>
      </c>
      <c r="I401" s="211" t="n"/>
      <c r="J401" s="210" t="n"/>
      <c r="K401" s="16" t="inlineStr">
        <is>
          <t>Competence stages are not statutory appointments or corporate grades.</t>
        </is>
      </c>
      <c r="L401" s="211" t="n"/>
      <c r="M401" s="210" t="n"/>
      <c r="N401" s="16" t="inlineStr">
        <is>
          <t>Global</t>
        </is>
      </c>
      <c r="O401" s="16" t="inlineStr">
        <is>
          <t>https://www.cgi.org.uk/qualifications-training/competency-framework/</t>
        </is>
      </c>
    </row>
    <row r="402" ht="80" customHeight="1">
      <c r="A402" s="13" t="inlineStr">
        <is>
          <t>N29</t>
        </is>
      </c>
      <c r="B402" s="16" t="inlineStr">
        <is>
          <t>Lens 2 professional standard</t>
        </is>
      </c>
      <c r="C402" s="210" t="n"/>
      <c r="D402" s="16" t="inlineStr">
        <is>
          <t>Association of Corporate Treasurers</t>
        </is>
      </c>
      <c r="E402" s="210" t="n"/>
      <c r="F402" s="16" t="inlineStr">
        <is>
          <t>Treasury competency framework</t>
        </is>
      </c>
      <c r="G402" s="210" t="n"/>
      <c r="H402" s="16" t="inlineStr">
        <is>
          <t>Treasury has tactical, operational, managerial and strategic responsibility contexts.</t>
        </is>
      </c>
      <c r="I402" s="211" t="n"/>
      <c r="J402" s="210" t="n"/>
      <c r="K402" s="16" t="inlineStr">
        <is>
          <t>Use treasury scope; salary guidance and external level codes are excluded.</t>
        </is>
      </c>
      <c r="L402" s="211" t="n"/>
      <c r="M402" s="210" t="n"/>
      <c r="N402" s="16" t="inlineStr">
        <is>
          <t>Global</t>
        </is>
      </c>
      <c r="O402" s="16" t="inlineStr">
        <is>
          <t>https://www.treasurers.org/cpd-and-training/competency-framework/</t>
        </is>
      </c>
    </row>
    <row r="403" ht="80" customHeight="1">
      <c r="A403" s="13" t="inlineStr">
        <is>
          <t>N30</t>
        </is>
      </c>
      <c r="B403" s="16" t="inlineStr">
        <is>
          <t>Lens 2 professional standard</t>
        </is>
      </c>
      <c r="C403" s="210" t="n"/>
      <c r="D403" s="16" t="inlineStr">
        <is>
          <t>APM</t>
        </is>
      </c>
      <c r="E403" s="210" t="n"/>
      <c r="F403" s="16" t="inlineStr">
        <is>
          <t>Competence framework</t>
        </is>
      </c>
      <c r="G403" s="210" t="n"/>
      <c r="H403" s="16" t="inlineStr">
        <is>
          <t>Separate project, programme, portfolio and PMO roles with knowledge/application criteria.</t>
        </is>
      </c>
      <c r="I403" s="211" t="n"/>
      <c r="J403" s="210" t="n"/>
      <c r="K403" s="16" t="inlineStr">
        <is>
          <t>Competency ratings are not job-size grades or a compulsory career sequence.</t>
        </is>
      </c>
      <c r="L403" s="211" t="n"/>
      <c r="M403" s="210" t="n"/>
      <c r="N403" s="16" t="inlineStr">
        <is>
          <t>Global</t>
        </is>
      </c>
      <c r="O403" s="16" t="inlineStr">
        <is>
          <t>https://www.apm.org.uk/resources/find-a-resource/competence-framework/</t>
        </is>
      </c>
    </row>
    <row r="404" ht="93" customHeight="1">
      <c r="A404" s="13" t="inlineStr">
        <is>
          <t>N31</t>
        </is>
      </c>
      <c r="B404" s="16" t="inlineStr">
        <is>
          <t>Lens 2 professional standard</t>
        </is>
      </c>
      <c r="C404" s="210" t="n"/>
      <c r="D404" s="16" t="inlineStr">
        <is>
          <t>ATD</t>
        </is>
      </c>
      <c r="E404" s="210" t="n"/>
      <c r="F404" s="16" t="inlineStr">
        <is>
          <t>Talent Development Capability Model</t>
        </is>
      </c>
      <c r="G404" s="210" t="n"/>
      <c r="H404" s="16" t="inlineStr">
        <is>
          <t>Development capabilities cover personal, professional and organisational practice.</t>
        </is>
      </c>
      <c r="I404" s="211" t="n"/>
      <c r="J404" s="210" t="n"/>
      <c r="K404" s="16" t="inlineStr">
        <is>
          <t>Capability model guides L&amp;D role content; does not grade jobs.</t>
        </is>
      </c>
      <c r="L404" s="211" t="n"/>
      <c r="M404" s="210" t="n"/>
      <c r="N404" s="16" t="inlineStr">
        <is>
          <t>Global</t>
        </is>
      </c>
      <c r="O404" s="16" t="inlineStr">
        <is>
          <t>https://www.td.org/chapters/clc/talent-development-capability-model-chapter-resources</t>
        </is>
      </c>
    </row>
    <row r="405" ht="80" customHeight="1">
      <c r="A405" s="13" t="inlineStr">
        <is>
          <t>N32</t>
        </is>
      </c>
      <c r="B405" s="16" t="inlineStr">
        <is>
          <t>Lens 2 professional standard</t>
        </is>
      </c>
      <c r="C405" s="210" t="n"/>
      <c r="D405" s="16" t="inlineStr">
        <is>
          <t>CIPS</t>
        </is>
      </c>
      <c r="E405" s="210" t="n"/>
      <c r="F405" s="16" t="inlineStr">
        <is>
          <t>Global Standard for procurement and supply</t>
        </is>
      </c>
      <c r="G405" s="210" t="n"/>
      <c r="H405" s="16" t="inlineStr">
        <is>
          <t>Current overview uses Delivering, Managing, Leading and Influencing bands.</t>
        </is>
      </c>
      <c r="I405" s="211" t="n"/>
      <c r="J405" s="210" t="n"/>
      <c r="K405" s="16" t="inlineStr">
        <is>
          <t>Do not carry forward an older five-band model or map qualification levels to grades.</t>
        </is>
      </c>
      <c r="L405" s="211" t="n"/>
      <c r="M405" s="210" t="n"/>
      <c r="N405" s="16" t="inlineStr">
        <is>
          <t>Global</t>
        </is>
      </c>
      <c r="O405" s="16" t="inlineStr">
        <is>
          <t>https://www.cips.org/intelligence-hub/global-standard-for-procurement-supply</t>
        </is>
      </c>
    </row>
    <row r="406" ht="80" customHeight="1">
      <c r="A406" s="13" t="inlineStr">
        <is>
          <t>N33</t>
        </is>
      </c>
      <c r="B406" s="16" t="inlineStr">
        <is>
          <t>Lens 2 professional standard</t>
        </is>
      </c>
      <c r="C406" s="210" t="n"/>
      <c r="D406" s="16" t="inlineStr">
        <is>
          <t>IIA</t>
        </is>
      </c>
      <c r="E406" s="210" t="n"/>
      <c r="F406" s="16" t="inlineStr">
        <is>
          <t>Internal Auditing Competency Framework, 2025</t>
        </is>
      </c>
      <c r="G406" s="210" t="n"/>
      <c r="H406" s="16" t="inlineStr">
        <is>
          <t>Updated guidance identifies audit knowledge, skills and proficiency expectations.</t>
        </is>
      </c>
      <c r="I406" s="211" t="n"/>
      <c r="J406" s="210" t="n"/>
      <c r="K406" s="16" t="inlineStr">
        <is>
          <t>Overview only; detailed member templates not inspected.</t>
        </is>
      </c>
      <c r="L406" s="211" t="n"/>
      <c r="M406" s="210" t="n"/>
      <c r="N406" s="16" t="inlineStr">
        <is>
          <t>Global</t>
        </is>
      </c>
      <c r="O406" s="16" t="inlineStr">
        <is>
          <t>https://www.theiia.org/en/content/guidance/global/competency-framework/</t>
        </is>
      </c>
    </row>
    <row r="407" ht="158" customHeight="1">
      <c r="A407" s="13" t="inlineStr">
        <is>
          <t>N34</t>
        </is>
      </c>
      <c r="B407" s="16" t="inlineStr">
        <is>
          <t>Lens 2 professional standard</t>
        </is>
      </c>
      <c r="C407" s="210" t="n"/>
      <c r="D407" s="16" t="inlineStr">
        <is>
          <t>ACCA</t>
        </is>
      </c>
      <c r="E407" s="210" t="n"/>
      <c r="F407" s="16" t="inlineStr">
        <is>
          <t>Career Navigator capability model</t>
        </is>
      </c>
      <c r="G407" s="210" t="n"/>
      <c r="H407" s="16" t="inlineStr">
        <is>
          <t>Role requirements combine technical and wider business capabilities across finance careers.</t>
        </is>
      </c>
      <c r="I407" s="211" t="n"/>
      <c r="J407" s="210" t="n"/>
      <c r="K407" s="16" t="inlineStr">
        <is>
          <t>Qualification completion is not automatic corporate seniority.</t>
        </is>
      </c>
      <c r="L407" s="211" t="n"/>
      <c r="M407" s="210" t="n"/>
      <c r="N407" s="16" t="inlineStr">
        <is>
          <t>Global</t>
        </is>
      </c>
      <c r="O407" s="16" t="inlineStr">
        <is>
          <t>https://www.accaglobal.com/gb/en/employer/train-and-develop-finance-talent/what-skills-and-competencies-does-the-acca-qualification-develop.html</t>
        </is>
      </c>
    </row>
    <row r="408" ht="80" customHeight="1">
      <c r="A408" s="13" t="inlineStr">
        <is>
          <t>N35</t>
        </is>
      </c>
      <c r="B408" s="16" t="inlineStr">
        <is>
          <t>Lens 2 other sector</t>
        </is>
      </c>
      <c r="C408" s="210" t="n"/>
      <c r="D408" s="16" t="inlineStr">
        <is>
          <t>Skills England</t>
        </is>
      </c>
      <c r="E408" s="210" t="n"/>
      <c r="F408" s="16" t="inlineStr">
        <is>
          <t>Sales executive occupational standard</t>
        </is>
      </c>
      <c r="G408" s="210" t="n"/>
      <c r="H408" s="16" t="inlineStr">
        <is>
          <t>Sales work includes needs analysis, end-to-end selling and growing accounts.</t>
        </is>
      </c>
      <c r="I408" s="211" t="n"/>
      <c r="J408" s="210" t="n"/>
      <c r="K408" s="16" t="inlineStr">
        <is>
          <t>Apprenticeship level is educational and must not become a job grade.</t>
        </is>
      </c>
      <c r="L408" s="211" t="n"/>
      <c r="M408" s="210" t="n"/>
      <c r="N408" s="16" t="inlineStr">
        <is>
          <t>UK</t>
        </is>
      </c>
      <c r="O408" s="16" t="inlineStr">
        <is>
          <t>https://skillsengland.education.gov.uk/apprenticeship-standards/st0572-v1-1</t>
        </is>
      </c>
    </row>
    <row r="409" ht="41" customHeight="1">
      <c r="A409" s="13" t="inlineStr">
        <is>
          <t>N36</t>
        </is>
      </c>
      <c r="B409" s="16" t="inlineStr">
        <is>
          <t>Lens 2 professional standard</t>
        </is>
      </c>
      <c r="C409" s="210" t="n"/>
      <c r="D409" s="16" t="inlineStr">
        <is>
          <t>IIA</t>
        </is>
      </c>
      <c r="E409" s="210" t="n"/>
      <c r="F409" s="16" t="inlineStr">
        <is>
          <t>Global Internal Audit Standards</t>
        </is>
      </c>
      <c r="G409" s="210" t="n"/>
      <c r="H409" s="16" t="inlineStr">
        <is>
          <t>Professional standards address the effective governance and practice of internal audit.</t>
        </is>
      </c>
      <c r="I409" s="211" t="n"/>
      <c r="J409" s="210" t="n"/>
      <c r="K409" s="16" t="inlineStr">
        <is>
          <t>A role taxonomy must preserve audit independence; it is not a reporting-line mandate for every firm.</t>
        </is>
      </c>
      <c r="L409" s="211" t="n"/>
      <c r="M409" s="210" t="n"/>
      <c r="N409" s="16" t="inlineStr">
        <is>
          <t>Global</t>
        </is>
      </c>
      <c r="O409" s="16" t="inlineStr">
        <is>
          <t>https://www.theiia.org/en/standards/</t>
        </is>
      </c>
    </row>
    <row r="410" ht="54" customHeight="1">
      <c r="A410" s="13" t="inlineStr">
        <is>
          <t>R03</t>
        </is>
      </c>
      <c r="B410" s="16" t="inlineStr">
        <is>
          <t>Lens 1</t>
        </is>
      </c>
      <c r="C410" s="210" t="n"/>
      <c r="D410" s="16" t="inlineStr">
        <is>
          <t>DataTracks</t>
        </is>
      </c>
      <c r="E410" s="210" t="n"/>
      <c r="F410" s="16" t="inlineStr">
        <is>
          <t>Published career openings</t>
        </is>
      </c>
      <c r="G410" s="210" t="n"/>
      <c r="H410" s="16" t="inlineStr">
        <is>
          <t>Associate Document Specialist, Senior Associate Document Specialist and Business Development Executive are published in Chennai.</t>
        </is>
      </c>
      <c r="I410" s="211" t="n"/>
      <c r="J410" s="210" t="n"/>
      <c r="K410" s="16" t="inlineStr">
        <is>
          <t>Observable role titles only. No complete manager-to-executive ladder is published on this page.</t>
        </is>
      </c>
      <c r="L410" s="211" t="n"/>
      <c r="M410" s="210" t="n"/>
      <c r="N410" s="16" t="inlineStr">
        <is>
          <t>India</t>
        </is>
      </c>
      <c r="O410" s="16" t="inlineStr">
        <is>
          <t>https://datatracks.com/careers/</t>
        </is>
      </c>
    </row>
    <row r="411" ht="67" customHeight="1">
      <c r="A411" s="13" t="inlineStr">
        <is>
          <t>R05</t>
        </is>
      </c>
      <c r="B411" s="16" t="inlineStr">
        <is>
          <t>Lens 1</t>
        </is>
      </c>
      <c r="C411" s="210" t="n"/>
      <c r="D411" s="16" t="inlineStr">
        <is>
          <t>Regnology</t>
        </is>
      </c>
      <c r="E411" s="210" t="n"/>
      <c r="F411" s="16" t="inlineStr">
        <is>
          <t>Senior risk consultant</t>
        </is>
      </c>
      <c r="G411" s="210" t="n"/>
      <c r="H411" s="16" t="inlineStr">
        <is>
          <t>A senior risk consultant is described as a domain expert delivering functional financial-institution implementations.</t>
        </is>
      </c>
      <c r="I411" s="211" t="n"/>
      <c r="J411" s="210" t="n"/>
      <c r="K411" s="16" t="inlineStr">
        <is>
          <t>Risk implementation example from Poland; adjacent to XBRL advisory, not identical. No employer grade equivalence.</t>
        </is>
      </c>
      <c r="L411" s="211" t="n"/>
      <c r="M411" s="210" t="n"/>
      <c r="N411" s="16" t="inlineStr">
        <is>
          <t>Global</t>
        </is>
      </c>
      <c r="O411" s="16" t="inlineStr">
        <is>
          <t>https://regnology.jobs.personio.de/job/2645750?language=en</t>
        </is>
      </c>
    </row>
    <row r="412" ht="93" customHeight="1">
      <c r="A412" s="13" t="inlineStr">
        <is>
          <t>R06</t>
        </is>
      </c>
      <c r="B412" s="16" t="inlineStr">
        <is>
          <t>Lens 1</t>
        </is>
      </c>
      <c r="C412" s="210" t="n"/>
      <c r="D412" s="16" t="inlineStr">
        <is>
          <t>Workiva</t>
        </is>
      </c>
      <c r="E412" s="210" t="n"/>
      <c r="F412" s="16" t="inlineStr">
        <is>
          <t>Staff data engineer</t>
        </is>
      </c>
      <c r="G412" s="210" t="n"/>
      <c r="H412" s="16" t="inlineStr">
        <is>
          <t>The posting assigns ownership of data foundations across GRC engineering.</t>
        </is>
      </c>
      <c r="I412" s="211" t="n"/>
      <c r="J412" s="210" t="n"/>
      <c r="K412" s="16" t="inlineStr">
        <is>
          <t>Same requisition has inconsistent indexed text across locale URLs. Use the data-specific canonical extract; title and full grade remain uncertain.</t>
        </is>
      </c>
      <c r="L412" s="211" t="n"/>
      <c r="M412" s="210" t="n"/>
      <c r="N412" s="16" t="inlineStr">
        <is>
          <t>USA</t>
        </is>
      </c>
      <c r="O412" s="16" t="inlineStr">
        <is>
          <t>https://workiva.wd503.myworkdayjobs.com/careers/job/Staff-Data-Engineer_R12046</t>
        </is>
      </c>
    </row>
    <row r="413" ht="119" customHeight="1">
      <c r="A413" s="13" t="inlineStr">
        <is>
          <t>R08</t>
        </is>
      </c>
      <c r="B413" s="16" t="inlineStr">
        <is>
          <t>Lens 1</t>
        </is>
      </c>
      <c r="C413" s="210" t="n"/>
      <c r="D413" s="16" t="inlineStr">
        <is>
          <t>Workiva</t>
        </is>
      </c>
      <c r="E413" s="210" t="n"/>
      <c r="F413" s="16" t="inlineStr">
        <is>
          <t>Vice president product marketing</t>
        </is>
      </c>
      <c r="G413" s="210" t="n"/>
      <c r="H413" s="16" t="inlineStr">
        <is>
          <t>The position leads portfolio positioning, go-to-market strategy and a large product-marketing team.</t>
        </is>
      </c>
      <c r="I413" s="211" t="n"/>
      <c r="J413" s="210" t="n"/>
      <c r="K413" s="16" t="inlineStr">
        <is>
          <t>Supports functional executive scope. Does not mean every marketing speciality needs a VP.</t>
        </is>
      </c>
      <c r="L413" s="211" t="n"/>
      <c r="M413" s="210" t="n"/>
      <c r="N413" s="16" t="inlineStr">
        <is>
          <t>USA</t>
        </is>
      </c>
      <c r="O413" s="16" t="inlineStr">
        <is>
          <t>https://workiva.wd503.myworkdayjobs.com/careers/job/usa---remote/vice-president-of-product-marketing_r12408</t>
        </is>
      </c>
    </row>
    <row r="414" ht="119" customHeight="1">
      <c r="A414" s="13" t="inlineStr">
        <is>
          <t>R09</t>
        </is>
      </c>
      <c r="B414" s="16" t="inlineStr">
        <is>
          <t>Lens 1</t>
        </is>
      </c>
      <c r="C414" s="210" t="n"/>
      <c r="D414" s="16" t="inlineStr">
        <is>
          <t>Workiva</t>
        </is>
      </c>
      <c r="E414" s="210" t="n"/>
      <c r="F414" s="16" t="inlineStr">
        <is>
          <t>Lead program manager</t>
        </is>
      </c>
      <c r="G414" s="210" t="n"/>
      <c r="H414" s="16" t="inlineStr">
        <is>
          <t>The role coordinates complex cross-functional revenue programs, dependencies, adoption and outcomes.</t>
        </is>
      </c>
      <c r="I414" s="211" t="n"/>
      <c r="J414" s="210" t="n"/>
      <c r="K414" s="16" t="inlineStr">
        <is>
          <t>Program leadership can operate through influence without formal reporting authority.</t>
        </is>
      </c>
      <c r="L414" s="211" t="n"/>
      <c r="M414" s="210" t="n"/>
      <c r="N414" s="16" t="inlineStr">
        <is>
          <t>USA</t>
        </is>
      </c>
      <c r="O414" s="16" t="inlineStr">
        <is>
          <t>https://workiva.wd503.myworkdayjobs.com/careers/job/USA---Remote/Lead-Program-Manager---GTM-Acceleration_R11909</t>
        </is>
      </c>
    </row>
    <row r="415" ht="106" customHeight="1">
      <c r="A415" s="13" t="inlineStr">
        <is>
          <t>R10</t>
        </is>
      </c>
      <c r="B415" s="16" t="inlineStr">
        <is>
          <t>Lens 1</t>
        </is>
      </c>
      <c r="C415" s="210" t="n"/>
      <c r="D415" s="16" t="inlineStr">
        <is>
          <t>Workiva</t>
        </is>
      </c>
      <c r="E415" s="210" t="n"/>
      <c r="F415" s="16" t="inlineStr">
        <is>
          <t>Lead data product manager</t>
        </is>
      </c>
      <c r="G415" s="210" t="n"/>
      <c r="H415" s="16" t="inlineStr">
        <is>
          <t>The position owns data-product requirements, quality and adoption with finance and people stakeholders.</t>
        </is>
      </c>
      <c r="I415" s="211" t="n"/>
      <c r="J415" s="210" t="n"/>
      <c r="K415" s="16" t="inlineStr">
        <is>
          <t>Product ownership is distinct from engineering or people management.</t>
        </is>
      </c>
      <c r="L415" s="211" t="n"/>
      <c r="M415" s="210" t="n"/>
      <c r="N415" s="16" t="inlineStr">
        <is>
          <t>USA</t>
        </is>
      </c>
      <c r="O415" s="16" t="inlineStr">
        <is>
          <t>https://workiva.wd503.myworkdayjobs.com/en-US/careers/job/Lead-Data-Product-Manager_R12042</t>
        </is>
      </c>
    </row>
    <row r="416" ht="54" customHeight="1">
      <c r="A416" s="13" t="inlineStr">
        <is>
          <t>R13</t>
        </is>
      </c>
      <c r="B416" s="16" t="inlineStr">
        <is>
          <t>Lens 1</t>
        </is>
      </c>
      <c r="C416" s="210" t="n"/>
      <c r="D416" s="16" t="inlineStr">
        <is>
          <t>CoreFiling</t>
        </is>
      </c>
      <c r="E416" s="210" t="n"/>
      <c r="F416" s="16" t="inlineStr">
        <is>
          <t>Careers and technical context</t>
        </is>
      </c>
      <c r="G416" s="210" t="n"/>
      <c r="H416" s="16" t="inlineStr">
        <is>
          <t>Careers content links regulatory-domain expertise with Java, microservices, Kubernetes, training and rotations.</t>
        </is>
      </c>
      <c r="I416" s="211" t="n"/>
      <c r="J416" s="210" t="n"/>
      <c r="K416" s="16" t="inlineStr">
        <is>
          <t>Describes development practice but does not publish a full level hierarchy.</t>
        </is>
      </c>
      <c r="L416" s="211" t="n"/>
      <c r="M416" s="210" t="n"/>
      <c r="N416" s="16" t="inlineStr">
        <is>
          <t>Global</t>
        </is>
      </c>
      <c r="O416" s="16" t="inlineStr">
        <is>
          <t>https://www.corefiling.com/company/careers/</t>
        </is>
      </c>
    </row>
    <row r="417" ht="67" customHeight="1">
      <c r="A417" s="13" t="inlineStr">
        <is>
          <t>R16</t>
        </is>
      </c>
      <c r="B417" s="16" t="inlineStr">
        <is>
          <t>Lens 1 adjacent</t>
        </is>
      </c>
      <c r="C417" s="210" t="n"/>
      <c r="D417" s="16" t="inlineStr">
        <is>
          <t>S&amp;P Global</t>
        </is>
      </c>
      <c r="E417" s="210" t="n"/>
      <c r="F417" s="16" t="inlineStr">
        <is>
          <t>Lead data analyst</t>
        </is>
      </c>
      <c r="G417" s="210" t="n"/>
      <c r="H417" s="16" t="inlineStr">
        <is>
          <t>The listed duties include financial-data sourcing, validation, reconciliation and escalation within SOPs.</t>
        </is>
      </c>
      <c r="I417" s="211" t="n"/>
      <c r="J417" s="210" t="n"/>
      <c r="K417" s="16" t="inlineStr">
        <is>
          <t>Lead title coexists with bounded operating duties. Title alone cannot size the role; direct fetch returned 403.</t>
        </is>
      </c>
      <c r="L417" s="211" t="n"/>
      <c r="M417" s="210" t="n"/>
      <c r="N417" s="16" t="inlineStr">
        <is>
          <t>India</t>
        </is>
      </c>
      <c r="O417" s="16" t="inlineStr">
        <is>
          <t>https://careers.spglobal.com/jobs/330702?lang=en-us</t>
        </is>
      </c>
    </row>
    <row r="418" ht="67" customHeight="1">
      <c r="A418" s="13" t="inlineStr">
        <is>
          <t>R19</t>
        </is>
      </c>
      <c r="B418" s="16" t="inlineStr">
        <is>
          <t>Lens 1 adjacent</t>
        </is>
      </c>
      <c r="C418" s="210" t="n"/>
      <c r="D418" s="16" t="inlineStr">
        <is>
          <t>SAP</t>
        </is>
      </c>
      <c r="E418" s="210" t="n"/>
      <c r="F418" s="16" t="inlineStr">
        <is>
          <t>Legal counsel</t>
        </is>
      </c>
      <c r="G418" s="210" t="n"/>
      <c r="H418" s="16" t="inlineStr">
        <is>
          <t>Bangalore counsel role covers independent privacy/AI legal advice, documentation and risk ownership.</t>
        </is>
      </c>
      <c r="I418" s="211" t="n"/>
      <c r="J418" s="210" t="n"/>
      <c r="K418" s="16" t="inlineStr">
        <is>
          <t>Privacy counsel is a legal sub-specialism, not company-secretarial work or the full commercial legal hierarchy.</t>
        </is>
      </c>
      <c r="L418" s="211" t="n"/>
      <c r="M418" s="210" t="n"/>
      <c r="N418" s="16" t="inlineStr">
        <is>
          <t>India</t>
        </is>
      </c>
      <c r="O418" s="16" t="inlineStr">
        <is>
          <t>https://jobs.sap.com/en/jobs/744000153442007/legal-counsel/</t>
        </is>
      </c>
    </row>
    <row r="419" ht="145" customHeight="1">
      <c r="A419" s="13" t="inlineStr">
        <is>
          <t>R20</t>
        </is>
      </c>
      <c r="B419" s="16" t="inlineStr">
        <is>
          <t>Lens 1 adjacent</t>
        </is>
      </c>
      <c r="C419" s="210" t="n"/>
      <c r="D419" s="16" t="inlineStr">
        <is>
          <t>Thomson Reuters</t>
        </is>
      </c>
      <c r="E419" s="210" t="n"/>
      <c r="F419" s="16" t="inlineStr">
        <is>
          <t>Senior accountant</t>
        </is>
      </c>
      <c r="G419" s="210" t="n"/>
      <c r="H419" s="16" t="inlineStr">
        <is>
          <t>An India posting provides senior-accountant nomenclature in an information-services employer.</t>
        </is>
      </c>
      <c r="I419" s="211" t="n"/>
      <c r="J419" s="210" t="n"/>
      <c r="K419" s="16" t="inlineStr">
        <is>
          <t>Adjacent sector example and selected accounting scope, not a universal finance level.</t>
        </is>
      </c>
      <c r="L419" s="211" t="n"/>
      <c r="M419" s="210" t="n"/>
      <c r="N419" s="16" t="inlineStr">
        <is>
          <t>India</t>
        </is>
      </c>
      <c r="O419" s="16" t="inlineStr">
        <is>
          <t>https://thomsonreuters.wd5.myworkdayjobs.com/en-US/External_Career_Site/job/Senior-Accountant---Fixed-Asset---Project-Accounting_JREQ200356</t>
        </is>
      </c>
    </row>
    <row r="420" ht="67" customHeight="1">
      <c r="A420" s="13" t="inlineStr">
        <is>
          <t>R21</t>
        </is>
      </c>
      <c r="B420" s="16" t="inlineStr">
        <is>
          <t>Lens 2</t>
        </is>
      </c>
      <c r="C420" s="210" t="n"/>
      <c r="D420" s="16" t="inlineStr">
        <is>
          <t>GitLab</t>
        </is>
      </c>
      <c r="E420" s="210" t="n"/>
      <c r="F420" s="16" t="inlineStr">
        <is>
          <t>Organizational structure</t>
        </is>
      </c>
      <c r="G420" s="210" t="n"/>
      <c r="H420" s="16" t="inlineStr">
        <is>
          <t>Public structure material separates IC and manager frameworks and links progression to business need and scope.</t>
        </is>
      </c>
      <c r="I420" s="211" t="n"/>
      <c r="J420" s="210" t="n"/>
      <c r="K420" s="16" t="inlineStr">
        <is>
          <t>Use the design principles; do not copy GitLab grades or spans automatically.</t>
        </is>
      </c>
      <c r="L420" s="211" t="n"/>
      <c r="M420" s="210" t="n"/>
      <c r="N420" s="16" t="inlineStr">
        <is>
          <t>Global</t>
        </is>
      </c>
      <c r="O420" s="16" t="inlineStr">
        <is>
          <t>https://handbook.gitlab.com/handbook/company/structure/</t>
        </is>
      </c>
    </row>
    <row r="421" ht="93" customHeight="1">
      <c r="A421" s="13" t="inlineStr">
        <is>
          <t>R24</t>
        </is>
      </c>
      <c r="B421" s="16" t="inlineStr">
        <is>
          <t>Lens 2</t>
        </is>
      </c>
      <c r="C421" s="210" t="n"/>
      <c r="D421" s="16" t="inlineStr">
        <is>
          <t>GitLab</t>
        </is>
      </c>
      <c r="E421" s="210" t="n"/>
      <c r="F421" s="16" t="inlineStr">
        <is>
          <t>Product design</t>
        </is>
      </c>
      <c r="G421" s="210" t="n"/>
      <c r="H421" s="16" t="inlineStr">
        <is>
          <t>Staff, principal and distinguished design roles broaden influence from a group to company-level direction.</t>
        </is>
      </c>
      <c r="I421" s="211" t="n"/>
      <c r="J421" s="210" t="n"/>
      <c r="K421" s="16" t="inlineStr">
        <is>
          <t>Provides an expert path, not a requirement for every design team to create those positions.</t>
        </is>
      </c>
      <c r="L421" s="211" t="n"/>
      <c r="M421" s="210" t="n"/>
      <c r="N421" s="16" t="inlineStr">
        <is>
          <t>Global</t>
        </is>
      </c>
      <c r="O421" s="16" t="inlineStr">
        <is>
          <t>https://handbook.gitlab.com/job-description-library/product/product-designer/</t>
        </is>
      </c>
    </row>
    <row r="422" ht="93" customHeight="1">
      <c r="A422" s="13" t="inlineStr">
        <is>
          <t>R26</t>
        </is>
      </c>
      <c r="B422" s="16" t="inlineStr">
        <is>
          <t>Lens 2</t>
        </is>
      </c>
      <c r="C422" s="210" t="n"/>
      <c r="D422" s="16" t="inlineStr">
        <is>
          <t>GitLab</t>
        </is>
      </c>
      <c r="E422" s="210" t="n"/>
      <c r="F422" s="16" t="inlineStr">
        <is>
          <t>Solutions architect</t>
        </is>
      </c>
      <c r="G422" s="210" t="n"/>
      <c r="H422" s="16" t="inlineStr">
        <is>
          <t>The role supports technical evaluation, solution validation and customer business value; an associate level is published.</t>
        </is>
      </c>
      <c r="I422" s="211" t="n"/>
      <c r="J422" s="210" t="n"/>
      <c r="K422" s="16" t="inlineStr">
        <is>
          <t>Sales solutions architecture is distinct from internal platform architecture.</t>
        </is>
      </c>
      <c r="L422" s="211" t="n"/>
      <c r="M422" s="210" t="n"/>
      <c r="N422" s="16" t="inlineStr">
        <is>
          <t>Global</t>
        </is>
      </c>
      <c r="O422" s="16" t="inlineStr">
        <is>
          <t>https://handbook.gitlab.com/job-description-library/sales/solutions-architect/</t>
        </is>
      </c>
    </row>
    <row r="423" ht="93" customHeight="1">
      <c r="A423" s="13" t="inlineStr">
        <is>
          <t>R27</t>
        </is>
      </c>
      <c r="B423" s="16" t="inlineStr">
        <is>
          <t>Lens 2</t>
        </is>
      </c>
      <c r="C423" s="210" t="n"/>
      <c r="D423" s="16" t="inlineStr">
        <is>
          <t>GitLab</t>
        </is>
      </c>
      <c r="E423" s="210" t="n"/>
      <c r="F423" s="16" t="inlineStr">
        <is>
          <t>Support engineer</t>
        </is>
      </c>
      <c r="G423" s="210" t="n"/>
      <c r="H423" s="16" t="inlineStr">
        <is>
          <t>The role handles product problems through customer tickets; associate and other support-engineering levels are documented.</t>
        </is>
      </c>
      <c r="I423" s="211" t="n"/>
      <c r="J423" s="210" t="n"/>
      <c r="K423" s="16" t="inlineStr">
        <is>
          <t>Do not treat customer support as the same discipline as IT service desk.</t>
        </is>
      </c>
      <c r="L423" s="211" t="n"/>
      <c r="M423" s="210" t="n"/>
      <c r="N423" s="16" t="inlineStr">
        <is>
          <t>Global</t>
        </is>
      </c>
      <c r="O423" s="16" t="inlineStr">
        <is>
          <t>https://handbook.gitlab.com/job-description-library/engineering/support-engineer/</t>
        </is>
      </c>
    </row>
    <row r="424" ht="106" customHeight="1">
      <c r="A424" s="13" t="inlineStr">
        <is>
          <t>R32</t>
        </is>
      </c>
      <c r="B424" s="16" t="inlineStr">
        <is>
          <t>Lens 2</t>
        </is>
      </c>
      <c r="C424" s="210" t="n"/>
      <c r="D424" s="16" t="inlineStr">
        <is>
          <t>GitLab</t>
        </is>
      </c>
      <c r="E424" s="210" t="n"/>
      <c r="F424" s="16" t="inlineStr">
        <is>
          <t>Legal counsel</t>
        </is>
      </c>
      <c r="G424" s="210" t="n"/>
      <c r="H424" s="16" t="inlineStr">
        <is>
          <t>Associate and counsel responsibilities are published; the page explicitly leaves the next career step undefined.</t>
        </is>
      </c>
      <c r="I424" s="211" t="n"/>
      <c r="J424" s="210" t="n"/>
      <c r="K424" s="16" t="inlineStr">
        <is>
          <t>Higher legal roles in the proposal are synthesized, not represented as GitLab's published full ladder.</t>
        </is>
      </c>
      <c r="L424" s="211" t="n"/>
      <c r="M424" s="210" t="n"/>
      <c r="N424" s="16" t="inlineStr">
        <is>
          <t>Global</t>
        </is>
      </c>
      <c r="O424" s="16" t="inlineStr">
        <is>
          <t>https://handbook.gitlab.com/job-description-library/legal-and-corporate-affairs/legal-counsel/</t>
        </is>
      </c>
    </row>
    <row r="425" ht="119" customHeight="1">
      <c r="A425" s="13" t="inlineStr">
        <is>
          <t>R33</t>
        </is>
      </c>
      <c r="B425" s="16" t="inlineStr">
        <is>
          <t>Lens 2</t>
        </is>
      </c>
      <c r="C425" s="210" t="n"/>
      <c r="D425" s="16" t="inlineStr">
        <is>
          <t>Whatfix</t>
        </is>
      </c>
      <c r="E425" s="210" t="n"/>
      <c r="F425" s="16" t="inlineStr">
        <is>
          <t>Sales development framework</t>
        </is>
      </c>
      <c r="G425" s="210" t="n"/>
      <c r="H425" s="16" t="inlineStr">
        <is>
          <t>The published framework distinguishes descriptive title, scope and competency expectations for sales development.</t>
        </is>
      </c>
      <c r="I425" s="211" t="n"/>
      <c r="J425" s="210" t="n"/>
      <c r="K425" s="16" t="inlineStr">
        <is>
          <t>Version history is 2023–2024. It is a dated India SaaS practice example, not current internal policy.</t>
        </is>
      </c>
      <c r="L425" s="211" t="n"/>
      <c r="M425" s="210" t="n"/>
      <c r="N425" s="16" t="inlineStr">
        <is>
          <t>Global</t>
        </is>
      </c>
      <c r="O425" s="16" t="inlineStr">
        <is>
          <t>https://whatfix.com/wp-content/uploads/2024/06/sales_development_team_-_career___competency_framework.pdf</t>
        </is>
      </c>
    </row>
    <row r="426" ht="54" customHeight="1">
      <c r="A426" s="13" t="inlineStr">
        <is>
          <t>R35</t>
        </is>
      </c>
      <c r="B426" s="16" t="inlineStr">
        <is>
          <t>Professional overlay</t>
        </is>
      </c>
      <c r="C426" s="210" t="n"/>
      <c r="D426" s="16" t="inlineStr">
        <is>
          <t>SFIA Foundation</t>
        </is>
      </c>
      <c r="E426" s="210" t="n"/>
      <c r="F426" s="16" t="inlineStr">
        <is>
          <t>SFIA 9 responsibility levels</t>
        </is>
      </c>
      <c r="G426" s="210" t="n"/>
      <c r="H426" s="16" t="inlineStr">
        <is>
          <t>Seven responsibility levels distinguish autonomy, influence, complexity and broader accountability.</t>
        </is>
      </c>
      <c r="I426" s="211" t="n"/>
      <c r="J426" s="210" t="n"/>
      <c r="K426" s="16" t="inlineStr">
        <is>
          <t>SFIA levels are skills/responsibility anchors, not salary grades or this model's 13 levels.</t>
        </is>
      </c>
      <c r="L426" s="211" t="n"/>
      <c r="M426" s="210" t="n"/>
      <c r="N426" s="16" t="inlineStr">
        <is>
          <t>Global</t>
        </is>
      </c>
      <c r="O426" s="16" t="inlineStr">
        <is>
          <t>https://sfia-online.org/en/sfia-9/responsibilities</t>
        </is>
      </c>
    </row>
    <row r="427" ht="106" customHeight="1">
      <c r="A427" s="13" t="inlineStr">
        <is>
          <t>R36</t>
        </is>
      </c>
      <c r="B427" s="16" t="inlineStr">
        <is>
          <t>Professional overlay</t>
        </is>
      </c>
      <c r="C427" s="210" t="n"/>
      <c r="D427" s="16" t="inlineStr">
        <is>
          <t>CIPD</t>
        </is>
      </c>
      <c r="E427" s="210" t="n"/>
      <c r="F427" s="16" t="inlineStr">
        <is>
          <t>Profession map impact levels</t>
        </is>
      </c>
      <c r="G427" s="210" t="n"/>
      <c r="H427" s="16" t="inlineStr">
        <is>
          <t>The four impact levels move from tactical work through operational complexity to strategic and sustained value.</t>
        </is>
      </c>
      <c r="I427" s="211" t="n"/>
      <c r="J427" s="210" t="n"/>
      <c r="K427" s="16" t="inlineStr">
        <is>
          <t>Membership designations and impact levels are not corporate job titles.</t>
        </is>
      </c>
      <c r="L427" s="211" t="n"/>
      <c r="M427" s="210" t="n"/>
      <c r="N427" s="16" t="inlineStr">
        <is>
          <t>Global</t>
        </is>
      </c>
      <c r="O427" s="16" t="inlineStr">
        <is>
          <t>https://www.cipd.org/en/the-people-profession/the-profession-map/explore-the-profession-map/levels/</t>
        </is>
      </c>
    </row>
    <row r="428" ht="106" customHeight="1">
      <c r="A428" s="13" t="inlineStr">
        <is>
          <t>R40</t>
        </is>
      </c>
      <c r="B428" s="16" t="inlineStr">
        <is>
          <t>Professional overlay</t>
        </is>
      </c>
      <c r="C428" s="210" t="n"/>
      <c r="D428" s="16" t="inlineStr">
        <is>
          <t>CIM</t>
        </is>
      </c>
      <c r="E428" s="210" t="n"/>
      <c r="F428" s="16" t="inlineStr">
        <is>
          <t>Global professional marketing framework</t>
        </is>
      </c>
      <c r="G428" s="210" t="n"/>
      <c r="H428" s="16" t="inlineStr">
        <is>
          <t>The framework differentiates marketing capabilities and five competency stages from aware to expert.</t>
        </is>
      </c>
      <c r="I428" s="211" t="n"/>
      <c r="J428" s="210" t="n"/>
      <c r="K428" s="16" t="inlineStr">
        <is>
          <t>Use concepts and attribution; this proposal does not reproduce or modify the licensed framework.</t>
        </is>
      </c>
      <c r="L428" s="211" t="n"/>
      <c r="M428" s="210" t="n"/>
      <c r="N428" s="16" t="inlineStr">
        <is>
          <t>Global</t>
        </is>
      </c>
      <c r="O428" s="16" t="inlineStr">
        <is>
          <t>https://www.cim.co.uk/membership/cim-standards/global-professional-marketing-framework-gpmf/</t>
        </is>
      </c>
    </row>
    <row r="429" ht="67" customHeight="1">
      <c r="A429" s="13" t="inlineStr">
        <is>
          <t>R42</t>
        </is>
      </c>
      <c r="B429" s="16" t="inlineStr">
        <is>
          <t>Professional overlay</t>
        </is>
      </c>
      <c r="C429" s="210" t="n"/>
      <c r="D429" s="16" t="inlineStr">
        <is>
          <t>XBRL International</t>
        </is>
      </c>
      <c r="E429" s="210" t="n"/>
      <c r="F429" s="16" t="inlineStr">
        <is>
          <t>Taxonomy quick start guide</t>
        </is>
      </c>
      <c r="G429" s="210" t="n"/>
      <c r="H429" s="16" t="inlineStr">
        <is>
          <t>Taxonomy development involves content, architecture, testing, documentation and lifecycle governance.</t>
        </is>
      </c>
      <c r="I429" s="211" t="n"/>
      <c r="J429" s="210" t="n"/>
      <c r="K429" s="16" t="inlineStr">
        <is>
          <t>The page labels the guide a review draft published in 2023. Role design uses its technical process concepts.</t>
        </is>
      </c>
      <c r="L429" s="211" t="n"/>
      <c r="M429" s="210" t="n"/>
      <c r="N429" s="16" t="inlineStr">
        <is>
          <t>Global</t>
        </is>
      </c>
      <c r="O429" s="16" t="inlineStr">
        <is>
          <t>https://www.xbrl.org/guidance/taxonomy-quick-start-guide/</t>
        </is>
      </c>
    </row>
    <row r="430" ht="41" customHeight="1">
      <c r="A430" s="13" t="inlineStr">
        <is>
          <t>R44</t>
        </is>
      </c>
      <c r="B430" s="16" t="inlineStr">
        <is>
          <t>Professional overlay</t>
        </is>
      </c>
      <c r="C430" s="210" t="n"/>
      <c r="D430" s="16" t="inlineStr">
        <is>
          <t>IFMA</t>
        </is>
      </c>
      <c r="E430" s="210" t="n"/>
      <c r="F430" s="16" t="inlineStr">
        <is>
          <t>Facility management competencies</t>
        </is>
      </c>
      <c r="G430" s="210" t="n"/>
      <c r="H430" s="16" t="inlineStr">
        <is>
          <t>Facility management integrates people, places and processes and spans several competence domains.</t>
        </is>
      </c>
      <c r="I430" s="211" t="n"/>
      <c r="J430" s="210" t="n"/>
      <c r="K430" s="16" t="inlineStr">
        <is>
          <t>Facilities and workplace roles have broader scope than general office administration.</t>
        </is>
      </c>
      <c r="L430" s="211" t="n"/>
      <c r="M430" s="210" t="n"/>
      <c r="N430" s="16" t="inlineStr">
        <is>
          <t>Global</t>
        </is>
      </c>
      <c r="O430" s="16" t="inlineStr">
        <is>
          <t>https://www.ifma.org/about/what-is-fm/</t>
        </is>
      </c>
    </row>
    <row r="431" ht="93" customHeight="1">
      <c r="A431" s="13" t="inlineStr">
        <is>
          <t>R49</t>
        </is>
      </c>
      <c r="B431" s="16" t="inlineStr">
        <is>
          <t>Lens 2 other</t>
        </is>
      </c>
      <c r="C431" s="210" t="n"/>
      <c r="D431" s="16" t="inlineStr">
        <is>
          <t>UK Government</t>
        </is>
      </c>
      <c r="E431" s="210" t="n"/>
      <c r="F431" s="16" t="inlineStr">
        <is>
          <t>Business analyst role levels</t>
        </is>
      </c>
      <c r="G431" s="210" t="n"/>
      <c r="H431" s="16" t="inlineStr">
        <is>
          <t>The current public framework identifies trainee, junior, practitioner, senior, lead and head roles.</t>
        </is>
      </c>
      <c r="I431" s="211" t="n"/>
      <c r="J431" s="210" t="n"/>
      <c r="K431" s="16" t="inlineStr">
        <is>
          <t>Updated August 2026. Civil Service grades are not private-sector corporate levels.</t>
        </is>
      </c>
      <c r="L431" s="211" t="n"/>
      <c r="M431" s="210" t="n"/>
      <c r="N431" s="16" t="inlineStr">
        <is>
          <t>Global</t>
        </is>
      </c>
      <c r="O431" s="16" t="inlineStr">
        <is>
          <t>https://understand-digital-data-roles-skills.service.gov.uk/role/business-analyst/</t>
        </is>
      </c>
    </row>
    <row r="432" ht="15" customHeight="1"/>
    <row r="433" ht="20" customHeight="1">
      <c r="A433" s="6" t="inlineStr">
        <is>
          <t>R6. Websites referenced</t>
        </is>
      </c>
    </row>
    <row r="434" ht="15" customHeight="1">
      <c r="A434" s="12" t="inlineStr">
        <is>
          <t>Website</t>
        </is>
      </c>
      <c r="B434" s="211" t="n"/>
      <c r="C434" s="210" t="n"/>
      <c r="D434" s="12" t="inlineStr">
        <is>
          <t>References</t>
        </is>
      </c>
      <c r="E434" s="12" t="inlineStr">
        <is>
          <t>Example link</t>
        </is>
      </c>
      <c r="F434" s="211" t="n"/>
      <c r="G434" s="211" t="n"/>
      <c r="H434" s="211" t="n"/>
      <c r="I434" s="211" t="n"/>
      <c r="J434" s="211" t="n"/>
      <c r="K434" s="211" t="n"/>
      <c r="L434" s="211" t="n"/>
      <c r="M434" s="211" t="n"/>
      <c r="N434" s="211" t="n"/>
      <c r="O434" s="210" t="n"/>
    </row>
    <row r="435" ht="15" customHeight="1">
      <c r="A435" s="13" t="inlineStr">
        <is>
          <t>levels.fyi</t>
        </is>
      </c>
      <c r="B435" s="211" t="n"/>
      <c r="C435" s="210" t="n"/>
      <c r="D435" s="15" t="n">
        <v>9</v>
      </c>
      <c r="E435" s="16" t="inlineStr">
        <is>
          <t>https://www.levels.fyi/companies/workiva/salaries/software-engineer</t>
        </is>
      </c>
      <c r="F435" s="211" t="n"/>
      <c r="G435" s="211" t="n"/>
      <c r="H435" s="211" t="n"/>
      <c r="I435" s="211" t="n"/>
      <c r="J435" s="211" t="n"/>
      <c r="K435" s="211" t="n"/>
      <c r="L435" s="211" t="n"/>
      <c r="M435" s="211" t="n"/>
      <c r="N435" s="211" t="n"/>
      <c r="O435" s="210" t="n"/>
    </row>
    <row r="436" ht="15" customHeight="1">
      <c r="A436" s="13" t="inlineStr">
        <is>
          <t>designgurus.io</t>
        </is>
      </c>
      <c r="B436" s="211" t="n"/>
      <c r="C436" s="210" t="n"/>
      <c r="D436" s="15" t="n">
        <v>7</v>
      </c>
      <c r="E436" s="16" t="inlineStr">
        <is>
          <t>https://www.designgurus.io/blog/salesforce-software-engineer-levels</t>
        </is>
      </c>
      <c r="F436" s="211" t="n"/>
      <c r="G436" s="211" t="n"/>
      <c r="H436" s="211" t="n"/>
      <c r="I436" s="211" t="n"/>
      <c r="J436" s="211" t="n"/>
      <c r="K436" s="211" t="n"/>
      <c r="L436" s="211" t="n"/>
      <c r="M436" s="211" t="n"/>
      <c r="N436" s="211" t="n"/>
      <c r="O436" s="210" t="n"/>
    </row>
    <row r="437" ht="15" customHeight="1">
      <c r="A437" s="13" t="inlineStr">
        <is>
          <t>sfia-online.org</t>
        </is>
      </c>
      <c r="B437" s="211" t="n"/>
      <c r="C437" s="210" t="n"/>
      <c r="D437" s="15" t="n">
        <v>4</v>
      </c>
      <c r="E437" s="16" t="inlineStr">
        <is>
          <t>https://sfia-online.org/en/about-sfia/how-sfia-works</t>
        </is>
      </c>
      <c r="F437" s="211" t="n"/>
      <c r="G437" s="211" t="n"/>
      <c r="H437" s="211" t="n"/>
      <c r="I437" s="211" t="n"/>
      <c r="J437" s="211" t="n"/>
      <c r="K437" s="211" t="n"/>
      <c r="L437" s="211" t="n"/>
      <c r="M437" s="211" t="n"/>
      <c r="N437" s="211" t="n"/>
      <c r="O437" s="210" t="n"/>
    </row>
    <row r="438" ht="28" customHeight="1">
      <c r="A438" s="13" t="inlineStr">
        <is>
          <t>canada.ca</t>
        </is>
      </c>
      <c r="B438" s="211" t="n"/>
      <c r="C438" s="210" t="n"/>
      <c r="D438" s="15" t="n">
        <v>3</v>
      </c>
      <c r="E438" s="16" t="inlineStr">
        <is>
          <t>https://www.canada.ca/en/treasury-board-secretariat/services/collective-agreements/job-evaluation/executive-group-position-evaluation-plan-september-2005.html</t>
        </is>
      </c>
      <c r="F438" s="211" t="n"/>
      <c r="G438" s="211" t="n"/>
      <c r="H438" s="211" t="n"/>
      <c r="I438" s="211" t="n"/>
      <c r="J438" s="211" t="n"/>
      <c r="K438" s="211" t="n"/>
      <c r="L438" s="211" t="n"/>
      <c r="M438" s="211" t="n"/>
      <c r="N438" s="211" t="n"/>
      <c r="O438" s="210" t="n"/>
    </row>
    <row r="439" ht="15" customHeight="1">
      <c r="A439" s="13" t="inlineStr">
        <is>
          <t>cfoshortlist.com</t>
        </is>
      </c>
      <c r="B439" s="211" t="n"/>
      <c r="C439" s="210" t="n"/>
      <c r="D439" s="15" t="n">
        <v>3</v>
      </c>
      <c r="E439" s="16" t="inlineStr">
        <is>
          <t>https://www.cfoshortlist.com/reports/sec-reporting-software</t>
        </is>
      </c>
      <c r="F439" s="211" t="n"/>
      <c r="G439" s="211" t="n"/>
      <c r="H439" s="211" t="n"/>
      <c r="I439" s="211" t="n"/>
      <c r="J439" s="211" t="n"/>
      <c r="K439" s="211" t="n"/>
      <c r="L439" s="211" t="n"/>
      <c r="M439" s="211" t="n"/>
      <c r="N439" s="211" t="n"/>
      <c r="O439" s="210" t="n"/>
    </row>
    <row r="440" ht="15" customHeight="1">
      <c r="A440" s="13" t="inlineStr">
        <is>
          <t>regnology.net</t>
        </is>
      </c>
      <c r="B440" s="211" t="n"/>
      <c r="C440" s="210" t="n"/>
      <c r="D440" s="15" t="n">
        <v>3</v>
      </c>
      <c r="E440" s="16" t="inlineStr">
        <is>
          <t>https://www.regnology.net/en/careers/detail/?id=2527504</t>
        </is>
      </c>
      <c r="F440" s="211" t="n"/>
      <c r="G440" s="211" t="n"/>
      <c r="H440" s="211" t="n"/>
      <c r="I440" s="211" t="n"/>
      <c r="J440" s="211" t="n"/>
      <c r="K440" s="211" t="n"/>
      <c r="L440" s="211" t="n"/>
      <c r="M440" s="211" t="n"/>
      <c r="N440" s="211" t="n"/>
      <c r="O440" s="210" t="n"/>
    </row>
    <row r="441" ht="15" customHeight="1">
      <c r="A441" s="13" t="inlineStr">
        <is>
          <t>support.pave.com</t>
        </is>
      </c>
      <c r="B441" s="211" t="n"/>
      <c r="C441" s="210" t="n"/>
      <c r="D441" s="15" t="n">
        <v>3</v>
      </c>
      <c r="E441" s="16" t="inlineStr">
        <is>
          <t>https://support.pave.com/articles/understand-job-levels-SiKTjMHZtr.md</t>
        </is>
      </c>
      <c r="F441" s="211" t="n"/>
      <c r="G441" s="211" t="n"/>
      <c r="H441" s="211" t="n"/>
      <c r="I441" s="211" t="n"/>
      <c r="J441" s="211" t="n"/>
      <c r="K441" s="211" t="n"/>
      <c r="L441" s="211" t="n"/>
      <c r="M441" s="211" t="n"/>
      <c r="N441" s="211" t="n"/>
      <c r="O441" s="210" t="n"/>
    </row>
    <row r="442" ht="15" customHeight="1">
      <c r="A442" s="13" t="inlineStr">
        <is>
          <t>builtin.com</t>
        </is>
      </c>
      <c r="B442" s="211" t="n"/>
      <c r="C442" s="210" t="n"/>
      <c r="D442" s="15" t="n">
        <v>2</v>
      </c>
      <c r="E442" s="16" t="inlineStr">
        <is>
          <t>https://builtin.com/job/professional-services-manager/3581840</t>
        </is>
      </c>
      <c r="F442" s="211" t="n"/>
      <c r="G442" s="211" t="n"/>
      <c r="H442" s="211" t="n"/>
      <c r="I442" s="211" t="n"/>
      <c r="J442" s="211" t="n"/>
      <c r="K442" s="211" t="n"/>
      <c r="L442" s="211" t="n"/>
      <c r="M442" s="211" t="n"/>
      <c r="N442" s="211" t="n"/>
      <c r="O442" s="210" t="n"/>
    </row>
    <row r="443" ht="15" customHeight="1">
      <c r="A443" s="13" t="inlineStr">
        <is>
          <t>centralbanking.com</t>
        </is>
      </c>
      <c r="B443" s="211" t="n"/>
      <c r="C443" s="210" t="n"/>
      <c r="D443" s="15" t="n">
        <v>2</v>
      </c>
      <c r="E443" s="16" t="inlineStr">
        <is>
          <t>https://www.centralbanking.com/awards/7941536/technology-services-regulatory-regnology</t>
        </is>
      </c>
      <c r="F443" s="211" t="n"/>
      <c r="G443" s="211" t="n"/>
      <c r="H443" s="211" t="n"/>
      <c r="I443" s="211" t="n"/>
      <c r="J443" s="211" t="n"/>
      <c r="K443" s="211" t="n"/>
      <c r="L443" s="211" t="n"/>
      <c r="M443" s="211" t="n"/>
      <c r="N443" s="211" t="n"/>
      <c r="O443" s="210" t="n"/>
    </row>
    <row r="444" ht="15" customHeight="1">
      <c r="A444" s="13" t="inlineStr">
        <is>
          <t>datatracks.com</t>
        </is>
      </c>
      <c r="B444" s="211" t="n"/>
      <c r="C444" s="210" t="n"/>
      <c r="D444" s="15" t="n">
        <v>2</v>
      </c>
      <c r="E444" s="16" t="inlineStr">
        <is>
          <t>https://www.datatracks.com/in/careers/</t>
        </is>
      </c>
      <c r="F444" s="211" t="n"/>
      <c r="G444" s="211" t="n"/>
      <c r="H444" s="211" t="n"/>
      <c r="I444" s="211" t="n"/>
      <c r="J444" s="211" t="n"/>
      <c r="K444" s="211" t="n"/>
      <c r="L444" s="211" t="n"/>
      <c r="M444" s="211" t="n"/>
      <c r="N444" s="211" t="n"/>
      <c r="O444" s="210" t="n"/>
    </row>
    <row r="445" ht="15" customHeight="1">
      <c r="A445" s="13" t="inlineStr">
        <is>
          <t>deloitte.com</t>
        </is>
      </c>
      <c r="B445" s="211" t="n"/>
      <c r="C445" s="210" t="n"/>
      <c r="D445" s="15" t="n">
        <v>2</v>
      </c>
      <c r="E445" s="16" t="inlineStr">
        <is>
          <t>https://www.deloitte.com/us/en/insights/topics/talent/organizational-skill-based-hiring.html</t>
        </is>
      </c>
      <c r="F445" s="211" t="n"/>
      <c r="G445" s="211" t="n"/>
      <c r="H445" s="211" t="n"/>
      <c r="I445" s="211" t="n"/>
      <c r="J445" s="211" t="n"/>
      <c r="K445" s="211" t="n"/>
      <c r="L445" s="211" t="n"/>
      <c r="M445" s="211" t="n"/>
      <c r="N445" s="211" t="n"/>
      <c r="O445" s="210" t="n"/>
    </row>
    <row r="446" ht="15" customHeight="1">
      <c r="A446" s="13" t="inlineStr">
        <is>
          <t>gainsight.com</t>
        </is>
      </c>
      <c r="B446" s="211" t="n"/>
      <c r="C446" s="210" t="n"/>
      <c r="D446" s="15" t="n">
        <v>2</v>
      </c>
      <c r="E446" s="16" t="inlineStr">
        <is>
          <t>https://www.gainsight.com/blog/customer-success-career-opportunities/</t>
        </is>
      </c>
      <c r="F446" s="211" t="n"/>
      <c r="G446" s="211" t="n"/>
      <c r="H446" s="211" t="n"/>
      <c r="I446" s="211" t="n"/>
      <c r="J446" s="211" t="n"/>
      <c r="K446" s="211" t="n"/>
      <c r="L446" s="211" t="n"/>
      <c r="M446" s="211" t="n"/>
      <c r="N446" s="211" t="n"/>
      <c r="O446" s="210" t="n"/>
    </row>
    <row r="447" ht="15" customHeight="1">
      <c r="A447" s="13" t="inlineStr">
        <is>
          <t>handbook.gitlab.com</t>
        </is>
      </c>
      <c r="B447" s="211" t="n"/>
      <c r="C447" s="210" t="n"/>
      <c r="D447" s="15" t="n">
        <v>2</v>
      </c>
      <c r="E447" s="16" t="inlineStr">
        <is>
          <t>https://handbook.gitlab.com/handbook/company/structure/</t>
        </is>
      </c>
      <c r="F447" s="211" t="n"/>
      <c r="G447" s="211" t="n"/>
      <c r="H447" s="211" t="n"/>
      <c r="I447" s="211" t="n"/>
      <c r="J447" s="211" t="n"/>
      <c r="K447" s="211" t="n"/>
      <c r="L447" s="211" t="n"/>
      <c r="M447" s="211" t="n"/>
      <c r="N447" s="211" t="n"/>
      <c r="O447" s="210" t="n"/>
    </row>
    <row r="448" ht="15" customHeight="1">
      <c r="A448" s="13" t="inlineStr">
        <is>
          <t>help.figures.hr</t>
        </is>
      </c>
      <c r="B448" s="211" t="n"/>
      <c r="C448" s="210" t="n"/>
      <c r="D448" s="15" t="n">
        <v>2</v>
      </c>
      <c r="E448" s="16" t="inlineStr">
        <is>
          <t>https://help.figures.hr/en/articles/389223-mercer-levels</t>
        </is>
      </c>
      <c r="F448" s="211" t="n"/>
      <c r="G448" s="211" t="n"/>
      <c r="H448" s="211" t="n"/>
      <c r="I448" s="211" t="n"/>
      <c r="J448" s="211" t="n"/>
      <c r="K448" s="211" t="n"/>
      <c r="L448" s="211" t="n"/>
      <c r="M448" s="211" t="n"/>
      <c r="N448" s="211" t="n"/>
      <c r="O448" s="210" t="n"/>
    </row>
    <row r="449" ht="15" customHeight="1">
      <c r="A449" s="13" t="inlineStr">
        <is>
          <t>icsi.edu</t>
        </is>
      </c>
      <c r="B449" s="211" t="n"/>
      <c r="C449" s="210" t="n"/>
      <c r="D449" s="15" t="n">
        <v>2</v>
      </c>
      <c r="E449" s="16" t="inlineStr">
        <is>
          <t>https://www.icsi.edu</t>
        </is>
      </c>
      <c r="F449" s="211" t="n"/>
      <c r="G449" s="211" t="n"/>
      <c r="H449" s="211" t="n"/>
      <c r="I449" s="211" t="n"/>
      <c r="J449" s="211" t="n"/>
      <c r="K449" s="211" t="n"/>
      <c r="L449" s="211" t="n"/>
      <c r="M449" s="211" t="n"/>
      <c r="N449" s="211" t="n"/>
      <c r="O449" s="210" t="n"/>
    </row>
    <row r="450" ht="15" customHeight="1">
      <c r="A450" s="13" t="inlineStr">
        <is>
          <t>iiba.org</t>
        </is>
      </c>
      <c r="B450" s="211" t="n"/>
      <c r="C450" s="210" t="n"/>
      <c r="D450" s="15" t="n">
        <v>2</v>
      </c>
      <c r="E450" s="16" t="inlineStr">
        <is>
          <t>https://www.iiba.org</t>
        </is>
      </c>
      <c r="F450" s="211" t="n"/>
      <c r="G450" s="211" t="n"/>
      <c r="H450" s="211" t="n"/>
      <c r="I450" s="211" t="n"/>
      <c r="J450" s="211" t="n"/>
      <c r="K450" s="211" t="n"/>
      <c r="L450" s="211" t="n"/>
      <c r="M450" s="211" t="n"/>
      <c r="N450" s="211" t="n"/>
      <c r="O450" s="210" t="n"/>
    </row>
    <row r="451" ht="15" customHeight="1">
      <c r="A451" s="13" t="inlineStr">
        <is>
          <t>imanet.org</t>
        </is>
      </c>
      <c r="B451" s="211" t="n"/>
      <c r="C451" s="210" t="n"/>
      <c r="D451" s="15" t="n">
        <v>2</v>
      </c>
      <c r="E451" s="16" t="inlineStr">
        <is>
          <t>https://www.imanet.org/framework</t>
        </is>
      </c>
      <c r="F451" s="211" t="n"/>
      <c r="G451" s="211" t="n"/>
      <c r="H451" s="211" t="n"/>
      <c r="I451" s="211" t="n"/>
      <c r="J451" s="211" t="n"/>
      <c r="K451" s="211" t="n"/>
      <c r="L451" s="211" t="n"/>
      <c r="M451" s="211" t="n"/>
      <c r="N451" s="211" t="n"/>
      <c r="O451" s="210" t="n"/>
    </row>
    <row r="452" ht="15" customHeight="1">
      <c r="A452" s="13" t="inlineStr">
        <is>
          <t>iso.org</t>
        </is>
      </c>
      <c r="B452" s="211" t="n"/>
      <c r="C452" s="210" t="n"/>
      <c r="D452" s="15" t="n">
        <v>2</v>
      </c>
      <c r="E452" s="16" t="inlineStr">
        <is>
          <t>https://www.iso.org/standard/27001</t>
        </is>
      </c>
      <c r="F452" s="211" t="n"/>
      <c r="G452" s="211" t="n"/>
      <c r="H452" s="211" t="n"/>
      <c r="I452" s="211" t="n"/>
      <c r="J452" s="211" t="n"/>
      <c r="K452" s="211" t="n"/>
      <c r="L452" s="211" t="n"/>
      <c r="M452" s="211" t="n"/>
      <c r="N452" s="211" t="n"/>
      <c r="O452" s="210" t="n"/>
    </row>
    <row r="453" ht="15" customHeight="1">
      <c r="A453" s="13" t="inlineStr">
        <is>
          <t>istqb.org</t>
        </is>
      </c>
      <c r="B453" s="211" t="n"/>
      <c r="C453" s="210" t="n"/>
      <c r="D453" s="15" t="n">
        <v>2</v>
      </c>
      <c r="E453" s="16" t="inlineStr">
        <is>
          <t>https://www.istqb.org</t>
        </is>
      </c>
      <c r="F453" s="211" t="n"/>
      <c r="G453" s="211" t="n"/>
      <c r="H453" s="211" t="n"/>
      <c r="I453" s="211" t="n"/>
      <c r="J453" s="211" t="n"/>
      <c r="K453" s="211" t="n"/>
      <c r="L453" s="211" t="n"/>
      <c r="M453" s="211" t="n"/>
      <c r="N453" s="211" t="n"/>
      <c r="O453" s="210" t="n"/>
    </row>
    <row r="454" ht="15" customHeight="1">
      <c r="A454" s="13" t="inlineStr">
        <is>
          <t>jobrise.io</t>
        </is>
      </c>
      <c r="B454" s="211" t="n"/>
      <c r="C454" s="210" t="n"/>
      <c r="D454" s="15" t="n">
        <v>2</v>
      </c>
      <c r="E454" s="16" t="inlineStr">
        <is>
          <t>https://jobrise.io/hi/blog/accenture-salary-package-2026-india/</t>
        </is>
      </c>
      <c r="F454" s="211" t="n"/>
      <c r="G454" s="211" t="n"/>
      <c r="H454" s="211" t="n"/>
      <c r="I454" s="211" t="n"/>
      <c r="J454" s="211" t="n"/>
      <c r="K454" s="211" t="n"/>
      <c r="L454" s="211" t="n"/>
      <c r="M454" s="211" t="n"/>
      <c r="N454" s="211" t="n"/>
      <c r="O454" s="210" t="n"/>
    </row>
    <row r="455" ht="28" customHeight="1">
      <c r="A455" s="13" t="inlineStr">
        <is>
          <t>mckinsey.com</t>
        </is>
      </c>
      <c r="B455" s="211" t="n"/>
      <c r="C455" s="210" t="n"/>
      <c r="D455" s="15" t="n">
        <v>2</v>
      </c>
      <c r="E455" s="16" t="inlineStr">
        <is>
          <t>https://www.mckinsey.com/capabilities/people-and-organizational-performance/our-insights/how-to-identify-the-right-spans-of-control-for-your-organization</t>
        </is>
      </c>
      <c r="F455" s="211" t="n"/>
      <c r="G455" s="211" t="n"/>
      <c r="H455" s="211" t="n"/>
      <c r="I455" s="211" t="n"/>
      <c r="J455" s="211" t="n"/>
      <c r="K455" s="211" t="n"/>
      <c r="L455" s="211" t="n"/>
      <c r="M455" s="211" t="n"/>
      <c r="N455" s="211" t="n"/>
      <c r="O455" s="210" t="n"/>
    </row>
    <row r="456" ht="15" customHeight="1">
      <c r="A456" s="13" t="inlineStr">
        <is>
          <t>mercer.com</t>
        </is>
      </c>
      <c r="B456" s="211" t="n"/>
      <c r="C456" s="210" t="n"/>
      <c r="D456" s="15" t="n">
        <v>2</v>
      </c>
      <c r="E456" s="16" t="inlineStr">
        <is>
          <t>https://info.mercer.com/rs/521-DEV-513/images/MLS-Job-Catalogue.pdf</t>
        </is>
      </c>
      <c r="F456" s="211" t="n"/>
      <c r="G456" s="211" t="n"/>
      <c r="H456" s="211" t="n"/>
      <c r="I456" s="211" t="n"/>
      <c r="J456" s="211" t="n"/>
      <c r="K456" s="211" t="n"/>
      <c r="L456" s="211" t="n"/>
      <c r="M456" s="211" t="n"/>
      <c r="N456" s="211" t="n"/>
      <c r="O456" s="210" t="n"/>
    </row>
    <row r="457" ht="15" customHeight="1">
      <c r="A457" s="13" t="inlineStr">
        <is>
          <t>networkinterview.com</t>
        </is>
      </c>
      <c r="B457" s="211" t="n"/>
      <c r="C457" s="210" t="n"/>
      <c r="D457" s="15" t="n">
        <v>2</v>
      </c>
      <c r="E457" s="16" t="inlineStr">
        <is>
          <t>https://networkinterview.com/technical-hierarchy-deloitte-india/</t>
        </is>
      </c>
      <c r="F457" s="211" t="n"/>
      <c r="G457" s="211" t="n"/>
      <c r="H457" s="211" t="n"/>
      <c r="I457" s="211" t="n"/>
      <c r="J457" s="211" t="n"/>
      <c r="K457" s="211" t="n"/>
      <c r="L457" s="211" t="n"/>
      <c r="M457" s="211" t="n"/>
      <c r="N457" s="211" t="n"/>
      <c r="O457" s="210" t="n"/>
    </row>
    <row r="458" ht="15" customHeight="1">
      <c r="A458" s="13" t="inlineStr">
        <is>
          <t>pmi.org</t>
        </is>
      </c>
      <c r="B458" s="211" t="n"/>
      <c r="C458" s="210" t="n"/>
      <c r="D458" s="15" t="n">
        <v>2</v>
      </c>
      <c r="E458" s="16" t="inlineStr">
        <is>
          <t>https://www.pmi.org/certifications/certification-resources/maintain/talent-triangle</t>
        </is>
      </c>
      <c r="F458" s="211" t="n"/>
      <c r="G458" s="211" t="n"/>
      <c r="H458" s="211" t="n"/>
      <c r="I458" s="211" t="n"/>
      <c r="J458" s="211" t="n"/>
      <c r="K458" s="211" t="n"/>
      <c r="L458" s="211" t="n"/>
      <c r="M458" s="211" t="n"/>
      <c r="N458" s="211" t="n"/>
      <c r="O458" s="210" t="n"/>
    </row>
    <row r="459" ht="15" customHeight="1">
      <c r="A459" s="13" t="inlineStr">
        <is>
          <t>prospeo.io</t>
        </is>
      </c>
      <c r="B459" s="211" t="n"/>
      <c r="C459" s="210" t="n"/>
      <c r="D459" s="15" t="n">
        <v>2</v>
      </c>
      <c r="E459" s="16" t="inlineStr">
        <is>
          <t>https://prospeo.io/s/sales-titles-hierarchy</t>
        </is>
      </c>
      <c r="F459" s="211" t="n"/>
      <c r="G459" s="211" t="n"/>
      <c r="H459" s="211" t="n"/>
      <c r="I459" s="211" t="n"/>
      <c r="J459" s="211" t="n"/>
      <c r="K459" s="211" t="n"/>
      <c r="L459" s="211" t="n"/>
      <c r="M459" s="211" t="n"/>
      <c r="N459" s="211" t="n"/>
      <c r="O459" s="210" t="n"/>
    </row>
    <row r="460" ht="15" customHeight="1">
      <c r="A460" s="13" t="inlineStr">
        <is>
          <t>radford.aon.com</t>
        </is>
      </c>
      <c r="B460" s="211" t="n"/>
      <c r="C460" s="210" t="n"/>
      <c r="D460" s="15" t="n">
        <v>2</v>
      </c>
      <c r="E460" s="16" t="inlineStr">
        <is>
          <t>https://radford.aon.com/en-us/products/release-notes/2021/radford-job-architecture-leveling</t>
        </is>
      </c>
      <c r="F460" s="211" t="n"/>
      <c r="G460" s="211" t="n"/>
      <c r="H460" s="211" t="n"/>
      <c r="I460" s="211" t="n"/>
      <c r="J460" s="211" t="n"/>
      <c r="K460" s="211" t="n"/>
      <c r="L460" s="211" t="n"/>
      <c r="M460" s="211" t="n"/>
      <c r="N460" s="211" t="n"/>
      <c r="O460" s="210" t="n"/>
    </row>
    <row r="461" ht="15" customHeight="1">
      <c r="A461" s="13" t="inlineStr">
        <is>
          <t>shrm.org</t>
        </is>
      </c>
      <c r="B461" s="211" t="n"/>
      <c r="C461" s="210" t="n"/>
      <c r="D461" s="15" t="n">
        <v>2</v>
      </c>
      <c r="E461" s="16" t="inlineStr">
        <is>
          <t>https://www.shrm.org/credentials/certification/shrm-bask</t>
        </is>
      </c>
      <c r="F461" s="211" t="n"/>
      <c r="G461" s="211" t="n"/>
      <c r="H461" s="211" t="n"/>
      <c r="I461" s="211" t="n"/>
      <c r="J461" s="211" t="n"/>
      <c r="K461" s="211" t="n"/>
      <c r="L461" s="211" t="n"/>
      <c r="M461" s="211" t="n"/>
      <c r="N461" s="211" t="n"/>
      <c r="O461" s="210" t="n"/>
    </row>
    <row r="462" ht="15" customHeight="1">
      <c r="A462" s="13" t="inlineStr">
        <is>
          <t>testrigor.com</t>
        </is>
      </c>
      <c r="B462" s="211" t="n"/>
      <c r="C462" s="210" t="n"/>
      <c r="D462" s="15" t="n">
        <v>2</v>
      </c>
      <c r="E462" s="16" t="inlineStr">
        <is>
          <t>https://testrigor.com/blog/engineering-levels-in-different-companies-compared/</t>
        </is>
      </c>
      <c r="F462" s="211" t="n"/>
      <c r="G462" s="211" t="n"/>
      <c r="H462" s="211" t="n"/>
      <c r="I462" s="211" t="n"/>
      <c r="J462" s="211" t="n"/>
      <c r="K462" s="211" t="n"/>
      <c r="L462" s="211" t="n"/>
      <c r="M462" s="211" t="n"/>
      <c r="N462" s="211" t="n"/>
      <c r="O462" s="210" t="n"/>
    </row>
    <row r="463" ht="15" customHeight="1">
      <c r="A463" s="13" t="inlineStr">
        <is>
          <t>tsia.com</t>
        </is>
      </c>
      <c r="B463" s="211" t="n"/>
      <c r="C463" s="210" t="n"/>
      <c r="D463" s="15" t="n">
        <v>2</v>
      </c>
      <c r="E463" s="16" t="inlineStr">
        <is>
          <t>https://www.tsia.com</t>
        </is>
      </c>
      <c r="F463" s="211" t="n"/>
      <c r="G463" s="211" t="n"/>
      <c r="H463" s="211" t="n"/>
      <c r="I463" s="211" t="n"/>
      <c r="J463" s="211" t="n"/>
      <c r="K463" s="211" t="n"/>
      <c r="L463" s="211" t="n"/>
      <c r="M463" s="211" t="n"/>
      <c r="N463" s="211" t="n"/>
      <c r="O463" s="210" t="n"/>
    </row>
    <row r="464" ht="15" customHeight="1">
      <c r="A464" s="13" t="inlineStr">
        <is>
          <t>uwo.ca</t>
        </is>
      </c>
      <c r="B464" s="211" t="n"/>
      <c r="C464" s="210" t="n"/>
      <c r="D464" s="15" t="n">
        <v>2</v>
      </c>
      <c r="E464" s="16" t="inlineStr">
        <is>
          <t>https://www.uwo.ca/humanresources/wjec/docs/hay_method_overview.pdf</t>
        </is>
      </c>
      <c r="F464" s="211" t="n"/>
      <c r="G464" s="211" t="n"/>
      <c r="H464" s="211" t="n"/>
      <c r="I464" s="211" t="n"/>
      <c r="J464" s="211" t="n"/>
      <c r="K464" s="211" t="n"/>
      <c r="L464" s="211" t="n"/>
      <c r="M464" s="211" t="n"/>
      <c r="N464" s="211" t="n"/>
      <c r="O464" s="210" t="n"/>
    </row>
    <row r="465" ht="15" customHeight="1">
      <c r="A465" s="13" t="inlineStr">
        <is>
          <t>weforum.org</t>
        </is>
      </c>
      <c r="B465" s="211" t="n"/>
      <c r="C465" s="210" t="n"/>
      <c r="D465" s="15" t="n">
        <v>2</v>
      </c>
      <c r="E465" s="16" t="inlineStr">
        <is>
          <t>https://www.weforum.org/publications/the-future-of-jobs-report-2025/digest/</t>
        </is>
      </c>
      <c r="F465" s="211" t="n"/>
      <c r="G465" s="211" t="n"/>
      <c r="H465" s="211" t="n"/>
      <c r="I465" s="211" t="n"/>
      <c r="J465" s="211" t="n"/>
      <c r="K465" s="211" t="n"/>
      <c r="L465" s="211" t="n"/>
      <c r="M465" s="211" t="n"/>
      <c r="N465" s="211" t="n"/>
      <c r="O465" s="210" t="n"/>
    </row>
    <row r="466" ht="15" customHeight="1">
      <c r="A466" s="13" t="inlineStr">
        <is>
          <t>wtwco.com</t>
        </is>
      </c>
      <c r="B466" s="211" t="n"/>
      <c r="C466" s="210" t="n"/>
      <c r="D466" s="15" t="n">
        <v>2</v>
      </c>
      <c r="E466" s="16" t="inlineStr">
        <is>
          <t>https://www.wtwco.com/en-in/insights/2023/09/building-resilient-career-ecosystems-with-robust-career-strategy-and-design</t>
        </is>
      </c>
      <c r="F466" s="211" t="n"/>
      <c r="G466" s="211" t="n"/>
      <c r="H466" s="211" t="n"/>
      <c r="I466" s="211" t="n"/>
      <c r="J466" s="211" t="n"/>
      <c r="K466" s="211" t="n"/>
      <c r="L466" s="211" t="n"/>
      <c r="M466" s="211" t="n"/>
      <c r="N466" s="211" t="n"/>
      <c r="O466" s="210" t="n"/>
    </row>
    <row r="467" ht="15" customHeight="1">
      <c r="A467" s="13" t="inlineStr">
        <is>
          <t>xbrl.us</t>
        </is>
      </c>
      <c r="B467" s="211" t="n"/>
      <c r="C467" s="210" t="n"/>
      <c r="D467" s="15" t="n">
        <v>2</v>
      </c>
      <c r="E467" s="16" t="inlineStr">
        <is>
          <t>https://xbrl.us</t>
        </is>
      </c>
      <c r="F467" s="211" t="n"/>
      <c r="G467" s="211" t="n"/>
      <c r="H467" s="211" t="n"/>
      <c r="I467" s="211" t="n"/>
      <c r="J467" s="211" t="n"/>
      <c r="K467" s="211" t="n"/>
      <c r="L467" s="211" t="n"/>
      <c r="M467" s="211" t="n"/>
      <c r="N467" s="211" t="n"/>
      <c r="O467" s="210" t="n"/>
    </row>
    <row r="468" ht="15" customHeight="1">
      <c r="A468" s="13" t="inlineStr">
        <is>
          <t>abseil.io</t>
        </is>
      </c>
      <c r="B468" s="211" t="n"/>
      <c r="C468" s="210" t="n"/>
      <c r="D468" s="15" t="n">
        <v>1</v>
      </c>
      <c r="E468" s="16" t="inlineStr">
        <is>
          <t>https://abseil.io/resources/swe-book/html/ch05.html</t>
        </is>
      </c>
      <c r="F468" s="211" t="n"/>
      <c r="G468" s="211" t="n"/>
      <c r="H468" s="211" t="n"/>
      <c r="I468" s="211" t="n"/>
      <c r="J468" s="211" t="n"/>
      <c r="K468" s="211" t="n"/>
      <c r="L468" s="211" t="n"/>
      <c r="M468" s="211" t="n"/>
      <c r="N468" s="211" t="n"/>
      <c r="O468" s="210" t="n"/>
    </row>
    <row r="469" ht="15" customHeight="1">
      <c r="A469" s="13" t="inlineStr">
        <is>
          <t>assets.publishing.service.gov.uk</t>
        </is>
      </c>
      <c r="B469" s="211" t="n"/>
      <c r="C469" s="210" t="n"/>
      <c r="D469" s="15" t="n">
        <v>1</v>
      </c>
      <c r="E469" s="16" t="inlineStr">
        <is>
          <t>https://assets.publishing.service.gov.uk/media/66a370440808eaf43b50d7b2/WTW_OME-STRB_Job_Levelling_FOR_PUBLICATION.pdf</t>
        </is>
      </c>
      <c r="F469" s="211" t="n"/>
      <c r="G469" s="211" t="n"/>
      <c r="H469" s="211" t="n"/>
      <c r="I469" s="211" t="n"/>
      <c r="J469" s="211" t="n"/>
      <c r="K469" s="211" t="n"/>
      <c r="L469" s="211" t="n"/>
      <c r="M469" s="211" t="n"/>
      <c r="N469" s="211" t="n"/>
      <c r="O469" s="210" t="n"/>
    </row>
    <row r="470" ht="15" customHeight="1">
      <c r="A470" s="13" t="inlineStr">
        <is>
          <t>blog.ipleaders.in</t>
        </is>
      </c>
      <c r="B470" s="211" t="n"/>
      <c r="C470" s="210" t="n"/>
      <c r="D470" s="15" t="n">
        <v>1</v>
      </c>
      <c r="E470" s="16" t="inlineStr">
        <is>
          <t>https://blog.ipleaders.in/director-companies-act-2013/</t>
        </is>
      </c>
      <c r="F470" s="211" t="n"/>
      <c r="G470" s="211" t="n"/>
      <c r="H470" s="211" t="n"/>
      <c r="I470" s="211" t="n"/>
      <c r="J470" s="211" t="n"/>
      <c r="K470" s="211" t="n"/>
      <c r="L470" s="211" t="n"/>
      <c r="M470" s="211" t="n"/>
      <c r="N470" s="211" t="n"/>
      <c r="O470" s="210" t="n"/>
    </row>
    <row r="471" ht="15" customHeight="1">
      <c r="A471" s="13" t="inlineStr">
        <is>
          <t>bootcamp.uxdesign.cc</t>
        </is>
      </c>
      <c r="B471" s="211" t="n"/>
      <c r="C471" s="210" t="n"/>
      <c r="D471" s="15" t="n">
        <v>1</v>
      </c>
      <c r="E471" s="16" t="inlineStr">
        <is>
          <t>https://bootcamp.uxdesign.cc/career-ladder-from-junior-to-director-guidance-for-ux-professionals-1b5f9b2bd6b8</t>
        </is>
      </c>
      <c r="F471" s="211" t="n"/>
      <c r="G471" s="211" t="n"/>
      <c r="H471" s="211" t="n"/>
      <c r="I471" s="211" t="n"/>
      <c r="J471" s="211" t="n"/>
      <c r="K471" s="211" t="n"/>
      <c r="L471" s="211" t="n"/>
      <c r="M471" s="211" t="n"/>
      <c r="N471" s="211" t="n"/>
      <c r="O471" s="210" t="n"/>
    </row>
    <row r="472" ht="15" customHeight="1">
      <c r="A472" s="13" t="inlineStr">
        <is>
          <t>builtinbengaluru.in</t>
        </is>
      </c>
      <c r="B472" s="211" t="n"/>
      <c r="C472" s="210" t="n"/>
      <c r="D472" s="15" t="n">
        <v>1</v>
      </c>
      <c r="E472" s="16" t="inlineStr">
        <is>
          <t>https://builtinbengaluru.in/job/xbrl-financial-analyst-assoc/4131532</t>
        </is>
      </c>
      <c r="F472" s="211" t="n"/>
      <c r="G472" s="211" t="n"/>
      <c r="H472" s="211" t="n"/>
      <c r="I472" s="211" t="n"/>
      <c r="J472" s="211" t="n"/>
      <c r="K472" s="211" t="n"/>
      <c r="L472" s="211" t="n"/>
      <c r="M472" s="211" t="n"/>
      <c r="N472" s="211" t="n"/>
      <c r="O472" s="210" t="n"/>
    </row>
    <row r="473" ht="15" customHeight="1">
      <c r="A473" s="13" t="inlineStr">
        <is>
          <t>businesswire.com</t>
        </is>
      </c>
      <c r="B473" s="211" t="n"/>
      <c r="C473" s="210" t="n"/>
      <c r="D473" s="15" t="n">
        <v>1</v>
      </c>
      <c r="E473" s="16" t="inlineStr">
        <is>
          <t>https://www.businesswire.com/news/home/20241124525888/en/</t>
        </is>
      </c>
      <c r="F473" s="211" t="n"/>
      <c r="G473" s="211" t="n"/>
      <c r="H473" s="211" t="n"/>
      <c r="I473" s="211" t="n"/>
      <c r="J473" s="211" t="n"/>
      <c r="K473" s="211" t="n"/>
      <c r="L473" s="211" t="n"/>
      <c r="M473" s="211" t="n"/>
      <c r="N473" s="211" t="n"/>
      <c r="O473" s="210" t="n"/>
    </row>
    <row r="474" ht="15" customHeight="1">
      <c r="A474" s="13" t="inlineStr">
        <is>
          <t>cardinalatwork.stanford.edu</t>
        </is>
      </c>
      <c r="B474" s="211" t="n"/>
      <c r="C474" s="210" t="n"/>
      <c r="D474" s="15" t="n">
        <v>1</v>
      </c>
      <c r="E474" s="16" t="inlineStr">
        <is>
          <t>https://cardinalatwork.stanford.edu/careers/performance-management/competencies</t>
        </is>
      </c>
      <c r="F474" s="211" t="n"/>
      <c r="G474" s="211" t="n"/>
      <c r="H474" s="211" t="n"/>
      <c r="I474" s="211" t="n"/>
      <c r="J474" s="211" t="n"/>
      <c r="K474" s="211" t="n"/>
      <c r="L474" s="211" t="n"/>
      <c r="M474" s="211" t="n"/>
      <c r="N474" s="211" t="n"/>
      <c r="O474" s="210" t="n"/>
    </row>
    <row r="475" ht="15" customHeight="1">
      <c r="A475" s="13" t="inlineStr">
        <is>
          <t>carta.com</t>
        </is>
      </c>
      <c r="B475" s="211" t="n"/>
      <c r="C475" s="210" t="n"/>
      <c r="D475" s="15" t="n">
        <v>1</v>
      </c>
      <c r="E475" s="16" t="inlineStr">
        <is>
          <t>https://carta.com/learn/startups/compensation/job-leveling/</t>
        </is>
      </c>
      <c r="F475" s="211" t="n"/>
      <c r="G475" s="211" t="n"/>
      <c r="H475" s="211" t="n"/>
      <c r="I475" s="211" t="n"/>
      <c r="J475" s="211" t="n"/>
      <c r="K475" s="211" t="n"/>
      <c r="L475" s="211" t="n"/>
      <c r="M475" s="211" t="n"/>
      <c r="N475" s="211" t="n"/>
      <c r="O475" s="210" t="n"/>
    </row>
    <row r="476" ht="15" customHeight="1">
      <c r="A476" s="13" t="inlineStr">
        <is>
          <t>cim.co.uk</t>
        </is>
      </c>
      <c r="B476" s="211" t="n"/>
      <c r="C476" s="210" t="n"/>
      <c r="D476" s="15" t="n">
        <v>1</v>
      </c>
      <c r="E476" s="16" t="inlineStr">
        <is>
          <t>https://www.cim.co.uk/more/professional-marketing-competencies</t>
        </is>
      </c>
      <c r="F476" s="211" t="n"/>
      <c r="G476" s="211" t="n"/>
      <c r="H476" s="211" t="n"/>
      <c r="I476" s="211" t="n"/>
      <c r="J476" s="211" t="n"/>
      <c r="K476" s="211" t="n"/>
      <c r="L476" s="211" t="n"/>
      <c r="M476" s="211" t="n"/>
      <c r="N476" s="211" t="n"/>
      <c r="O476" s="210" t="n"/>
    </row>
    <row r="477" ht="15" customHeight="1">
      <c r="A477" s="13" t="inlineStr">
        <is>
          <t>cipd.org</t>
        </is>
      </c>
      <c r="B477" s="211" t="n"/>
      <c r="C477" s="210" t="n"/>
      <c r="D477" s="15" t="n">
        <v>1</v>
      </c>
      <c r="E477" s="16" t="inlineStr">
        <is>
          <t>https://www.cipd.org/en/the-people-profession/the-profession-map/</t>
        </is>
      </c>
      <c r="F477" s="211" t="n"/>
      <c r="G477" s="211" t="n"/>
      <c r="H477" s="211" t="n"/>
      <c r="I477" s="211" t="n"/>
      <c r="J477" s="211" t="n"/>
      <c r="K477" s="211" t="n"/>
      <c r="L477" s="211" t="n"/>
      <c r="M477" s="211" t="n"/>
      <c r="N477" s="211" t="n"/>
      <c r="O477" s="210" t="n"/>
    </row>
    <row r="478" ht="15" customHeight="1">
      <c r="A478" s="13" t="inlineStr">
        <is>
          <t>copc.com</t>
        </is>
      </c>
      <c r="B478" s="211" t="n"/>
      <c r="C478" s="210" t="n"/>
      <c r="D478" s="15" t="n">
        <v>1</v>
      </c>
      <c r="E478" s="16" t="inlineStr">
        <is>
          <t>https://copc.com/copc-standards</t>
        </is>
      </c>
      <c r="F478" s="211" t="n"/>
      <c r="G478" s="211" t="n"/>
      <c r="H478" s="211" t="n"/>
      <c r="I478" s="211" t="n"/>
      <c r="J478" s="211" t="n"/>
      <c r="K478" s="211" t="n"/>
      <c r="L478" s="211" t="n"/>
      <c r="M478" s="211" t="n"/>
      <c r="N478" s="211" t="n"/>
      <c r="O478" s="210" t="n"/>
    </row>
    <row r="479" ht="15" customHeight="1">
      <c r="A479" s="13" t="inlineStr">
        <is>
          <t>developer.squareup.com</t>
        </is>
      </c>
      <c r="B479" s="211" t="n"/>
      <c r="C479" s="210" t="n"/>
      <c r="D479" s="15" t="n">
        <v>1</v>
      </c>
      <c r="E479" s="16" t="inlineStr">
        <is>
          <t>https://developer.squareup.com/blog/squares-growth-framework-for-engineers-and-engineering-managers/</t>
        </is>
      </c>
      <c r="F479" s="211" t="n"/>
      <c r="G479" s="211" t="n"/>
      <c r="H479" s="211" t="n"/>
      <c r="I479" s="211" t="n"/>
      <c r="J479" s="211" t="n"/>
      <c r="K479" s="211" t="n"/>
      <c r="L479" s="211" t="n"/>
      <c r="M479" s="211" t="n"/>
      <c r="N479" s="211" t="n"/>
      <c r="O479" s="210" t="n"/>
    </row>
    <row r="480" ht="15" customHeight="1">
      <c r="A480" s="13" t="inlineStr">
        <is>
          <t>dfinsolutions.com</t>
        </is>
      </c>
      <c r="B480" s="211" t="n"/>
      <c r="C480" s="210" t="n"/>
      <c r="D480" s="15" t="n">
        <v>1</v>
      </c>
      <c r="E480" s="16" t="inlineStr">
        <is>
          <t>https://www.dfinsolutions.com</t>
        </is>
      </c>
      <c r="F480" s="211" t="n"/>
      <c r="G480" s="211" t="n"/>
      <c r="H480" s="211" t="n"/>
      <c r="I480" s="211" t="n"/>
      <c r="J480" s="211" t="n"/>
      <c r="K480" s="211" t="n"/>
      <c r="L480" s="211" t="n"/>
      <c r="M480" s="211" t="n"/>
      <c r="N480" s="211" t="n"/>
      <c r="O480" s="210" t="n"/>
    </row>
    <row r="481" ht="15" customHeight="1">
      <c r="A481" s="13" t="inlineStr">
        <is>
          <t>dropbox.tech</t>
        </is>
      </c>
      <c r="B481" s="211" t="n"/>
      <c r="C481" s="210" t="n"/>
      <c r="D481" s="15" t="n">
        <v>1</v>
      </c>
      <c r="E481" s="16" t="inlineStr">
        <is>
          <t>https://dropbox.tech/culture/our-updated-engineering-career-framework</t>
        </is>
      </c>
      <c r="F481" s="211" t="n"/>
      <c r="G481" s="211" t="n"/>
      <c r="H481" s="211" t="n"/>
      <c r="I481" s="211" t="n"/>
      <c r="J481" s="211" t="n"/>
      <c r="K481" s="211" t="n"/>
      <c r="L481" s="211" t="n"/>
      <c r="M481" s="211" t="n"/>
      <c r="N481" s="211" t="n"/>
      <c r="O481" s="210" t="n"/>
    </row>
    <row r="482" ht="28" customHeight="1">
      <c r="A482" s="13" t="inlineStr">
        <is>
          <t>gov.nl.ca</t>
        </is>
      </c>
      <c r="B482" s="211" t="n"/>
      <c r="C482" s="210" t="n"/>
      <c r="D482" s="15" t="n">
        <v>1</v>
      </c>
      <c r="E482" s="16" t="inlineStr">
        <is>
          <t>https://www.gov.nl.ca/exec/tbs/department/branches/classification/what-is-the-korn-ferry-hay-group-guide-chart-profile-method-of-job-evaluation/</t>
        </is>
      </c>
      <c r="F482" s="211" t="n"/>
      <c r="G482" s="211" t="n"/>
      <c r="H482" s="211" t="n"/>
      <c r="I482" s="211" t="n"/>
      <c r="J482" s="211" t="n"/>
      <c r="K482" s="211" t="n"/>
      <c r="L482" s="211" t="n"/>
      <c r="M482" s="211" t="n"/>
      <c r="N482" s="211" t="n"/>
      <c r="O482" s="210" t="n"/>
    </row>
    <row r="483" ht="15" customHeight="1">
      <c r="A483" s="13" t="inlineStr">
        <is>
          <t>highland.gov.uk</t>
        </is>
      </c>
      <c r="B483" s="211" t="n"/>
      <c r="C483" s="210" t="n"/>
      <c r="D483" s="15" t="n">
        <v>1</v>
      </c>
      <c r="E483" s="16" t="inlineStr">
        <is>
          <t>https://www.highland.gov.uk/download/downloads/id/3889/scoring_matrix.pdf</t>
        </is>
      </c>
      <c r="F483" s="211" t="n"/>
      <c r="G483" s="211" t="n"/>
      <c r="H483" s="211" t="n"/>
      <c r="I483" s="211" t="n"/>
      <c r="J483" s="211" t="n"/>
      <c r="K483" s="211" t="n"/>
      <c r="L483" s="211" t="n"/>
      <c r="M483" s="211" t="n"/>
      <c r="N483" s="211" t="n"/>
      <c r="O483" s="210" t="n"/>
    </row>
    <row r="484" ht="15" customHeight="1">
      <c r="A484" s="13" t="inlineStr">
        <is>
          <t>info.mercer.com</t>
        </is>
      </c>
      <c r="B484" s="211" t="n"/>
      <c r="C484" s="210" t="n"/>
      <c r="D484" s="15" t="n">
        <v>1</v>
      </c>
      <c r="E484" s="16" t="inlineStr">
        <is>
          <t>https://info.mercer.com/rs/521-DEV-513/images/MLS-Job-Catalogue.pdf</t>
        </is>
      </c>
      <c r="F484" s="211" t="n"/>
      <c r="G484" s="211" t="n"/>
      <c r="H484" s="211" t="n"/>
      <c r="I484" s="211" t="n"/>
      <c r="J484" s="211" t="n"/>
      <c r="K484" s="211" t="n"/>
      <c r="L484" s="211" t="n"/>
      <c r="M484" s="211" t="n"/>
      <c r="N484" s="211" t="n"/>
      <c r="O484" s="210" t="n"/>
    </row>
    <row r="485" ht="15" customHeight="1">
      <c r="A485" s="13" t="inlineStr">
        <is>
          <t>itjobswatch.co.uk</t>
        </is>
      </c>
      <c r="B485" s="211" t="n"/>
      <c r="C485" s="210" t="n"/>
      <c r="D485" s="15" t="n">
        <v>1</v>
      </c>
      <c r="E485" s="16" t="inlineStr">
        <is>
          <t>https://www.itjobswatch.co.uk/jv/Space-Executive/Sales-Lead-Player-Coach-HR-Tech-Job-City-of-London-Greater-London-UK-4vommq</t>
        </is>
      </c>
      <c r="F485" s="211" t="n"/>
      <c r="G485" s="211" t="n"/>
      <c r="H485" s="211" t="n"/>
      <c r="I485" s="211" t="n"/>
      <c r="J485" s="211" t="n"/>
      <c r="K485" s="211" t="n"/>
      <c r="L485" s="211" t="n"/>
      <c r="M485" s="211" t="n"/>
      <c r="N485" s="211" t="n"/>
      <c r="O485" s="210" t="n"/>
    </row>
    <row r="486" ht="15" customHeight="1">
      <c r="A486" s="13" t="inlineStr">
        <is>
          <t>jobs.insightpartners.com</t>
        </is>
      </c>
      <c r="B486" s="211" t="n"/>
      <c r="C486" s="210" t="n"/>
      <c r="D486" s="15" t="n">
        <v>1</v>
      </c>
      <c r="E486" s="16" t="inlineStr">
        <is>
          <t>https://jobs.insightpartners.com/companies/gainsight/jobs/64120646-director-customer-success</t>
        </is>
      </c>
      <c r="F486" s="211" t="n"/>
      <c r="G486" s="211" t="n"/>
      <c r="H486" s="211" t="n"/>
      <c r="I486" s="211" t="n"/>
      <c r="J486" s="211" t="n"/>
      <c r="K486" s="211" t="n"/>
      <c r="L486" s="211" t="n"/>
      <c r="M486" s="211" t="n"/>
      <c r="N486" s="211" t="n"/>
      <c r="O486" s="210" t="n"/>
    </row>
    <row r="487" ht="15" customHeight="1">
      <c r="A487" s="13" t="inlineStr">
        <is>
          <t>kaanoon.com</t>
        </is>
      </c>
      <c r="B487" s="211" t="n"/>
      <c r="C487" s="210" t="n"/>
      <c r="D487" s="15" t="n">
        <v>1</v>
      </c>
      <c r="E487" s="16" t="inlineStr">
        <is>
          <t>https://www.kaanoon.com/241487/designation-with-word-director-as-per-hr-policy-but-not-as-per-companies-act</t>
        </is>
      </c>
      <c r="F487" s="211" t="n"/>
      <c r="G487" s="211" t="n"/>
      <c r="H487" s="211" t="n"/>
      <c r="I487" s="211" t="n"/>
      <c r="J487" s="211" t="n"/>
      <c r="K487" s="211" t="n"/>
      <c r="L487" s="211" t="n"/>
      <c r="M487" s="211" t="n"/>
      <c r="N487" s="211" t="n"/>
      <c r="O487" s="210" t="n"/>
    </row>
    <row r="488" ht="15" customHeight="1">
      <c r="A488" s="13" t="inlineStr">
        <is>
          <t>karlancer.com</t>
        </is>
      </c>
      <c r="B488" s="211" t="n"/>
      <c r="C488" s="210" t="n"/>
      <c r="D488" s="15" t="n">
        <v>1</v>
      </c>
      <c r="E488" s="16" t="inlineStr">
        <is>
          <t>https://www.karlancer.com/api/file/1685038954-V7Gx.pdf</t>
        </is>
      </c>
      <c r="F488" s="211" t="n"/>
      <c r="G488" s="211" t="n"/>
      <c r="H488" s="211" t="n"/>
      <c r="I488" s="211" t="n"/>
      <c r="J488" s="211" t="n"/>
      <c r="K488" s="211" t="n"/>
      <c r="L488" s="211" t="n"/>
      <c r="M488" s="211" t="n"/>
      <c r="N488" s="211" t="n"/>
      <c r="O488" s="210" t="n"/>
    </row>
    <row r="489" ht="15" customHeight="1">
      <c r="A489" s="13" t="inlineStr">
        <is>
          <t>kornferry.com</t>
        </is>
      </c>
      <c r="B489" s="211" t="n"/>
      <c r="C489" s="210" t="n"/>
      <c r="D489" s="15" t="n">
        <v>1</v>
      </c>
      <c r="E489" s="16" t="inlineStr">
        <is>
          <t>https://www.kornferry.com</t>
        </is>
      </c>
      <c r="F489" s="211" t="n"/>
      <c r="G489" s="211" t="n"/>
      <c r="H489" s="211" t="n"/>
      <c r="I489" s="211" t="n"/>
      <c r="J489" s="211" t="n"/>
      <c r="K489" s="211" t="n"/>
      <c r="L489" s="211" t="n"/>
      <c r="M489" s="211" t="n"/>
      <c r="N489" s="211" t="n"/>
      <c r="O489" s="210" t="n"/>
    </row>
    <row r="490" ht="15" customHeight="1">
      <c r="A490" s="13" t="inlineStr">
        <is>
          <t>lb2.local.gov.uk</t>
        </is>
      </c>
      <c r="B490" s="211" t="n"/>
      <c r="C490" s="210" t="n"/>
      <c r="D490" s="15" t="n">
        <v>1</v>
      </c>
      <c r="E490" s="16" t="inlineStr">
        <is>
          <t>https://lb2.local.gov.uk/sites/default/files/documents/police-staff-council-13-f-342.pdf</t>
        </is>
      </c>
      <c r="F490" s="211" t="n"/>
      <c r="G490" s="211" t="n"/>
      <c r="H490" s="211" t="n"/>
      <c r="I490" s="211" t="n"/>
      <c r="J490" s="211" t="n"/>
      <c r="K490" s="211" t="n"/>
      <c r="L490" s="211" t="n"/>
      <c r="M490" s="211" t="n"/>
      <c r="N490" s="211" t="n"/>
      <c r="O490" s="210" t="n"/>
    </row>
    <row r="491" ht="15" customHeight="1">
      <c r="A491" s="13" t="inlineStr">
        <is>
          <t>leaddev.com</t>
        </is>
      </c>
      <c r="B491" s="211" t="n"/>
      <c r="C491" s="210" t="n"/>
      <c r="D491" s="15" t="n">
        <v>1</v>
      </c>
      <c r="E491" s="16" t="inlineStr">
        <is>
          <t>https://leaddev.com/career-ladders/who-are-staff-principal-and-distinguished-engineers</t>
        </is>
      </c>
      <c r="F491" s="211" t="n"/>
      <c r="G491" s="211" t="n"/>
      <c r="H491" s="211" t="n"/>
      <c r="I491" s="211" t="n"/>
      <c r="J491" s="211" t="n"/>
      <c r="K491" s="211" t="n"/>
      <c r="L491" s="211" t="n"/>
      <c r="M491" s="211" t="n"/>
      <c r="N491" s="211" t="n"/>
      <c r="O491" s="210" t="n"/>
    </row>
    <row r="492" ht="15" customHeight="1">
      <c r="A492" s="13" t="inlineStr">
        <is>
          <t>newsletter.pragmaticengineer.com</t>
        </is>
      </c>
      <c r="B492" s="211" t="n"/>
      <c r="C492" s="210" t="n"/>
      <c r="D492" s="15" t="n">
        <v>1</v>
      </c>
      <c r="E492" s="16" t="inlineStr">
        <is>
          <t>https://newsletter.pragmaticengineer.com/p/leading-effective-engineering-teams</t>
        </is>
      </c>
      <c r="F492" s="211" t="n"/>
      <c r="G492" s="211" t="n"/>
      <c r="H492" s="211" t="n"/>
      <c r="I492" s="211" t="n"/>
      <c r="J492" s="211" t="n"/>
      <c r="K492" s="211" t="n"/>
      <c r="L492" s="211" t="n"/>
      <c r="M492" s="211" t="n"/>
      <c r="N492" s="211" t="n"/>
      <c r="O492" s="210" t="n"/>
    </row>
    <row r="493" ht="15" customHeight="1">
      <c r="A493" s="13" t="inlineStr">
        <is>
          <t>nhsemployers.org</t>
        </is>
      </c>
      <c r="B493" s="211" t="n"/>
      <c r="C493" s="210" t="n"/>
      <c r="D493" s="15" t="n">
        <v>1</v>
      </c>
      <c r="E493" s="16" t="inlineStr">
        <is>
          <t>https://www.nhsemployers.org/sites/default/files/pdf/22/165.pdf</t>
        </is>
      </c>
      <c r="F493" s="211" t="n"/>
      <c r="G493" s="211" t="n"/>
      <c r="H493" s="211" t="n"/>
      <c r="I493" s="211" t="n"/>
      <c r="J493" s="211" t="n"/>
      <c r="K493" s="211" t="n"/>
      <c r="L493" s="211" t="n"/>
      <c r="M493" s="211" t="n"/>
      <c r="N493" s="211" t="n"/>
      <c r="O493" s="210" t="n"/>
    </row>
    <row r="494" ht="28" customHeight="1">
      <c r="A494" s="13" t="inlineStr">
        <is>
          <t>opm.gov</t>
        </is>
      </c>
      <c r="B494" s="211" t="n"/>
      <c r="C494" s="210" t="n"/>
      <c r="D494" s="15" t="n">
        <v>1</v>
      </c>
      <c r="E494" s="16" t="inlineStr">
        <is>
          <t>https://www.opm.gov/policy-data-oversight/classification-qualifications/classifying-general-schedule-positions/positionclassificationintro.pdf</t>
        </is>
      </c>
      <c r="F494" s="211" t="n"/>
      <c r="G494" s="211" t="n"/>
      <c r="H494" s="211" t="n"/>
      <c r="I494" s="211" t="n"/>
      <c r="J494" s="211" t="n"/>
      <c r="K494" s="211" t="n"/>
      <c r="L494" s="211" t="n"/>
      <c r="M494" s="211" t="n"/>
      <c r="N494" s="211" t="n"/>
      <c r="O494" s="210" t="n"/>
    </row>
    <row r="495" ht="15" customHeight="1">
      <c r="A495" s="13" t="inlineStr">
        <is>
          <t>pave.com</t>
        </is>
      </c>
      <c r="B495" s="211" t="n"/>
      <c r="C495" s="210" t="n"/>
      <c r="D495" s="15" t="n">
        <v>1</v>
      </c>
      <c r="E495" s="16" t="inlineStr">
        <is>
          <t>https://support.pave.com/articles/understand-job-levels-SiKTjMHZtr.md</t>
        </is>
      </c>
      <c r="F495" s="211" t="n"/>
      <c r="G495" s="211" t="n"/>
      <c r="H495" s="211" t="n"/>
      <c r="I495" s="211" t="n"/>
      <c r="J495" s="211" t="n"/>
      <c r="K495" s="211" t="n"/>
      <c r="L495" s="211" t="n"/>
      <c r="M495" s="211" t="n"/>
      <c r="N495" s="211" t="n"/>
      <c r="O495" s="210" t="n"/>
    </row>
    <row r="496" ht="15" customHeight="1">
      <c r="A496" s="13" t="inlineStr">
        <is>
          <t>payscale.com</t>
        </is>
      </c>
      <c r="B496" s="211" t="n"/>
      <c r="C496" s="210" t="n"/>
      <c r="D496" s="15" t="n">
        <v>1</v>
      </c>
      <c r="E496" s="16" t="inlineStr">
        <is>
          <t>https://www.payscale.com/research/IN/Job=Chief_Architect%2C_IT/Skill-Experience</t>
        </is>
      </c>
      <c r="F496" s="211" t="n"/>
      <c r="G496" s="211" t="n"/>
      <c r="H496" s="211" t="n"/>
      <c r="I496" s="211" t="n"/>
      <c r="J496" s="211" t="n"/>
      <c r="K496" s="211" t="n"/>
      <c r="L496" s="211" t="n"/>
      <c r="M496" s="211" t="n"/>
      <c r="N496" s="211" t="n"/>
      <c r="O496" s="210" t="n"/>
    </row>
    <row r="497" ht="15" customHeight="1">
      <c r="A497" s="13" t="inlineStr">
        <is>
          <t>peoplecentre.wordpress.com</t>
        </is>
      </c>
      <c r="B497" s="211" t="n"/>
      <c r="C497" s="210" t="n"/>
      <c r="D497" s="15" t="n">
        <v>1</v>
      </c>
      <c r="E497" s="16" t="inlineStr">
        <is>
          <t>https://peoplecentre.wordpress.com/2016/10/02/hay-job-evaluation-methodology-the-short-profile/</t>
        </is>
      </c>
      <c r="F497" s="211" t="n"/>
      <c r="G497" s="211" t="n"/>
      <c r="H497" s="211" t="n"/>
      <c r="I497" s="211" t="n"/>
      <c r="J497" s="211" t="n"/>
      <c r="K497" s="211" t="n"/>
      <c r="L497" s="211" t="n"/>
      <c r="M497" s="211" t="n"/>
      <c r="N497" s="211" t="n"/>
      <c r="O497" s="210" t="n"/>
    </row>
    <row r="498" ht="15" customHeight="1">
      <c r="A498" s="13" t="inlineStr">
        <is>
          <t>peoplematters.in</t>
        </is>
      </c>
      <c r="B498" s="211" t="n"/>
      <c r="C498" s="210" t="n"/>
      <c r="D498" s="15" t="n">
        <v>1</v>
      </c>
      <c r="E498" s="16" t="inlineStr">
        <is>
          <t>https://www.peoplematters.in/news/compensation-benefits/indias-2026-salary-increases-to-reward-skills-over-seniority-ey-48541</t>
        </is>
      </c>
      <c r="F498" s="211" t="n"/>
      <c r="G498" s="211" t="n"/>
      <c r="H498" s="211" t="n"/>
      <c r="I498" s="211" t="n"/>
      <c r="J498" s="211" t="n"/>
      <c r="K498" s="211" t="n"/>
      <c r="L498" s="211" t="n"/>
      <c r="M498" s="211" t="n"/>
      <c r="N498" s="211" t="n"/>
      <c r="O498" s="210" t="n"/>
    </row>
    <row r="499" ht="15" customHeight="1">
      <c r="A499" s="13" t="inlineStr">
        <is>
          <t>pragmaticinstitute.com</t>
        </is>
      </c>
      <c r="B499" s="211" t="n"/>
      <c r="C499" s="210" t="n"/>
      <c r="D499" s="15" t="n">
        <v>1</v>
      </c>
      <c r="E499" s="16" t="inlineStr">
        <is>
          <t>https://pragmaticinstitute.com/product/framework/launch</t>
        </is>
      </c>
      <c r="F499" s="211" t="n"/>
      <c r="G499" s="211" t="n"/>
      <c r="H499" s="211" t="n"/>
      <c r="I499" s="211" t="n"/>
      <c r="J499" s="211" t="n"/>
      <c r="K499" s="211" t="n"/>
      <c r="L499" s="211" t="n"/>
      <c r="M499" s="211" t="n"/>
      <c r="N499" s="211" t="n"/>
      <c r="O499" s="210" t="n"/>
    </row>
    <row r="500" ht="15" customHeight="1">
      <c r="A500" s="13" t="inlineStr">
        <is>
          <t>professionals.lincolnshire.gov.uk</t>
        </is>
      </c>
      <c r="B500" s="211" t="n"/>
      <c r="C500" s="210" t="n"/>
      <c r="D500" s="15" t="n">
        <v>1</v>
      </c>
      <c r="E500" s="16" t="inlineStr">
        <is>
          <t>https://professionals.lincolnshire.gov.uk/downloads/file/576/hay-group-je-method</t>
        </is>
      </c>
      <c r="F500" s="211" t="n"/>
      <c r="G500" s="211" t="n"/>
      <c r="H500" s="211" t="n"/>
      <c r="I500" s="211" t="n"/>
      <c r="J500" s="211" t="n"/>
      <c r="K500" s="211" t="n"/>
      <c r="L500" s="211" t="n"/>
      <c r="M500" s="211" t="n"/>
      <c r="N500" s="211" t="n"/>
      <c r="O500" s="210" t="n"/>
    </row>
    <row r="501" ht="15" customHeight="1">
      <c r="A501" s="13" t="inlineStr">
        <is>
          <t>rajendrauppal.substack.com</t>
        </is>
      </c>
      <c r="B501" s="211" t="n"/>
      <c r="C501" s="210" t="n"/>
      <c r="D501" s="15" t="n">
        <v>1</v>
      </c>
      <c r="E501" s="16" t="inlineStr">
        <is>
          <t>https://rajendrauppal.substack.com/p/understanding-levels-at-google-microsoft</t>
        </is>
      </c>
      <c r="F501" s="211" t="n"/>
      <c r="G501" s="211" t="n"/>
      <c r="H501" s="211" t="n"/>
      <c r="I501" s="211" t="n"/>
      <c r="J501" s="211" t="n"/>
      <c r="K501" s="211" t="n"/>
      <c r="L501" s="211" t="n"/>
      <c r="M501" s="211" t="n"/>
      <c r="N501" s="211" t="n"/>
      <c r="O501" s="210" t="n"/>
    </row>
    <row r="502" ht="15" customHeight="1">
      <c r="A502" s="13" t="inlineStr">
        <is>
          <t>rework.withgoogle.com</t>
        </is>
      </c>
      <c r="B502" s="211" t="n"/>
      <c r="C502" s="210" t="n"/>
      <c r="D502" s="15" t="n">
        <v>1</v>
      </c>
      <c r="E502" s="16" t="inlineStr">
        <is>
          <t>https://rework.withgoogle.com/intl/en/guides/following-the-data-the-research-behind-great-managers</t>
        </is>
      </c>
      <c r="F502" s="211" t="n"/>
      <c r="G502" s="211" t="n"/>
      <c r="H502" s="211" t="n"/>
      <c r="I502" s="211" t="n"/>
      <c r="J502" s="211" t="n"/>
      <c r="K502" s="211" t="n"/>
      <c r="L502" s="211" t="n"/>
      <c r="M502" s="211" t="n"/>
      <c r="N502" s="211" t="n"/>
      <c r="O502" s="210" t="n"/>
    </row>
    <row r="503" ht="15" customHeight="1">
      <c r="A503" s="13" t="inlineStr">
        <is>
          <t>saastr.com</t>
        </is>
      </c>
      <c r="B503" s="211" t="n"/>
      <c r="C503" s="210" t="n"/>
      <c r="D503" s="15" t="n">
        <v>1</v>
      </c>
      <c r="E503" s="16" t="inlineStr">
        <is>
          <t>https://www.saastr.com/dear-saastr-do-i-have-to-provide-a-promotion-path-from-sdr-to-ae</t>
        </is>
      </c>
      <c r="F503" s="211" t="n"/>
      <c r="G503" s="211" t="n"/>
      <c r="H503" s="211" t="n"/>
      <c r="I503" s="211" t="n"/>
      <c r="J503" s="211" t="n"/>
      <c r="K503" s="211" t="n"/>
      <c r="L503" s="211" t="n"/>
      <c r="M503" s="211" t="n"/>
      <c r="N503" s="211" t="n"/>
      <c r="O503" s="210" t="n"/>
    </row>
    <row r="504" ht="15" customHeight="1">
      <c r="A504" s="13" t="inlineStr">
        <is>
          <t>salesgravy.com</t>
        </is>
      </c>
      <c r="B504" s="211" t="n"/>
      <c r="C504" s="210" t="n"/>
      <c r="D504" s="15" t="n">
        <v>1</v>
      </c>
      <c r="E504" s="16" t="inlineStr">
        <is>
          <t>https://salesgravy.com/the-player-coach-problem-how-to-prospect-and-lead-at-the-same-time-ask-jeb/</t>
        </is>
      </c>
      <c r="F504" s="211" t="n"/>
      <c r="G504" s="211" t="n"/>
      <c r="H504" s="211" t="n"/>
      <c r="I504" s="211" t="n"/>
      <c r="J504" s="211" t="n"/>
      <c r="K504" s="211" t="n"/>
      <c r="L504" s="211" t="n"/>
      <c r="M504" s="211" t="n"/>
      <c r="N504" s="211" t="n"/>
      <c r="O504" s="210" t="n"/>
    </row>
    <row r="505" ht="15" customHeight="1">
      <c r="A505" s="13" t="inlineStr">
        <is>
          <t>sec.gov</t>
        </is>
      </c>
      <c r="B505" s="211" t="n"/>
      <c r="C505" s="210" t="n"/>
      <c r="D505" s="15" t="n">
        <v>1</v>
      </c>
      <c r="E505" s="16" t="inlineStr">
        <is>
          <t>https://www.sec.gov/Archives/edgar/data/1445305/000144530526000016/wk-20251231.htm</t>
        </is>
      </c>
      <c r="F505" s="211" t="n"/>
      <c r="G505" s="211" t="n"/>
      <c r="H505" s="211" t="n"/>
      <c r="I505" s="211" t="n"/>
      <c r="J505" s="211" t="n"/>
      <c r="K505" s="211" t="n"/>
      <c r="L505" s="211" t="n"/>
      <c r="M505" s="211" t="n"/>
      <c r="N505" s="211" t="n"/>
      <c r="O505" s="210" t="n"/>
    </row>
    <row r="506" ht="15" customHeight="1">
      <c r="A506" s="13" t="inlineStr">
        <is>
          <t>shl.com</t>
        </is>
      </c>
      <c r="B506" s="211" t="n"/>
      <c r="C506" s="210" t="n"/>
      <c r="D506" s="15" t="n">
        <v>1</v>
      </c>
      <c r="E506" s="16" t="inlineStr">
        <is>
          <t>https://www.shl.com/assets/campaigns/global/competency-fit/universal-competency-framework-whitepaper-en.pdf</t>
        </is>
      </c>
      <c r="F506" s="211" t="n"/>
      <c r="G506" s="211" t="n"/>
      <c r="H506" s="211" t="n"/>
      <c r="I506" s="211" t="n"/>
      <c r="J506" s="211" t="n"/>
      <c r="K506" s="211" t="n"/>
      <c r="L506" s="211" t="n"/>
      <c r="M506" s="211" t="n"/>
      <c r="N506" s="211" t="n"/>
      <c r="O506" s="210" t="n"/>
    </row>
    <row r="507" ht="15" customHeight="1">
      <c r="A507" s="13" t="inlineStr">
        <is>
          <t>sirddinbych.gov.uk</t>
        </is>
      </c>
      <c r="B507" s="211" t="n"/>
      <c r="C507" s="210" t="n"/>
      <c r="D507" s="15" t="n">
        <v>1</v>
      </c>
      <c r="E507" s="16" t="inlineStr">
        <is>
          <t>https://www.sirddinbych.gov.uk/en/documents/jobs-and-employees/my-employment/reorganisation-and-change/glpc-points-weighting.pdf</t>
        </is>
      </c>
      <c r="F507" s="211" t="n"/>
      <c r="G507" s="211" t="n"/>
      <c r="H507" s="211" t="n"/>
      <c r="I507" s="211" t="n"/>
      <c r="J507" s="211" t="n"/>
      <c r="K507" s="211" t="n"/>
      <c r="L507" s="211" t="n"/>
      <c r="M507" s="211" t="n"/>
      <c r="N507" s="211" t="n"/>
      <c r="O507" s="210" t="n"/>
    </row>
    <row r="508" ht="15" customHeight="1">
      <c r="A508" s="13" t="inlineStr">
        <is>
          <t>slideshare.net</t>
        </is>
      </c>
      <c r="B508" s="211" t="n"/>
      <c r="C508" s="210" t="n"/>
      <c r="D508" s="15" t="n">
        <v>1</v>
      </c>
      <c r="E508" s="16" t="inlineStr">
        <is>
          <t>https://www.slideshare.net/slideshow/hay-summary/55196354</t>
        </is>
      </c>
      <c r="F508" s="211" t="n"/>
      <c r="G508" s="211" t="n"/>
      <c r="H508" s="211" t="n"/>
      <c r="I508" s="211" t="n"/>
      <c r="J508" s="211" t="n"/>
      <c r="K508" s="211" t="n"/>
      <c r="L508" s="211" t="n"/>
      <c r="M508" s="211" t="n"/>
      <c r="N508" s="211" t="n"/>
      <c r="O508" s="210" t="n"/>
    </row>
    <row r="509" ht="15" customHeight="1">
      <c r="A509" s="13" t="inlineStr">
        <is>
          <t>snowflake.com</t>
        </is>
      </c>
      <c r="B509" s="211" t="n"/>
      <c r="C509" s="210" t="n"/>
      <c r="D509" s="15" t="n">
        <v>1</v>
      </c>
      <c r="E509" s="16" t="inlineStr">
        <is>
          <t>https://www.snowflake.com/en/fundamentals/data-governance/framework/dama-dmbok/</t>
        </is>
      </c>
      <c r="F509" s="211" t="n"/>
      <c r="G509" s="211" t="n"/>
      <c r="H509" s="211" t="n"/>
      <c r="I509" s="211" t="n"/>
      <c r="J509" s="211" t="n"/>
      <c r="K509" s="211" t="n"/>
      <c r="L509" s="211" t="n"/>
      <c r="M509" s="211" t="n"/>
      <c r="N509" s="211" t="n"/>
      <c r="O509" s="210" t="n"/>
    </row>
    <row r="510" ht="15" customHeight="1">
      <c r="A510" s="13" t="inlineStr">
        <is>
          <t>staff.derbyshire.gov.uk</t>
        </is>
      </c>
      <c r="B510" s="211" t="n"/>
      <c r="C510" s="210" t="n"/>
      <c r="D510" s="15" t="n">
        <v>1</v>
      </c>
      <c r="E510" s="16" t="inlineStr">
        <is>
          <t>https://staff.derbyshire.gov.uk/jobs-and-recruitment/job-evaluation/korn-ferry-hay-scheme/korn-ferry-hay-scheme.aspx</t>
        </is>
      </c>
      <c r="F510" s="211" t="n"/>
      <c r="G510" s="211" t="n"/>
      <c r="H510" s="211" t="n"/>
      <c r="I510" s="211" t="n"/>
      <c r="J510" s="211" t="n"/>
      <c r="K510" s="211" t="n"/>
      <c r="L510" s="211" t="n"/>
      <c r="M510" s="211" t="n"/>
      <c r="N510" s="211" t="n"/>
      <c r="O510" s="210" t="n"/>
    </row>
    <row r="511" ht="15" customHeight="1">
      <c r="A511" s="13" t="inlineStr">
        <is>
          <t>studylib.net</t>
        </is>
      </c>
      <c r="B511" s="211" t="n"/>
      <c r="C511" s="210" t="n"/>
      <c r="D511" s="15" t="n">
        <v>1</v>
      </c>
      <c r="E511" s="16" t="inlineStr">
        <is>
          <t>https://studylib.net/doc/25471018/197145561-evaluation-factors-mercer</t>
        </is>
      </c>
      <c r="F511" s="211" t="n"/>
      <c r="G511" s="211" t="n"/>
      <c r="H511" s="211" t="n"/>
      <c r="I511" s="211" t="n"/>
      <c r="J511" s="211" t="n"/>
      <c r="K511" s="211" t="n"/>
      <c r="L511" s="211" t="n"/>
      <c r="M511" s="211" t="n"/>
      <c r="N511" s="211" t="n"/>
      <c r="O511" s="210" t="n"/>
    </row>
    <row r="512" ht="15" customHeight="1">
      <c r="A512" s="13" t="inlineStr">
        <is>
          <t>toppanmerrill.com</t>
        </is>
      </c>
      <c r="B512" s="211" t="n"/>
      <c r="C512" s="210" t="n"/>
      <c r="D512" s="15" t="n">
        <v>1</v>
      </c>
      <c r="E512" s="16" t="inlineStr">
        <is>
          <t>https://toppanmerrill.com/bridge/</t>
        </is>
      </c>
      <c r="F512" s="211" t="n"/>
      <c r="G512" s="211" t="n"/>
      <c r="H512" s="211" t="n"/>
      <c r="I512" s="211" t="n"/>
      <c r="J512" s="211" t="n"/>
      <c r="K512" s="211" t="n"/>
      <c r="L512" s="211" t="n"/>
      <c r="M512" s="211" t="n"/>
      <c r="N512" s="211" t="n"/>
      <c r="O512" s="210" t="n"/>
    </row>
    <row r="513" ht="15" customHeight="1">
      <c r="A513" s="13" t="inlineStr">
        <is>
          <t>wipro.com</t>
        </is>
      </c>
      <c r="B513" s="211" t="n"/>
      <c r="C513" s="210" t="n"/>
      <c r="D513" s="15" t="n">
        <v>1</v>
      </c>
      <c r="E513" s="16" t="inlineStr">
        <is>
          <t>https://www.wipro.com/innovation/distinguished-member-of-technical-staff/</t>
        </is>
      </c>
      <c r="F513" s="211" t="n"/>
      <c r="G513" s="211" t="n"/>
      <c r="H513" s="211" t="n"/>
      <c r="I513" s="211" t="n"/>
      <c r="J513" s="211" t="n"/>
      <c r="K513" s="211" t="n"/>
      <c r="L513" s="211" t="n"/>
      <c r="M513" s="211" t="n"/>
      <c r="N513" s="211" t="n"/>
      <c r="O513" s="210" t="n"/>
    </row>
    <row r="514" ht="15" customHeight="1">
      <c r="A514" s="13" t="inlineStr">
        <is>
          <t>worldatwork.org</t>
        </is>
      </c>
      <c r="B514" s="211" t="n"/>
      <c r="C514" s="210" t="n"/>
      <c r="D514" s="15" t="n">
        <v>1</v>
      </c>
      <c r="E514" s="16" t="inlineStr">
        <is>
          <t>https://worldatwork.org/media/CDN/dist/CDN2/documents/pdf/resources/research/Salary-Structure-Policies-Practices-2012.pdf</t>
        </is>
      </c>
      <c r="F514" s="211" t="n"/>
      <c r="G514" s="211" t="n"/>
      <c r="H514" s="211" t="n"/>
      <c r="I514" s="211" t="n"/>
      <c r="J514" s="211" t="n"/>
      <c r="K514" s="211" t="n"/>
      <c r="L514" s="211" t="n"/>
      <c r="M514" s="211" t="n"/>
      <c r="N514" s="211" t="n"/>
      <c r="O514" s="210" t="n"/>
    </row>
    <row r="515" ht="15" customHeight="1">
      <c r="A515" s="13" t="inlineStr">
        <is>
          <t>worldoftaxonomy.com</t>
        </is>
      </c>
      <c r="B515" s="211" t="n"/>
      <c r="C515" s="210" t="n"/>
      <c r="D515" s="15" t="n">
        <v>1</v>
      </c>
      <c r="E515" s="16" t="inlineStr">
        <is>
          <t>https://worldoftaxonomy.com/system/isco_08/node/251</t>
        </is>
      </c>
      <c r="F515" s="211" t="n"/>
      <c r="G515" s="211" t="n"/>
      <c r="H515" s="211" t="n"/>
      <c r="I515" s="211" t="n"/>
      <c r="J515" s="211" t="n"/>
      <c r="K515" s="211" t="n"/>
      <c r="L515" s="211" t="n"/>
      <c r="M515" s="211" t="n"/>
      <c r="N515" s="211" t="n"/>
      <c r="O515" s="210" t="n"/>
    </row>
  </sheetData>
  <mergeCells count="1021">
    <mergeCell ref="F408:G408"/>
    <mergeCell ref="G369:J369"/>
    <mergeCell ref="J292:M292"/>
    <mergeCell ref="D293:I293"/>
    <mergeCell ref="B358:D358"/>
    <mergeCell ref="A497:C497"/>
    <mergeCell ref="D423:E423"/>
    <mergeCell ref="F423:G423"/>
    <mergeCell ref="E313:F313"/>
    <mergeCell ref="A484:C484"/>
    <mergeCell ref="D410:E410"/>
    <mergeCell ref="K404:M404"/>
    <mergeCell ref="F410:G410"/>
    <mergeCell ref="A499:C499"/>
    <mergeCell ref="F403:G403"/>
    <mergeCell ref="M35:N35"/>
    <mergeCell ref="E358:F358"/>
    <mergeCell ref="K387:M387"/>
    <mergeCell ref="E442:O442"/>
    <mergeCell ref="K381:M381"/>
    <mergeCell ref="A479:C479"/>
    <mergeCell ref="E308:F308"/>
    <mergeCell ref="H409:J409"/>
    <mergeCell ref="K322:N322"/>
    <mergeCell ref="K309:N309"/>
    <mergeCell ref="A52:C52"/>
    <mergeCell ref="G347:J347"/>
    <mergeCell ref="H384:J384"/>
    <mergeCell ref="D426:E426"/>
    <mergeCell ref="E471:O471"/>
    <mergeCell ref="A494:C494"/>
    <mergeCell ref="E335:F335"/>
    <mergeCell ref="A481:C481"/>
    <mergeCell ref="B376:C376"/>
    <mergeCell ref="A510:C510"/>
    <mergeCell ref="A33:B33"/>
    <mergeCell ref="C11:J11"/>
    <mergeCell ref="B305:D305"/>
    <mergeCell ref="K324:N324"/>
    <mergeCell ref="A372:O372"/>
    <mergeCell ref="D376:E376"/>
    <mergeCell ref="A249:O249"/>
    <mergeCell ref="H386:J386"/>
    <mergeCell ref="A40:O40"/>
    <mergeCell ref="A35:B35"/>
    <mergeCell ref="G342:J342"/>
    <mergeCell ref="G36:I36"/>
    <mergeCell ref="A49:C49"/>
    <mergeCell ref="A82:O82"/>
    <mergeCell ref="F421:G421"/>
    <mergeCell ref="J46:N46"/>
    <mergeCell ref="A28:B28"/>
    <mergeCell ref="F396:G396"/>
    <mergeCell ref="C28:D28"/>
    <mergeCell ref="D45:I45"/>
    <mergeCell ref="G357:J357"/>
    <mergeCell ref="E326:F326"/>
    <mergeCell ref="G344:J344"/>
    <mergeCell ref="B390:C390"/>
    <mergeCell ref="E497:O497"/>
    <mergeCell ref="A472:C472"/>
    <mergeCell ref="J48:N48"/>
    <mergeCell ref="E361:F361"/>
    <mergeCell ref="A30:B30"/>
    <mergeCell ref="F398:G398"/>
    <mergeCell ref="C30:D30"/>
    <mergeCell ref="E353:F353"/>
    <mergeCell ref="K337:N337"/>
    <mergeCell ref="E499:O499"/>
    <mergeCell ref="A474:C474"/>
    <mergeCell ref="K9:O9"/>
    <mergeCell ref="E303:F303"/>
    <mergeCell ref="H399:J399"/>
    <mergeCell ref="A55:C55"/>
    <mergeCell ref="K400:M400"/>
    <mergeCell ref="B429:C429"/>
    <mergeCell ref="B333:D333"/>
    <mergeCell ref="K339:N339"/>
    <mergeCell ref="B308:D308"/>
    <mergeCell ref="D292:I292"/>
    <mergeCell ref="K11:O11"/>
    <mergeCell ref="J294:M294"/>
    <mergeCell ref="B431:C431"/>
    <mergeCell ref="B360:D360"/>
    <mergeCell ref="D431:E431"/>
    <mergeCell ref="A141:O141"/>
    <mergeCell ref="B310:D310"/>
    <mergeCell ref="D294:I294"/>
    <mergeCell ref="A433:O433"/>
    <mergeCell ref="G362:J362"/>
    <mergeCell ref="A436:C436"/>
    <mergeCell ref="D411:E411"/>
    <mergeCell ref="A44:C44"/>
    <mergeCell ref="G312:J312"/>
    <mergeCell ref="F411:G411"/>
    <mergeCell ref="G355:J355"/>
    <mergeCell ref="E366:F366"/>
    <mergeCell ref="B361:D361"/>
    <mergeCell ref="K426:M426"/>
    <mergeCell ref="A500:C500"/>
    <mergeCell ref="K355:N355"/>
    <mergeCell ref="H430:J430"/>
    <mergeCell ref="E316:F316"/>
    <mergeCell ref="K413:M413"/>
    <mergeCell ref="E468:O468"/>
    <mergeCell ref="F409:G409"/>
    <mergeCell ref="K330:N330"/>
    <mergeCell ref="A437:C437"/>
    <mergeCell ref="E443:O443"/>
    <mergeCell ref="A59:O59"/>
    <mergeCell ref="A502:C502"/>
    <mergeCell ref="K428:M428"/>
    <mergeCell ref="B321:D321"/>
    <mergeCell ref="E473:O473"/>
    <mergeCell ref="B326:D326"/>
    <mergeCell ref="B384:C384"/>
    <mergeCell ref="B378:C378"/>
    <mergeCell ref="E301:F301"/>
    <mergeCell ref="K307:N307"/>
    <mergeCell ref="K332:N332"/>
    <mergeCell ref="D378:E378"/>
    <mergeCell ref="E472:O472"/>
    <mergeCell ref="H394:J394"/>
    <mergeCell ref="K350:N350"/>
    <mergeCell ref="H412:J412"/>
    <mergeCell ref="A34:B34"/>
    <mergeCell ref="B386:C386"/>
    <mergeCell ref="C34:D34"/>
    <mergeCell ref="E487:O487"/>
    <mergeCell ref="E474:O474"/>
    <mergeCell ref="G19:I19"/>
    <mergeCell ref="D429:E429"/>
    <mergeCell ref="K352:N352"/>
    <mergeCell ref="A90:O90"/>
    <mergeCell ref="A277:O277"/>
    <mergeCell ref="A36:B36"/>
    <mergeCell ref="C14:J14"/>
    <mergeCell ref="J295:M295"/>
    <mergeCell ref="K327:N327"/>
    <mergeCell ref="G365:J365"/>
    <mergeCell ref="D379:E379"/>
    <mergeCell ref="A50:C50"/>
    <mergeCell ref="F379:G379"/>
    <mergeCell ref="A434:C434"/>
    <mergeCell ref="A447:C447"/>
    <mergeCell ref="F422:G422"/>
    <mergeCell ref="A42:C42"/>
    <mergeCell ref="B381:C381"/>
    <mergeCell ref="C29:D29"/>
    <mergeCell ref="D406:E406"/>
    <mergeCell ref="A449:C449"/>
    <mergeCell ref="E29:F29"/>
    <mergeCell ref="F406:G406"/>
    <mergeCell ref="J290:M290"/>
    <mergeCell ref="F424:G424"/>
    <mergeCell ref="G300:J300"/>
    <mergeCell ref="E311:F311"/>
    <mergeCell ref="C31:D31"/>
    <mergeCell ref="M31:N31"/>
    <mergeCell ref="A131:O131"/>
    <mergeCell ref="E31:F31"/>
    <mergeCell ref="F399:G399"/>
    <mergeCell ref="E354:F354"/>
    <mergeCell ref="E329:F329"/>
    <mergeCell ref="K402:M402"/>
    <mergeCell ref="A513:C513"/>
    <mergeCell ref="K343:N343"/>
    <mergeCell ref="E304:F304"/>
    <mergeCell ref="K401:M401"/>
    <mergeCell ref="A450:C450"/>
    <mergeCell ref="H405:J405"/>
    <mergeCell ref="E369:F369"/>
    <mergeCell ref="E492:O492"/>
    <mergeCell ref="E356:F356"/>
    <mergeCell ref="E331:F331"/>
    <mergeCell ref="B397:C397"/>
    <mergeCell ref="K416:M416"/>
    <mergeCell ref="B309:D309"/>
    <mergeCell ref="A490:C490"/>
    <mergeCell ref="K345:N345"/>
    <mergeCell ref="A477:C477"/>
    <mergeCell ref="E306:F306"/>
    <mergeCell ref="K403:M403"/>
    <mergeCell ref="M26:N26"/>
    <mergeCell ref="H407:J407"/>
    <mergeCell ref="E485:O485"/>
    <mergeCell ref="A291:C291"/>
    <mergeCell ref="B311:D311"/>
    <mergeCell ref="G314:J314"/>
    <mergeCell ref="G363:J363"/>
    <mergeCell ref="A1:O1"/>
    <mergeCell ref="G313:J313"/>
    <mergeCell ref="D417:E417"/>
    <mergeCell ref="F417:G417"/>
    <mergeCell ref="A501:C501"/>
    <mergeCell ref="A24:B24"/>
    <mergeCell ref="C24:D24"/>
    <mergeCell ref="F427:G427"/>
    <mergeCell ref="E24:F24"/>
    <mergeCell ref="E322:F322"/>
    <mergeCell ref="G315:J315"/>
    <mergeCell ref="H418:J418"/>
    <mergeCell ref="F419:G419"/>
    <mergeCell ref="E309:F309"/>
    <mergeCell ref="G302:J302"/>
    <mergeCell ref="A443:C443"/>
    <mergeCell ref="A503:C503"/>
    <mergeCell ref="K429:M429"/>
    <mergeCell ref="C26:D26"/>
    <mergeCell ref="K358:N358"/>
    <mergeCell ref="E324:F324"/>
    <mergeCell ref="H420:J420"/>
    <mergeCell ref="K421:M421"/>
    <mergeCell ref="G366:J366"/>
    <mergeCell ref="E495:O495"/>
    <mergeCell ref="E482:O482"/>
    <mergeCell ref="E19:F19"/>
    <mergeCell ref="A298:O298"/>
    <mergeCell ref="B329:D329"/>
    <mergeCell ref="K360:N360"/>
    <mergeCell ref="B387:C387"/>
    <mergeCell ref="B316:D316"/>
    <mergeCell ref="K335:N335"/>
    <mergeCell ref="D387:E387"/>
    <mergeCell ref="D381:E381"/>
    <mergeCell ref="J21:L21"/>
    <mergeCell ref="G25:I25"/>
    <mergeCell ref="A91:O91"/>
    <mergeCell ref="B331:D331"/>
    <mergeCell ref="A156:O156"/>
    <mergeCell ref="E319:F319"/>
    <mergeCell ref="D380:E380"/>
    <mergeCell ref="F380:G380"/>
    <mergeCell ref="E490:O490"/>
    <mergeCell ref="D290:I290"/>
    <mergeCell ref="M28:N28"/>
    <mergeCell ref="A299:O299"/>
    <mergeCell ref="J23:L23"/>
    <mergeCell ref="B330:D330"/>
    <mergeCell ref="E477:O477"/>
    <mergeCell ref="B324:D324"/>
    <mergeCell ref="A220:O220"/>
    <mergeCell ref="D382:E382"/>
    <mergeCell ref="K376:M376"/>
    <mergeCell ref="F382:G382"/>
    <mergeCell ref="G326:J326"/>
    <mergeCell ref="A157:O157"/>
    <mergeCell ref="E508:O508"/>
    <mergeCell ref="A45:C45"/>
    <mergeCell ref="A287:C287"/>
    <mergeCell ref="A458:C458"/>
    <mergeCell ref="M32:N32"/>
    <mergeCell ref="A452:C452"/>
    <mergeCell ref="E464:O464"/>
    <mergeCell ref="C37:D37"/>
    <mergeCell ref="E37:F37"/>
    <mergeCell ref="K411:M411"/>
    <mergeCell ref="E493:O493"/>
    <mergeCell ref="G38:I38"/>
    <mergeCell ref="K359:N359"/>
    <mergeCell ref="A46:C46"/>
    <mergeCell ref="K346:N346"/>
    <mergeCell ref="N287:O287"/>
    <mergeCell ref="H421:J421"/>
    <mergeCell ref="E459:O459"/>
    <mergeCell ref="H408:J408"/>
    <mergeCell ref="H383:J383"/>
    <mergeCell ref="B400:C400"/>
    <mergeCell ref="G321:J321"/>
    <mergeCell ref="D400:E400"/>
    <mergeCell ref="K348:N348"/>
    <mergeCell ref="H423:J423"/>
    <mergeCell ref="A468:C468"/>
    <mergeCell ref="K406:M406"/>
    <mergeCell ref="H410:J410"/>
    <mergeCell ref="D375:E375"/>
    <mergeCell ref="A7:B7"/>
    <mergeCell ref="N295:O295"/>
    <mergeCell ref="B402:C402"/>
    <mergeCell ref="F418:G418"/>
    <mergeCell ref="B377:C377"/>
    <mergeCell ref="A451:C451"/>
    <mergeCell ref="D377:E377"/>
    <mergeCell ref="A106:O106"/>
    <mergeCell ref="G316:J316"/>
    <mergeCell ref="N290:O290"/>
    <mergeCell ref="F420:G420"/>
    <mergeCell ref="E350:F350"/>
    <mergeCell ref="C27:D27"/>
    <mergeCell ref="E27:F27"/>
    <mergeCell ref="E325:F325"/>
    <mergeCell ref="K422:M422"/>
    <mergeCell ref="A471:C471"/>
    <mergeCell ref="D421:E421"/>
    <mergeCell ref="B355:D355"/>
    <mergeCell ref="A446:C446"/>
    <mergeCell ref="J29:L29"/>
    <mergeCell ref="K301:N301"/>
    <mergeCell ref="K361:N361"/>
    <mergeCell ref="E327:F327"/>
    <mergeCell ref="K424:M424"/>
    <mergeCell ref="H428:J428"/>
    <mergeCell ref="E498:O498"/>
    <mergeCell ref="K303:N303"/>
    <mergeCell ref="M19:N19"/>
    <mergeCell ref="E22:F22"/>
    <mergeCell ref="B332:D332"/>
    <mergeCell ref="J24:L24"/>
    <mergeCell ref="G334:J334"/>
    <mergeCell ref="G28:I28"/>
    <mergeCell ref="E483:O483"/>
    <mergeCell ref="A286:O286"/>
    <mergeCell ref="D388:E388"/>
    <mergeCell ref="F388:G388"/>
    <mergeCell ref="J26:L26"/>
    <mergeCell ref="E343:F343"/>
    <mergeCell ref="G336:J336"/>
    <mergeCell ref="G30:I30"/>
    <mergeCell ref="F375:G375"/>
    <mergeCell ref="E514:O514"/>
    <mergeCell ref="A464:C464"/>
    <mergeCell ref="G311:J311"/>
    <mergeCell ref="H389:J389"/>
    <mergeCell ref="D390:E390"/>
    <mergeCell ref="E38:F38"/>
    <mergeCell ref="A2:O2"/>
    <mergeCell ref="E451:O451"/>
    <mergeCell ref="K354:N354"/>
    <mergeCell ref="K329:N329"/>
    <mergeCell ref="E445:O445"/>
    <mergeCell ref="A290:C290"/>
    <mergeCell ref="H391:J391"/>
    <mergeCell ref="F383:G383"/>
    <mergeCell ref="H385:J385"/>
    <mergeCell ref="E338:F338"/>
    <mergeCell ref="G331:J331"/>
    <mergeCell ref="K369:N369"/>
    <mergeCell ref="C9:J9"/>
    <mergeCell ref="B408:C408"/>
    <mergeCell ref="K427:M427"/>
    <mergeCell ref="A26:B26"/>
    <mergeCell ref="K12:O12"/>
    <mergeCell ref="D42:I42"/>
    <mergeCell ref="A288:C288"/>
    <mergeCell ref="K356:N356"/>
    <mergeCell ref="D402:E402"/>
    <mergeCell ref="A459:C459"/>
    <mergeCell ref="E496:O496"/>
    <mergeCell ref="E509:O509"/>
    <mergeCell ref="B343:D343"/>
    <mergeCell ref="B423:C423"/>
    <mergeCell ref="E340:F340"/>
    <mergeCell ref="D401:E401"/>
    <mergeCell ref="K349:N349"/>
    <mergeCell ref="B410:C410"/>
    <mergeCell ref="F401:G401"/>
    <mergeCell ref="D50:I50"/>
    <mergeCell ref="E446:O446"/>
    <mergeCell ref="K14:O14"/>
    <mergeCell ref="D44:I44"/>
    <mergeCell ref="H411:J411"/>
    <mergeCell ref="A8:B8"/>
    <mergeCell ref="E511:O511"/>
    <mergeCell ref="B351:D351"/>
    <mergeCell ref="A176:O176"/>
    <mergeCell ref="B345:D345"/>
    <mergeCell ref="K364:N364"/>
    <mergeCell ref="M24:N24"/>
    <mergeCell ref="B403:C403"/>
    <mergeCell ref="E448:O448"/>
    <mergeCell ref="D403:E403"/>
    <mergeCell ref="K397:M397"/>
    <mergeCell ref="K7:O7"/>
    <mergeCell ref="J37:L37"/>
    <mergeCell ref="A10:B10"/>
    <mergeCell ref="A492:C492"/>
    <mergeCell ref="G322:J322"/>
    <mergeCell ref="A473:C473"/>
    <mergeCell ref="G309:J309"/>
    <mergeCell ref="E351:F351"/>
    <mergeCell ref="K380:M380"/>
    <mergeCell ref="B346:D346"/>
    <mergeCell ref="A448:C448"/>
    <mergeCell ref="K374:M374"/>
    <mergeCell ref="A485:C485"/>
    <mergeCell ref="G324:J324"/>
    <mergeCell ref="C6:J6"/>
    <mergeCell ref="A456:C456"/>
    <mergeCell ref="A512:C512"/>
    <mergeCell ref="A487:C487"/>
    <mergeCell ref="G34:I34"/>
    <mergeCell ref="E328:F328"/>
    <mergeCell ref="N291:O291"/>
    <mergeCell ref="K425:M425"/>
    <mergeCell ref="H429:J429"/>
    <mergeCell ref="H404:J404"/>
    <mergeCell ref="E439:O439"/>
    <mergeCell ref="K317:N317"/>
    <mergeCell ref="K375:M375"/>
    <mergeCell ref="J32:L32"/>
    <mergeCell ref="A47:C47"/>
    <mergeCell ref="K304:N304"/>
    <mergeCell ref="H379:J379"/>
    <mergeCell ref="B421:C421"/>
    <mergeCell ref="B396:C396"/>
    <mergeCell ref="E441:O441"/>
    <mergeCell ref="A269:O269"/>
    <mergeCell ref="B300:D300"/>
    <mergeCell ref="K319:N319"/>
    <mergeCell ref="D396:E396"/>
    <mergeCell ref="K368:N368"/>
    <mergeCell ref="G29:I29"/>
    <mergeCell ref="K306:N306"/>
    <mergeCell ref="H381:J381"/>
    <mergeCell ref="F390:G390"/>
    <mergeCell ref="B335:D335"/>
    <mergeCell ref="D414:E414"/>
    <mergeCell ref="F414:G414"/>
    <mergeCell ref="A21:B21"/>
    <mergeCell ref="B398:C398"/>
    <mergeCell ref="F389:G389"/>
    <mergeCell ref="C21:D21"/>
    <mergeCell ref="D398:E398"/>
    <mergeCell ref="M37:N37"/>
    <mergeCell ref="G337:J337"/>
    <mergeCell ref="G31:I31"/>
    <mergeCell ref="D416:E416"/>
    <mergeCell ref="J54:N54"/>
    <mergeCell ref="A32:B32"/>
    <mergeCell ref="F416:G416"/>
    <mergeCell ref="J41:N41"/>
    <mergeCell ref="D391:E391"/>
    <mergeCell ref="A23:B23"/>
    <mergeCell ref="E359:F359"/>
    <mergeCell ref="C23:D23"/>
    <mergeCell ref="G352:J352"/>
    <mergeCell ref="F385:G385"/>
    <mergeCell ref="F391:G391"/>
    <mergeCell ref="E346:F346"/>
    <mergeCell ref="G339:J339"/>
    <mergeCell ref="A166:O166"/>
    <mergeCell ref="A467:C467"/>
    <mergeCell ref="H392:J392"/>
    <mergeCell ref="J43:N43"/>
    <mergeCell ref="K393:M393"/>
    <mergeCell ref="A461:C461"/>
    <mergeCell ref="M38:N38"/>
    <mergeCell ref="E348:F348"/>
    <mergeCell ref="K13:O13"/>
    <mergeCell ref="D52:I52"/>
    <mergeCell ref="B424:C424"/>
    <mergeCell ref="B353:D353"/>
    <mergeCell ref="E341:F341"/>
    <mergeCell ref="B411:C411"/>
    <mergeCell ref="E456:O456"/>
    <mergeCell ref="E512:O512"/>
    <mergeCell ref="D287:I287"/>
    <mergeCell ref="J20:L20"/>
    <mergeCell ref="B409:C409"/>
    <mergeCell ref="D409:E409"/>
    <mergeCell ref="D53:I53"/>
    <mergeCell ref="B367:D367"/>
    <mergeCell ref="D47:I47"/>
    <mergeCell ref="D289:I289"/>
    <mergeCell ref="B354:D354"/>
    <mergeCell ref="A57:O57"/>
    <mergeCell ref="K382:M382"/>
    <mergeCell ref="B348:D348"/>
    <mergeCell ref="D419:E419"/>
    <mergeCell ref="J22:L22"/>
    <mergeCell ref="G350:J350"/>
    <mergeCell ref="A53:C53"/>
    <mergeCell ref="A495:C495"/>
    <mergeCell ref="H376:J376"/>
    <mergeCell ref="E466:O466"/>
    <mergeCell ref="A482:C482"/>
    <mergeCell ref="E367:F367"/>
    <mergeCell ref="F404:G404"/>
    <mergeCell ref="C12:J12"/>
    <mergeCell ref="K325:N325"/>
    <mergeCell ref="E438:O438"/>
    <mergeCell ref="K377:M377"/>
    <mergeCell ref="H387:J387"/>
    <mergeCell ref="A480:C480"/>
    <mergeCell ref="G327:J327"/>
    <mergeCell ref="K318:N318"/>
    <mergeCell ref="B379:C379"/>
    <mergeCell ref="H380:J380"/>
    <mergeCell ref="A48:C48"/>
    <mergeCell ref="B422:C422"/>
    <mergeCell ref="E467:O467"/>
    <mergeCell ref="D422:E422"/>
    <mergeCell ref="E461:O461"/>
    <mergeCell ref="A29:B29"/>
    <mergeCell ref="C7:J7"/>
    <mergeCell ref="B301:D301"/>
    <mergeCell ref="D46:I46"/>
    <mergeCell ref="K320:N320"/>
    <mergeCell ref="H382:J382"/>
    <mergeCell ref="E469:O469"/>
    <mergeCell ref="D424:E424"/>
    <mergeCell ref="B399:C399"/>
    <mergeCell ref="B374:C374"/>
    <mergeCell ref="E444:O444"/>
    <mergeCell ref="D399:E399"/>
    <mergeCell ref="B303:D303"/>
    <mergeCell ref="A31:B31"/>
    <mergeCell ref="A442:C442"/>
    <mergeCell ref="F430:G430"/>
    <mergeCell ref="G305:J305"/>
    <mergeCell ref="F392:G392"/>
    <mergeCell ref="D41:I41"/>
    <mergeCell ref="K395:M395"/>
    <mergeCell ref="A469:C469"/>
    <mergeCell ref="E347:F347"/>
    <mergeCell ref="A493:C493"/>
    <mergeCell ref="J35:L35"/>
    <mergeCell ref="B342:D342"/>
    <mergeCell ref="G345:J345"/>
    <mergeCell ref="A238:O238"/>
    <mergeCell ref="E362:F362"/>
    <mergeCell ref="D43:I43"/>
    <mergeCell ref="F394:G394"/>
    <mergeCell ref="E349:F349"/>
    <mergeCell ref="A483:C483"/>
    <mergeCell ref="K338:N338"/>
    <mergeCell ref="A470:C470"/>
    <mergeCell ref="K396:M396"/>
    <mergeCell ref="K390:M390"/>
    <mergeCell ref="H400:J400"/>
    <mergeCell ref="E364:F364"/>
    <mergeCell ref="B425:C425"/>
    <mergeCell ref="A43:C43"/>
    <mergeCell ref="G307:J307"/>
    <mergeCell ref="K340:N340"/>
    <mergeCell ref="D55:I55"/>
    <mergeCell ref="E363:F363"/>
    <mergeCell ref="B369:D369"/>
    <mergeCell ref="E480:O480"/>
    <mergeCell ref="H402:J402"/>
    <mergeCell ref="B427:C427"/>
    <mergeCell ref="B356:D356"/>
    <mergeCell ref="K373:M373"/>
    <mergeCell ref="B419:C419"/>
    <mergeCell ref="K333:N333"/>
    <mergeCell ref="B368:D368"/>
    <mergeCell ref="B306:D306"/>
    <mergeCell ref="A202:O202"/>
    <mergeCell ref="J288:M288"/>
    <mergeCell ref="A58:O58"/>
    <mergeCell ref="D295:I295"/>
    <mergeCell ref="G358:J358"/>
    <mergeCell ref="H395:J395"/>
    <mergeCell ref="K423:M423"/>
    <mergeCell ref="K366:N366"/>
    <mergeCell ref="G308:J308"/>
    <mergeCell ref="D412:E412"/>
    <mergeCell ref="J50:N50"/>
    <mergeCell ref="E457:O457"/>
    <mergeCell ref="F412:G412"/>
    <mergeCell ref="A260:O260"/>
    <mergeCell ref="A19:B19"/>
    <mergeCell ref="A60:O60"/>
    <mergeCell ref="G360:J360"/>
    <mergeCell ref="C19:D19"/>
    <mergeCell ref="K351:N351"/>
    <mergeCell ref="A496:C496"/>
    <mergeCell ref="A488:C488"/>
    <mergeCell ref="E317:F317"/>
    <mergeCell ref="G310:J310"/>
    <mergeCell ref="C13:J13"/>
    <mergeCell ref="J52:N52"/>
    <mergeCell ref="G335:J335"/>
    <mergeCell ref="F405:G405"/>
    <mergeCell ref="H413:J413"/>
    <mergeCell ref="K414:M414"/>
    <mergeCell ref="G353:J353"/>
    <mergeCell ref="A124:O124"/>
    <mergeCell ref="A498:C498"/>
    <mergeCell ref="B322:D322"/>
    <mergeCell ref="B380:C380"/>
    <mergeCell ref="F407:G407"/>
    <mergeCell ref="K328:N328"/>
    <mergeCell ref="E368:F368"/>
    <mergeCell ref="D374:E374"/>
    <mergeCell ref="A149:O149"/>
    <mergeCell ref="E312:F312"/>
    <mergeCell ref="B382:C382"/>
    <mergeCell ref="K409:M409"/>
    <mergeCell ref="E470:O470"/>
    <mergeCell ref="D425:E425"/>
    <mergeCell ref="B317:D317"/>
    <mergeCell ref="E314:F314"/>
    <mergeCell ref="B304:D304"/>
    <mergeCell ref="C10:J10"/>
    <mergeCell ref="J291:M291"/>
    <mergeCell ref="A37:B37"/>
    <mergeCell ref="A514:C514"/>
    <mergeCell ref="K386:M386"/>
    <mergeCell ref="D427:E427"/>
    <mergeCell ref="B344:D344"/>
    <mergeCell ref="B319:D319"/>
    <mergeCell ref="A445:C445"/>
    <mergeCell ref="J293:M293"/>
    <mergeCell ref="G359:J359"/>
    <mergeCell ref="D51:I51"/>
    <mergeCell ref="H397:J397"/>
    <mergeCell ref="G346:J346"/>
    <mergeCell ref="A509:C509"/>
    <mergeCell ref="M27:N27"/>
    <mergeCell ref="K398:M398"/>
    <mergeCell ref="G348:J348"/>
    <mergeCell ref="A51:C51"/>
    <mergeCell ref="H426:J426"/>
    <mergeCell ref="H401:J401"/>
    <mergeCell ref="E365:F365"/>
    <mergeCell ref="E488:O488"/>
    <mergeCell ref="A511:C511"/>
    <mergeCell ref="E25:F25"/>
    <mergeCell ref="B418:C418"/>
    <mergeCell ref="B393:C393"/>
    <mergeCell ref="E463:O463"/>
    <mergeCell ref="D418:E418"/>
    <mergeCell ref="D393:E393"/>
    <mergeCell ref="K341:N341"/>
    <mergeCell ref="A486:C486"/>
    <mergeCell ref="E302:F302"/>
    <mergeCell ref="K399:M399"/>
    <mergeCell ref="E454:O454"/>
    <mergeCell ref="J296:M296"/>
    <mergeCell ref="H403:J403"/>
    <mergeCell ref="B420:C420"/>
    <mergeCell ref="B395:C395"/>
    <mergeCell ref="E465:O465"/>
    <mergeCell ref="D420:E420"/>
    <mergeCell ref="D296:I296"/>
    <mergeCell ref="A268:O268"/>
    <mergeCell ref="A438:C438"/>
    <mergeCell ref="F426:G426"/>
    <mergeCell ref="D413:E413"/>
    <mergeCell ref="F413:G413"/>
    <mergeCell ref="B314:D314"/>
    <mergeCell ref="G301:J301"/>
    <mergeCell ref="G361:J361"/>
    <mergeCell ref="B363:D363"/>
    <mergeCell ref="C20:D20"/>
    <mergeCell ref="A440:C440"/>
    <mergeCell ref="D428:E428"/>
    <mergeCell ref="E20:F20"/>
    <mergeCell ref="F428:G428"/>
    <mergeCell ref="E318:F318"/>
    <mergeCell ref="A489:C489"/>
    <mergeCell ref="D415:E415"/>
    <mergeCell ref="J53:N53"/>
    <mergeCell ref="F415:G415"/>
    <mergeCell ref="K367:N367"/>
    <mergeCell ref="A439:C439"/>
    <mergeCell ref="G303:J303"/>
    <mergeCell ref="A504:C504"/>
    <mergeCell ref="C22:D22"/>
    <mergeCell ref="K430:M430"/>
    <mergeCell ref="A491:C491"/>
    <mergeCell ref="E320:F320"/>
    <mergeCell ref="K417:M417"/>
    <mergeCell ref="J55:N55"/>
    <mergeCell ref="K392:M392"/>
    <mergeCell ref="A435:C435"/>
    <mergeCell ref="A506:C506"/>
    <mergeCell ref="H431:J431"/>
    <mergeCell ref="B325:D325"/>
    <mergeCell ref="H414:J414"/>
    <mergeCell ref="B388:C388"/>
    <mergeCell ref="B375:C375"/>
    <mergeCell ref="K394:M394"/>
    <mergeCell ref="E476:O476"/>
    <mergeCell ref="G21:I21"/>
    <mergeCell ref="B327:D327"/>
    <mergeCell ref="E315:F315"/>
    <mergeCell ref="K412:M412"/>
    <mergeCell ref="H416:J416"/>
    <mergeCell ref="A38:B38"/>
    <mergeCell ref="C38:D38"/>
    <mergeCell ref="J19:L19"/>
    <mergeCell ref="G354:J354"/>
    <mergeCell ref="N288:O288"/>
    <mergeCell ref="G23:I23"/>
    <mergeCell ref="B320:D320"/>
    <mergeCell ref="G329:J329"/>
    <mergeCell ref="E478:O478"/>
    <mergeCell ref="B383:C383"/>
    <mergeCell ref="D383:E383"/>
    <mergeCell ref="K331:N331"/>
    <mergeCell ref="A54:C54"/>
    <mergeCell ref="N296:O296"/>
    <mergeCell ref="G356:J356"/>
    <mergeCell ref="K347:N347"/>
    <mergeCell ref="A41:C41"/>
    <mergeCell ref="G368:J368"/>
    <mergeCell ref="G306:J306"/>
    <mergeCell ref="C33:D33"/>
    <mergeCell ref="F376:G376"/>
    <mergeCell ref="H378:J378"/>
    <mergeCell ref="E33:F33"/>
    <mergeCell ref="G349:J349"/>
    <mergeCell ref="B401:C401"/>
    <mergeCell ref="E440:O440"/>
    <mergeCell ref="E489:O489"/>
    <mergeCell ref="A6:B6"/>
    <mergeCell ref="C35:D35"/>
    <mergeCell ref="J287:M287"/>
    <mergeCell ref="G364:J364"/>
    <mergeCell ref="E35:F35"/>
    <mergeCell ref="E333:F333"/>
    <mergeCell ref="K342:N342"/>
    <mergeCell ref="E504:O504"/>
    <mergeCell ref="K405:M405"/>
    <mergeCell ref="A71:O71"/>
    <mergeCell ref="E491:O491"/>
    <mergeCell ref="E28:F28"/>
    <mergeCell ref="B338:D338"/>
    <mergeCell ref="K357:N357"/>
    <mergeCell ref="K344:N344"/>
    <mergeCell ref="B313:D313"/>
    <mergeCell ref="E435:O435"/>
    <mergeCell ref="E506:O506"/>
    <mergeCell ref="E310:F310"/>
    <mergeCell ref="H406:J406"/>
    <mergeCell ref="M30:N30"/>
    <mergeCell ref="K407:M407"/>
    <mergeCell ref="A371:O371"/>
    <mergeCell ref="E30:F30"/>
    <mergeCell ref="B340:D340"/>
    <mergeCell ref="A295:C295"/>
    <mergeCell ref="A466:C466"/>
    <mergeCell ref="B315:D315"/>
    <mergeCell ref="A211:O211"/>
    <mergeCell ref="B373:C373"/>
    <mergeCell ref="B302:D302"/>
    <mergeCell ref="D373:E373"/>
    <mergeCell ref="A441:C441"/>
    <mergeCell ref="N293:O293"/>
    <mergeCell ref="F429:G429"/>
    <mergeCell ref="G317:J317"/>
    <mergeCell ref="K419:M419"/>
    <mergeCell ref="G304:J304"/>
    <mergeCell ref="B366:D366"/>
    <mergeCell ref="A505:C505"/>
    <mergeCell ref="F431:G431"/>
    <mergeCell ref="A296:C296"/>
    <mergeCell ref="E321:F321"/>
    <mergeCell ref="K418:M418"/>
    <mergeCell ref="H422:J422"/>
    <mergeCell ref="G319:J319"/>
    <mergeCell ref="K326:N326"/>
    <mergeCell ref="B414:C414"/>
    <mergeCell ref="E484:O484"/>
    <mergeCell ref="A507:C507"/>
    <mergeCell ref="E21:F21"/>
    <mergeCell ref="K362:N362"/>
    <mergeCell ref="D288:I288"/>
    <mergeCell ref="E323:F323"/>
    <mergeCell ref="B389:C389"/>
    <mergeCell ref="K420:M420"/>
    <mergeCell ref="H424:J424"/>
    <mergeCell ref="B318:D318"/>
    <mergeCell ref="D389:E389"/>
    <mergeCell ref="K312:N312"/>
    <mergeCell ref="A444:C444"/>
    <mergeCell ref="J27:L27"/>
    <mergeCell ref="H374:J374"/>
    <mergeCell ref="B416:C416"/>
    <mergeCell ref="B328:D328"/>
    <mergeCell ref="E23:F23"/>
    <mergeCell ref="E486:O486"/>
    <mergeCell ref="H417:J417"/>
    <mergeCell ref="B391:C391"/>
    <mergeCell ref="B385:C385"/>
    <mergeCell ref="K314:N314"/>
    <mergeCell ref="A3:O3"/>
    <mergeCell ref="D385:E385"/>
    <mergeCell ref="G330:J330"/>
    <mergeCell ref="G24:I24"/>
    <mergeCell ref="J25:L25"/>
    <mergeCell ref="E479:O479"/>
    <mergeCell ref="H419:J419"/>
    <mergeCell ref="D384:E384"/>
    <mergeCell ref="F384:G384"/>
    <mergeCell ref="E494:O494"/>
    <mergeCell ref="F378:G378"/>
    <mergeCell ref="A5:O5"/>
    <mergeCell ref="G332:J332"/>
    <mergeCell ref="G26:I26"/>
    <mergeCell ref="E481:O481"/>
    <mergeCell ref="J49:N49"/>
    <mergeCell ref="E510:O510"/>
    <mergeCell ref="A27:B27"/>
    <mergeCell ref="A460:C460"/>
    <mergeCell ref="D386:E386"/>
    <mergeCell ref="A454:C454"/>
    <mergeCell ref="E34:F34"/>
    <mergeCell ref="F386:G386"/>
    <mergeCell ref="M25:N25"/>
    <mergeCell ref="J289:M289"/>
    <mergeCell ref="F373:G373"/>
    <mergeCell ref="A293:C293"/>
    <mergeCell ref="C36:D36"/>
    <mergeCell ref="M36:N36"/>
    <mergeCell ref="M33:N33"/>
    <mergeCell ref="E36:F36"/>
    <mergeCell ref="E334:F334"/>
    <mergeCell ref="E505:O505"/>
    <mergeCell ref="A22:B22"/>
    <mergeCell ref="A455:C455"/>
    <mergeCell ref="J38:L38"/>
    <mergeCell ref="K415:M415"/>
    <mergeCell ref="F381:G381"/>
    <mergeCell ref="E336:F336"/>
    <mergeCell ref="B406:C406"/>
    <mergeCell ref="E507:O507"/>
    <mergeCell ref="K10:O10"/>
    <mergeCell ref="B323:D323"/>
    <mergeCell ref="E434:O434"/>
    <mergeCell ref="A457:C457"/>
    <mergeCell ref="A250:O250"/>
    <mergeCell ref="A9:B9"/>
    <mergeCell ref="B347:D347"/>
    <mergeCell ref="B341:D341"/>
    <mergeCell ref="A237:O237"/>
    <mergeCell ref="B404:C404"/>
    <mergeCell ref="G325:J325"/>
    <mergeCell ref="D404:E404"/>
    <mergeCell ref="A16:O16"/>
    <mergeCell ref="A187:O187"/>
    <mergeCell ref="K410:M410"/>
    <mergeCell ref="G343:J343"/>
    <mergeCell ref="G37:I37"/>
    <mergeCell ref="A11:B11"/>
    <mergeCell ref="G318:J318"/>
    <mergeCell ref="N292:O292"/>
    <mergeCell ref="D397:E397"/>
    <mergeCell ref="F397:G397"/>
    <mergeCell ref="A18:O18"/>
    <mergeCell ref="K408:M408"/>
    <mergeCell ref="A515:C515"/>
    <mergeCell ref="G320:J320"/>
    <mergeCell ref="A278:O278"/>
    <mergeCell ref="E436:O436"/>
    <mergeCell ref="A508:C508"/>
    <mergeCell ref="E460:O460"/>
    <mergeCell ref="K363:N363"/>
    <mergeCell ref="F374:G374"/>
    <mergeCell ref="H425:J425"/>
    <mergeCell ref="K313:N313"/>
    <mergeCell ref="B430:C430"/>
    <mergeCell ref="E500:O500"/>
    <mergeCell ref="B359:D359"/>
    <mergeCell ref="D430:E430"/>
    <mergeCell ref="H375:J375"/>
    <mergeCell ref="B417:C417"/>
    <mergeCell ref="G32:I32"/>
    <mergeCell ref="M21:N21"/>
    <mergeCell ref="J33:L33"/>
    <mergeCell ref="B334:D334"/>
    <mergeCell ref="K365:N365"/>
    <mergeCell ref="E462:O462"/>
    <mergeCell ref="B392:C392"/>
    <mergeCell ref="A289:C289"/>
    <mergeCell ref="H427:J427"/>
    <mergeCell ref="K8:O8"/>
    <mergeCell ref="D392:E392"/>
    <mergeCell ref="K315:N315"/>
    <mergeCell ref="E502:O502"/>
    <mergeCell ref="K302:N302"/>
    <mergeCell ref="H377:J377"/>
    <mergeCell ref="E26:F26"/>
    <mergeCell ref="B336:D336"/>
    <mergeCell ref="B394:C394"/>
    <mergeCell ref="D394:E394"/>
    <mergeCell ref="K388:M388"/>
    <mergeCell ref="A462:C462"/>
    <mergeCell ref="G27:I27"/>
    <mergeCell ref="J28:L28"/>
    <mergeCell ref="G338:J338"/>
    <mergeCell ref="J42:N42"/>
    <mergeCell ref="F387:G387"/>
    <mergeCell ref="E342:F342"/>
    <mergeCell ref="J30:L30"/>
    <mergeCell ref="G340:J340"/>
    <mergeCell ref="A227:O227"/>
    <mergeCell ref="A292:C292"/>
    <mergeCell ref="K389:M389"/>
    <mergeCell ref="A463:C463"/>
    <mergeCell ref="K383:M383"/>
    <mergeCell ref="M34:N34"/>
    <mergeCell ref="J44:N44"/>
    <mergeCell ref="E357:F357"/>
    <mergeCell ref="H393:J393"/>
    <mergeCell ref="A177:O177"/>
    <mergeCell ref="G333:J333"/>
    <mergeCell ref="E344:F344"/>
    <mergeCell ref="E455:O455"/>
    <mergeCell ref="E515:O515"/>
    <mergeCell ref="E449:O449"/>
    <mergeCell ref="D48:I48"/>
    <mergeCell ref="A294:C294"/>
    <mergeCell ref="A465:C465"/>
    <mergeCell ref="K385:M385"/>
    <mergeCell ref="B349:D349"/>
    <mergeCell ref="E337:F337"/>
    <mergeCell ref="B412:C412"/>
    <mergeCell ref="K431:M431"/>
    <mergeCell ref="E513:O513"/>
    <mergeCell ref="H388:J388"/>
    <mergeCell ref="B364:D364"/>
    <mergeCell ref="G351:J351"/>
    <mergeCell ref="E352:F352"/>
    <mergeCell ref="A116:O116"/>
    <mergeCell ref="K310:N310"/>
    <mergeCell ref="E339:F339"/>
    <mergeCell ref="B405:C405"/>
    <mergeCell ref="G20:I20"/>
    <mergeCell ref="D405:E405"/>
    <mergeCell ref="K353:N353"/>
    <mergeCell ref="N294:O294"/>
    <mergeCell ref="A17:O17"/>
    <mergeCell ref="E450:O450"/>
    <mergeCell ref="A259:O259"/>
    <mergeCell ref="E437:O437"/>
    <mergeCell ref="H415:J415"/>
    <mergeCell ref="H390:J390"/>
    <mergeCell ref="A12:B12"/>
    <mergeCell ref="B407:C407"/>
    <mergeCell ref="G328:J328"/>
    <mergeCell ref="G22:I22"/>
    <mergeCell ref="D407:E407"/>
    <mergeCell ref="A475:C475"/>
    <mergeCell ref="A14:B14"/>
    <mergeCell ref="N289:O289"/>
    <mergeCell ref="F400:G400"/>
    <mergeCell ref="C8:J8"/>
    <mergeCell ref="J47:N47"/>
    <mergeCell ref="K321:N321"/>
    <mergeCell ref="F425:G425"/>
    <mergeCell ref="E355:F355"/>
    <mergeCell ref="K384:M384"/>
    <mergeCell ref="C32:D32"/>
    <mergeCell ref="K378:M378"/>
    <mergeCell ref="M29:N29"/>
    <mergeCell ref="E32:F32"/>
    <mergeCell ref="M23:N23"/>
    <mergeCell ref="E305:F305"/>
    <mergeCell ref="G323:J323"/>
    <mergeCell ref="E330:F330"/>
    <mergeCell ref="A476:C476"/>
    <mergeCell ref="E501:O501"/>
    <mergeCell ref="F402:G402"/>
    <mergeCell ref="K323:N323"/>
    <mergeCell ref="J34:L34"/>
    <mergeCell ref="F377:G377"/>
    <mergeCell ref="E332:F332"/>
    <mergeCell ref="E307:F307"/>
    <mergeCell ref="D49:I49"/>
    <mergeCell ref="K316:N316"/>
    <mergeCell ref="A478:C478"/>
    <mergeCell ref="E503:O503"/>
    <mergeCell ref="B362:D362"/>
    <mergeCell ref="A453:C453"/>
    <mergeCell ref="K379:M379"/>
    <mergeCell ref="J36:L36"/>
    <mergeCell ref="K308:N308"/>
    <mergeCell ref="B337:D337"/>
    <mergeCell ref="B312:D312"/>
    <mergeCell ref="B352:D352"/>
    <mergeCell ref="G33:I33"/>
    <mergeCell ref="B339:D339"/>
    <mergeCell ref="A210:O210"/>
    <mergeCell ref="M20:N20"/>
    <mergeCell ref="A25:B25"/>
    <mergeCell ref="K391:M391"/>
    <mergeCell ref="C25:D25"/>
    <mergeCell ref="F393:G393"/>
    <mergeCell ref="J31:L31"/>
    <mergeCell ref="K305:N305"/>
    <mergeCell ref="G35:I35"/>
    <mergeCell ref="G341:J341"/>
    <mergeCell ref="J45:N45"/>
    <mergeCell ref="D395:E395"/>
    <mergeCell ref="M22:N22"/>
    <mergeCell ref="F395:G395"/>
    <mergeCell ref="E475:O475"/>
    <mergeCell ref="K334:N334"/>
    <mergeCell ref="E447:O447"/>
    <mergeCell ref="D54:I54"/>
    <mergeCell ref="E300:F300"/>
    <mergeCell ref="H396:J396"/>
    <mergeCell ref="E360:F360"/>
    <mergeCell ref="B426:C426"/>
    <mergeCell ref="K300:N300"/>
    <mergeCell ref="B413:C413"/>
    <mergeCell ref="E458:O458"/>
    <mergeCell ref="K336:N336"/>
    <mergeCell ref="E452:O452"/>
    <mergeCell ref="B365:D365"/>
    <mergeCell ref="H398:J398"/>
    <mergeCell ref="A20:B20"/>
    <mergeCell ref="K311:N311"/>
    <mergeCell ref="B428:C428"/>
    <mergeCell ref="B357:D357"/>
    <mergeCell ref="E345:F345"/>
    <mergeCell ref="H373:J373"/>
    <mergeCell ref="B415:C415"/>
    <mergeCell ref="J51:N51"/>
    <mergeCell ref="G367:J367"/>
    <mergeCell ref="B307:D307"/>
    <mergeCell ref="A132:O132"/>
    <mergeCell ref="A13:B13"/>
    <mergeCell ref="D291:I291"/>
    <mergeCell ref="K6:O6"/>
    <mergeCell ref="B350:D350"/>
    <mergeCell ref="E453:O453"/>
    <mergeCell ref="D408:E408"/>
  </mergeCells>
  <hyperlinks>
    <hyperlink xmlns:r="http://schemas.openxmlformats.org/officeDocument/2006/relationships" ref="P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18.xml><?xml version="1.0" encoding="utf-8"?>
<worksheet xmlns="http://schemas.openxmlformats.org/spreadsheetml/2006/main">
  <sheetPr>
    <tabColor rgb="00C55A11"/>
    <outlinePr summaryBelow="1" summaryRight="1"/>
    <pageSetUpPr fitToPage="1"/>
  </sheetPr>
  <dimension ref="A1:H87"/>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12" customWidth="1" min="4" max="4"/>
    <col width="12" customWidth="1" min="5" max="5"/>
    <col width="12" customWidth="1" min="6" max="6"/>
    <col width="40" customWidth="1" min="7" max="7"/>
    <col width="13" customWidth="1" min="8" max="8"/>
  </cols>
  <sheetData>
    <row r="1" ht="34" customHeight="1">
      <c r="A1" s="1" t="inlineStr">
        <is>
          <t>Org health — spans, layers and overlap, with the people behind them</t>
        </is>
      </c>
      <c r="H1" s="243" t="inlineStr">
        <is>
          <t>◂ Contents</t>
        </is>
      </c>
    </row>
    <row r="2" ht="32" customHeight="1">
      <c r="A2" s="3" t="inlineStr">
        <is>
          <t>Sheet 12 · Managers with very small or very large teams, the deepest reporting chains, and the sub-family overlap across businesses. Counts and charts: Leadership Dashboard, sheet 0b.</t>
        </is>
      </c>
    </row>
    <row r="3">
      <c r="A3" s="4" t="inlineStr">
        <is>
          <t>IRIS · Job Architecture &amp; Job Design · Final v1.12 · October 2026 · Internal — Confidential</t>
        </is>
      </c>
    </row>
    <row r="4"/>
    <row r="5" ht="20" customHeight="1">
      <c r="A5" s="6" t="inlineStr">
        <is>
          <t>Managers with 2 or fewer, or 10 or more, direct reports — 28</t>
        </is>
      </c>
    </row>
    <row r="6" ht="28" customHeight="1">
      <c r="A6" s="12" t="inlineStr">
        <is>
          <t>Manager</t>
        </is>
      </c>
      <c r="B6" s="12" t="inlineStr">
        <is>
          <t>Business</t>
        </is>
      </c>
      <c r="C6" s="12" t="inlineStr">
        <is>
          <t>Department</t>
        </is>
      </c>
      <c r="D6" s="12" t="inlineStr">
        <is>
          <t>Level</t>
        </is>
      </c>
      <c r="E6" s="12" t="inlineStr">
        <is>
          <t>Direct reports</t>
        </is>
      </c>
      <c r="F6" s="12" t="inlineStr">
        <is>
          <t>Layer</t>
        </is>
      </c>
      <c r="G6" s="12" t="inlineStr">
        <is>
          <t>What to look at</t>
        </is>
      </c>
    </row>
    <row r="7" ht="28" customHeight="1">
      <c r="A7" s="13" t="inlineStr">
        <is>
          <t>Dixit Jasani</t>
        </is>
      </c>
      <c r="B7" s="16" t="inlineStr">
        <is>
          <t>CARBON</t>
        </is>
      </c>
      <c r="C7" s="16" t="inlineStr">
        <is>
          <t>CRO - Carbon</t>
        </is>
      </c>
      <c r="D7" s="15" t="inlineStr">
        <is>
          <t>E1</t>
        </is>
      </c>
      <c r="E7" s="15" t="n">
        <v>1</v>
      </c>
      <c r="F7" s="15" t="n">
        <v>1</v>
      </c>
      <c r="G7" s="16" t="inlineStr">
        <is>
          <r>
            <rPr>
              <rFont val="Calibri"/>
              <b val="1"/>
              <sz val="10"/>
            </rPr>
            <t>Very small team:</t>
          </r>
          <r>
            <rPr>
              <rFont val="Calibri"/>
              <sz val="10"/>
            </rPr>
            <t xml:space="preserve"> merge with a neighbouring team or make a POD Lead role</t>
          </r>
        </is>
      </c>
    </row>
    <row r="8" ht="28" customHeight="1">
      <c r="A8" s="13" t="inlineStr">
        <is>
          <t>Prajakta Mokal</t>
        </is>
      </c>
      <c r="B8" s="16" t="inlineStr">
        <is>
          <t>CARBON</t>
        </is>
      </c>
      <c r="C8" s="16" t="inlineStr">
        <is>
          <t>Digitizing</t>
        </is>
      </c>
      <c r="D8" s="15" t="inlineStr">
        <is>
          <t>B1</t>
        </is>
      </c>
      <c r="E8" s="15" t="n">
        <v>1</v>
      </c>
      <c r="F8" s="15" t="n">
        <v>6</v>
      </c>
      <c r="G8" s="16" t="inlineStr">
        <is>
          <r>
            <rPr>
              <rFont val="Calibri"/>
              <b val="1"/>
              <sz val="10"/>
            </rPr>
            <t>Very small team:</t>
          </r>
          <r>
            <rPr>
              <rFont val="Calibri"/>
              <sz val="10"/>
            </rPr>
            <t xml:space="preserve"> merge with a neighbouring team or make a POD Lead role</t>
          </r>
        </is>
      </c>
    </row>
    <row r="9" ht="28" customHeight="1">
      <c r="A9" s="13" t="inlineStr">
        <is>
          <t>Sharanya Balachandran</t>
        </is>
      </c>
      <c r="B9" s="16" t="inlineStr">
        <is>
          <t>CARBON</t>
        </is>
      </c>
      <c r="C9" s="16" t="inlineStr">
        <is>
          <t>Functional</t>
        </is>
      </c>
      <c r="D9" s="15" t="inlineStr">
        <is>
          <t>B1</t>
        </is>
      </c>
      <c r="E9" s="15" t="n">
        <v>1</v>
      </c>
      <c r="F9" s="15" t="n">
        <v>4</v>
      </c>
      <c r="G9" s="16" t="inlineStr">
        <is>
          <r>
            <rPr>
              <rFont val="Calibri"/>
              <b val="1"/>
              <sz val="10"/>
            </rPr>
            <t>Very small team:</t>
          </r>
          <r>
            <rPr>
              <rFont val="Calibri"/>
              <sz val="10"/>
            </rPr>
            <t xml:space="preserve"> merge with a neighbouring team or make a POD Lead role</t>
          </r>
        </is>
      </c>
    </row>
    <row r="10" ht="28" customHeight="1">
      <c r="A10" s="13" t="inlineStr">
        <is>
          <t>Medha Ganti</t>
        </is>
      </c>
      <c r="B10" s="16" t="inlineStr">
        <is>
          <t>CARBON</t>
        </is>
      </c>
      <c r="C10" s="16" t="inlineStr">
        <is>
          <t>Functional</t>
        </is>
      </c>
      <c r="D10" s="15" t="inlineStr">
        <is>
          <t>B1</t>
        </is>
      </c>
      <c r="E10" s="15" t="n">
        <v>1</v>
      </c>
      <c r="F10" s="15" t="n">
        <v>4</v>
      </c>
      <c r="G10" s="16" t="inlineStr">
        <is>
          <r>
            <rPr>
              <rFont val="Calibri"/>
              <b val="1"/>
              <sz val="10"/>
            </rPr>
            <t>Very small team:</t>
          </r>
          <r>
            <rPr>
              <rFont val="Calibri"/>
              <sz val="10"/>
            </rPr>
            <t xml:space="preserve"> merge with a neighbouring team or make a POD Lead role</t>
          </r>
        </is>
      </c>
    </row>
    <row r="11" ht="28" customHeight="1">
      <c r="A11" s="13" t="inlineStr">
        <is>
          <t>Biswajit Biswal</t>
        </is>
      </c>
      <c r="B11" s="16" t="inlineStr">
        <is>
          <t>CARBON</t>
        </is>
      </c>
      <c r="C11" s="16" t="inlineStr">
        <is>
          <t>Functional</t>
        </is>
      </c>
      <c r="D11" s="15" t="inlineStr">
        <is>
          <t>B1</t>
        </is>
      </c>
      <c r="E11" s="15" t="n">
        <v>1</v>
      </c>
      <c r="F11" s="15" t="n">
        <v>4</v>
      </c>
      <c r="G11" s="16" t="inlineStr">
        <is>
          <r>
            <rPr>
              <rFont val="Calibri"/>
              <b val="1"/>
              <sz val="10"/>
            </rPr>
            <t>Very small team:</t>
          </r>
          <r>
            <rPr>
              <rFont val="Calibri"/>
              <sz val="10"/>
            </rPr>
            <t xml:space="preserve"> merge with a neighbouring team or make a POD Lead role</t>
          </r>
        </is>
      </c>
    </row>
    <row r="12" ht="28" customHeight="1">
      <c r="A12" s="13" t="inlineStr">
        <is>
          <t>Bharani Kumar</t>
        </is>
      </c>
      <c r="B12" s="16" t="inlineStr">
        <is>
          <t>CARBON</t>
        </is>
      </c>
      <c r="C12" s="16" t="inlineStr">
        <is>
          <t>Marketing</t>
        </is>
      </c>
      <c r="D12" s="15" t="inlineStr">
        <is>
          <t>B1</t>
        </is>
      </c>
      <c r="E12" s="15" t="n">
        <v>1</v>
      </c>
      <c r="F12" s="15" t="n">
        <v>5</v>
      </c>
      <c r="G12" s="16" t="inlineStr">
        <is>
          <r>
            <rPr>
              <rFont val="Calibri"/>
              <b val="1"/>
              <sz val="10"/>
            </rPr>
            <t>Very small team:</t>
          </r>
          <r>
            <rPr>
              <rFont val="Calibri"/>
              <sz val="10"/>
            </rPr>
            <t xml:space="preserve"> merge with a neighbouring team or make a POD Lead role</t>
          </r>
        </is>
      </c>
    </row>
    <row r="13" ht="28" customHeight="1">
      <c r="A13" s="13" t="inlineStr">
        <is>
          <t>Pooja Gawas</t>
        </is>
      </c>
      <c r="B13" s="16" t="inlineStr">
        <is>
          <t>CARBON</t>
        </is>
      </c>
      <c r="C13" s="16" t="inlineStr">
        <is>
          <t>Quality Assurance</t>
        </is>
      </c>
      <c r="D13" s="15" t="inlineStr">
        <is>
          <t>A3</t>
        </is>
      </c>
      <c r="E13" s="15" t="n">
        <v>1</v>
      </c>
      <c r="F13" s="15" t="n">
        <v>4</v>
      </c>
      <c r="G13" s="16" t="inlineStr">
        <is>
          <r>
            <rPr>
              <rFont val="Calibri"/>
              <b val="1"/>
              <sz val="10"/>
            </rPr>
            <t>Very small team:</t>
          </r>
          <r>
            <rPr>
              <rFont val="Calibri"/>
              <sz val="10"/>
            </rPr>
            <t xml:space="preserve"> merge with a neighbouring team or make a POD Lead role</t>
          </r>
        </is>
      </c>
    </row>
    <row r="14" ht="28" customHeight="1">
      <c r="A14" s="13" t="inlineStr">
        <is>
          <t>Aniket Das</t>
        </is>
      </c>
      <c r="B14" s="16" t="inlineStr">
        <is>
          <t>CARBON</t>
        </is>
      </c>
      <c r="C14" s="16" t="inlineStr">
        <is>
          <t>Sales</t>
        </is>
      </c>
      <c r="D14" s="15" t="inlineStr">
        <is>
          <t>B1</t>
        </is>
      </c>
      <c r="E14" s="15" t="n">
        <v>1</v>
      </c>
      <c r="F14" s="15" t="n">
        <v>3</v>
      </c>
      <c r="G14" s="16" t="inlineStr">
        <is>
          <r>
            <rPr>
              <rFont val="Calibri"/>
              <b val="1"/>
              <sz val="10"/>
            </rPr>
            <t>Very small team:</t>
          </r>
          <r>
            <rPr>
              <rFont val="Calibri"/>
              <sz val="10"/>
            </rPr>
            <t xml:space="preserve"> merge with a neighbouring team or make a POD Lead role</t>
          </r>
        </is>
      </c>
    </row>
    <row r="15" ht="28" customHeight="1">
      <c r="A15" s="13" t="inlineStr">
        <is>
          <t>Lucy Fernandes</t>
        </is>
      </c>
      <c r="B15" s="16" t="inlineStr">
        <is>
          <t>CARBON</t>
        </is>
      </c>
      <c r="C15" s="16" t="inlineStr">
        <is>
          <t>Services</t>
        </is>
      </c>
      <c r="D15" s="15" t="inlineStr">
        <is>
          <t>B1</t>
        </is>
      </c>
      <c r="E15" s="15" t="n">
        <v>1</v>
      </c>
      <c r="F15" s="15" t="n">
        <v>6</v>
      </c>
      <c r="G15" s="16" t="inlineStr">
        <is>
          <r>
            <rPr>
              <rFont val="Calibri"/>
              <b val="1"/>
              <sz val="10"/>
            </rPr>
            <t>Very small team:</t>
          </r>
          <r>
            <rPr>
              <rFont val="Calibri"/>
              <sz val="10"/>
            </rPr>
            <t xml:space="preserve"> merge with a neighbouring team or make a POD Lead role</t>
          </r>
        </is>
      </c>
    </row>
    <row r="16" ht="28" customHeight="1">
      <c r="A16" s="13" t="inlineStr">
        <is>
          <t>Shailesh Koradiya</t>
        </is>
      </c>
      <c r="B16" s="16" t="inlineStr">
        <is>
          <t>CARBON</t>
        </is>
      </c>
      <c r="C16" s="16" t="inlineStr">
        <is>
          <t>Support</t>
        </is>
      </c>
      <c r="D16" s="15" t="inlineStr">
        <is>
          <t>B1</t>
        </is>
      </c>
      <c r="E16" s="15" t="n">
        <v>1</v>
      </c>
      <c r="F16" s="15" t="n">
        <v>3</v>
      </c>
      <c r="G16" s="16" t="inlineStr">
        <is>
          <r>
            <rPr>
              <rFont val="Calibri"/>
              <b val="1"/>
              <sz val="10"/>
            </rPr>
            <t>Very small team:</t>
          </r>
          <r>
            <rPr>
              <rFont val="Calibri"/>
              <sz val="10"/>
            </rPr>
            <t xml:space="preserve"> merge with a neighbouring team or make a POD Lead role</t>
          </r>
        </is>
      </c>
    </row>
    <row r="17" ht="28" customHeight="1">
      <c r="A17" s="13" t="inlineStr">
        <is>
          <t>Neha Gajbhiye</t>
        </is>
      </c>
      <c r="B17" s="16" t="inlineStr">
        <is>
          <t>CARBON</t>
        </is>
      </c>
      <c r="C17" s="16" t="inlineStr">
        <is>
          <t>Support</t>
        </is>
      </c>
      <c r="D17" s="15" t="inlineStr">
        <is>
          <t>B2</t>
        </is>
      </c>
      <c r="E17" s="15" t="n">
        <v>1</v>
      </c>
      <c r="F17" s="15" t="n">
        <v>5</v>
      </c>
      <c r="G17" s="16" t="inlineStr">
        <is>
          <r>
            <rPr>
              <rFont val="Calibri"/>
              <b val="1"/>
              <sz val="10"/>
            </rPr>
            <t>Very small team:</t>
          </r>
          <r>
            <rPr>
              <rFont val="Calibri"/>
              <sz val="10"/>
            </rPr>
            <t xml:space="preserve"> merge with a neighbouring team or make a POD Lead role</t>
          </r>
        </is>
      </c>
    </row>
    <row r="18" ht="28" customHeight="1">
      <c r="A18" s="13" t="inlineStr">
        <is>
          <t>Kiran Pawar</t>
        </is>
      </c>
      <c r="B18" s="16" t="inlineStr">
        <is>
          <t>CARBON</t>
        </is>
      </c>
      <c r="C18" s="16" t="inlineStr">
        <is>
          <t>Support</t>
        </is>
      </c>
      <c r="D18" s="15" t="inlineStr">
        <is>
          <t>A3</t>
        </is>
      </c>
      <c r="E18" s="15" t="n">
        <v>1</v>
      </c>
      <c r="F18" s="15" t="n">
        <v>5</v>
      </c>
      <c r="G18" s="16" t="inlineStr">
        <is>
          <r>
            <rPr>
              <rFont val="Calibri"/>
              <b val="1"/>
              <sz val="10"/>
            </rPr>
            <t>Very small team:</t>
          </r>
          <r>
            <rPr>
              <rFont val="Calibri"/>
              <sz val="10"/>
            </rPr>
            <t xml:space="preserve"> merge with a neighbouring team or make a POD Lead role</t>
          </r>
        </is>
      </c>
    </row>
    <row r="19" ht="28" customHeight="1">
      <c r="A19" s="13" t="inlineStr">
        <is>
          <t>Manasvi Sharma</t>
        </is>
      </c>
      <c r="B19" s="16" t="inlineStr">
        <is>
          <t>CARBON</t>
        </is>
      </c>
      <c r="C19" s="16" t="inlineStr">
        <is>
          <t>Technology</t>
        </is>
      </c>
      <c r="D19" s="15" t="inlineStr">
        <is>
          <t>B1</t>
        </is>
      </c>
      <c r="E19" s="15" t="n">
        <v>1</v>
      </c>
      <c r="F19" s="15" t="n">
        <v>2</v>
      </c>
      <c r="G19" s="16" t="inlineStr">
        <is>
          <r>
            <rPr>
              <rFont val="Calibri"/>
              <b val="1"/>
              <sz val="10"/>
            </rPr>
            <t>Very small team:</t>
          </r>
          <r>
            <rPr>
              <rFont val="Calibri"/>
              <sz val="10"/>
            </rPr>
            <t xml:space="preserve"> merge with a neighbouring team or make a POD Lead role</t>
          </r>
        </is>
      </c>
    </row>
    <row r="20" ht="28" customHeight="1">
      <c r="A20" s="13" t="inlineStr">
        <is>
          <t>Bikram Prasad</t>
        </is>
      </c>
      <c r="B20" s="16" t="inlineStr">
        <is>
          <t>CARBON</t>
        </is>
      </c>
      <c r="C20" s="16" t="inlineStr">
        <is>
          <t>Technology</t>
        </is>
      </c>
      <c r="D20" s="15" t="inlineStr">
        <is>
          <t>A3</t>
        </is>
      </c>
      <c r="E20" s="15" t="n">
        <v>1</v>
      </c>
      <c r="F20" s="15" t="n">
        <v>3</v>
      </c>
      <c r="G20" s="16" t="inlineStr">
        <is>
          <r>
            <rPr>
              <rFont val="Calibri"/>
              <b val="1"/>
              <sz val="10"/>
            </rPr>
            <t>Very small team:</t>
          </r>
          <r>
            <rPr>
              <rFont val="Calibri"/>
              <sz val="10"/>
            </rPr>
            <t xml:space="preserve"> merge with a neighbouring team or make a POD Lead role</t>
          </r>
        </is>
      </c>
    </row>
    <row r="21" ht="28" customHeight="1">
      <c r="A21" s="13" t="inlineStr">
        <is>
          <t>Mandar Ukrulkar</t>
        </is>
      </c>
      <c r="B21" s="16" t="inlineStr">
        <is>
          <t>CARBON</t>
        </is>
      </c>
      <c r="C21" s="16" t="inlineStr">
        <is>
          <t>Technology</t>
        </is>
      </c>
      <c r="D21" s="15" t="inlineStr">
        <is>
          <t>A3</t>
        </is>
      </c>
      <c r="E21" s="15" t="n">
        <v>1</v>
      </c>
      <c r="F21" s="15" t="n">
        <v>2</v>
      </c>
      <c r="G21" s="16" t="inlineStr">
        <is>
          <r>
            <rPr>
              <rFont val="Calibri"/>
              <b val="1"/>
              <sz val="10"/>
            </rPr>
            <t>Very small team:</t>
          </r>
          <r>
            <rPr>
              <rFont val="Calibri"/>
              <sz val="10"/>
            </rPr>
            <t xml:space="preserve"> merge with a neighbouring team or make a POD Lead role</t>
          </r>
        </is>
      </c>
    </row>
    <row r="22" ht="28" customHeight="1">
      <c r="A22" s="13" t="inlineStr">
        <is>
          <t>Tejas Kat</t>
        </is>
      </c>
      <c r="B22" s="16" t="inlineStr">
        <is>
          <t>CARBON</t>
        </is>
      </c>
      <c r="C22" s="16" t="inlineStr">
        <is>
          <t>Digitizing</t>
        </is>
      </c>
      <c r="D22" s="15" t="inlineStr">
        <is>
          <t>B1</t>
        </is>
      </c>
      <c r="E22" s="15" t="n">
        <v>2</v>
      </c>
      <c r="F22" s="15" t="n">
        <v>7</v>
      </c>
      <c r="G22" s="16" t="inlineStr">
        <is>
          <r>
            <rPr>
              <rFont val="Calibri"/>
              <b val="1"/>
              <sz val="10"/>
            </rPr>
            <t>Very small team:</t>
          </r>
          <r>
            <rPr>
              <rFont val="Calibri"/>
              <sz val="10"/>
            </rPr>
            <t xml:space="preserve"> merge with a neighbouring team or make a POD Lead role</t>
          </r>
        </is>
      </c>
    </row>
    <row r="23" ht="28" customHeight="1">
      <c r="A23" s="13" t="inlineStr">
        <is>
          <t>Ritesh Yeram</t>
        </is>
      </c>
      <c r="B23" s="16" t="inlineStr">
        <is>
          <t>CARBON</t>
        </is>
      </c>
      <c r="C23" s="16" t="inlineStr">
        <is>
          <t>Digitizing</t>
        </is>
      </c>
      <c r="D23" s="15" t="inlineStr">
        <is>
          <t>B1</t>
        </is>
      </c>
      <c r="E23" s="15" t="n">
        <v>2</v>
      </c>
      <c r="F23" s="15" t="n">
        <v>7</v>
      </c>
      <c r="G23" s="16" t="inlineStr">
        <is>
          <r>
            <rPr>
              <rFont val="Calibri"/>
              <b val="1"/>
              <sz val="10"/>
            </rPr>
            <t>Very small team:</t>
          </r>
          <r>
            <rPr>
              <rFont val="Calibri"/>
              <sz val="10"/>
            </rPr>
            <t xml:space="preserve"> merge with a neighbouring team or make a POD Lead role</t>
          </r>
        </is>
      </c>
    </row>
    <row r="24" ht="28" customHeight="1">
      <c r="A24" s="13" t="inlineStr">
        <is>
          <t>Aakanksha Swaminathan</t>
        </is>
      </c>
      <c r="B24" s="16" t="inlineStr">
        <is>
          <t>CARBON</t>
        </is>
      </c>
      <c r="C24" s="16" t="inlineStr">
        <is>
          <t>Functional</t>
        </is>
      </c>
      <c r="D24" s="15" t="inlineStr">
        <is>
          <t>B1</t>
        </is>
      </c>
      <c r="E24" s="15" t="n">
        <v>2</v>
      </c>
      <c r="F24" s="15" t="n">
        <v>4</v>
      </c>
      <c r="G24" s="16" t="inlineStr">
        <is>
          <r>
            <rPr>
              <rFont val="Calibri"/>
              <b val="1"/>
              <sz val="10"/>
            </rPr>
            <t>Very small team:</t>
          </r>
          <r>
            <rPr>
              <rFont val="Calibri"/>
              <sz val="10"/>
            </rPr>
            <t xml:space="preserve"> merge with a neighbouring team or make a POD Lead role</t>
          </r>
        </is>
      </c>
    </row>
    <row r="25" ht="28" customHeight="1">
      <c r="A25" s="13" t="inlineStr">
        <is>
          <t>Priyadarsini Kairali</t>
        </is>
      </c>
      <c r="B25" s="16" t="inlineStr">
        <is>
          <t>CARBON</t>
        </is>
      </c>
      <c r="C25" s="16" t="inlineStr">
        <is>
          <t>Functional</t>
        </is>
      </c>
      <c r="D25" s="15" t="inlineStr">
        <is>
          <t>B1</t>
        </is>
      </c>
      <c r="E25" s="15" t="n">
        <v>2</v>
      </c>
      <c r="F25" s="15" t="n">
        <v>4</v>
      </c>
      <c r="G25" s="16" t="inlineStr">
        <is>
          <r>
            <rPr>
              <rFont val="Calibri"/>
              <b val="1"/>
              <sz val="10"/>
            </rPr>
            <t>Very small team:</t>
          </r>
          <r>
            <rPr>
              <rFont val="Calibri"/>
              <sz val="10"/>
            </rPr>
            <t xml:space="preserve"> merge with a neighbouring team or make a POD Lead role</t>
          </r>
        </is>
      </c>
    </row>
    <row r="26" ht="28" customHeight="1">
      <c r="A26" s="13" t="inlineStr">
        <is>
          <t>Mounika Kattula</t>
        </is>
      </c>
      <c r="B26" s="16" t="inlineStr">
        <is>
          <t>CARBON</t>
        </is>
      </c>
      <c r="C26" s="16" t="inlineStr">
        <is>
          <t>Marketing</t>
        </is>
      </c>
      <c r="D26" s="15" t="inlineStr">
        <is>
          <t>A3</t>
        </is>
      </c>
      <c r="E26" s="15" t="n">
        <v>2</v>
      </c>
      <c r="F26" s="15" t="n">
        <v>5</v>
      </c>
      <c r="G26" s="16" t="inlineStr">
        <is>
          <r>
            <rPr>
              <rFont val="Calibri"/>
              <b val="1"/>
              <sz val="10"/>
            </rPr>
            <t>Very small team:</t>
          </r>
          <r>
            <rPr>
              <rFont val="Calibri"/>
              <sz val="10"/>
            </rPr>
            <t xml:space="preserve"> merge with a neighbouring team or make a POD Lead role</t>
          </r>
        </is>
      </c>
    </row>
    <row r="27" ht="28" customHeight="1">
      <c r="A27" s="13" t="inlineStr">
        <is>
          <t>Vishal Panchal</t>
        </is>
      </c>
      <c r="B27" s="16" t="inlineStr">
        <is>
          <t>CARBON</t>
        </is>
      </c>
      <c r="C27" s="16" t="inlineStr">
        <is>
          <t>Quality Assurance</t>
        </is>
      </c>
      <c r="D27" s="15" t="inlineStr">
        <is>
          <t>A3</t>
        </is>
      </c>
      <c r="E27" s="15" t="n">
        <v>2</v>
      </c>
      <c r="F27" s="15" t="n">
        <v>4</v>
      </c>
      <c r="G27" s="16" t="inlineStr">
        <is>
          <r>
            <rPr>
              <rFont val="Calibri"/>
              <b val="1"/>
              <sz val="10"/>
            </rPr>
            <t>Very small team:</t>
          </r>
          <r>
            <rPr>
              <rFont val="Calibri"/>
              <sz val="10"/>
            </rPr>
            <t xml:space="preserve"> merge with a neighbouring team or make a POD Lead role</t>
          </r>
        </is>
      </c>
    </row>
    <row r="28" ht="28" customHeight="1">
      <c r="A28" s="13" t="inlineStr">
        <is>
          <t>Mohammed Sameer Shamsudin</t>
        </is>
      </c>
      <c r="B28" s="16" t="inlineStr">
        <is>
          <t>CARBON</t>
        </is>
      </c>
      <c r="C28" s="16" t="inlineStr">
        <is>
          <t>Services</t>
        </is>
      </c>
      <c r="D28" s="15" t="inlineStr">
        <is>
          <t>B2</t>
        </is>
      </c>
      <c r="E28" s="15" t="n">
        <v>2</v>
      </c>
      <c r="F28" s="15" t="n">
        <v>6</v>
      </c>
      <c r="G28" s="16" t="inlineStr">
        <is>
          <r>
            <rPr>
              <rFont val="Calibri"/>
              <b val="1"/>
              <sz val="10"/>
            </rPr>
            <t>Very small team:</t>
          </r>
          <r>
            <rPr>
              <rFont val="Calibri"/>
              <sz val="10"/>
            </rPr>
            <t xml:space="preserve"> merge with a neighbouring team or make a POD Lead role</t>
          </r>
        </is>
      </c>
    </row>
    <row r="29" ht="28" customHeight="1">
      <c r="A29" s="13" t="inlineStr">
        <is>
          <t>Jivika Wadhwani</t>
        </is>
      </c>
      <c r="B29" s="16" t="inlineStr">
        <is>
          <t>CARBON</t>
        </is>
      </c>
      <c r="C29" s="16" t="inlineStr">
        <is>
          <t>Services</t>
        </is>
      </c>
      <c r="D29" s="15" t="inlineStr">
        <is>
          <t>B1</t>
        </is>
      </c>
      <c r="E29" s="15" t="n">
        <v>2</v>
      </c>
      <c r="F29" s="15" t="n">
        <v>6</v>
      </c>
      <c r="G29" s="16" t="inlineStr">
        <is>
          <r>
            <rPr>
              <rFont val="Calibri"/>
              <b val="1"/>
              <sz val="10"/>
            </rPr>
            <t>Very small team:</t>
          </r>
          <r>
            <rPr>
              <rFont val="Calibri"/>
              <sz val="10"/>
            </rPr>
            <t xml:space="preserve"> merge with a neighbouring team or make a POD Lead role</t>
          </r>
        </is>
      </c>
    </row>
    <row r="30" ht="28" customHeight="1">
      <c r="A30" s="13" t="inlineStr">
        <is>
          <t>Nelson Paul Koonan</t>
        </is>
      </c>
      <c r="B30" s="16" t="inlineStr">
        <is>
          <t>CARBON</t>
        </is>
      </c>
      <c r="C30" s="16" t="inlineStr">
        <is>
          <t>Support</t>
        </is>
      </c>
      <c r="D30" s="15" t="inlineStr">
        <is>
          <t>A3</t>
        </is>
      </c>
      <c r="E30" s="15" t="n">
        <v>2</v>
      </c>
      <c r="F30" s="15" t="n">
        <v>5</v>
      </c>
      <c r="G30" s="16" t="inlineStr">
        <is>
          <r>
            <rPr>
              <rFont val="Calibri"/>
              <b val="1"/>
              <sz val="10"/>
            </rPr>
            <t>Very small team:</t>
          </r>
          <r>
            <rPr>
              <rFont val="Calibri"/>
              <sz val="10"/>
            </rPr>
            <t xml:space="preserve"> merge with a neighbouring team or make a POD Lead role</t>
          </r>
        </is>
      </c>
    </row>
    <row r="31" ht="28" customHeight="1">
      <c r="A31" s="13" t="inlineStr">
        <is>
          <t>Parth Jitendrabhai Parmar</t>
        </is>
      </c>
      <c r="B31" s="16" t="inlineStr">
        <is>
          <t>CARBON</t>
        </is>
      </c>
      <c r="C31" s="16" t="inlineStr">
        <is>
          <t>Technology</t>
        </is>
      </c>
      <c r="D31" s="15" t="inlineStr">
        <is>
          <t>A3</t>
        </is>
      </c>
      <c r="E31" s="15" t="n">
        <v>2</v>
      </c>
      <c r="F31" s="15" t="n">
        <v>4</v>
      </c>
      <c r="G31" s="16" t="inlineStr">
        <is>
          <r>
            <rPr>
              <rFont val="Calibri"/>
              <b val="1"/>
              <sz val="10"/>
            </rPr>
            <t>Very small team:</t>
          </r>
          <r>
            <rPr>
              <rFont val="Calibri"/>
              <sz val="10"/>
            </rPr>
            <t xml:space="preserve"> merge with a neighbouring team or make a POD Lead role</t>
          </r>
        </is>
      </c>
    </row>
    <row r="32" ht="28" customHeight="1">
      <c r="A32" s="13" t="inlineStr">
        <is>
          <t>Raj Chauhan</t>
        </is>
      </c>
      <c r="B32" s="16" t="inlineStr">
        <is>
          <t>CARBON</t>
        </is>
      </c>
      <c r="C32" s="16" t="inlineStr">
        <is>
          <t>Technology</t>
        </is>
      </c>
      <c r="D32" s="15" t="inlineStr">
        <is>
          <t>A3</t>
        </is>
      </c>
      <c r="E32" s="15" t="n">
        <v>2</v>
      </c>
      <c r="F32" s="15" t="n">
        <v>3</v>
      </c>
      <c r="G32" s="16" t="inlineStr">
        <is>
          <r>
            <rPr>
              <rFont val="Calibri"/>
              <b val="1"/>
              <sz val="10"/>
            </rPr>
            <t>Very small team:</t>
          </r>
          <r>
            <rPr>
              <rFont val="Calibri"/>
              <sz val="10"/>
            </rPr>
            <t xml:space="preserve"> merge with a neighbouring team or make a POD Lead role</t>
          </r>
        </is>
      </c>
    </row>
    <row r="33" ht="28" customHeight="1">
      <c r="A33" s="13" t="inlineStr">
        <is>
          <t>Jayshiv Patel</t>
        </is>
      </c>
      <c r="B33" s="16" t="inlineStr">
        <is>
          <t>CARBON</t>
        </is>
      </c>
      <c r="C33" s="16" t="inlineStr">
        <is>
          <t>Technology</t>
        </is>
      </c>
      <c r="D33" s="15" t="inlineStr">
        <is>
          <t>A3</t>
        </is>
      </c>
      <c r="E33" s="15" t="n">
        <v>2</v>
      </c>
      <c r="F33" s="15" t="n">
        <v>3</v>
      </c>
      <c r="G33" s="16" t="inlineStr">
        <is>
          <r>
            <rPr>
              <rFont val="Calibri"/>
              <b val="1"/>
              <sz val="10"/>
            </rPr>
            <t>Very small team:</t>
          </r>
          <r>
            <rPr>
              <rFont val="Calibri"/>
              <sz val="10"/>
            </rPr>
            <t xml:space="preserve"> merge with a neighbouring team or make a POD Lead role</t>
          </r>
        </is>
      </c>
    </row>
    <row r="34" ht="28" customHeight="1">
      <c r="A34" s="13" t="inlineStr">
        <is>
          <t>Kunal Jadhav</t>
        </is>
      </c>
      <c r="B34" s="16" t="inlineStr">
        <is>
          <t>CARBON</t>
        </is>
      </c>
      <c r="C34" s="16" t="inlineStr">
        <is>
          <t>Technology</t>
        </is>
      </c>
      <c r="D34" s="15" t="inlineStr">
        <is>
          <t>A3</t>
        </is>
      </c>
      <c r="E34" s="15" t="n">
        <v>2</v>
      </c>
      <c r="F34" s="15" t="n">
        <v>4</v>
      </c>
      <c r="G34" s="16" t="inlineStr">
        <is>
          <r>
            <rPr>
              <rFont val="Calibri"/>
              <b val="1"/>
              <sz val="10"/>
            </rPr>
            <t>Very small team:</t>
          </r>
          <r>
            <rPr>
              <rFont val="Calibri"/>
              <sz val="10"/>
            </rPr>
            <t xml:space="preserve"> merge with a neighbouring team or make a POD Lead role</t>
          </r>
        </is>
      </c>
    </row>
    <row r="35" ht="15" customHeight="1"/>
    <row r="36" ht="20" customHeight="1">
      <c r="A36" s="6" t="inlineStr">
        <is>
          <t>People 8 or more layers from the top — 8</t>
        </is>
      </c>
    </row>
    <row r="37" ht="15" customHeight="1">
      <c r="A37" s="11" t="inlineStr">
        <is>
          <t>Check whether every layer above them is a real management step.</t>
        </is>
      </c>
    </row>
    <row r="38" ht="15" customHeight="1">
      <c r="A38" s="12" t="inlineStr">
        <is>
          <t>Person</t>
        </is>
      </c>
      <c r="B38" s="12" t="inlineStr">
        <is>
          <t>Business</t>
        </is>
      </c>
      <c r="C38" s="12" t="inlineStr">
        <is>
          <t>Department</t>
        </is>
      </c>
      <c r="D38" s="12" t="inlineStr">
        <is>
          <t>Level</t>
        </is>
      </c>
      <c r="E38" s="12" t="inlineStr">
        <is>
          <t>Layer</t>
        </is>
      </c>
      <c r="F38" s="12" t="inlineStr">
        <is>
          <t>Reporting manager</t>
        </is>
      </c>
      <c r="G38" s="210" t="n"/>
    </row>
    <row r="39" ht="15" customHeight="1">
      <c r="A39" s="13" t="inlineStr">
        <is>
          <t>Dhanraj Patil</t>
        </is>
      </c>
      <c r="B39" s="16" t="inlineStr">
        <is>
          <t>CARBON</t>
        </is>
      </c>
      <c r="C39" s="16" t="inlineStr">
        <is>
          <t>Digitizing</t>
        </is>
      </c>
      <c r="D39" s="15" t="inlineStr">
        <is>
          <t>A3</t>
        </is>
      </c>
      <c r="E39" s="15" t="n">
        <v>8</v>
      </c>
      <c r="F39" s="16" t="inlineStr">
        <is>
          <t>Tejas Kat</t>
        </is>
      </c>
      <c r="G39" s="210" t="n"/>
    </row>
    <row r="40" ht="15" customHeight="1">
      <c r="A40" s="13" t="inlineStr">
        <is>
          <t>Snehal Kardekar</t>
        </is>
      </c>
      <c r="B40" s="16" t="inlineStr">
        <is>
          <t>CARBON</t>
        </is>
      </c>
      <c r="C40" s="16" t="inlineStr">
        <is>
          <t>Digitizing</t>
        </is>
      </c>
      <c r="D40" s="15" t="inlineStr">
        <is>
          <t>A3</t>
        </is>
      </c>
      <c r="E40" s="15" t="n">
        <v>8</v>
      </c>
      <c r="F40" s="16" t="inlineStr">
        <is>
          <t>Tejas Kat</t>
        </is>
      </c>
      <c r="G40" s="210" t="n"/>
    </row>
    <row r="41" ht="15" customHeight="1">
      <c r="A41" s="13" t="inlineStr">
        <is>
          <t>Justeen Koola</t>
        </is>
      </c>
      <c r="B41" s="16" t="inlineStr">
        <is>
          <t>CARBON</t>
        </is>
      </c>
      <c r="C41" s="16" t="inlineStr">
        <is>
          <t>Digitizing</t>
        </is>
      </c>
      <c r="D41" s="15" t="inlineStr">
        <is>
          <t>A3</t>
        </is>
      </c>
      <c r="E41" s="15" t="n">
        <v>8</v>
      </c>
      <c r="F41" s="16" t="inlineStr">
        <is>
          <t>Ritesh Yeram</t>
        </is>
      </c>
      <c r="G41" s="210" t="n"/>
    </row>
    <row r="42" ht="15" customHeight="1">
      <c r="A42" s="13" t="inlineStr">
        <is>
          <t>Tabassum Ali</t>
        </is>
      </c>
      <c r="B42" s="16" t="inlineStr">
        <is>
          <t>CARBON</t>
        </is>
      </c>
      <c r="C42" s="16" t="inlineStr">
        <is>
          <t>Digitizing</t>
        </is>
      </c>
      <c r="D42" s="15" t="inlineStr">
        <is>
          <t>A3</t>
        </is>
      </c>
      <c r="E42" s="15" t="n">
        <v>8</v>
      </c>
      <c r="F42" s="16" t="inlineStr">
        <is>
          <t>Ritesh Yeram</t>
        </is>
      </c>
      <c r="G42" s="210" t="n"/>
    </row>
    <row r="43" ht="15" customHeight="1">
      <c r="A43" s="13" t="inlineStr">
        <is>
          <t>Amol Keskar</t>
        </is>
      </c>
      <c r="B43" s="16" t="inlineStr">
        <is>
          <t>CARBON</t>
        </is>
      </c>
      <c r="C43" s="16" t="inlineStr">
        <is>
          <t>Services</t>
        </is>
      </c>
      <c r="D43" s="15" t="inlineStr">
        <is>
          <t>A3</t>
        </is>
      </c>
      <c r="E43" s="15" t="n">
        <v>8</v>
      </c>
      <c r="F43" s="16" t="inlineStr">
        <is>
          <t>Vipul Kurhade</t>
        </is>
      </c>
      <c r="G43" s="210" t="n"/>
    </row>
    <row r="44" ht="15" customHeight="1">
      <c r="A44" s="13" t="inlineStr">
        <is>
          <t>Dipak Warkhade</t>
        </is>
      </c>
      <c r="B44" s="16" t="inlineStr">
        <is>
          <t>CARBON</t>
        </is>
      </c>
      <c r="C44" s="16" t="inlineStr">
        <is>
          <t>Services</t>
        </is>
      </c>
      <c r="D44" s="15" t="inlineStr">
        <is>
          <t>A3</t>
        </is>
      </c>
      <c r="E44" s="15" t="n">
        <v>8</v>
      </c>
      <c r="F44" s="16" t="inlineStr">
        <is>
          <t>Vipul Kurhade</t>
        </is>
      </c>
      <c r="G44" s="210" t="n"/>
    </row>
    <row r="45" ht="15" customHeight="1">
      <c r="A45" s="13" t="inlineStr">
        <is>
          <t>Payal Gala</t>
        </is>
      </c>
      <c r="B45" s="16" t="inlineStr">
        <is>
          <t>CARBON</t>
        </is>
      </c>
      <c r="C45" s="16" t="inlineStr">
        <is>
          <t>Services</t>
        </is>
      </c>
      <c r="D45" s="15" t="inlineStr">
        <is>
          <t>A3</t>
        </is>
      </c>
      <c r="E45" s="15" t="n">
        <v>8</v>
      </c>
      <c r="F45" s="16" t="inlineStr">
        <is>
          <t>Vipul Kurhade</t>
        </is>
      </c>
      <c r="G45" s="210" t="n"/>
    </row>
    <row r="46" ht="15" customHeight="1">
      <c r="A46" s="13" t="inlineStr">
        <is>
          <t>Prerna Savaratkar</t>
        </is>
      </c>
      <c r="B46" s="16" t="inlineStr">
        <is>
          <t>CARBON</t>
        </is>
      </c>
      <c r="C46" s="16" t="inlineStr">
        <is>
          <t>Services</t>
        </is>
      </c>
      <c r="D46" s="15" t="inlineStr">
        <is>
          <t>A3</t>
        </is>
      </c>
      <c r="E46" s="15" t="n">
        <v>8</v>
      </c>
      <c r="F46" s="16" t="inlineStr">
        <is>
          <t>Vipul Kurhade</t>
        </is>
      </c>
      <c r="G46" s="210" t="n"/>
    </row>
    <row r="47" ht="15" customHeight="1"/>
    <row r="48" ht="20" customHeight="1">
      <c r="A48" s="6" t="inlineStr">
        <is>
          <t>Sub-family overlap across businesses · people</t>
        </is>
      </c>
    </row>
    <row r="49" ht="15" customHeight="1">
      <c r="A49" s="12" t="inlineStr">
        <is>
          <t>Sub-family · family</t>
        </is>
      </c>
      <c r="B49" s="12" t="inlineStr">
        <is>
          <t>CARBON</t>
        </is>
      </c>
      <c r="C49" s="12" t="inlineStr">
        <is>
          <t>iFile</t>
        </is>
      </c>
      <c r="D49" s="12" t="inlineStr">
        <is>
          <t>iDEAL</t>
        </is>
      </c>
      <c r="E49" s="12" t="inlineStr">
        <is>
          <t>Datatech</t>
        </is>
      </c>
      <c r="F49" s="12" t="inlineStr">
        <is>
          <t>Consume</t>
        </is>
      </c>
      <c r="G49" s="12" t="inlineStr">
        <is>
          <t>Corporate</t>
        </is>
      </c>
    </row>
    <row r="50" ht="41" customHeight="1">
      <c r="A50" s="13" t="inlineStr">
        <is>
          <t>AI / ML &amp; GenAI Engineering · Engineering &amp; Development</t>
        </is>
      </c>
      <c r="B50" s="15" t="n">
        <v>7</v>
      </c>
      <c r="C50" s="15" t="n"/>
      <c r="D50" s="15" t="n"/>
      <c r="E50" s="15" t="n"/>
      <c r="F50" s="15" t="n"/>
      <c r="G50" s="15" t="n"/>
    </row>
    <row r="51" ht="41" customHeight="1">
      <c r="A51" s="13" t="inlineStr">
        <is>
          <t>Application &amp; Product Support · Customer Success &amp; Support</t>
        </is>
      </c>
      <c r="B51" s="15" t="n">
        <v>9</v>
      </c>
      <c r="C51" s="15" t="n"/>
      <c r="D51" s="15" t="n"/>
      <c r="E51" s="15" t="n"/>
      <c r="F51" s="15" t="n"/>
      <c r="G51" s="15" t="n"/>
    </row>
    <row r="52" ht="54" customHeight="1">
      <c r="A52" s="13" t="inlineStr">
        <is>
          <t>Application Maintenance &amp; Production Support · Engineering &amp; Development</t>
        </is>
      </c>
      <c r="B52" s="15" t="n">
        <v>2</v>
      </c>
      <c r="C52" s="15" t="n"/>
      <c r="D52" s="15" t="n"/>
      <c r="E52" s="15" t="n"/>
      <c r="F52" s="15" t="n"/>
      <c r="G52" s="15" t="n"/>
    </row>
    <row r="53" ht="28" customHeight="1">
      <c r="A53" s="13" t="inlineStr">
        <is>
          <t>Backend Development · Engineering &amp; Development</t>
        </is>
      </c>
      <c r="B53" s="15" t="n">
        <v>16</v>
      </c>
      <c r="C53" s="15" t="n"/>
      <c r="D53" s="15" t="n"/>
      <c r="E53" s="15" t="n"/>
      <c r="F53" s="15" t="n"/>
      <c r="G53" s="15" t="n"/>
    </row>
    <row r="54" ht="41" customHeight="1">
      <c r="A54" s="13" t="inlineStr">
        <is>
          <t>Bids, RFP &amp; Sales Operations · Sales &amp; Business Development</t>
        </is>
      </c>
      <c r="B54" s="15" t="n">
        <v>2</v>
      </c>
      <c r="C54" s="15" t="n"/>
      <c r="D54" s="15" t="n"/>
      <c r="E54" s="15" t="n"/>
      <c r="F54" s="15" t="n"/>
      <c r="G54" s="15" t="n"/>
    </row>
    <row r="55" ht="41" customHeight="1">
      <c r="A55" s="13" t="inlineStr">
        <is>
          <t>Brand, Graphic &amp; Video Design · Design &amp; Creative</t>
        </is>
      </c>
      <c r="B55" s="15" t="n">
        <v>2</v>
      </c>
      <c r="C55" s="15" t="n"/>
      <c r="D55" s="15" t="n"/>
      <c r="E55" s="15" t="n"/>
      <c r="F55" s="15" t="n"/>
      <c r="G55" s="15" t="n"/>
    </row>
    <row r="56" ht="41" customHeight="1">
      <c r="A56" s="13" t="inlineStr">
        <is>
          <t>Business &amp; Functional Leadership · Executive Leadership</t>
        </is>
      </c>
      <c r="B56" s="15" t="n">
        <v>2</v>
      </c>
      <c r="C56" s="15" t="n"/>
      <c r="D56" s="15" t="n"/>
      <c r="E56" s="15" t="n"/>
      <c r="F56" s="15" t="n"/>
      <c r="G56" s="15" t="n"/>
    </row>
    <row r="57" ht="28" customHeight="1">
      <c r="A57" s="13" t="inlineStr">
        <is>
          <t>Business Analysis · Business Analysis</t>
        </is>
      </c>
      <c r="B57" s="15" t="n">
        <v>3</v>
      </c>
      <c r="C57" s="15" t="n"/>
      <c r="D57" s="15" t="n"/>
      <c r="E57" s="15" t="n"/>
      <c r="F57" s="15" t="n"/>
      <c r="G57" s="15" t="n"/>
    </row>
    <row r="58" ht="28" customHeight="1">
      <c r="A58" s="13" t="inlineStr">
        <is>
          <t>Content Marketing · Marketing &amp; Communications</t>
        </is>
      </c>
      <c r="B58" s="15" t="n">
        <v>5</v>
      </c>
      <c r="C58" s="15" t="n"/>
      <c r="D58" s="15" t="n"/>
      <c r="E58" s="15" t="n"/>
      <c r="F58" s="15" t="n"/>
      <c r="G58" s="15" t="n"/>
    </row>
    <row r="59" ht="41" customHeight="1">
      <c r="A59" s="13" t="inlineStr">
        <is>
          <t>Customer Success &amp; Account Management · Customer Success &amp; Support</t>
        </is>
      </c>
      <c r="B59" s="15" t="n">
        <v>10</v>
      </c>
      <c r="C59" s="15" t="n"/>
      <c r="D59" s="15" t="n"/>
      <c r="E59" s="15" t="n"/>
      <c r="F59" s="15" t="n"/>
      <c r="G59" s="15" t="n"/>
    </row>
    <row r="60" ht="41" customHeight="1">
      <c r="A60" s="13" t="inlineStr">
        <is>
          <t>Customer Success Leadership · Customer Success &amp; Support</t>
        </is>
      </c>
      <c r="B60" s="15" t="n">
        <v>1</v>
      </c>
      <c r="C60" s="15" t="n"/>
      <c r="D60" s="15" t="n"/>
      <c r="E60" s="15" t="n"/>
      <c r="F60" s="15" t="n"/>
      <c r="G60" s="15" t="n"/>
    </row>
    <row r="61" ht="41" customHeight="1">
      <c r="A61" s="13" t="inlineStr">
        <is>
          <t>Customer Training &amp; Enablement · Customer Success &amp; Support</t>
        </is>
      </c>
      <c r="B61" s="15" t="n">
        <v>1</v>
      </c>
      <c r="C61" s="15" t="n"/>
      <c r="D61" s="15" t="n"/>
      <c r="E61" s="15" t="n"/>
      <c r="F61" s="15" t="n"/>
      <c r="G61" s="15" t="n"/>
    </row>
    <row r="62" ht="41" customHeight="1">
      <c r="A62" s="13" t="inlineStr">
        <is>
          <t>Demand Generation, Brand &amp; Events · Marketing &amp; Communications</t>
        </is>
      </c>
      <c r="B62" s="15" t="n">
        <v>3</v>
      </c>
      <c r="C62" s="15" t="n"/>
      <c r="D62" s="15" t="n"/>
      <c r="E62" s="15" t="n"/>
      <c r="F62" s="15" t="n"/>
      <c r="G62" s="15" t="n"/>
    </row>
    <row r="63" ht="41" customHeight="1">
      <c r="A63" s="13" t="inlineStr">
        <is>
          <t>DevOps &amp; Release Engineering · Engineering &amp; Development</t>
        </is>
      </c>
      <c r="B63" s="15" t="n">
        <v>1</v>
      </c>
      <c r="C63" s="15" t="n"/>
      <c r="D63" s="15" t="n"/>
      <c r="E63" s="15" t="n"/>
      <c r="F63" s="15" t="n"/>
      <c r="G63" s="15" t="n"/>
    </row>
    <row r="64" ht="41" customHeight="1">
      <c r="A64" s="13" t="inlineStr">
        <is>
          <t>Digital Marketing, Web &amp; Social · Marketing &amp; Communications</t>
        </is>
      </c>
      <c r="B64" s="15" t="n">
        <v>1</v>
      </c>
      <c r="C64" s="15" t="n"/>
      <c r="D64" s="15" t="n"/>
      <c r="E64" s="15" t="n"/>
      <c r="F64" s="15" t="n"/>
      <c r="G64" s="15" t="n"/>
    </row>
    <row r="65" ht="41" customHeight="1">
      <c r="A65" s="13" t="inlineStr">
        <is>
          <t>Digitization Leadership · Data Operations &amp; Digitization</t>
        </is>
      </c>
      <c r="B65" s="15" t="n">
        <v>1</v>
      </c>
      <c r="C65" s="15" t="n"/>
      <c r="D65" s="15" t="n"/>
      <c r="E65" s="15" t="n"/>
      <c r="F65" s="15" t="n"/>
      <c r="G65" s="15" t="n"/>
    </row>
    <row r="66" ht="54" customHeight="1">
      <c r="A66" s="13" t="inlineStr">
        <is>
          <t>Document Conversion, Formatting &amp; Web Publishing · Data Operations &amp; Digitization</t>
        </is>
      </c>
      <c r="B66" s="15" t="n">
        <v>22</v>
      </c>
      <c r="C66" s="15" t="n"/>
      <c r="D66" s="15" t="n"/>
      <c r="E66" s="15" t="n"/>
      <c r="F66" s="15" t="n"/>
      <c r="G66" s="15" t="n"/>
    </row>
    <row r="67" ht="41" customHeight="1">
      <c r="A67" s="13" t="inlineStr">
        <is>
          <t>Engineering Leadership · Engineering &amp; Development</t>
        </is>
      </c>
      <c r="B67" s="15" t="n">
        <v>1</v>
      </c>
      <c r="C67" s="15" t="n"/>
      <c r="D67" s="15" t="n"/>
      <c r="E67" s="15" t="n"/>
      <c r="F67" s="15" t="n"/>
      <c r="G67" s="15" t="n"/>
    </row>
    <row r="68" ht="28" customHeight="1">
      <c r="A68" s="13" t="inlineStr">
        <is>
          <t>Enterprise Leadership · Executive Leadership</t>
        </is>
      </c>
      <c r="B68" s="15" t="n">
        <v>1</v>
      </c>
      <c r="C68" s="15" t="n"/>
      <c r="D68" s="15" t="n"/>
      <c r="E68" s="15" t="n"/>
      <c r="F68" s="15" t="n"/>
      <c r="G68" s="15" t="n"/>
    </row>
    <row r="69" ht="41" customHeight="1">
      <c r="A69" s="13" t="inlineStr">
        <is>
          <t>Enterprise Sales &amp; Account Management · Sales &amp; Business Development</t>
        </is>
      </c>
      <c r="B69" s="15" t="n">
        <v>1</v>
      </c>
      <c r="C69" s="15" t="n"/>
      <c r="D69" s="15" t="n"/>
      <c r="E69" s="15" t="n"/>
      <c r="F69" s="15" t="n"/>
      <c r="G69" s="15" t="n"/>
    </row>
    <row r="70" ht="41" customHeight="1">
      <c r="A70" s="13" t="inlineStr">
        <is>
          <t>Front-End / UI Development · Engineering &amp; Development</t>
        </is>
      </c>
      <c r="B70" s="15" t="n">
        <v>6</v>
      </c>
      <c r="C70" s="15" t="n"/>
      <c r="D70" s="15" t="n"/>
      <c r="E70" s="15" t="n"/>
      <c r="F70" s="15" t="n"/>
      <c r="G70" s="15" t="n"/>
    </row>
    <row r="71" ht="41" customHeight="1">
      <c r="A71" s="13" t="inlineStr">
        <is>
          <t>Full-Stack Development · Engineering &amp; Development</t>
        </is>
      </c>
      <c r="B71" s="15" t="n">
        <v>12</v>
      </c>
      <c r="C71" s="15" t="n"/>
      <c r="D71" s="15" t="n"/>
      <c r="E71" s="15" t="n"/>
      <c r="F71" s="15" t="n"/>
      <c r="G71" s="15" t="n"/>
    </row>
    <row r="72" ht="28" customHeight="1">
      <c r="A72" s="13" t="inlineStr">
        <is>
          <t>Functional &amp; Domain Testing · Quality Assurance</t>
        </is>
      </c>
      <c r="B72" s="15" t="n">
        <v>8</v>
      </c>
      <c r="C72" s="15" t="n"/>
      <c r="D72" s="15" t="n"/>
      <c r="E72" s="15" t="n"/>
      <c r="F72" s="15" t="n"/>
      <c r="G72" s="15" t="n"/>
    </row>
    <row r="73" ht="28" customHeight="1">
      <c r="A73" s="13" t="inlineStr">
        <is>
          <t>MIS &amp; Business Reporting · Data &amp; Analytics</t>
        </is>
      </c>
      <c r="B73" s="15" t="n">
        <v>1</v>
      </c>
      <c r="C73" s="15" t="n"/>
      <c r="D73" s="15" t="n"/>
      <c r="E73" s="15" t="n"/>
      <c r="F73" s="15" t="n"/>
      <c r="G73" s="15" t="n"/>
    </row>
    <row r="74" ht="41" customHeight="1">
      <c r="A74" s="13" t="inlineStr">
        <is>
          <t>Marketing Leadership · Marketing &amp; Communications</t>
        </is>
      </c>
      <c r="B74" s="15" t="n">
        <v>1</v>
      </c>
      <c r="C74" s="15" t="n"/>
      <c r="D74" s="15" t="n"/>
      <c r="E74" s="15" t="n"/>
      <c r="F74" s="15" t="n"/>
      <c r="G74" s="15" t="n"/>
    </row>
    <row r="75" ht="41" customHeight="1">
      <c r="A75" s="13" t="inlineStr">
        <is>
          <t>Marketing Operations &amp; Automation · Marketing &amp; Communications</t>
        </is>
      </c>
      <c r="B75" s="15" t="n">
        <v>4</v>
      </c>
      <c r="C75" s="15" t="n"/>
      <c r="D75" s="15" t="n"/>
      <c r="E75" s="15" t="n"/>
      <c r="F75" s="15" t="n"/>
      <c r="G75" s="15" t="n"/>
    </row>
    <row r="76" ht="41" customHeight="1">
      <c r="A76" s="13" t="inlineStr">
        <is>
          <t>PMO &amp; Delivery Excellence · Project &amp; Program Management</t>
        </is>
      </c>
      <c r="B76" s="15" t="n">
        <v>1</v>
      </c>
      <c r="C76" s="15" t="n"/>
      <c r="D76" s="15" t="n"/>
      <c r="E76" s="15" t="n"/>
      <c r="F76" s="15" t="n"/>
      <c r="G76" s="15" t="n"/>
    </row>
    <row r="77" ht="28" customHeight="1">
      <c r="A77" s="13" t="inlineStr">
        <is>
          <t>Product Management · Product Management</t>
        </is>
      </c>
      <c r="B77" s="15" t="n">
        <v>5</v>
      </c>
      <c r="C77" s="15" t="n"/>
      <c r="D77" s="15" t="n"/>
      <c r="E77" s="15" t="n"/>
      <c r="F77" s="15" t="n"/>
      <c r="G77" s="15" t="n"/>
    </row>
    <row r="78" ht="41" customHeight="1">
      <c r="A78" s="13" t="inlineStr">
        <is>
          <t>Professional Services Leadership · Consulting &amp; Professional Services</t>
        </is>
      </c>
      <c r="B78" s="15" t="n">
        <v>2</v>
      </c>
      <c r="C78" s="15" t="n"/>
      <c r="D78" s="15" t="n"/>
      <c r="E78" s="15" t="n"/>
      <c r="F78" s="15" t="n"/>
      <c r="G78" s="15" t="n"/>
    </row>
    <row r="79" ht="41" customHeight="1">
      <c r="A79" s="13" t="inlineStr">
        <is>
          <t>Project &amp; Program Delivery · Project &amp; Program Management</t>
        </is>
      </c>
      <c r="B79" s="15" t="n">
        <v>1</v>
      </c>
      <c r="C79" s="15" t="n"/>
      <c r="D79" s="15" t="n"/>
      <c r="E79" s="15" t="n"/>
      <c r="F79" s="15" t="n"/>
      <c r="G79" s="15" t="n"/>
    </row>
    <row r="80" ht="41" customHeight="1">
      <c r="A80" s="13" t="inlineStr">
        <is>
          <t>Sales Development &amp; Prospecting · Sales &amp; Business Development</t>
        </is>
      </c>
      <c r="B80" s="15" t="n">
        <v>15</v>
      </c>
      <c r="C80" s="15" t="n"/>
      <c r="D80" s="15" t="n"/>
      <c r="E80" s="15" t="n"/>
      <c r="F80" s="15" t="n"/>
      <c r="G80" s="15" t="n"/>
    </row>
    <row r="81" ht="28" customHeight="1">
      <c r="A81" s="13" t="inlineStr">
        <is>
          <t>Sales Leadership · Sales &amp; Business Development</t>
        </is>
      </c>
      <c r="B81" s="15" t="n">
        <v>3</v>
      </c>
      <c r="C81" s="15" t="n"/>
      <c r="D81" s="15" t="n"/>
      <c r="E81" s="15" t="n"/>
      <c r="F81" s="15" t="n"/>
      <c r="G81" s="15" t="n"/>
    </row>
    <row r="82" ht="41" customHeight="1">
      <c r="A82" s="13" t="inlineStr">
        <is>
          <t>Service Delivery Operations · Consulting &amp; Professional Services</t>
        </is>
      </c>
      <c r="B82" s="15" t="n">
        <v>3</v>
      </c>
      <c r="C82" s="15" t="n"/>
      <c r="D82" s="15" t="n"/>
      <c r="E82" s="15" t="n"/>
      <c r="F82" s="15" t="n"/>
      <c r="G82" s="15" t="n"/>
    </row>
    <row r="83" ht="54" customHeight="1">
      <c r="A83" s="13" t="inlineStr">
        <is>
          <t>Solution Consulting &amp; Implementation · Solution Consulting &amp; Implementation</t>
        </is>
      </c>
      <c r="B83" s="15" t="n">
        <v>7</v>
      </c>
      <c r="C83" s="15" t="n"/>
      <c r="D83" s="15" t="n"/>
      <c r="E83" s="15" t="n"/>
      <c r="F83" s="15" t="n"/>
      <c r="G83" s="15" t="n"/>
    </row>
    <row r="84" ht="28" customHeight="1">
      <c r="A84" s="13" t="inlineStr">
        <is>
          <t>Test Automation · Quality Assurance</t>
        </is>
      </c>
      <c r="B84" s="15" t="n">
        <v>1</v>
      </c>
      <c r="C84" s="15" t="n"/>
      <c r="D84" s="15" t="n"/>
      <c r="E84" s="15" t="n"/>
      <c r="F84" s="15" t="n"/>
      <c r="G84" s="15" t="n"/>
    </row>
    <row r="85" ht="41" customHeight="1">
      <c r="A85" s="13" t="inlineStr">
        <is>
          <t>Test Management &amp; QA Leadership · Quality Assurance</t>
        </is>
      </c>
      <c r="B85" s="15" t="n">
        <v>1</v>
      </c>
      <c r="C85" s="15" t="n"/>
      <c r="D85" s="15" t="n"/>
      <c r="E85" s="15" t="n"/>
      <c r="F85" s="15" t="n"/>
      <c r="G85" s="15" t="n"/>
    </row>
    <row r="86" ht="28" customHeight="1">
      <c r="A86" s="13" t="inlineStr">
        <is>
          <t>UX / UI Design · Design &amp; Creative</t>
        </is>
      </c>
      <c r="B86" s="15" t="n">
        <v>1</v>
      </c>
      <c r="C86" s="15" t="n"/>
      <c r="D86" s="15" t="n"/>
      <c r="E86" s="15" t="n"/>
      <c r="F86" s="15" t="n"/>
      <c r="G86" s="15" t="n"/>
    </row>
    <row r="87" ht="41" customHeight="1">
      <c r="A87" s="13" t="inlineStr">
        <is>
          <t>XBRL Tagging, Conversion &amp; Filing · Consulting &amp; Professional Services</t>
        </is>
      </c>
      <c r="B87" s="15" t="n">
        <v>52</v>
      </c>
      <c r="C87" s="15" t="n"/>
      <c r="D87" s="15" t="n"/>
      <c r="E87" s="15" t="n"/>
      <c r="F87" s="15" t="n"/>
      <c r="G87" s="15" t="n"/>
    </row>
  </sheetData>
  <mergeCells count="16">
    <mergeCell ref="F43:G43"/>
    <mergeCell ref="A36:G36"/>
    <mergeCell ref="F39:G39"/>
    <mergeCell ref="A1:G1"/>
    <mergeCell ref="F38:G38"/>
    <mergeCell ref="A3:G3"/>
    <mergeCell ref="A48:G48"/>
    <mergeCell ref="F45:G45"/>
    <mergeCell ref="F46:G46"/>
    <mergeCell ref="A2:G2"/>
    <mergeCell ref="F42:G42"/>
    <mergeCell ref="F44:G44"/>
    <mergeCell ref="F40:G40"/>
    <mergeCell ref="F41:G41"/>
    <mergeCell ref="A5:G5"/>
    <mergeCell ref="A37:G37"/>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19.xml><?xml version="1.0" encoding="utf-8"?>
<worksheet xmlns="http://schemas.openxmlformats.org/spreadsheetml/2006/main">
  <sheetPr>
    <tabColor rgb="001F3864"/>
    <outlinePr summaryBelow="1" summaryRight="1"/>
    <pageSetUpPr fitToPage="1"/>
  </sheetPr>
  <dimension ref="A1:H63"/>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22" customWidth="1" min="3" max="3"/>
    <col width="10" customWidth="1" min="4" max="4"/>
    <col width="10" customWidth="1" min="5" max="5"/>
    <col width="12" customWidth="1" min="6" max="6"/>
    <col width="44" customWidth="1" min="7" max="7"/>
    <col width="13" customWidth="1" min="8" max="8"/>
  </cols>
  <sheetData>
    <row r="1" ht="34" customHeight="1">
      <c r="A1" s="1" t="inlineStr">
        <is>
          <t>Weight sensitivity — would the levels change if the weights moved?</t>
        </is>
      </c>
      <c r="H1" s="243" t="inlineStr">
        <is>
          <t>◂ Contents</t>
        </is>
      </c>
    </row>
    <row r="2" ht="32" customHeight="1">
      <c r="A2" s="3" t="inlineStr">
        <is>
          <t>Sheet 13 · Every placement re-run 30 times, each time moving 5 weight points from one factor to another in every weight set. 180 of 208 scored people keep their level in all 30 runs. Below: each test, then the people whose level moves in 5 or more tests.</t>
        </is>
      </c>
    </row>
    <row r="3">
      <c r="A3" s="4" t="inlineStr">
        <is>
          <t>IRIS · Job Architecture &amp; Job Design · Final v1.12 · October 2026 · Internal — Confidential</t>
        </is>
      </c>
    </row>
    <row r="4"/>
    <row r="5" ht="20" customHeight="1">
      <c r="A5" s="6" t="inlineStr">
        <is>
          <t>The 30 tests</t>
        </is>
      </c>
    </row>
    <row r="6" ht="15" customHeight="1">
      <c r="A6" s="12" t="inlineStr">
        <is>
          <t>Weight change · all sets</t>
        </is>
      </c>
      <c r="B6" s="12" t="inlineStr">
        <is>
          <t>Levels that change</t>
        </is>
      </c>
      <c r="C6" s="210" t="n"/>
      <c r="D6" s="12" t="inlineStr">
        <is>
          <t>Up</t>
        </is>
      </c>
      <c r="E6" s="12" t="inlineStr">
        <is>
          <t>Down</t>
        </is>
      </c>
      <c r="F6" s="12" t="inlineStr">
        <is>
          <t>Share</t>
        </is>
      </c>
      <c r="G6" s="210" t="n"/>
    </row>
    <row r="7" ht="28" customHeight="1">
      <c r="A7" s="16" t="inlineStr">
        <is>
          <t>−5 Complexity → +5 Autonomy</t>
        </is>
      </c>
      <c r="B7" s="15" t="n">
        <v>3</v>
      </c>
      <c r="C7" s="210" t="n"/>
      <c r="D7" s="15" t="n">
        <v>1</v>
      </c>
      <c r="E7" s="15" t="n">
        <v>2</v>
      </c>
      <c r="F7" s="15" t="inlineStr">
        <is>
          <t>1.4%</t>
        </is>
      </c>
      <c r="G7" s="210" t="n"/>
    </row>
    <row r="8" ht="28" customHeight="1">
      <c r="A8" s="16" t="inlineStr">
        <is>
          <t>−5 Complexity → +5 Accountability</t>
        </is>
      </c>
      <c r="B8" s="15" t="n">
        <v>2</v>
      </c>
      <c r="C8" s="210" t="n"/>
      <c r="D8" s="15" t="n">
        <v>1</v>
      </c>
      <c r="E8" s="15" t="n">
        <v>1</v>
      </c>
      <c r="F8" s="15" t="inlineStr">
        <is>
          <t>1.0%</t>
        </is>
      </c>
      <c r="G8" s="210" t="n"/>
    </row>
    <row r="9" ht="28" customHeight="1">
      <c r="A9" s="16" t="inlineStr">
        <is>
          <t>−5 Complexity → +5 Leadership</t>
        </is>
      </c>
      <c r="B9" s="15" t="n">
        <v>7</v>
      </c>
      <c r="C9" s="210" t="n"/>
      <c r="D9" s="15" t="n">
        <v>1</v>
      </c>
      <c r="E9" s="15" t="n">
        <v>6</v>
      </c>
      <c r="F9" s="15" t="inlineStr">
        <is>
          <t>3.4%</t>
        </is>
      </c>
      <c r="G9" s="210" t="n"/>
    </row>
    <row r="10" ht="28" customHeight="1">
      <c r="A10" s="16" t="inlineStr">
        <is>
          <t>−5 Complexity → +5 Experience</t>
        </is>
      </c>
      <c r="B10" s="15" t="n">
        <v>9</v>
      </c>
      <c r="C10" s="210" t="n"/>
      <c r="D10" s="15" t="n">
        <v>8</v>
      </c>
      <c r="E10" s="15" t="n">
        <v>1</v>
      </c>
      <c r="F10" s="15" t="inlineStr">
        <is>
          <t>4.3%</t>
        </is>
      </c>
      <c r="G10" s="210" t="n"/>
    </row>
    <row r="11" ht="28" customHeight="1">
      <c r="A11" s="16" t="inlineStr">
        <is>
          <t>−5 Complexity → +5 Business impact</t>
        </is>
      </c>
      <c r="B11" s="15" t="n">
        <v>2</v>
      </c>
      <c r="C11" s="210" t="n"/>
      <c r="D11" s="15" t="n">
        <v>1</v>
      </c>
      <c r="E11" s="15" t="n">
        <v>1</v>
      </c>
      <c r="F11" s="15" t="inlineStr">
        <is>
          <t>1.0%</t>
        </is>
      </c>
      <c r="G11" s="210" t="n"/>
    </row>
    <row r="12" ht="28" customHeight="1">
      <c r="A12" s="16" t="inlineStr">
        <is>
          <t>−5 Autonomy → +5 Complexity</t>
        </is>
      </c>
      <c r="B12" s="15" t="n">
        <v>7</v>
      </c>
      <c r="C12" s="210" t="n"/>
      <c r="D12" s="15" t="n">
        <v>5</v>
      </c>
      <c r="E12" s="15" t="n">
        <v>2</v>
      </c>
      <c r="F12" s="15" t="inlineStr">
        <is>
          <t>3.4%</t>
        </is>
      </c>
      <c r="G12" s="210" t="n"/>
    </row>
    <row r="13" ht="28" customHeight="1">
      <c r="A13" s="16" t="inlineStr">
        <is>
          <t>−5 Autonomy → +5 Accountability</t>
        </is>
      </c>
      <c r="B13" s="15" t="n">
        <v>3</v>
      </c>
      <c r="C13" s="210" t="n"/>
      <c r="D13" s="15" t="n">
        <v>2</v>
      </c>
      <c r="E13" s="15" t="n">
        <v>1</v>
      </c>
      <c r="F13" s="15" t="inlineStr">
        <is>
          <t>1.4%</t>
        </is>
      </c>
      <c r="G13" s="210" t="n"/>
    </row>
    <row r="14" ht="28" customHeight="1">
      <c r="A14" s="16" t="inlineStr">
        <is>
          <t>−5 Autonomy → +5 Leadership</t>
        </is>
      </c>
      <c r="B14" s="15" t="n">
        <v>7</v>
      </c>
      <c r="C14" s="210" t="n"/>
      <c r="D14" s="15" t="n">
        <v>1</v>
      </c>
      <c r="E14" s="15" t="n">
        <v>6</v>
      </c>
      <c r="F14" s="15" t="inlineStr">
        <is>
          <t>3.4%</t>
        </is>
      </c>
      <c r="G14" s="210" t="n"/>
    </row>
    <row r="15" ht="28" customHeight="1">
      <c r="A15" s="16" t="inlineStr">
        <is>
          <t>−5 Autonomy → +5 Experience</t>
        </is>
      </c>
      <c r="B15" s="15" t="n">
        <v>9</v>
      </c>
      <c r="C15" s="210" t="n"/>
      <c r="D15" s="15" t="n">
        <v>8</v>
      </c>
      <c r="E15" s="15" t="n">
        <v>1</v>
      </c>
      <c r="F15" s="15" t="inlineStr">
        <is>
          <t>4.3%</t>
        </is>
      </c>
      <c r="G15" s="210" t="n"/>
    </row>
    <row r="16" ht="28" customHeight="1">
      <c r="A16" s="16" t="inlineStr">
        <is>
          <t>−5 Autonomy → +5 Business impact</t>
        </is>
      </c>
      <c r="B16" s="15" t="n">
        <v>4</v>
      </c>
      <c r="C16" s="210" t="n"/>
      <c r="D16" s="15" t="n">
        <v>3</v>
      </c>
      <c r="E16" s="15" t="n">
        <v>1</v>
      </c>
      <c r="F16" s="15" t="inlineStr">
        <is>
          <t>1.9%</t>
        </is>
      </c>
      <c r="G16" s="210" t="n"/>
    </row>
    <row r="17" ht="28" customHeight="1">
      <c r="A17" s="16" t="inlineStr">
        <is>
          <t>−5 Accountability → +5 Complexity</t>
        </is>
      </c>
      <c r="B17" s="15" t="n">
        <v>7</v>
      </c>
      <c r="C17" s="210" t="n"/>
      <c r="D17" s="15" t="n">
        <v>4</v>
      </c>
      <c r="E17" s="15" t="n">
        <v>3</v>
      </c>
      <c r="F17" s="15" t="inlineStr">
        <is>
          <t>3.4%</t>
        </is>
      </c>
      <c r="G17" s="210" t="n"/>
    </row>
    <row r="18" ht="28" customHeight="1">
      <c r="A18" s="16" t="inlineStr">
        <is>
          <t>−5 Accountability → +5 Autonomy</t>
        </is>
      </c>
      <c r="B18" s="15" t="n">
        <v>6</v>
      </c>
      <c r="C18" s="210" t="n"/>
      <c r="D18" s="15" t="n">
        <v>3</v>
      </c>
      <c r="E18" s="15" t="n">
        <v>3</v>
      </c>
      <c r="F18" s="15" t="inlineStr">
        <is>
          <t>2.9%</t>
        </is>
      </c>
      <c r="G18" s="210" t="n"/>
    </row>
    <row r="19" ht="28" customHeight="1">
      <c r="A19" s="16" t="inlineStr">
        <is>
          <t>−5 Accountability → +5 Leadership</t>
        </is>
      </c>
      <c r="B19" s="15" t="n">
        <v>7</v>
      </c>
      <c r="C19" s="210" t="n"/>
      <c r="D19" s="15" t="n">
        <v>1</v>
      </c>
      <c r="E19" s="15" t="n">
        <v>6</v>
      </c>
      <c r="F19" s="15" t="inlineStr">
        <is>
          <t>3.4%</t>
        </is>
      </c>
      <c r="G19" s="210" t="n"/>
    </row>
    <row r="20" ht="28" customHeight="1">
      <c r="A20" s="16" t="inlineStr">
        <is>
          <t>−5 Accountability → +5 Experience</t>
        </is>
      </c>
      <c r="B20" s="15" t="n">
        <v>9</v>
      </c>
      <c r="C20" s="210" t="n"/>
      <c r="D20" s="15" t="n">
        <v>8</v>
      </c>
      <c r="E20" s="15" t="n">
        <v>1</v>
      </c>
      <c r="F20" s="15" t="inlineStr">
        <is>
          <t>4.3%</t>
        </is>
      </c>
      <c r="G20" s="210" t="n"/>
    </row>
    <row r="21" ht="28" customHeight="1">
      <c r="A21" s="16" t="inlineStr">
        <is>
          <t>−5 Accountability → +5 Business impact</t>
        </is>
      </c>
      <c r="B21" s="15" t="n">
        <v>3</v>
      </c>
      <c r="C21" s="210" t="n"/>
      <c r="D21" s="15" t="n">
        <v>2</v>
      </c>
      <c r="E21" s="15" t="n">
        <v>1</v>
      </c>
      <c r="F21" s="15" t="inlineStr">
        <is>
          <t>1.4%</t>
        </is>
      </c>
      <c r="G21" s="210" t="n"/>
    </row>
    <row r="22" ht="28" customHeight="1">
      <c r="A22" s="16" t="inlineStr">
        <is>
          <t>−5 Leadership → +5 Complexity</t>
        </is>
      </c>
      <c r="B22" s="15" t="n">
        <v>7</v>
      </c>
      <c r="C22" s="210" t="n"/>
      <c r="D22" s="15" t="n">
        <v>5</v>
      </c>
      <c r="E22" s="15" t="n">
        <v>2</v>
      </c>
      <c r="F22" s="15" t="inlineStr">
        <is>
          <t>3.4%</t>
        </is>
      </c>
      <c r="G22" s="210" t="n"/>
    </row>
    <row r="23" ht="28" customHeight="1">
      <c r="A23" s="16" t="inlineStr">
        <is>
          <t>−5 Leadership → +5 Autonomy</t>
        </is>
      </c>
      <c r="B23" s="15" t="n">
        <v>7</v>
      </c>
      <c r="C23" s="210" t="n"/>
      <c r="D23" s="15" t="n">
        <v>5</v>
      </c>
      <c r="E23" s="15" t="n">
        <v>2</v>
      </c>
      <c r="F23" s="15" t="inlineStr">
        <is>
          <t>3.4%</t>
        </is>
      </c>
      <c r="G23" s="210" t="n"/>
    </row>
    <row r="24" ht="28" customHeight="1">
      <c r="A24" s="16" t="inlineStr">
        <is>
          <t>−5 Leadership → +5 Accountability</t>
        </is>
      </c>
      <c r="B24" s="15" t="n">
        <v>5</v>
      </c>
      <c r="C24" s="210" t="n"/>
      <c r="D24" s="15" t="n">
        <v>4</v>
      </c>
      <c r="E24" s="15" t="n">
        <v>1</v>
      </c>
      <c r="F24" s="15" t="inlineStr">
        <is>
          <t>2.4%</t>
        </is>
      </c>
      <c r="G24" s="210" t="n"/>
    </row>
    <row r="25" ht="28" customHeight="1">
      <c r="A25" s="16" t="inlineStr">
        <is>
          <t>−5 Leadership → +5 Experience</t>
        </is>
      </c>
      <c r="B25" s="15" t="n">
        <v>10</v>
      </c>
      <c r="C25" s="210" t="n"/>
      <c r="D25" s="15" t="n">
        <v>9</v>
      </c>
      <c r="E25" s="15" t="n">
        <v>1</v>
      </c>
      <c r="F25" s="15" t="inlineStr">
        <is>
          <t>4.8%</t>
        </is>
      </c>
      <c r="G25" s="210" t="n"/>
    </row>
    <row r="26" ht="28" customHeight="1">
      <c r="A26" s="16" t="inlineStr">
        <is>
          <t>−5 Leadership → +5 Business impact</t>
        </is>
      </c>
      <c r="B26" s="15" t="n">
        <v>5</v>
      </c>
      <c r="C26" s="210" t="n"/>
      <c r="D26" s="15" t="n">
        <v>4</v>
      </c>
      <c r="E26" s="15" t="n">
        <v>1</v>
      </c>
      <c r="F26" s="15" t="inlineStr">
        <is>
          <t>2.4%</t>
        </is>
      </c>
      <c r="G26" s="210" t="n"/>
    </row>
    <row r="27" ht="28" customHeight="1">
      <c r="A27" s="16" t="inlineStr">
        <is>
          <t>−5 Experience → +5 Complexity</t>
        </is>
      </c>
      <c r="B27" s="15" t="n">
        <v>17</v>
      </c>
      <c r="C27" s="210" t="n"/>
      <c r="D27" s="15" t="n">
        <v>1</v>
      </c>
      <c r="E27" s="15" t="n">
        <v>16</v>
      </c>
      <c r="F27" s="15" t="inlineStr">
        <is>
          <t>8.2%</t>
        </is>
      </c>
      <c r="G27" s="210" t="n"/>
    </row>
    <row r="28" ht="28" customHeight="1">
      <c r="A28" s="16" t="inlineStr">
        <is>
          <t>−5 Experience → +5 Autonomy</t>
        </is>
      </c>
      <c r="B28" s="15" t="n">
        <v>16</v>
      </c>
      <c r="C28" s="210" t="n"/>
      <c r="D28" s="15" t="n">
        <v>1</v>
      </c>
      <c r="E28" s="15" t="n">
        <v>15</v>
      </c>
      <c r="F28" s="15" t="inlineStr">
        <is>
          <t>7.7%</t>
        </is>
      </c>
      <c r="G28" s="210" t="n"/>
    </row>
    <row r="29" ht="28" customHeight="1">
      <c r="A29" s="16" t="inlineStr">
        <is>
          <t>−5 Experience → +5 Accountability</t>
        </is>
      </c>
      <c r="B29" s="15" t="n">
        <v>14</v>
      </c>
      <c r="C29" s="210" t="n"/>
      <c r="D29" s="15" t="n">
        <v>1</v>
      </c>
      <c r="E29" s="15" t="n">
        <v>13</v>
      </c>
      <c r="F29" s="15" t="inlineStr">
        <is>
          <t>6.7%</t>
        </is>
      </c>
      <c r="G29" s="210" t="n"/>
    </row>
    <row r="30" ht="28" customHeight="1">
      <c r="A30" s="16" t="inlineStr">
        <is>
          <t>−5 Experience → +5 Leadership</t>
        </is>
      </c>
      <c r="B30" s="15" t="n">
        <v>20</v>
      </c>
      <c r="C30" s="210" t="n"/>
      <c r="D30" s="15" t="n">
        <v>1</v>
      </c>
      <c r="E30" s="15" t="n">
        <v>19</v>
      </c>
      <c r="F30" s="15" t="inlineStr">
        <is>
          <t>9.6%</t>
        </is>
      </c>
      <c r="G30" s="210" t="n"/>
    </row>
    <row r="31" ht="28" customHeight="1">
      <c r="A31" s="16" t="inlineStr">
        <is>
          <t>−5 Experience → +5 Business impact</t>
        </is>
      </c>
      <c r="B31" s="15" t="n">
        <v>14</v>
      </c>
      <c r="C31" s="210" t="n"/>
      <c r="D31" s="15" t="n">
        <v>1</v>
      </c>
      <c r="E31" s="15" t="n">
        <v>13</v>
      </c>
      <c r="F31" s="15" t="inlineStr">
        <is>
          <t>6.7%</t>
        </is>
      </c>
      <c r="G31" s="210" t="n"/>
    </row>
    <row r="32" ht="28" customHeight="1">
      <c r="A32" s="16" t="inlineStr">
        <is>
          <t>−5 Business impact → +5 Complexity</t>
        </is>
      </c>
      <c r="B32" s="15" t="n">
        <v>8</v>
      </c>
      <c r="C32" s="210" t="n"/>
      <c r="D32" s="15" t="n">
        <v>3</v>
      </c>
      <c r="E32" s="15" t="n">
        <v>5</v>
      </c>
      <c r="F32" s="15" t="inlineStr">
        <is>
          <t>3.8%</t>
        </is>
      </c>
      <c r="G32" s="210" t="n"/>
    </row>
    <row r="33" ht="28" customHeight="1">
      <c r="A33" s="16" t="inlineStr">
        <is>
          <t>−5 Business impact → +5 Autonomy</t>
        </is>
      </c>
      <c r="B33" s="15" t="n">
        <v>10</v>
      </c>
      <c r="C33" s="210" t="n"/>
      <c r="D33" s="15" t="n">
        <v>3</v>
      </c>
      <c r="E33" s="15" t="n">
        <v>7</v>
      </c>
      <c r="F33" s="15" t="inlineStr">
        <is>
          <t>4.8%</t>
        </is>
      </c>
      <c r="G33" s="210" t="n"/>
    </row>
    <row r="34" ht="28" customHeight="1">
      <c r="A34" s="16" t="inlineStr">
        <is>
          <t>−5 Business impact → +5 Accountability</t>
        </is>
      </c>
      <c r="B34" s="15" t="n">
        <v>4</v>
      </c>
      <c r="C34" s="210" t="n"/>
      <c r="D34" s="15" t="n">
        <v>1</v>
      </c>
      <c r="E34" s="15" t="n">
        <v>3</v>
      </c>
      <c r="F34" s="15" t="inlineStr">
        <is>
          <t>1.9%</t>
        </is>
      </c>
      <c r="G34" s="210" t="n"/>
    </row>
    <row r="35" ht="28" customHeight="1">
      <c r="A35" s="16" t="inlineStr">
        <is>
          <t>−5 Business impact → +5 Leadership</t>
        </is>
      </c>
      <c r="B35" s="15" t="n">
        <v>8</v>
      </c>
      <c r="C35" s="210" t="n"/>
      <c r="D35" s="15" t="n">
        <v>1</v>
      </c>
      <c r="E35" s="15" t="n">
        <v>7</v>
      </c>
      <c r="F35" s="15" t="inlineStr">
        <is>
          <t>3.8%</t>
        </is>
      </c>
      <c r="G35" s="210" t="n"/>
    </row>
    <row r="36" ht="28" customHeight="1">
      <c r="A36" s="16" t="inlineStr">
        <is>
          <t>−5 Business impact → +5 Experience</t>
        </is>
      </c>
      <c r="B36" s="15" t="n">
        <v>10</v>
      </c>
      <c r="C36" s="210" t="n"/>
      <c r="D36" s="15" t="n">
        <v>8</v>
      </c>
      <c r="E36" s="15" t="n">
        <v>2</v>
      </c>
      <c r="F36" s="15" t="inlineStr">
        <is>
          <t>4.8%</t>
        </is>
      </c>
      <c r="G36" s="210" t="n"/>
    </row>
    <row r="37" ht="15" customHeight="1"/>
    <row r="38" ht="20" customHeight="1">
      <c r="A38" s="6" t="inlineStr">
        <is>
          <t>People whose level moves in 5 or more of the 30 tests — 23</t>
        </is>
      </c>
    </row>
    <row r="39" ht="15" customHeight="1">
      <c r="A39" s="11" t="inlineStr">
        <is>
          <r>
            <rPr>
              <rFont val="Calibri"/>
              <b val="1"/>
              <i val="1"/>
              <color rgb="00595959"/>
              <sz val="10"/>
            </rPr>
            <t>Their placement depends on the exact weights:</t>
          </r>
          <r>
            <rPr>
              <rFont val="Calibri"/>
              <i val="1"/>
              <color rgb="00595959"/>
              <sz val="10"/>
            </rPr>
            <t xml:space="preserve"> calibrate them first.</t>
          </r>
        </is>
      </c>
    </row>
    <row r="40" ht="28" customHeight="1">
      <c r="A40" s="12" t="inlineStr">
        <is>
          <t>Person</t>
        </is>
      </c>
      <c r="B40" s="12" t="inlineStr">
        <is>
          <t>Business</t>
        </is>
      </c>
      <c r="C40" s="12" t="inlineStr">
        <is>
          <t>Department</t>
        </is>
      </c>
      <c r="D40" s="12" t="inlineStr">
        <is>
          <t>Level</t>
        </is>
      </c>
      <c r="E40" s="12" t="inlineStr">
        <is>
          <t>Score</t>
        </is>
      </c>
      <c r="F40" s="12" t="inlineStr">
        <is>
          <t>Tests that move it</t>
        </is>
      </c>
      <c r="G40" s="12" t="inlineStr">
        <is>
          <t>Final designation</t>
        </is>
      </c>
    </row>
    <row r="41" ht="15" customHeight="1">
      <c r="A41" s="13" t="inlineStr">
        <is>
          <t>Anuradha RK</t>
        </is>
      </c>
      <c r="B41" s="16" t="inlineStr">
        <is>
          <t>CARBON</t>
        </is>
      </c>
      <c r="C41" s="16" t="inlineStr">
        <is>
          <t>CARBON Business Head</t>
        </is>
      </c>
      <c r="D41" s="15" t="inlineStr">
        <is>
          <t>D2</t>
        </is>
      </c>
      <c r="E41" s="15" t="n">
        <v>9.029999999999999</v>
      </c>
      <c r="F41" s="15" t="n">
        <v>30</v>
      </c>
      <c r="G41" s="16" t="inlineStr">
        <is>
          <t>Business Head</t>
        </is>
      </c>
    </row>
    <row r="42" ht="15" customHeight="1">
      <c r="A42" s="13" t="inlineStr">
        <is>
          <t>Suman Adhikary</t>
        </is>
      </c>
      <c r="B42" s="16" t="inlineStr">
        <is>
          <t>CARBON</t>
        </is>
      </c>
      <c r="C42" s="16" t="inlineStr">
        <is>
          <t>Customer Experience</t>
        </is>
      </c>
      <c r="D42" s="15" t="inlineStr">
        <is>
          <t>D1</t>
        </is>
      </c>
      <c r="E42" s="15" t="n">
        <v>10.1</v>
      </c>
      <c r="F42" s="15" t="n">
        <v>30</v>
      </c>
      <c r="G42" s="16" t="inlineStr">
        <is>
          <t>Senior Vice President – Customer Experience</t>
        </is>
      </c>
    </row>
    <row r="43" ht="15" customHeight="1">
      <c r="A43" s="13" t="inlineStr">
        <is>
          <t>Ruhee Chita</t>
        </is>
      </c>
      <c r="B43" s="16" t="inlineStr">
        <is>
          <t>CARBON</t>
        </is>
      </c>
      <c r="C43" s="16" t="inlineStr">
        <is>
          <t>Services</t>
        </is>
      </c>
      <c r="D43" s="15" t="inlineStr">
        <is>
          <t>A3</t>
        </is>
      </c>
      <c r="E43" s="15" t="n">
        <v>3.6</v>
      </c>
      <c r="F43" s="15" t="n">
        <v>13</v>
      </c>
      <c r="G43" s="16" t="inlineStr">
        <is>
          <t>XBRL Specialist</t>
        </is>
      </c>
    </row>
    <row r="44" ht="15" customHeight="1">
      <c r="A44" s="13" t="inlineStr">
        <is>
          <t>Sandeep Dhere</t>
        </is>
      </c>
      <c r="B44" s="16" t="inlineStr">
        <is>
          <t>CARBON</t>
        </is>
      </c>
      <c r="C44" s="16" t="inlineStr">
        <is>
          <t>Services</t>
        </is>
      </c>
      <c r="D44" s="15" t="inlineStr">
        <is>
          <t>B1</t>
        </is>
      </c>
      <c r="E44" s="15" t="n">
        <v>3.51</v>
      </c>
      <c r="F44" s="15" t="n">
        <v>12</v>
      </c>
      <c r="G44" s="16" t="inlineStr">
        <is>
          <t>XBRL Specialist</t>
        </is>
      </c>
    </row>
    <row r="45" ht="15" customHeight="1">
      <c r="A45" s="13" t="inlineStr">
        <is>
          <t>Varun Bubna</t>
        </is>
      </c>
      <c r="B45" s="16" t="inlineStr">
        <is>
          <t>CARBON</t>
        </is>
      </c>
      <c r="C45" s="16" t="inlineStr">
        <is>
          <t>Support</t>
        </is>
      </c>
      <c r="D45" s="15" t="inlineStr">
        <is>
          <t>B2</t>
        </is>
      </c>
      <c r="E45" s="15" t="n">
        <v>4.5</v>
      </c>
      <c r="F45" s="15" t="n">
        <v>12</v>
      </c>
      <c r="G45" s="16" t="inlineStr">
        <is>
          <t>Senior Customer Success Specialist</t>
        </is>
      </c>
    </row>
    <row r="46" ht="15" customHeight="1">
      <c r="A46" s="13" t="inlineStr">
        <is>
          <t>Mayur Narvekar</t>
        </is>
      </c>
      <c r="B46" s="16" t="inlineStr">
        <is>
          <t>CARBON</t>
        </is>
      </c>
      <c r="C46" s="16" t="inlineStr">
        <is>
          <t>Support</t>
        </is>
      </c>
      <c r="D46" s="15" t="inlineStr">
        <is>
          <t>A3</t>
        </is>
      </c>
      <c r="E46" s="15" t="n">
        <v>3.57</v>
      </c>
      <c r="F46" s="15" t="n">
        <v>12</v>
      </c>
      <c r="G46" s="16" t="inlineStr">
        <is>
          <t>MIS Specialist</t>
        </is>
      </c>
    </row>
    <row r="47" ht="15" customHeight="1">
      <c r="A47" s="13" t="inlineStr">
        <is>
          <t>Dhiraj Suryawanshi</t>
        </is>
      </c>
      <c r="B47" s="16" t="inlineStr">
        <is>
          <t>CARBON</t>
        </is>
      </c>
      <c r="C47" s="16" t="inlineStr">
        <is>
          <t>Technology</t>
        </is>
      </c>
      <c r="D47" s="15" t="inlineStr">
        <is>
          <t>B2</t>
        </is>
      </c>
      <c r="E47" s="15" t="n">
        <v>5.5</v>
      </c>
      <c r="F47" s="15" t="n">
        <v>12</v>
      </c>
      <c r="G47" s="16" t="inlineStr">
        <is>
          <t>Lead Software Engineer – POD Lead</t>
        </is>
      </c>
    </row>
    <row r="48" ht="28" customHeight="1">
      <c r="A48" s="13" t="inlineStr">
        <is>
          <t>Prasad Shirke</t>
        </is>
      </c>
      <c r="B48" s="16" t="inlineStr">
        <is>
          <t>CARBON</t>
        </is>
      </c>
      <c r="C48" s="16" t="inlineStr">
        <is>
          <t>Technology</t>
        </is>
      </c>
      <c r="D48" s="15" t="inlineStr">
        <is>
          <t>B2</t>
        </is>
      </c>
      <c r="E48" s="15" t="n">
        <v>4.51</v>
      </c>
      <c r="F48" s="15" t="n">
        <v>12</v>
      </c>
      <c r="G48" s="16" t="inlineStr">
        <is>
          <t>Senior Business Analysis Specialist – POD Lead</t>
        </is>
      </c>
    </row>
    <row r="49" ht="15" customHeight="1">
      <c r="A49" s="13" t="inlineStr">
        <is>
          <t>Sarfaraz Badi</t>
        </is>
      </c>
      <c r="B49" s="16" t="inlineStr">
        <is>
          <t>CARBON</t>
        </is>
      </c>
      <c r="C49" s="16" t="inlineStr">
        <is>
          <t>Technology</t>
        </is>
      </c>
      <c r="D49" s="15" t="inlineStr">
        <is>
          <t>B2</t>
        </is>
      </c>
      <c r="E49" s="15" t="n">
        <v>5.5</v>
      </c>
      <c r="F49" s="15" t="n">
        <v>12</v>
      </c>
      <c r="G49" s="16" t="inlineStr">
        <is>
          <t>Lead Software Engineer – POD Lead</t>
        </is>
      </c>
    </row>
    <row r="50" ht="15" customHeight="1">
      <c r="A50" s="13" t="inlineStr">
        <is>
          <t>Karthik Menon</t>
        </is>
      </c>
      <c r="B50" s="16" t="inlineStr">
        <is>
          <t>CARBON</t>
        </is>
      </c>
      <c r="C50" s="16" t="inlineStr">
        <is>
          <t>Functional</t>
        </is>
      </c>
      <c r="D50" s="15" t="inlineStr">
        <is>
          <t>B1</t>
        </is>
      </c>
      <c r="E50" s="15" t="n">
        <v>3.53</v>
      </c>
      <c r="F50" s="15" t="n">
        <v>10</v>
      </c>
      <c r="G50" s="16" t="inlineStr">
        <is>
          <t>Functional Specialist</t>
        </is>
      </c>
    </row>
    <row r="51" ht="15" customHeight="1">
      <c r="A51" s="13" t="inlineStr">
        <is>
          <t>Chirag Shah</t>
        </is>
      </c>
      <c r="B51" s="16" t="inlineStr">
        <is>
          <t>CARBON</t>
        </is>
      </c>
      <c r="C51" s="16" t="inlineStr">
        <is>
          <t>Functional</t>
        </is>
      </c>
      <c r="D51" s="15" t="inlineStr">
        <is>
          <t>B1</t>
        </is>
      </c>
      <c r="E51" s="15" t="n">
        <v>3.53</v>
      </c>
      <c r="F51" s="15" t="n">
        <v>9</v>
      </c>
      <c r="G51" s="16" t="inlineStr">
        <is>
          <t>Functional Specialist</t>
        </is>
      </c>
    </row>
    <row r="52" ht="15" customHeight="1">
      <c r="A52" s="13" t="inlineStr">
        <is>
          <t>Chinmayi Patil</t>
        </is>
      </c>
      <c r="B52" s="16" t="inlineStr">
        <is>
          <t>CARBON</t>
        </is>
      </c>
      <c r="C52" s="16" t="inlineStr">
        <is>
          <t>Support</t>
        </is>
      </c>
      <c r="D52" s="15" t="inlineStr">
        <is>
          <t>B2</t>
        </is>
      </c>
      <c r="E52" s="15" t="n">
        <v>4.51</v>
      </c>
      <c r="F52" s="15" t="n">
        <v>9</v>
      </c>
      <c r="G52" s="16" t="inlineStr">
        <is>
          <t>Customer Success Specialist</t>
        </is>
      </c>
    </row>
    <row r="53" ht="15" customHeight="1">
      <c r="A53" s="13" t="inlineStr">
        <is>
          <t>Rohit Bansal</t>
        </is>
      </c>
      <c r="B53" s="16" t="inlineStr">
        <is>
          <t>CARBON</t>
        </is>
      </c>
      <c r="C53" s="16" t="inlineStr">
        <is>
          <t>Sales</t>
        </is>
      </c>
      <c r="D53" s="15" t="inlineStr">
        <is>
          <t>B2</t>
        </is>
      </c>
      <c r="E53" s="15" t="n">
        <v>5.44</v>
      </c>
      <c r="F53" s="15" t="n">
        <v>7</v>
      </c>
      <c r="G53" s="16" t="inlineStr">
        <is>
          <t>Lead Account Executive</t>
        </is>
      </c>
    </row>
    <row r="54" ht="15" customHeight="1">
      <c r="A54" s="13" t="inlineStr">
        <is>
          <t>Purva Shrivastava</t>
        </is>
      </c>
      <c r="B54" s="16" t="inlineStr">
        <is>
          <t>CARBON</t>
        </is>
      </c>
      <c r="C54" s="16" t="inlineStr">
        <is>
          <t>Services</t>
        </is>
      </c>
      <c r="D54" s="15" t="inlineStr">
        <is>
          <t>B1</t>
        </is>
      </c>
      <c r="E54" s="15" t="n">
        <v>3.53</v>
      </c>
      <c r="F54" s="15" t="n">
        <v>7</v>
      </c>
      <c r="G54" s="16" t="inlineStr">
        <is>
          <t>XBRL Specialist</t>
        </is>
      </c>
    </row>
    <row r="55" ht="15" customHeight="1">
      <c r="A55" s="13" t="inlineStr">
        <is>
          <t>Sudipta Kundu</t>
        </is>
      </c>
      <c r="B55" s="16" t="inlineStr">
        <is>
          <t>CARBON</t>
        </is>
      </c>
      <c r="C55" s="16" t="inlineStr">
        <is>
          <t>Marketing</t>
        </is>
      </c>
      <c r="D55" s="15" t="inlineStr">
        <is>
          <t>B2</t>
        </is>
      </c>
      <c r="E55" s="15" t="n">
        <v>4.54</v>
      </c>
      <c r="F55" s="15" t="n">
        <v>5</v>
      </c>
      <c r="G55" s="16" t="inlineStr">
        <is>
          <t>Senior Marketing Specialist – POD Lead</t>
        </is>
      </c>
    </row>
    <row r="56" ht="15" customHeight="1">
      <c r="A56" s="13" t="inlineStr">
        <is>
          <t>Mayur Zope</t>
        </is>
      </c>
      <c r="B56" s="16" t="inlineStr">
        <is>
          <t>CARBON</t>
        </is>
      </c>
      <c r="C56" s="16" t="inlineStr">
        <is>
          <t>Services</t>
        </is>
      </c>
      <c r="D56" s="15" t="inlineStr">
        <is>
          <t>B2</t>
        </is>
      </c>
      <c r="E56" s="15" t="n">
        <v>5.28</v>
      </c>
      <c r="F56" s="15" t="n">
        <v>5</v>
      </c>
      <c r="G56" s="16" t="inlineStr">
        <is>
          <t>Senior Manager – Assisted Services</t>
        </is>
      </c>
    </row>
    <row r="57" ht="15" customHeight="1">
      <c r="A57" s="13" t="inlineStr">
        <is>
          <t>Mohammed Sameer Shamsudin</t>
        </is>
      </c>
      <c r="B57" s="16" t="inlineStr">
        <is>
          <t>CARBON</t>
        </is>
      </c>
      <c r="C57" s="16" t="inlineStr">
        <is>
          <t>Services</t>
        </is>
      </c>
      <c r="D57" s="15" t="inlineStr">
        <is>
          <t>B2</t>
        </is>
      </c>
      <c r="E57" s="15" t="n">
        <v>4.57</v>
      </c>
      <c r="F57" s="15" t="n">
        <v>5</v>
      </c>
      <c r="G57" s="16" t="inlineStr">
        <is>
          <t>Senior QA Specialist – POD Lead</t>
        </is>
      </c>
    </row>
    <row r="58" ht="15" customHeight="1">
      <c r="A58" s="13" t="inlineStr">
        <is>
          <t>Mohammed Dholkawala</t>
        </is>
      </c>
      <c r="B58" s="16" t="inlineStr">
        <is>
          <t>CARBON</t>
        </is>
      </c>
      <c r="C58" s="16" t="inlineStr">
        <is>
          <t>Services</t>
        </is>
      </c>
      <c r="D58" s="15" t="inlineStr">
        <is>
          <t>B2</t>
        </is>
      </c>
      <c r="E58" s="15" t="n">
        <v>4.54</v>
      </c>
      <c r="F58" s="15" t="n">
        <v>5</v>
      </c>
      <c r="G58" s="16" t="inlineStr">
        <is>
          <t>Manager – Assisted Services</t>
        </is>
      </c>
    </row>
    <row r="59" ht="15" customHeight="1">
      <c r="A59" s="13" t="inlineStr">
        <is>
          <t>Amruta Mirashi</t>
        </is>
      </c>
      <c r="B59" s="16" t="inlineStr">
        <is>
          <t>CARBON</t>
        </is>
      </c>
      <c r="C59" s="16" t="inlineStr">
        <is>
          <t>Services</t>
        </is>
      </c>
      <c r="D59" s="15" t="inlineStr">
        <is>
          <t>B1</t>
        </is>
      </c>
      <c r="E59" s="15" t="n">
        <v>3.58</v>
      </c>
      <c r="F59" s="15" t="n">
        <v>5</v>
      </c>
      <c r="G59" s="16" t="inlineStr">
        <is>
          <t>XBRL Specialist</t>
        </is>
      </c>
    </row>
    <row r="60" ht="15" customHeight="1">
      <c r="A60" s="13" t="inlineStr">
        <is>
          <t>Pradul Meshram</t>
        </is>
      </c>
      <c r="B60" s="16" t="inlineStr">
        <is>
          <t>CARBON</t>
        </is>
      </c>
      <c r="C60" s="16" t="inlineStr">
        <is>
          <t>Services</t>
        </is>
      </c>
      <c r="D60" s="15" t="inlineStr">
        <is>
          <t>B1</t>
        </is>
      </c>
      <c r="E60" s="15" t="n">
        <v>3.62</v>
      </c>
      <c r="F60" s="15" t="n">
        <v>5</v>
      </c>
      <c r="G60" s="16" t="inlineStr">
        <is>
          <t>XBRL Specialist</t>
        </is>
      </c>
    </row>
    <row r="61" ht="15" customHeight="1">
      <c r="A61" s="13" t="inlineStr">
        <is>
          <t>Sagar Barbade</t>
        </is>
      </c>
      <c r="B61" s="16" t="inlineStr">
        <is>
          <t>CARBON</t>
        </is>
      </c>
      <c r="C61" s="16" t="inlineStr">
        <is>
          <t>Services</t>
        </is>
      </c>
      <c r="D61" s="15" t="inlineStr">
        <is>
          <t>A3</t>
        </is>
      </c>
      <c r="E61" s="15" t="n">
        <v>3.41</v>
      </c>
      <c r="F61" s="15" t="n">
        <v>5</v>
      </c>
      <c r="G61" s="16" t="inlineStr">
        <is>
          <t>XBRL Specialist</t>
        </is>
      </c>
    </row>
    <row r="62" ht="15" customHeight="1">
      <c r="A62" s="13" t="inlineStr">
        <is>
          <t>Harshal Shah</t>
        </is>
      </c>
      <c r="B62" s="16" t="inlineStr">
        <is>
          <t>CARBON</t>
        </is>
      </c>
      <c r="C62" s="16" t="inlineStr">
        <is>
          <t>Support</t>
        </is>
      </c>
      <c r="D62" s="15" t="inlineStr">
        <is>
          <t>B2</t>
        </is>
      </c>
      <c r="E62" s="15" t="n">
        <v>4.59</v>
      </c>
      <c r="F62" s="15" t="n">
        <v>5</v>
      </c>
      <c r="G62" s="16" t="inlineStr">
        <is>
          <t>Support Manager</t>
        </is>
      </c>
    </row>
    <row r="63" ht="28" customHeight="1">
      <c r="A63" s="13" t="inlineStr">
        <is>
          <t>Neha Gajbhiye</t>
        </is>
      </c>
      <c r="B63" s="16" t="inlineStr">
        <is>
          <t>CARBON</t>
        </is>
      </c>
      <c r="C63" s="16" t="inlineStr">
        <is>
          <t>Support</t>
        </is>
      </c>
      <c r="D63" s="15" t="inlineStr">
        <is>
          <t>B2</t>
        </is>
      </c>
      <c r="E63" s="15" t="n">
        <v>4.62</v>
      </c>
      <c r="F63" s="15" t="n">
        <v>5</v>
      </c>
      <c r="G63" s="16" t="inlineStr">
        <is>
          <t>Senior Customer Success Specialist – POD Lead</t>
        </is>
      </c>
    </row>
  </sheetData>
  <mergeCells count="68">
    <mergeCell ref="F11:G11"/>
    <mergeCell ref="B16:C16"/>
    <mergeCell ref="B7:C7"/>
    <mergeCell ref="B25:C25"/>
    <mergeCell ref="F10:G10"/>
    <mergeCell ref="F16:G16"/>
    <mergeCell ref="F29:G29"/>
    <mergeCell ref="F19:G19"/>
    <mergeCell ref="F25:G25"/>
    <mergeCell ref="F34:G34"/>
    <mergeCell ref="B22:C22"/>
    <mergeCell ref="F6:G6"/>
    <mergeCell ref="A38:G38"/>
    <mergeCell ref="B31:C31"/>
    <mergeCell ref="B27:C27"/>
    <mergeCell ref="B18:C18"/>
    <mergeCell ref="F7:G7"/>
    <mergeCell ref="B12:C12"/>
    <mergeCell ref="F21:G21"/>
    <mergeCell ref="B21:C21"/>
    <mergeCell ref="F12:G12"/>
    <mergeCell ref="F24:G24"/>
    <mergeCell ref="F30:G30"/>
    <mergeCell ref="B11:C11"/>
    <mergeCell ref="F15:G15"/>
    <mergeCell ref="A39:G39"/>
    <mergeCell ref="F20:G20"/>
    <mergeCell ref="F18:G18"/>
    <mergeCell ref="B23:C23"/>
    <mergeCell ref="F33:G33"/>
    <mergeCell ref="B14:C14"/>
    <mergeCell ref="F36:G36"/>
    <mergeCell ref="F32:G32"/>
    <mergeCell ref="B17:C17"/>
    <mergeCell ref="F26:G26"/>
    <mergeCell ref="B8:C8"/>
    <mergeCell ref="F17:G17"/>
    <mergeCell ref="F35:G35"/>
    <mergeCell ref="F8:G8"/>
    <mergeCell ref="B13:C13"/>
    <mergeCell ref="A1:G1"/>
    <mergeCell ref="B29:C29"/>
    <mergeCell ref="B19:C19"/>
    <mergeCell ref="B34:C34"/>
    <mergeCell ref="B10:C10"/>
    <mergeCell ref="F23:G23"/>
    <mergeCell ref="B28:C28"/>
    <mergeCell ref="F31:G31"/>
    <mergeCell ref="F22:G22"/>
    <mergeCell ref="F28:G28"/>
    <mergeCell ref="F13:G13"/>
    <mergeCell ref="B9:C9"/>
    <mergeCell ref="F27:G27"/>
    <mergeCell ref="F9:G9"/>
    <mergeCell ref="B6:C6"/>
    <mergeCell ref="B24:C24"/>
    <mergeCell ref="B30:C30"/>
    <mergeCell ref="B15:C15"/>
    <mergeCell ref="B33:C33"/>
    <mergeCell ref="A3:G3"/>
    <mergeCell ref="B20:C20"/>
    <mergeCell ref="B36:C36"/>
    <mergeCell ref="A2:G2"/>
    <mergeCell ref="B32:C32"/>
    <mergeCell ref="F14:G14"/>
    <mergeCell ref="B26:C26"/>
    <mergeCell ref="B35:C35"/>
    <mergeCell ref="A5:G5"/>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0.xml><?xml version="1.0" encoding="utf-8"?>
<worksheet xmlns="http://schemas.openxmlformats.org/spreadsheetml/2006/main">
  <sheetPr>
    <tabColor rgb="00C55A11"/>
    <outlinePr summaryBelow="1" summaryRight="1"/>
    <pageSetUpPr fitToPage="1"/>
  </sheetPr>
  <dimension ref="A1:I115"/>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10" customWidth="1" min="5" max="5"/>
    <col width="10" customWidth="1" min="6" max="6"/>
    <col width="10" customWidth="1" min="7" max="7"/>
    <col width="30" customWidth="1" min="8" max="8"/>
    <col width="13" customWidth="1" min="9" max="9"/>
  </cols>
  <sheetData>
    <row r="1" ht="34" customHeight="1">
      <c r="A1" s="1" t="inlineStr">
        <is>
          <t>A3 deep-dive — who is close to B1?</t>
        </is>
      </c>
      <c r="I1" s="243" t="inlineStr">
        <is>
          <t>◂ Contents</t>
        </is>
      </c>
    </row>
    <row r="2" ht="32" customHeight="1">
      <c r="A2" s="3" t="inlineStr">
        <is>
          <t>Sheet 14 · 109 employees at A3. 'Gap to B1' = 3.5 minus the person's score on Band B's own weights · B's entry point. Within 0.25: check whether the role already carries B1 work. Long tenure at A3 with a large gap: widen the role, or pay at the top of the A3 range.</t>
        </is>
      </c>
    </row>
    <row r="3">
      <c r="A3" s="4" t="inlineStr">
        <is>
          <t>IRIS · Job Architecture &amp; Job Design · Final v1.12 · October 2026 · Internal — Confidential</t>
        </is>
      </c>
    </row>
    <row r="4"/>
    <row r="5" ht="20" customHeight="1">
      <c r="A5" s="6" t="inlineStr">
        <is>
          <t>Everyone at A3, closest to B1 first</t>
        </is>
      </c>
    </row>
    <row r="6" ht="28" customHeight="1">
      <c r="A6" s="12" t="inlineStr">
        <is>
          <t>Person</t>
        </is>
      </c>
      <c r="B6" s="12" t="inlineStr">
        <is>
          <t>Business</t>
        </is>
      </c>
      <c r="C6" s="12" t="inlineStr">
        <is>
          <t>Department</t>
        </is>
      </c>
      <c r="D6" s="12" t="inlineStr">
        <is>
          <t>Designation</t>
        </is>
      </c>
      <c r="E6" s="12" t="inlineStr">
        <is>
          <t>Total exp. · yrs</t>
        </is>
      </c>
      <c r="F6" s="12" t="inlineStr">
        <is>
          <t>Score</t>
        </is>
      </c>
      <c r="G6" s="12" t="inlineStr">
        <is>
          <t>Gap to B1</t>
        </is>
      </c>
      <c r="H6" s="12" t="inlineStr">
        <is>
          <t>Group</t>
        </is>
      </c>
    </row>
    <row r="7" ht="15" customHeight="1">
      <c r="A7" s="13" t="inlineStr">
        <is>
          <t>Ruhee Chita</t>
        </is>
      </c>
      <c r="B7" s="16" t="inlineStr">
        <is>
          <t>CARBON</t>
        </is>
      </c>
      <c r="C7" s="16" t="inlineStr">
        <is>
          <t>Services</t>
        </is>
      </c>
      <c r="D7" s="16" t="inlineStr">
        <is>
          <t>XBRL Specialist</t>
        </is>
      </c>
      <c r="E7" s="15" t="n">
        <v>7.7</v>
      </c>
      <c r="F7" s="15" t="n">
        <v>3.6</v>
      </c>
      <c r="G7" s="15" t="n">
        <v>0.01</v>
      </c>
      <c r="H7" s="16" t="inlineStr">
        <is>
          <t>Within 0.25 of B1</t>
        </is>
      </c>
    </row>
    <row r="8" ht="15" customHeight="1">
      <c r="A8" s="13" t="inlineStr">
        <is>
          <t>Mayur Narvekar</t>
        </is>
      </c>
      <c r="B8" s="16" t="inlineStr">
        <is>
          <t>CARBON</t>
        </is>
      </c>
      <c r="C8" s="16" t="inlineStr">
        <is>
          <t>Support</t>
        </is>
      </c>
      <c r="D8" s="16" t="inlineStr">
        <is>
          <t>MIS Specialist</t>
        </is>
      </c>
      <c r="E8" s="15" t="n">
        <v>19.1</v>
      </c>
      <c r="F8" s="15" t="n">
        <v>3.57</v>
      </c>
      <c r="G8" s="15" t="n">
        <v>0.01</v>
      </c>
      <c r="H8" s="16" t="inlineStr">
        <is>
          <t>Within 0.25 of B1</t>
        </is>
      </c>
    </row>
    <row r="9" ht="15" customHeight="1">
      <c r="A9" s="13" t="inlineStr">
        <is>
          <t>Vikram Bangera</t>
        </is>
      </c>
      <c r="B9" s="16" t="inlineStr">
        <is>
          <t>CARBON</t>
        </is>
      </c>
      <c r="C9" s="16" t="inlineStr">
        <is>
          <t>Services</t>
        </is>
      </c>
      <c r="D9" s="16" t="inlineStr">
        <is>
          <t>Senior Financial Analyst</t>
        </is>
      </c>
      <c r="E9" s="15" t="n">
        <v>15.6</v>
      </c>
      <c r="F9" s="15" t="n">
        <v>3.48</v>
      </c>
      <c r="G9" s="15" t="n">
        <v>0.05</v>
      </c>
      <c r="H9" s="16" t="inlineStr">
        <is>
          <t>Within 0.25 of B1</t>
        </is>
      </c>
    </row>
    <row r="10" ht="15" customHeight="1">
      <c r="A10" s="13" t="inlineStr">
        <is>
          <t>Ajinkya Dhumal</t>
        </is>
      </c>
      <c r="B10" s="16" t="inlineStr">
        <is>
          <t>CARBON</t>
        </is>
      </c>
      <c r="C10" s="16" t="inlineStr">
        <is>
          <t>Services</t>
        </is>
      </c>
      <c r="D10" s="16" t="inlineStr">
        <is>
          <t>Senior Financial Analyst</t>
        </is>
      </c>
      <c r="E10" s="15" t="n">
        <v>18.8</v>
      </c>
      <c r="F10" s="15" t="n">
        <v>3.5</v>
      </c>
      <c r="G10" s="15" t="n">
        <v>0.06</v>
      </c>
      <c r="H10" s="16" t="inlineStr">
        <is>
          <t>Within 0.25 of B1</t>
        </is>
      </c>
    </row>
    <row r="11" ht="15" customHeight="1">
      <c r="A11" s="13" t="inlineStr">
        <is>
          <t>Ashok Yadav</t>
        </is>
      </c>
      <c r="B11" s="16" t="inlineStr">
        <is>
          <t>CARBON</t>
        </is>
      </c>
      <c r="C11" s="16" t="inlineStr">
        <is>
          <t>Services</t>
        </is>
      </c>
      <c r="D11" s="16" t="inlineStr">
        <is>
          <t>Senior Financial Analyst</t>
        </is>
      </c>
      <c r="E11" s="15" t="n">
        <v>18.9</v>
      </c>
      <c r="F11" s="15" t="n">
        <v>3.5</v>
      </c>
      <c r="G11" s="15" t="n">
        <v>0.08</v>
      </c>
      <c r="H11" s="16" t="inlineStr">
        <is>
          <t>Within 0.25 of B1</t>
        </is>
      </c>
    </row>
    <row r="12" ht="15" customHeight="1">
      <c r="A12" s="13" t="inlineStr">
        <is>
          <t>Sagar Barbade</t>
        </is>
      </c>
      <c r="B12" s="16" t="inlineStr">
        <is>
          <t>CARBON</t>
        </is>
      </c>
      <c r="C12" s="16" t="inlineStr">
        <is>
          <t>Services</t>
        </is>
      </c>
      <c r="D12" s="16" t="inlineStr">
        <is>
          <t>XBRL Specialist</t>
        </is>
      </c>
      <c r="E12" s="15" t="n">
        <v>9.199999999999999</v>
      </c>
      <c r="F12" s="15" t="n">
        <v>3.41</v>
      </c>
      <c r="G12" s="15" t="n">
        <v>0.08</v>
      </c>
      <c r="H12" s="16" t="inlineStr">
        <is>
          <t>Within 0.25 of B1</t>
        </is>
      </c>
    </row>
    <row r="13" ht="15" customHeight="1">
      <c r="A13" s="13" t="inlineStr">
        <is>
          <t>Sunita Ram Singh</t>
        </is>
      </c>
      <c r="B13" s="16" t="inlineStr">
        <is>
          <t>CARBON</t>
        </is>
      </c>
      <c r="C13" s="16" t="inlineStr">
        <is>
          <t>Services</t>
        </is>
      </c>
      <c r="D13" s="16" t="inlineStr">
        <is>
          <t>Senior Financial Analyst</t>
        </is>
      </c>
      <c r="E13" s="15" t="n">
        <v>18.8</v>
      </c>
      <c r="F13" s="15" t="n">
        <v>3.5</v>
      </c>
      <c r="G13" s="15" t="n">
        <v>0.08</v>
      </c>
      <c r="H13" s="16" t="inlineStr">
        <is>
          <t>Within 0.25 of B1</t>
        </is>
      </c>
    </row>
    <row r="14" ht="15" customHeight="1">
      <c r="A14" s="13" t="inlineStr">
        <is>
          <t>Sunny Kirtane</t>
        </is>
      </c>
      <c r="B14" s="16" t="inlineStr">
        <is>
          <t>CARBON</t>
        </is>
      </c>
      <c r="C14" s="16" t="inlineStr">
        <is>
          <t>Services</t>
        </is>
      </c>
      <c r="D14" s="16" t="inlineStr">
        <is>
          <t>Senior Financial Analyst</t>
        </is>
      </c>
      <c r="E14" s="15" t="n">
        <v>18.8</v>
      </c>
      <c r="F14" s="15" t="n">
        <v>3.5</v>
      </c>
      <c r="G14" s="15" t="n">
        <v>0.08</v>
      </c>
      <c r="H14" s="16" t="inlineStr">
        <is>
          <t>Within 0.25 of B1</t>
        </is>
      </c>
    </row>
    <row r="15" ht="15" customHeight="1">
      <c r="A15" s="13" t="inlineStr">
        <is>
          <t>Dhananjay Bavkar</t>
        </is>
      </c>
      <c r="B15" s="16" t="inlineStr">
        <is>
          <t>CARBON</t>
        </is>
      </c>
      <c r="C15" s="16" t="inlineStr">
        <is>
          <t>Services</t>
        </is>
      </c>
      <c r="D15" s="16" t="inlineStr">
        <is>
          <t>Senior Financial Analyst</t>
        </is>
      </c>
      <c r="E15" s="15" t="n">
        <v>15.7</v>
      </c>
      <c r="F15" s="15" t="n">
        <v>3.48</v>
      </c>
      <c r="G15" s="15" t="n">
        <v>0.1</v>
      </c>
      <c r="H15" s="16" t="inlineStr">
        <is>
          <t>Within 0.25 of B1</t>
        </is>
      </c>
    </row>
    <row r="16" ht="15" customHeight="1">
      <c r="A16" s="13" t="inlineStr">
        <is>
          <t>Anjum Shaikh</t>
        </is>
      </c>
      <c r="B16" s="16" t="inlineStr">
        <is>
          <t>CARBON</t>
        </is>
      </c>
      <c r="C16" s="16" t="inlineStr">
        <is>
          <t>Services</t>
        </is>
      </c>
      <c r="D16" s="16" t="inlineStr">
        <is>
          <t>Senior Financial Analyst</t>
        </is>
      </c>
      <c r="E16" s="15" t="n">
        <v>17</v>
      </c>
      <c r="F16" s="15" t="n">
        <v>3.45</v>
      </c>
      <c r="G16" s="15" t="n">
        <v>0.13</v>
      </c>
      <c r="H16" s="16" t="inlineStr">
        <is>
          <t>Within 0.25 of B1</t>
        </is>
      </c>
    </row>
    <row r="17" ht="28" customHeight="1">
      <c r="A17" s="13" t="inlineStr">
        <is>
          <t>Jayavant Bhabal</t>
        </is>
      </c>
      <c r="B17" s="16" t="inlineStr">
        <is>
          <t>CARBON</t>
        </is>
      </c>
      <c r="C17" s="16" t="inlineStr">
        <is>
          <t>Services</t>
        </is>
      </c>
      <c r="D17" s="16" t="inlineStr">
        <is>
          <t>Senior Service Delivery Analyst</t>
        </is>
      </c>
      <c r="E17" s="15" t="n">
        <v>24.4</v>
      </c>
      <c r="F17" s="15" t="n">
        <v>3.38</v>
      </c>
      <c r="G17" s="15" t="n">
        <v>0.16</v>
      </c>
      <c r="H17" s="16" t="inlineStr">
        <is>
          <t>Within 0.25 of B1</t>
        </is>
      </c>
    </row>
    <row r="18" ht="15" customHeight="1">
      <c r="A18" s="13" t="inlineStr">
        <is>
          <t>Payal Gala</t>
        </is>
      </c>
      <c r="B18" s="16" t="inlineStr">
        <is>
          <t>CARBON</t>
        </is>
      </c>
      <c r="C18" s="16" t="inlineStr">
        <is>
          <t>Services</t>
        </is>
      </c>
      <c r="D18" s="16" t="inlineStr">
        <is>
          <t>Senior Financial Analyst</t>
        </is>
      </c>
      <c r="E18" s="15" t="n">
        <v>15.8</v>
      </c>
      <c r="F18" s="15" t="n">
        <v>3.4</v>
      </c>
      <c r="G18" s="15" t="n">
        <v>0.18</v>
      </c>
      <c r="H18" s="16" t="inlineStr">
        <is>
          <t>Within 0.25 of B1</t>
        </is>
      </c>
    </row>
    <row r="19" ht="15" customHeight="1">
      <c r="A19" s="13" t="inlineStr">
        <is>
          <t>Ritik Wadje</t>
        </is>
      </c>
      <c r="B19" s="16" t="inlineStr">
        <is>
          <t>CARBON</t>
        </is>
      </c>
      <c r="C19" s="16" t="inlineStr">
        <is>
          <t>Technology</t>
        </is>
      </c>
      <c r="D19" s="16" t="inlineStr">
        <is>
          <t>Senior Product Designer</t>
        </is>
      </c>
      <c r="E19" s="15" t="n">
        <v>3.9</v>
      </c>
      <c r="F19" s="15" t="n">
        <v>3.4</v>
      </c>
      <c r="G19" s="15" t="n">
        <v>0.18</v>
      </c>
      <c r="H19" s="16" t="inlineStr">
        <is>
          <t>Within 0.25 of B1</t>
        </is>
      </c>
    </row>
    <row r="20" ht="15" customHeight="1">
      <c r="A20" s="13" t="inlineStr">
        <is>
          <t>Mohammad Irfan</t>
        </is>
      </c>
      <c r="B20" s="16" t="inlineStr">
        <is>
          <t>CARBON</t>
        </is>
      </c>
      <c r="C20" s="16" t="inlineStr">
        <is>
          <t>Technology</t>
        </is>
      </c>
      <c r="D20" s="16" t="inlineStr">
        <is>
          <t>Senior AI/ML Engineer</t>
        </is>
      </c>
      <c r="E20" s="15" t="n">
        <v>4.5</v>
      </c>
      <c r="F20" s="15" t="n">
        <v>3.42</v>
      </c>
      <c r="G20" s="15" t="n">
        <v>0.19</v>
      </c>
      <c r="H20" s="16" t="inlineStr">
        <is>
          <t>Within 0.25 of B1</t>
        </is>
      </c>
    </row>
    <row r="21" ht="15" customHeight="1">
      <c r="A21" s="13" t="inlineStr">
        <is>
          <t>Bhavik Raparka</t>
        </is>
      </c>
      <c r="B21" s="16" t="inlineStr">
        <is>
          <t>CARBON</t>
        </is>
      </c>
      <c r="C21" s="16" t="inlineStr">
        <is>
          <t>Services</t>
        </is>
      </c>
      <c r="D21" s="16" t="inlineStr">
        <is>
          <t>Senior Financial Analyst</t>
        </is>
      </c>
      <c r="E21" s="15" t="n">
        <v>15.1</v>
      </c>
      <c r="F21" s="15" t="n">
        <v>3.35</v>
      </c>
      <c r="G21" s="15" t="n">
        <v>0.23</v>
      </c>
      <c r="H21" s="16" t="inlineStr">
        <is>
          <t>Within 0.25 of B1</t>
        </is>
      </c>
    </row>
    <row r="22" ht="15" customHeight="1">
      <c r="A22" s="13" t="inlineStr">
        <is>
          <t>Haresh Misal</t>
        </is>
      </c>
      <c r="B22" s="16" t="inlineStr">
        <is>
          <t>CARBON</t>
        </is>
      </c>
      <c r="C22" s="16" t="inlineStr">
        <is>
          <t>Services</t>
        </is>
      </c>
      <c r="D22" s="16" t="inlineStr">
        <is>
          <t>Senior Financial Analyst</t>
        </is>
      </c>
      <c r="E22" s="15" t="n">
        <v>21.2</v>
      </c>
      <c r="F22" s="15" t="n">
        <v>3.28</v>
      </c>
      <c r="G22" s="15" t="n">
        <v>0.26</v>
      </c>
      <c r="H22" s="16" t="inlineStr">
        <is>
          <t>0.25–0.5 from B1</t>
        </is>
      </c>
    </row>
    <row r="23" ht="28" customHeight="1">
      <c r="A23" s="13" t="inlineStr">
        <is>
          <t>Danish Baksh</t>
        </is>
      </c>
      <c r="B23" s="16" t="inlineStr">
        <is>
          <t>CARBON</t>
        </is>
      </c>
      <c r="C23" s="16" t="inlineStr">
        <is>
          <t>Marketing</t>
        </is>
      </c>
      <c r="D23" s="16" t="inlineStr">
        <is>
          <t>Senior Digital Marketing Associate</t>
        </is>
      </c>
      <c r="E23" s="15" t="n">
        <v>10.5</v>
      </c>
      <c r="F23" s="15" t="n">
        <v>3.3</v>
      </c>
      <c r="G23" s="15" t="n">
        <v>0.27</v>
      </c>
      <c r="H23" s="16" t="inlineStr">
        <is>
          <t>0.25–0.5 from B1</t>
        </is>
      </c>
    </row>
    <row r="24" ht="15" customHeight="1">
      <c r="A24" s="13" t="inlineStr">
        <is>
          <t>Alpesh Chaudhari</t>
        </is>
      </c>
      <c r="B24" s="16" t="inlineStr">
        <is>
          <t>CARBON</t>
        </is>
      </c>
      <c r="C24" s="16" t="inlineStr">
        <is>
          <t>Technology</t>
        </is>
      </c>
      <c r="D24" s="16" t="inlineStr">
        <is>
          <t>Senior Software Engineer</t>
        </is>
      </c>
      <c r="E24" s="15" t="n">
        <v>4.6</v>
      </c>
      <c r="F24" s="15" t="n">
        <v>3.15</v>
      </c>
      <c r="G24" s="15" t="n">
        <v>0.29</v>
      </c>
      <c r="H24" s="16" t="inlineStr">
        <is>
          <t>0.25–0.5 from B1</t>
        </is>
      </c>
    </row>
    <row r="25" ht="15" customHeight="1">
      <c r="A25" s="13" t="inlineStr">
        <is>
          <t>Monica Patel</t>
        </is>
      </c>
      <c r="B25" s="16" t="inlineStr">
        <is>
          <t>CARBON</t>
        </is>
      </c>
      <c r="C25" s="16" t="inlineStr">
        <is>
          <t>Services</t>
        </is>
      </c>
      <c r="D25" s="16" t="inlineStr">
        <is>
          <t>Senior Financial Analyst</t>
        </is>
      </c>
      <c r="E25" s="15" t="n">
        <v>11.3</v>
      </c>
      <c r="F25" s="15" t="n">
        <v>3.28</v>
      </c>
      <c r="G25" s="15" t="n">
        <v>0.3</v>
      </c>
      <c r="H25" s="16" t="inlineStr">
        <is>
          <t>0.25–0.5 from B1</t>
        </is>
      </c>
    </row>
    <row r="26" ht="28" customHeight="1">
      <c r="A26" s="13" t="inlineStr">
        <is>
          <t>Tabassum Ali</t>
        </is>
      </c>
      <c r="B26" s="16" t="inlineStr">
        <is>
          <t>CARBON</t>
        </is>
      </c>
      <c r="C26" s="16" t="inlineStr">
        <is>
          <t>Digitizing</t>
        </is>
      </c>
      <c r="D26" s="16" t="inlineStr">
        <is>
          <t>Senior Digitization Associate</t>
        </is>
      </c>
      <c r="E26" s="15" t="n">
        <v>9.4</v>
      </c>
      <c r="F26" s="15" t="n">
        <v>3.23</v>
      </c>
      <c r="G26" s="15" t="n">
        <v>0.35</v>
      </c>
      <c r="H26" s="16" t="inlineStr">
        <is>
          <t>0.25–0.5 from B1</t>
        </is>
      </c>
    </row>
    <row r="27" ht="28" customHeight="1">
      <c r="A27" s="13" t="inlineStr">
        <is>
          <t>Justeen Koola</t>
        </is>
      </c>
      <c r="B27" s="16" t="inlineStr">
        <is>
          <t>CARBON</t>
        </is>
      </c>
      <c r="C27" s="16" t="inlineStr">
        <is>
          <t>Digitizing</t>
        </is>
      </c>
      <c r="D27" s="16" t="inlineStr">
        <is>
          <t>Senior Digitization Associate</t>
        </is>
      </c>
      <c r="E27" s="15" t="n">
        <v>18.9</v>
      </c>
      <c r="F27" s="15" t="n">
        <v>3.18</v>
      </c>
      <c r="G27" s="15" t="n">
        <v>0.36</v>
      </c>
      <c r="H27" s="16" t="inlineStr">
        <is>
          <t>0.25–0.5 from B1</t>
        </is>
      </c>
    </row>
    <row r="28" ht="15" customHeight="1">
      <c r="A28" s="13" t="inlineStr">
        <is>
          <t>Aniket Kale</t>
        </is>
      </c>
      <c r="B28" s="16" t="inlineStr">
        <is>
          <t>CARBON</t>
        </is>
      </c>
      <c r="C28" s="16" t="inlineStr">
        <is>
          <t>Technology</t>
        </is>
      </c>
      <c r="D28" s="16" t="inlineStr">
        <is>
          <t>Senior Software Engineer</t>
        </is>
      </c>
      <c r="E28" s="15" t="n">
        <v>6.9</v>
      </c>
      <c r="F28" s="15" t="n">
        <v>3.15</v>
      </c>
      <c r="G28" s="15" t="n">
        <v>0.38</v>
      </c>
      <c r="H28" s="16" t="inlineStr">
        <is>
          <t>0.25–0.5 from B1</t>
        </is>
      </c>
    </row>
    <row r="29" ht="15" customHeight="1">
      <c r="A29" s="13" t="inlineStr">
        <is>
          <t>Nelson Paul Koonan</t>
        </is>
      </c>
      <c r="B29" s="16" t="inlineStr">
        <is>
          <t>CARBON</t>
        </is>
      </c>
      <c r="C29" s="16" t="inlineStr">
        <is>
          <t>Support</t>
        </is>
      </c>
      <c r="D29" s="16" t="inlineStr">
        <is>
          <t>Senior Support Executive</t>
        </is>
      </c>
      <c r="E29" s="15" t="n">
        <v>16.3</v>
      </c>
      <c r="F29" s="15" t="n">
        <v>2.99</v>
      </c>
      <c r="G29" s="15" t="n">
        <v>0.41</v>
      </c>
      <c r="H29" s="16" t="inlineStr">
        <is>
          <t>0.25–0.5 from B1</t>
        </is>
      </c>
    </row>
    <row r="30" ht="15" customHeight="1">
      <c r="A30" s="13" t="inlineStr">
        <is>
          <t>Atul Paradkar</t>
        </is>
      </c>
      <c r="B30" s="16" t="inlineStr">
        <is>
          <t>CARBON</t>
        </is>
      </c>
      <c r="C30" s="16" t="inlineStr">
        <is>
          <t>Services</t>
        </is>
      </c>
      <c r="D30" s="16" t="inlineStr">
        <is>
          <t>Senior Financial Analyst</t>
        </is>
      </c>
      <c r="E30" s="15" t="n">
        <v>17.3</v>
      </c>
      <c r="F30" s="15" t="n">
        <v>3.15</v>
      </c>
      <c r="G30" s="15" t="n">
        <v>0.42</v>
      </c>
      <c r="H30" s="16" t="inlineStr">
        <is>
          <t>0.25–0.5 from B1</t>
        </is>
      </c>
    </row>
    <row r="31" ht="15" customHeight="1">
      <c r="A31" s="13" t="inlineStr">
        <is>
          <t>Mandar Vatare</t>
        </is>
      </c>
      <c r="B31" s="16" t="inlineStr">
        <is>
          <t>CARBON</t>
        </is>
      </c>
      <c r="C31" s="16" t="inlineStr">
        <is>
          <t>Services</t>
        </is>
      </c>
      <c r="D31" s="16" t="inlineStr">
        <is>
          <t>Senior Financial Analyst</t>
        </is>
      </c>
      <c r="E31" s="15" t="n">
        <v>17.3</v>
      </c>
      <c r="F31" s="15" t="n">
        <v>3.1</v>
      </c>
      <c r="G31" s="15" t="n">
        <v>0.42</v>
      </c>
      <c r="H31" s="16" t="inlineStr">
        <is>
          <t>0.25–0.5 from B1</t>
        </is>
      </c>
    </row>
    <row r="32" ht="15" customHeight="1">
      <c r="A32" s="13" t="inlineStr">
        <is>
          <t>Supriya Thakur</t>
        </is>
      </c>
      <c r="B32" s="16" t="inlineStr">
        <is>
          <t>CARBON</t>
        </is>
      </c>
      <c r="C32" s="16" t="inlineStr">
        <is>
          <t>Services</t>
        </is>
      </c>
      <c r="D32" s="16" t="inlineStr">
        <is>
          <t>Senior Financial Analyst</t>
        </is>
      </c>
      <c r="E32" s="15" t="n">
        <v>18.9</v>
      </c>
      <c r="F32" s="15" t="n">
        <v>3.15</v>
      </c>
      <c r="G32" s="15" t="n">
        <v>0.42</v>
      </c>
      <c r="H32" s="16" t="inlineStr">
        <is>
          <t>0.25–0.5 from B1</t>
        </is>
      </c>
    </row>
    <row r="33" ht="15" customHeight="1">
      <c r="A33" s="13" t="inlineStr">
        <is>
          <t>Rajendra Gupta</t>
        </is>
      </c>
      <c r="B33" s="16" t="inlineStr">
        <is>
          <t>CARBON</t>
        </is>
      </c>
      <c r="C33" s="16" t="inlineStr">
        <is>
          <t>Services</t>
        </is>
      </c>
      <c r="D33" s="16" t="inlineStr">
        <is>
          <t>Senior Financial Analyst</t>
        </is>
      </c>
      <c r="E33" s="15" t="n">
        <v>14.3</v>
      </c>
      <c r="F33" s="15" t="n">
        <v>3.13</v>
      </c>
      <c r="G33" s="15" t="n">
        <v>0.44</v>
      </c>
      <c r="H33" s="16" t="inlineStr">
        <is>
          <t>0.25–0.5 from B1</t>
        </is>
      </c>
    </row>
    <row r="34" ht="15" customHeight="1">
      <c r="A34" s="13" t="inlineStr">
        <is>
          <t>Kiran Pawar</t>
        </is>
      </c>
      <c r="B34" s="16" t="inlineStr">
        <is>
          <t>CARBON</t>
        </is>
      </c>
      <c r="C34" s="16" t="inlineStr">
        <is>
          <t>Support</t>
        </is>
      </c>
      <c r="D34" s="16" t="inlineStr">
        <is>
          <t>Senior Support Executive</t>
        </is>
      </c>
      <c r="E34" s="15" t="n">
        <v>8.6</v>
      </c>
      <c r="F34" s="15" t="n">
        <v>3.04</v>
      </c>
      <c r="G34" s="15" t="n">
        <v>0.44</v>
      </c>
      <c r="H34" s="16" t="inlineStr">
        <is>
          <t>0.25–0.5 from B1</t>
        </is>
      </c>
    </row>
    <row r="35" ht="28" customHeight="1">
      <c r="A35" s="13" t="inlineStr">
        <is>
          <t>Mounika Kattula</t>
        </is>
      </c>
      <c r="B35" s="16" t="inlineStr">
        <is>
          <t>CARBON</t>
        </is>
      </c>
      <c r="C35" s="16" t="inlineStr">
        <is>
          <t>Marketing</t>
        </is>
      </c>
      <c r="D35" s="16" t="inlineStr">
        <is>
          <t>Senior Marketing Operations Associate</t>
        </is>
      </c>
      <c r="E35" s="15" t="n">
        <v>4.1</v>
      </c>
      <c r="F35" s="15" t="n">
        <v>2.96</v>
      </c>
      <c r="G35" s="15" t="n">
        <v>0.46</v>
      </c>
      <c r="H35" s="16" t="inlineStr">
        <is>
          <t>0.25–0.5 from B1</t>
        </is>
      </c>
    </row>
    <row r="36" ht="15" customHeight="1">
      <c r="A36" s="13" t="inlineStr">
        <is>
          <t>Kamlesh Bomble</t>
        </is>
      </c>
      <c r="B36" s="16" t="inlineStr">
        <is>
          <t>CARBON</t>
        </is>
      </c>
      <c r="C36" s="16" t="inlineStr">
        <is>
          <t>Services</t>
        </is>
      </c>
      <c r="D36" s="16" t="inlineStr">
        <is>
          <t>Senior Financial Analyst</t>
        </is>
      </c>
      <c r="E36" s="15" t="n">
        <v>14.4</v>
      </c>
      <c r="F36" s="15" t="n">
        <v>3.08</v>
      </c>
      <c r="G36" s="15" t="n">
        <v>0.46</v>
      </c>
      <c r="H36" s="16" t="inlineStr">
        <is>
          <t>0.25–0.5 from B1</t>
        </is>
      </c>
    </row>
    <row r="37" ht="28" customHeight="1">
      <c r="A37" s="13" t="inlineStr">
        <is>
          <t>Smriti Priya</t>
        </is>
      </c>
      <c r="B37" s="16" t="inlineStr">
        <is>
          <t>CARBON</t>
        </is>
      </c>
      <c r="C37" s="16" t="inlineStr">
        <is>
          <t>Sales</t>
        </is>
      </c>
      <c r="D37" s="16" t="inlineStr">
        <is>
          <t>Senior Sales Operations Analyst</t>
        </is>
      </c>
      <c r="E37" s="15" t="n">
        <v>4</v>
      </c>
      <c r="F37" s="15" t="n">
        <v>3.1</v>
      </c>
      <c r="G37" s="15" t="n">
        <v>0.47</v>
      </c>
      <c r="H37" s="16" t="inlineStr">
        <is>
          <t>0.25–0.5 from B1</t>
        </is>
      </c>
    </row>
    <row r="38" ht="15" customHeight="1">
      <c r="A38" s="13" t="inlineStr">
        <is>
          <t>Kiran Mane</t>
        </is>
      </c>
      <c r="B38" s="16" t="inlineStr">
        <is>
          <t>CARBON</t>
        </is>
      </c>
      <c r="C38" s="16" t="inlineStr">
        <is>
          <t>Services</t>
        </is>
      </c>
      <c r="D38" s="16" t="inlineStr">
        <is>
          <t>Senior Financial Analyst</t>
        </is>
      </c>
      <c r="E38" s="15" t="n">
        <v>15.8</v>
      </c>
      <c r="F38" s="15" t="n">
        <v>3.05</v>
      </c>
      <c r="G38" s="15" t="n">
        <v>0.47</v>
      </c>
      <c r="H38" s="16" t="inlineStr">
        <is>
          <t>0.25–0.5 from B1</t>
        </is>
      </c>
    </row>
    <row r="39" ht="15" customHeight="1">
      <c r="A39" s="13" t="inlineStr">
        <is>
          <t>Nirmala Kalyadappu</t>
        </is>
      </c>
      <c r="B39" s="16" t="inlineStr">
        <is>
          <t>CARBON</t>
        </is>
      </c>
      <c r="C39" s="16" t="inlineStr">
        <is>
          <t>Services</t>
        </is>
      </c>
      <c r="D39" s="16" t="inlineStr">
        <is>
          <t>Senior Financial Analyst</t>
        </is>
      </c>
      <c r="E39" s="15" t="n">
        <v>16.9</v>
      </c>
      <c r="F39" s="15" t="n">
        <v>3.1</v>
      </c>
      <c r="G39" s="15" t="n">
        <v>0.47</v>
      </c>
      <c r="H39" s="16" t="inlineStr">
        <is>
          <t>0.25–0.5 from B1</t>
        </is>
      </c>
    </row>
    <row r="40" ht="15" customHeight="1">
      <c r="A40" s="13" t="inlineStr">
        <is>
          <t>Rahul Mejari</t>
        </is>
      </c>
      <c r="B40" s="16" t="inlineStr">
        <is>
          <t>CARBON</t>
        </is>
      </c>
      <c r="C40" s="16" t="inlineStr">
        <is>
          <t>Technology</t>
        </is>
      </c>
      <c r="D40" s="16" t="inlineStr">
        <is>
          <t>Senior UI Developer</t>
        </is>
      </c>
      <c r="E40" s="15" t="n">
        <v>14</v>
      </c>
      <c r="F40" s="15" t="n">
        <v>3.05</v>
      </c>
      <c r="G40" s="15" t="n">
        <v>0.5</v>
      </c>
      <c r="H40" s="16" t="inlineStr">
        <is>
          <t>0.25–0.5 from B1</t>
        </is>
      </c>
    </row>
    <row r="41" ht="15" customHeight="1">
      <c r="A41" s="13" t="inlineStr">
        <is>
          <t>Parthviben Mistry</t>
        </is>
      </c>
      <c r="B41" s="16" t="inlineStr">
        <is>
          <t>CARBON</t>
        </is>
      </c>
      <c r="C41" s="16" t="inlineStr">
        <is>
          <t>Technology</t>
        </is>
      </c>
      <c r="D41" s="16" t="inlineStr">
        <is>
          <t>Senior Software Engineer</t>
        </is>
      </c>
      <c r="E41" s="15" t="n">
        <v>4.3</v>
      </c>
      <c r="F41" s="15" t="n">
        <v>3.05</v>
      </c>
      <c r="G41" s="15" t="n">
        <v>0.5</v>
      </c>
      <c r="H41" s="16" t="inlineStr">
        <is>
          <t>0.25–0.5 from B1</t>
        </is>
      </c>
    </row>
    <row r="42" ht="15" customHeight="1">
      <c r="A42" s="13" t="inlineStr">
        <is>
          <t>Sushma Shinde</t>
        </is>
      </c>
      <c r="B42" s="16" t="inlineStr">
        <is>
          <t>CARBON</t>
        </is>
      </c>
      <c r="C42" s="16" t="inlineStr">
        <is>
          <t>Services</t>
        </is>
      </c>
      <c r="D42" s="16" t="inlineStr">
        <is>
          <t>Senior Financial Analyst</t>
        </is>
      </c>
      <c r="E42" s="15" t="n">
        <v>14.1</v>
      </c>
      <c r="F42" s="15" t="n">
        <v>3.05</v>
      </c>
      <c r="G42" s="15" t="n">
        <v>0.52</v>
      </c>
      <c r="H42" s="16" t="inlineStr">
        <is>
          <t>0.5–1.0 from B1</t>
        </is>
      </c>
    </row>
    <row r="43" ht="15" customHeight="1">
      <c r="A43" s="13" t="inlineStr">
        <is>
          <t>Vishal Panchal</t>
        </is>
      </c>
      <c r="B43" s="16" t="inlineStr">
        <is>
          <t>CARBON</t>
        </is>
      </c>
      <c r="C43" s="16" t="inlineStr">
        <is>
          <t>Quality Assurance</t>
        </is>
      </c>
      <c r="D43" s="16" t="inlineStr">
        <is>
          <t>Senior QA Engineer</t>
        </is>
      </c>
      <c r="E43" s="15" t="n">
        <v>8.4</v>
      </c>
      <c r="F43" s="15" t="n">
        <v>2.9</v>
      </c>
      <c r="G43" s="15" t="n">
        <v>0.53</v>
      </c>
      <c r="H43" s="16" t="inlineStr">
        <is>
          <t>0.5–1.0 from B1</t>
        </is>
      </c>
    </row>
    <row r="44" ht="15" customHeight="1">
      <c r="A44" s="13" t="inlineStr">
        <is>
          <t>Prerna Savaratkar</t>
        </is>
      </c>
      <c r="B44" s="16" t="inlineStr">
        <is>
          <t>CARBON</t>
        </is>
      </c>
      <c r="C44" s="16" t="inlineStr">
        <is>
          <t>Services</t>
        </is>
      </c>
      <c r="D44" s="16" t="inlineStr">
        <is>
          <t>Senior Financial Analyst</t>
        </is>
      </c>
      <c r="E44" s="15" t="n">
        <v>18</v>
      </c>
      <c r="F44" s="15" t="n">
        <v>3</v>
      </c>
      <c r="G44" s="15" t="n">
        <v>0.58</v>
      </c>
      <c r="H44" s="16" t="inlineStr">
        <is>
          <t>0.5–1.0 from B1</t>
        </is>
      </c>
    </row>
    <row r="45" ht="15" customHeight="1">
      <c r="A45" s="13" t="inlineStr">
        <is>
          <t>Raj Chauhan</t>
        </is>
      </c>
      <c r="B45" s="16" t="inlineStr">
        <is>
          <t>CARBON</t>
        </is>
      </c>
      <c r="C45" s="16" t="inlineStr">
        <is>
          <t>Technology</t>
        </is>
      </c>
      <c r="D45" s="16" t="inlineStr">
        <is>
          <t>Senior Software Engineer</t>
        </is>
      </c>
      <c r="E45" s="15" t="n">
        <v>4.6</v>
      </c>
      <c r="F45" s="15" t="n">
        <v>2.83</v>
      </c>
      <c r="G45" s="15" t="n">
        <v>0.59</v>
      </c>
      <c r="H45" s="16" t="inlineStr">
        <is>
          <t>0.5–1.0 from B1</t>
        </is>
      </c>
    </row>
    <row r="46" ht="28" customHeight="1">
      <c r="A46" s="13" t="inlineStr">
        <is>
          <t>Mausam Thakkar</t>
        </is>
      </c>
      <c r="B46" s="16" t="inlineStr">
        <is>
          <t>CARBON</t>
        </is>
      </c>
      <c r="C46" s="16" t="inlineStr">
        <is>
          <t>Marketing</t>
        </is>
      </c>
      <c r="D46" s="16" t="inlineStr">
        <is>
          <t>Senior Sales Development Representative</t>
        </is>
      </c>
      <c r="E46" s="15" t="n">
        <v>4.9</v>
      </c>
      <c r="F46" s="15" t="n">
        <v>2.97</v>
      </c>
      <c r="G46" s="15" t="n">
        <v>0.62</v>
      </c>
      <c r="H46" s="16" t="inlineStr">
        <is>
          <t>0.5–1.0 from B1</t>
        </is>
      </c>
    </row>
    <row r="47" ht="15" customHeight="1">
      <c r="A47" s="13" t="inlineStr">
        <is>
          <t>Vishal Nanaware</t>
        </is>
      </c>
      <c r="B47" s="16" t="inlineStr">
        <is>
          <t>CARBON</t>
        </is>
      </c>
      <c r="C47" s="16" t="inlineStr">
        <is>
          <t>Technology</t>
        </is>
      </c>
      <c r="D47" s="16" t="inlineStr">
        <is>
          <t>Senior AI/ML Engineer</t>
        </is>
      </c>
      <c r="E47" s="15" t="n">
        <v>4.5</v>
      </c>
      <c r="F47" s="15" t="n">
        <v>2.97</v>
      </c>
      <c r="G47" s="15" t="n">
        <v>0.62</v>
      </c>
      <c r="H47" s="16" t="inlineStr">
        <is>
          <t>0.5–1.0 from B1</t>
        </is>
      </c>
    </row>
    <row r="48" ht="15" customHeight="1">
      <c r="A48" s="13" t="inlineStr">
        <is>
          <t>Pooja Gawas</t>
        </is>
      </c>
      <c r="B48" s="16" t="inlineStr">
        <is>
          <t>CARBON</t>
        </is>
      </c>
      <c r="C48" s="16" t="inlineStr">
        <is>
          <t>Quality Assurance</t>
        </is>
      </c>
      <c r="D48" s="16" t="inlineStr">
        <is>
          <t>Senior QA Engineer</t>
        </is>
      </c>
      <c r="E48" s="15" t="n">
        <v>15.4</v>
      </c>
      <c r="F48" s="15" t="n">
        <v>2.78</v>
      </c>
      <c r="G48" s="15" t="n">
        <v>0.64</v>
      </c>
      <c r="H48" s="16" t="inlineStr">
        <is>
          <t>0.5–1.0 from B1</t>
        </is>
      </c>
    </row>
    <row r="49" ht="15" customHeight="1">
      <c r="A49" s="13" t="inlineStr">
        <is>
          <t>Chaitali Chatterjee</t>
        </is>
      </c>
      <c r="B49" s="16" t="inlineStr">
        <is>
          <t>CARBON</t>
        </is>
      </c>
      <c r="C49" s="16" t="inlineStr">
        <is>
          <t>Services</t>
        </is>
      </c>
      <c r="D49" s="16" t="inlineStr">
        <is>
          <t>Senior Financial Analyst</t>
        </is>
      </c>
      <c r="E49" s="15" t="n">
        <v>11.3</v>
      </c>
      <c r="F49" s="15" t="n">
        <v>2.93</v>
      </c>
      <c r="G49" s="15" t="n">
        <v>0.64</v>
      </c>
      <c r="H49" s="16" t="inlineStr">
        <is>
          <t>0.5–1.0 from B1</t>
        </is>
      </c>
    </row>
    <row r="50" ht="28" customHeight="1">
      <c r="A50" s="13" t="inlineStr">
        <is>
          <t>Samiksha Kadam</t>
        </is>
      </c>
      <c r="B50" s="16" t="inlineStr">
        <is>
          <t>CARBON</t>
        </is>
      </c>
      <c r="C50" s="16" t="inlineStr">
        <is>
          <t>Support</t>
        </is>
      </c>
      <c r="D50" s="16" t="inlineStr">
        <is>
          <t>Senior Customer Success Executive</t>
        </is>
      </c>
      <c r="E50" s="15" t="n">
        <v>9.800000000000001</v>
      </c>
      <c r="F50" s="15" t="n">
        <v>2.93</v>
      </c>
      <c r="G50" s="15" t="n">
        <v>0.64</v>
      </c>
      <c r="H50" s="16" t="inlineStr">
        <is>
          <t>0.5–1.0 from B1</t>
        </is>
      </c>
    </row>
    <row r="51" ht="15" customHeight="1">
      <c r="A51" s="13" t="inlineStr">
        <is>
          <t>Yadavar Velumurgan S.</t>
        </is>
      </c>
      <c r="B51" s="16" t="inlineStr">
        <is>
          <t>CARBON</t>
        </is>
      </c>
      <c r="C51" s="16" t="inlineStr">
        <is>
          <t>Services</t>
        </is>
      </c>
      <c r="D51" s="16" t="inlineStr">
        <is>
          <t>Senior QA Engineer</t>
        </is>
      </c>
      <c r="E51" s="15" t="n">
        <v>3.3</v>
      </c>
      <c r="F51" s="15" t="n">
        <v>2.93</v>
      </c>
      <c r="G51" s="15" t="n">
        <v>0.65</v>
      </c>
      <c r="H51" s="16" t="inlineStr">
        <is>
          <t>0.5–1.0 from B1</t>
        </is>
      </c>
    </row>
    <row r="52" ht="15" customHeight="1">
      <c r="A52" s="13" t="inlineStr">
        <is>
          <t>Prathamesh Patil</t>
        </is>
      </c>
      <c r="B52" s="16" t="inlineStr">
        <is>
          <t>CARBON</t>
        </is>
      </c>
      <c r="C52" s="16" t="inlineStr">
        <is>
          <t>Functional</t>
        </is>
      </c>
      <c r="D52" s="16" t="inlineStr">
        <is>
          <t>Senior Functional Analyst</t>
        </is>
      </c>
      <c r="E52" s="15" t="n">
        <v>1.6</v>
      </c>
      <c r="F52" s="15" t="n">
        <v>2.92</v>
      </c>
      <c r="G52" s="15" t="n">
        <v>0.66</v>
      </c>
      <c r="H52" s="16" t="inlineStr">
        <is>
          <t>0.5–1.0 from B1</t>
        </is>
      </c>
    </row>
    <row r="53" ht="15" customHeight="1">
      <c r="A53" s="13" t="inlineStr">
        <is>
          <t>Sunil Bist</t>
        </is>
      </c>
      <c r="B53" s="16" t="inlineStr">
        <is>
          <t>CARBON</t>
        </is>
      </c>
      <c r="C53" s="16" t="inlineStr">
        <is>
          <t>Services</t>
        </is>
      </c>
      <c r="D53" s="16" t="inlineStr">
        <is>
          <t>Senior Financial Analyst</t>
        </is>
      </c>
      <c r="E53" s="15" t="n">
        <v>14</v>
      </c>
      <c r="F53" s="15" t="n">
        <v>2.9</v>
      </c>
      <c r="G53" s="15" t="n">
        <v>0.66</v>
      </c>
      <c r="H53" s="16" t="inlineStr">
        <is>
          <t>0.5–1.0 from B1</t>
        </is>
      </c>
    </row>
    <row r="54" ht="28" customHeight="1">
      <c r="A54" s="13" t="inlineStr">
        <is>
          <t>Tanya Dhere</t>
        </is>
      </c>
      <c r="B54" s="16" t="inlineStr">
        <is>
          <t>CARBON</t>
        </is>
      </c>
      <c r="C54" s="16" t="inlineStr">
        <is>
          <t>Support</t>
        </is>
      </c>
      <c r="D54" s="16" t="inlineStr">
        <is>
          <t>Senior Customer Success Executive</t>
        </is>
      </c>
      <c r="E54" s="15" t="n">
        <v>13</v>
      </c>
      <c r="F54" s="15" t="n">
        <v>2.92</v>
      </c>
      <c r="G54" s="15" t="n">
        <v>0.66</v>
      </c>
      <c r="H54" s="16" t="inlineStr">
        <is>
          <t>0.5–1.0 from B1</t>
        </is>
      </c>
    </row>
    <row r="55" ht="28" customHeight="1">
      <c r="A55" s="13" t="inlineStr">
        <is>
          <t>Parth Jitendrabhai Parmar</t>
        </is>
      </c>
      <c r="B55" s="16" t="inlineStr">
        <is>
          <t>CARBON</t>
        </is>
      </c>
      <c r="C55" s="16" t="inlineStr">
        <is>
          <t>Technology</t>
        </is>
      </c>
      <c r="D55" s="16" t="inlineStr">
        <is>
          <t>Senior Software Engineer</t>
        </is>
      </c>
      <c r="E55" s="15" t="n">
        <v>4.4</v>
      </c>
      <c r="F55" s="15" t="n">
        <v>2.78</v>
      </c>
      <c r="G55" s="15" t="n">
        <v>0.67</v>
      </c>
      <c r="H55" s="16" t="inlineStr">
        <is>
          <t>0.5–1.0 from B1</t>
        </is>
      </c>
    </row>
    <row r="56" ht="28" customHeight="1">
      <c r="A56" s="13" t="inlineStr">
        <is>
          <t>Snehal Kardekar</t>
        </is>
      </c>
      <c r="B56" s="16" t="inlineStr">
        <is>
          <t>CARBON</t>
        </is>
      </c>
      <c r="C56" s="16" t="inlineStr">
        <is>
          <t>Digitizing</t>
        </is>
      </c>
      <c r="D56" s="16" t="inlineStr">
        <is>
          <t>Senior Digitization Associate</t>
        </is>
      </c>
      <c r="E56" s="15" t="n">
        <v>13.2</v>
      </c>
      <c r="F56" s="15" t="n">
        <v>2.85</v>
      </c>
      <c r="G56" s="15" t="n">
        <v>0.68</v>
      </c>
      <c r="H56" s="16" t="inlineStr">
        <is>
          <t>0.5–1.0 from B1</t>
        </is>
      </c>
    </row>
    <row r="57" ht="15" customHeight="1">
      <c r="A57" s="13" t="inlineStr">
        <is>
          <t>Avidi Jeevitesh</t>
        </is>
      </c>
      <c r="B57" s="16" t="inlineStr">
        <is>
          <t>CARBON</t>
        </is>
      </c>
      <c r="C57" s="16" t="inlineStr">
        <is>
          <t>Marketing</t>
        </is>
      </c>
      <c r="D57" s="16" t="inlineStr">
        <is>
          <t>Senior Designer</t>
        </is>
      </c>
      <c r="E57" s="15" t="n">
        <v>10.6</v>
      </c>
      <c r="F57" s="15" t="n">
        <v>2.85</v>
      </c>
      <c r="G57" s="15" t="n">
        <v>0.7</v>
      </c>
      <c r="H57" s="16" t="inlineStr">
        <is>
          <t>0.5–1.0 from B1</t>
        </is>
      </c>
    </row>
    <row r="58" ht="15" customHeight="1">
      <c r="A58" s="13" t="inlineStr">
        <is>
          <t>Jayshiv Patel</t>
        </is>
      </c>
      <c r="B58" s="16" t="inlineStr">
        <is>
          <t>CARBON</t>
        </is>
      </c>
      <c r="C58" s="16" t="inlineStr">
        <is>
          <t>Technology</t>
        </is>
      </c>
      <c r="D58" s="16" t="inlineStr">
        <is>
          <t>Senior Software Engineer</t>
        </is>
      </c>
      <c r="E58" s="15" t="n">
        <v>3.5</v>
      </c>
      <c r="F58" s="15" t="n">
        <v>2.7</v>
      </c>
      <c r="G58" s="15" t="n">
        <v>0.73</v>
      </c>
      <c r="H58" s="16" t="inlineStr">
        <is>
          <t>0.5–1.0 from B1</t>
        </is>
      </c>
    </row>
    <row r="59" ht="15" customHeight="1">
      <c r="A59" s="13" t="inlineStr">
        <is>
          <t>Pritesh Wani</t>
        </is>
      </c>
      <c r="B59" s="16" t="inlineStr">
        <is>
          <t>CARBON</t>
        </is>
      </c>
      <c r="C59" s="16" t="inlineStr">
        <is>
          <t>Technology</t>
        </is>
      </c>
      <c r="D59" s="16" t="inlineStr">
        <is>
          <t>Senior Software Engineer</t>
        </is>
      </c>
      <c r="E59" s="15" t="n">
        <v>5.3</v>
      </c>
      <c r="F59" s="15" t="n">
        <v>2.78</v>
      </c>
      <c r="G59" s="15" t="n">
        <v>0.74</v>
      </c>
      <c r="H59" s="16" t="inlineStr">
        <is>
          <t>0.5–1.0 from B1</t>
        </is>
      </c>
    </row>
    <row r="60" ht="15" customHeight="1">
      <c r="A60" s="13" t="inlineStr">
        <is>
          <t>Sudarshan Vichare</t>
        </is>
      </c>
      <c r="B60" s="16" t="inlineStr">
        <is>
          <t>CARBON</t>
        </is>
      </c>
      <c r="C60" s="16" t="inlineStr">
        <is>
          <t>Services</t>
        </is>
      </c>
      <c r="D60" s="16" t="inlineStr">
        <is>
          <t>Senior Financial Analyst</t>
        </is>
      </c>
      <c r="E60" s="15" t="n">
        <v>19.6</v>
      </c>
      <c r="F60" s="15" t="n">
        <v>2.78</v>
      </c>
      <c r="G60" s="15" t="n">
        <v>0.76</v>
      </c>
      <c r="H60" s="16" t="inlineStr">
        <is>
          <t>0.5–1.0 from B1</t>
        </is>
      </c>
    </row>
    <row r="61" ht="15" customHeight="1">
      <c r="A61" s="13" t="inlineStr">
        <is>
          <t>Brehmjit Gopalkrishnan</t>
        </is>
      </c>
      <c r="B61" s="16" t="inlineStr">
        <is>
          <t>CARBON</t>
        </is>
      </c>
      <c r="C61" s="16" t="inlineStr">
        <is>
          <t>Quality Assurance</t>
        </is>
      </c>
      <c r="D61" s="16" t="inlineStr">
        <is>
          <t>Senior QA Engineer</t>
        </is>
      </c>
      <c r="E61" s="15" t="n">
        <v>17</v>
      </c>
      <c r="F61" s="15" t="n">
        <v>2.75</v>
      </c>
      <c r="G61" s="15" t="n">
        <v>0.79</v>
      </c>
      <c r="H61" s="16" t="inlineStr">
        <is>
          <t>0.5–1.0 from B1</t>
        </is>
      </c>
    </row>
    <row r="62" ht="15" customHeight="1">
      <c r="A62" s="13" t="inlineStr">
        <is>
          <t>Kunal Jadhav</t>
        </is>
      </c>
      <c r="B62" s="16" t="inlineStr">
        <is>
          <t>CARBON</t>
        </is>
      </c>
      <c r="C62" s="16" t="inlineStr">
        <is>
          <t>Technology</t>
        </is>
      </c>
      <c r="D62" s="16" t="inlineStr">
        <is>
          <t>Senior Software Engineer</t>
        </is>
      </c>
      <c r="E62" s="15" t="n">
        <v>2.2</v>
      </c>
      <c r="F62" s="15" t="n">
        <v>2.63</v>
      </c>
      <c r="G62" s="15" t="n">
        <v>0.83</v>
      </c>
      <c r="H62" s="16" t="inlineStr">
        <is>
          <t>0.5–1.0 from B1</t>
        </is>
      </c>
    </row>
    <row r="63" ht="15" customHeight="1">
      <c r="A63" s="13" t="inlineStr">
        <is>
          <t>Bikram Prasad</t>
        </is>
      </c>
      <c r="B63" s="16" t="inlineStr">
        <is>
          <t>CARBON</t>
        </is>
      </c>
      <c r="C63" s="16" t="inlineStr">
        <is>
          <t>Technology</t>
        </is>
      </c>
      <c r="D63" s="16" t="inlineStr">
        <is>
          <t>Senior Software Engineer</t>
        </is>
      </c>
      <c r="E63" s="15" t="n">
        <v>5.8</v>
      </c>
      <c r="F63" s="15" t="n">
        <v>2.65</v>
      </c>
      <c r="G63" s="15" t="n">
        <v>0.84</v>
      </c>
      <c r="H63" s="16" t="inlineStr">
        <is>
          <t>0.5–1.0 from B1</t>
        </is>
      </c>
    </row>
    <row r="64" ht="15" customHeight="1">
      <c r="A64" s="13" t="inlineStr">
        <is>
          <t>Abhijit Bhagwan Patil</t>
        </is>
      </c>
      <c r="B64" s="16" t="inlineStr">
        <is>
          <t>CARBON</t>
        </is>
      </c>
      <c r="C64" s="16" t="inlineStr">
        <is>
          <t>Services</t>
        </is>
      </c>
      <c r="D64" s="16" t="inlineStr">
        <is>
          <t>Senior Financial Analyst</t>
        </is>
      </c>
      <c r="E64" s="15" t="n">
        <v>3.1</v>
      </c>
      <c r="F64" s="15" t="n">
        <v>2.66</v>
      </c>
      <c r="G64" s="15" t="n">
        <v>0.85</v>
      </c>
      <c r="H64" s="16" t="inlineStr">
        <is>
          <t>0.5–1.0 from B1</t>
        </is>
      </c>
    </row>
    <row r="65" ht="15" customHeight="1">
      <c r="A65" s="13" t="inlineStr">
        <is>
          <t>Amol Keskar</t>
        </is>
      </c>
      <c r="B65" s="16" t="inlineStr">
        <is>
          <t>CARBON</t>
        </is>
      </c>
      <c r="C65" s="16" t="inlineStr">
        <is>
          <t>Services</t>
        </is>
      </c>
      <c r="D65" s="16" t="inlineStr">
        <is>
          <t>Senior Financial Analyst</t>
        </is>
      </c>
      <c r="E65" s="15" t="n">
        <v>16</v>
      </c>
      <c r="F65" s="15" t="n">
        <v>2.68</v>
      </c>
      <c r="G65" s="15" t="n">
        <v>0.86</v>
      </c>
      <c r="H65" s="16" t="inlineStr">
        <is>
          <t>0.5–1.0 from B1</t>
        </is>
      </c>
    </row>
    <row r="66" ht="15" customHeight="1">
      <c r="A66" s="13" t="inlineStr">
        <is>
          <t>Dipak Warkhade</t>
        </is>
      </c>
      <c r="B66" s="16" t="inlineStr">
        <is>
          <t>CARBON</t>
        </is>
      </c>
      <c r="C66" s="16" t="inlineStr">
        <is>
          <t>Services</t>
        </is>
      </c>
      <c r="D66" s="16" t="inlineStr">
        <is>
          <t>Senior Financial Analyst</t>
        </is>
      </c>
      <c r="E66" s="15" t="n">
        <v>15.5</v>
      </c>
      <c r="F66" s="15" t="n">
        <v>2.68</v>
      </c>
      <c r="G66" s="15" t="n">
        <v>0.86</v>
      </c>
      <c r="H66" s="16" t="inlineStr">
        <is>
          <t>0.5–1.0 from B1</t>
        </is>
      </c>
    </row>
    <row r="67" ht="15" customHeight="1">
      <c r="A67" s="13" t="inlineStr">
        <is>
          <t>Vishakha Vitmal</t>
        </is>
      </c>
      <c r="B67" s="16" t="inlineStr">
        <is>
          <t>CARBON</t>
        </is>
      </c>
      <c r="C67" s="16" t="inlineStr">
        <is>
          <t>Services</t>
        </is>
      </c>
      <c r="D67" s="16" t="inlineStr">
        <is>
          <t>Senior Financial Analyst</t>
        </is>
      </c>
      <c r="E67" s="15" t="n">
        <v>5.2</v>
      </c>
      <c r="F67" s="15" t="n">
        <v>2.68</v>
      </c>
      <c r="G67" s="15" t="n">
        <v>0.89</v>
      </c>
      <c r="H67" s="16" t="inlineStr">
        <is>
          <t>0.5–1.0 from B1</t>
        </is>
      </c>
    </row>
    <row r="68" ht="15" customHeight="1">
      <c r="A68" s="13" t="inlineStr">
        <is>
          <t>Namrata Juvekar</t>
        </is>
      </c>
      <c r="B68" s="16" t="inlineStr">
        <is>
          <t>CARBON</t>
        </is>
      </c>
      <c r="C68" s="16" t="inlineStr">
        <is>
          <t>Services</t>
        </is>
      </c>
      <c r="D68" s="16" t="inlineStr">
        <is>
          <t>Senior Financial Analyst</t>
        </is>
      </c>
      <c r="E68" s="15" t="n">
        <v>1.7</v>
      </c>
      <c r="F68" s="15" t="n">
        <v>2.61</v>
      </c>
      <c r="G68" s="15" t="n">
        <v>0.9</v>
      </c>
      <c r="H68" s="16" t="inlineStr">
        <is>
          <t>0.5–1.0 from B1</t>
        </is>
      </c>
    </row>
    <row r="69" ht="28" customHeight="1">
      <c r="A69" s="13" t="inlineStr">
        <is>
          <t>Alisha Sheikh</t>
        </is>
      </c>
      <c r="B69" s="16" t="inlineStr">
        <is>
          <t>CARBON</t>
        </is>
      </c>
      <c r="C69" s="16" t="inlineStr">
        <is>
          <t>Marketing</t>
        </is>
      </c>
      <c r="D69" s="16" t="inlineStr">
        <is>
          <t>Senior Content Marketing Associate</t>
        </is>
      </c>
      <c r="E69" s="15" t="n">
        <v>3</v>
      </c>
      <c r="F69" s="15" t="n">
        <v>2.66</v>
      </c>
      <c r="G69" s="15" t="n">
        <v>0.91</v>
      </c>
      <c r="H69" s="16" t="inlineStr">
        <is>
          <t>0.5–1.0 from B1</t>
        </is>
      </c>
    </row>
    <row r="70" ht="15" customHeight="1">
      <c r="A70" s="13" t="inlineStr">
        <is>
          <t>Manish Yadav</t>
        </is>
      </c>
      <c r="B70" s="16" t="inlineStr">
        <is>
          <t>CARBON</t>
        </is>
      </c>
      <c r="C70" s="16" t="inlineStr">
        <is>
          <t>Support</t>
        </is>
      </c>
      <c r="D70" s="16" t="inlineStr">
        <is>
          <t>Senior Software Engineer</t>
        </is>
      </c>
      <c r="E70" s="15" t="n">
        <v>5.3</v>
      </c>
      <c r="F70" s="15" t="n">
        <v>2.65</v>
      </c>
      <c r="G70" s="15" t="n">
        <v>0.92</v>
      </c>
      <c r="H70" s="16" t="inlineStr">
        <is>
          <t>0.5–1.0 from B1</t>
        </is>
      </c>
    </row>
    <row r="71" ht="15" customHeight="1">
      <c r="A71" s="13" t="inlineStr">
        <is>
          <t>Raj Ratnakar Kumbhar</t>
        </is>
      </c>
      <c r="B71" s="16" t="inlineStr">
        <is>
          <t>CARBON</t>
        </is>
      </c>
      <c r="C71" s="16" t="inlineStr">
        <is>
          <t>Services</t>
        </is>
      </c>
      <c r="D71" s="16" t="inlineStr">
        <is>
          <t>Senior Financial Analyst</t>
        </is>
      </c>
      <c r="E71" s="15" t="n">
        <v>4.4</v>
      </c>
      <c r="F71" s="15" t="n">
        <v>2.63</v>
      </c>
      <c r="G71" s="15" t="n">
        <v>0.9399999999999999</v>
      </c>
      <c r="H71" s="16" t="inlineStr">
        <is>
          <t>0.5–1.0 from B1</t>
        </is>
      </c>
    </row>
    <row r="72" ht="15" customHeight="1">
      <c r="A72" s="13" t="inlineStr">
        <is>
          <t>Sakina Dholkawala</t>
        </is>
      </c>
      <c r="B72" s="16" t="inlineStr">
        <is>
          <t>CARBON</t>
        </is>
      </c>
      <c r="C72" s="16" t="inlineStr">
        <is>
          <t>Services</t>
        </is>
      </c>
      <c r="D72" s="16" t="inlineStr">
        <is>
          <t>Senior Financial Analyst</t>
        </is>
      </c>
      <c r="E72" s="15" t="n">
        <v>3.8</v>
      </c>
      <c r="F72" s="15" t="n">
        <v>2.63</v>
      </c>
      <c r="G72" s="15" t="n">
        <v>0.9399999999999999</v>
      </c>
      <c r="H72" s="16" t="inlineStr">
        <is>
          <t>0.5–1.0 from B1</t>
        </is>
      </c>
    </row>
    <row r="73" ht="15" customHeight="1">
      <c r="A73" s="13" t="inlineStr">
        <is>
          <t>Watan Kumar Meena</t>
        </is>
      </c>
      <c r="B73" s="16" t="inlineStr">
        <is>
          <t>CARBON</t>
        </is>
      </c>
      <c r="C73" s="16" t="inlineStr">
        <is>
          <t>Functional</t>
        </is>
      </c>
      <c r="D73" s="16" t="inlineStr">
        <is>
          <t>Senior Product Associate</t>
        </is>
      </c>
      <c r="E73" s="15" t="n">
        <v>4.9</v>
      </c>
      <c r="F73" s="15" t="n">
        <v>2.6</v>
      </c>
      <c r="G73" s="15" t="n">
        <v>0.95</v>
      </c>
      <c r="H73" s="16" t="inlineStr">
        <is>
          <t>0.5–1.0 from B1</t>
        </is>
      </c>
    </row>
    <row r="74" ht="28" customHeight="1">
      <c r="A74" s="13" t="inlineStr">
        <is>
          <t>Rahul Nishikant Pawar</t>
        </is>
      </c>
      <c r="B74" s="16" t="inlineStr">
        <is>
          <t>CARBON</t>
        </is>
      </c>
      <c r="C74" s="16" t="inlineStr">
        <is>
          <t>Marketing</t>
        </is>
      </c>
      <c r="D74" s="16" t="inlineStr">
        <is>
          <t>Senior Sales Development Representative</t>
        </is>
      </c>
      <c r="E74" s="15" t="n">
        <v>5.3</v>
      </c>
      <c r="F74" s="15" t="n">
        <v>2.6</v>
      </c>
      <c r="G74" s="15" t="n">
        <v>0.95</v>
      </c>
      <c r="H74" s="16" t="inlineStr">
        <is>
          <t>0.5–1.0 from B1</t>
        </is>
      </c>
    </row>
    <row r="75" ht="28" customHeight="1">
      <c r="A75" s="13" t="inlineStr">
        <is>
          <t>Vitiksha Gamit</t>
        </is>
      </c>
      <c r="B75" s="16" t="inlineStr">
        <is>
          <t>CARBON</t>
        </is>
      </c>
      <c r="C75" s="16" t="inlineStr">
        <is>
          <t>Quality Assurance</t>
        </is>
      </c>
      <c r="D75" s="16" t="inlineStr">
        <is>
          <t>Senior QA Automation Engineer</t>
        </is>
      </c>
      <c r="E75" s="15" t="n">
        <v>3.5</v>
      </c>
      <c r="F75" s="15" t="n">
        <v>2.6</v>
      </c>
      <c r="G75" s="15" t="n">
        <v>0.95</v>
      </c>
      <c r="H75" s="16" t="inlineStr">
        <is>
          <t>0.5–1.0 from B1</t>
        </is>
      </c>
    </row>
    <row r="76" ht="15" customHeight="1">
      <c r="A76" s="13" t="inlineStr">
        <is>
          <t>Prachi Digambar Raut</t>
        </is>
      </c>
      <c r="B76" s="16" t="inlineStr">
        <is>
          <t>CARBON</t>
        </is>
      </c>
      <c r="C76" s="16" t="inlineStr">
        <is>
          <t>Technology</t>
        </is>
      </c>
      <c r="D76" s="16" t="inlineStr">
        <is>
          <t>Senior Software Engineer</t>
        </is>
      </c>
      <c r="E76" s="15" t="n">
        <v>4.2</v>
      </c>
      <c r="F76" s="15" t="n">
        <v>2.41</v>
      </c>
      <c r="G76" s="15" t="n">
        <v>0.97</v>
      </c>
      <c r="H76" s="16" t="inlineStr">
        <is>
          <t>0.5–1.0 from B1</t>
        </is>
      </c>
    </row>
    <row r="77" ht="15" customHeight="1">
      <c r="A77" s="13" t="inlineStr">
        <is>
          <t>Roshni Surve</t>
        </is>
      </c>
      <c r="B77" s="16" t="inlineStr">
        <is>
          <t>CARBON</t>
        </is>
      </c>
      <c r="C77" s="16" t="inlineStr">
        <is>
          <t>Services</t>
        </is>
      </c>
      <c r="D77" s="16" t="inlineStr">
        <is>
          <t>Senior Financial Analyst</t>
        </is>
      </c>
      <c r="E77" s="15" t="n">
        <v>3.3</v>
      </c>
      <c r="F77" s="15" t="n">
        <v>2.58</v>
      </c>
      <c r="G77" s="15" t="n">
        <v>0.99</v>
      </c>
      <c r="H77" s="16" t="inlineStr">
        <is>
          <t>0.5–1.0 from B1</t>
        </is>
      </c>
    </row>
    <row r="78" ht="28" customHeight="1">
      <c r="A78" s="13" t="inlineStr">
        <is>
          <t>Aishwarya Chaulkar</t>
        </is>
      </c>
      <c r="B78" s="16" t="inlineStr">
        <is>
          <t>CARBON</t>
        </is>
      </c>
      <c r="C78" s="16" t="inlineStr">
        <is>
          <t>Digitizing</t>
        </is>
      </c>
      <c r="D78" s="16" t="inlineStr">
        <is>
          <t>Senior Digitization Associate</t>
        </is>
      </c>
      <c r="E78" s="15" t="n">
        <v>3.9</v>
      </c>
      <c r="F78" s="15" t="n">
        <v>2.53</v>
      </c>
      <c r="G78" s="15" t="n">
        <v>1</v>
      </c>
      <c r="H78" s="16" t="inlineStr">
        <is>
          <t>0.5–1.0 from B1</t>
        </is>
      </c>
    </row>
    <row r="79" ht="15" customHeight="1">
      <c r="A79" s="13" t="inlineStr">
        <is>
          <t>Shubham Baban Jagtap</t>
        </is>
      </c>
      <c r="B79" s="16" t="inlineStr">
        <is>
          <t>CARBON</t>
        </is>
      </c>
      <c r="C79" s="16" t="inlineStr">
        <is>
          <t>Technology</t>
        </is>
      </c>
      <c r="D79" s="16" t="inlineStr">
        <is>
          <t>Senior UI Developer</t>
        </is>
      </c>
      <c r="E79" s="15" t="n">
        <v>5.1</v>
      </c>
      <c r="F79" s="15" t="n">
        <v>2.57</v>
      </c>
      <c r="G79" s="15" t="n">
        <v>1.01</v>
      </c>
      <c r="H79" s="16" t="inlineStr">
        <is>
          <t>More than 1.0 from B1</t>
        </is>
      </c>
    </row>
    <row r="80" ht="28" customHeight="1">
      <c r="A80" s="13" t="inlineStr">
        <is>
          <t>Dhanraj Patil</t>
        </is>
      </c>
      <c r="B80" s="16" t="inlineStr">
        <is>
          <t>CARBON</t>
        </is>
      </c>
      <c r="C80" s="16" t="inlineStr">
        <is>
          <t>Digitizing</t>
        </is>
      </c>
      <c r="D80" s="16" t="inlineStr">
        <is>
          <t>Senior Digitization Associate</t>
        </is>
      </c>
      <c r="E80" s="15" t="n">
        <v>13.1</v>
      </c>
      <c r="F80" s="15" t="n">
        <v>2.5</v>
      </c>
      <c r="G80" s="15" t="n">
        <v>1.05</v>
      </c>
      <c r="H80" s="16" t="inlineStr">
        <is>
          <t>More than 1.0 from B1</t>
        </is>
      </c>
    </row>
    <row r="81" ht="28" customHeight="1">
      <c r="A81" s="13" t="inlineStr">
        <is>
          <t>Deepak Nirmal</t>
        </is>
      </c>
      <c r="B81" s="16" t="inlineStr">
        <is>
          <t>CARBON</t>
        </is>
      </c>
      <c r="C81" s="16" t="inlineStr">
        <is>
          <t>Digitizing</t>
        </is>
      </c>
      <c r="D81" s="16" t="inlineStr">
        <is>
          <t>Senior Digitization Associate</t>
        </is>
      </c>
      <c r="E81" s="15" t="n">
        <v>11</v>
      </c>
      <c r="F81" s="15" t="n">
        <v>2.43</v>
      </c>
      <c r="G81" s="15" t="n">
        <v>1.11</v>
      </c>
      <c r="H81" s="16" t="inlineStr">
        <is>
          <t>More than 1.0 from B1</t>
        </is>
      </c>
    </row>
    <row r="82" ht="15" customHeight="1">
      <c r="A82" s="13" t="inlineStr">
        <is>
          <t>Chandra Sekhar Sahu</t>
        </is>
      </c>
      <c r="B82" s="16" t="inlineStr">
        <is>
          <t>CARBON</t>
        </is>
      </c>
      <c r="C82" s="16" t="inlineStr">
        <is>
          <t>Support</t>
        </is>
      </c>
      <c r="D82" s="16" t="inlineStr">
        <is>
          <t>Senior Support Executive</t>
        </is>
      </c>
      <c r="E82" s="15" t="n">
        <v>5.5</v>
      </c>
      <c r="F82" s="15" t="n">
        <v>2.47</v>
      </c>
      <c r="G82" s="15" t="n">
        <v>1.12</v>
      </c>
      <c r="H82" s="16" t="inlineStr">
        <is>
          <t>More than 1.0 from B1</t>
        </is>
      </c>
    </row>
    <row r="83" ht="15" customHeight="1">
      <c r="A83" s="13" t="inlineStr">
        <is>
          <t>Omkar Dhumal</t>
        </is>
      </c>
      <c r="B83" s="16" t="inlineStr">
        <is>
          <t>CARBON</t>
        </is>
      </c>
      <c r="C83" s="16" t="inlineStr">
        <is>
          <t>Technology</t>
        </is>
      </c>
      <c r="D83" s="16" t="inlineStr">
        <is>
          <t>Senior UI Developer</t>
        </is>
      </c>
      <c r="E83" s="15" t="n">
        <v>3.3</v>
      </c>
      <c r="F83" s="15" t="n">
        <v>2.47</v>
      </c>
      <c r="G83" s="15" t="n">
        <v>1.12</v>
      </c>
      <c r="H83" s="16" t="inlineStr">
        <is>
          <t>More than 1.0 from B1</t>
        </is>
      </c>
    </row>
    <row r="84" ht="15" customHeight="1">
      <c r="A84" s="13" t="inlineStr">
        <is>
          <t>Harsh Borad</t>
        </is>
      </c>
      <c r="B84" s="16" t="inlineStr">
        <is>
          <t>CARBON</t>
        </is>
      </c>
      <c r="C84" s="16" t="inlineStr">
        <is>
          <t>Technology</t>
        </is>
      </c>
      <c r="D84" s="16" t="inlineStr">
        <is>
          <t>Senior Software Engineer</t>
        </is>
      </c>
      <c r="E84" s="15" t="n">
        <v>2.4</v>
      </c>
      <c r="F84" s="15" t="n">
        <v>2.45</v>
      </c>
      <c r="G84" s="15" t="n">
        <v>1.13</v>
      </c>
      <c r="H84" s="16" t="inlineStr">
        <is>
          <t>More than 1.0 from B1</t>
        </is>
      </c>
    </row>
    <row r="85" ht="15" customHeight="1">
      <c r="A85" s="13" t="inlineStr">
        <is>
          <t>Ravindra Kanojiya</t>
        </is>
      </c>
      <c r="B85" s="16" t="inlineStr">
        <is>
          <t>CARBON</t>
        </is>
      </c>
      <c r="C85" s="16" t="inlineStr">
        <is>
          <t>Support</t>
        </is>
      </c>
      <c r="D85" s="16" t="inlineStr">
        <is>
          <t>Senior Support Executive</t>
        </is>
      </c>
      <c r="E85" s="15" t="n">
        <v>8.300000000000001</v>
      </c>
      <c r="F85" s="15" t="n">
        <v>2.4</v>
      </c>
      <c r="G85" s="15" t="n">
        <v>1.15</v>
      </c>
      <c r="H85" s="16" t="inlineStr">
        <is>
          <t>More than 1.0 from B1</t>
        </is>
      </c>
    </row>
    <row r="86" ht="15" customHeight="1">
      <c r="A86" s="13" t="inlineStr">
        <is>
          <t>Riya Parekh</t>
        </is>
      </c>
      <c r="B86" s="16" t="inlineStr">
        <is>
          <t>CARBON</t>
        </is>
      </c>
      <c r="C86" s="16" t="inlineStr">
        <is>
          <t>Technology</t>
        </is>
      </c>
      <c r="D86" s="16" t="inlineStr">
        <is>
          <t>Senior Software Engineer</t>
        </is>
      </c>
      <c r="E86" s="15" t="n">
        <v>2.2</v>
      </c>
      <c r="F86" s="15" t="n">
        <v>2.42</v>
      </c>
      <c r="G86" s="15" t="n">
        <v>1.16</v>
      </c>
      <c r="H86" s="16" t="inlineStr">
        <is>
          <t>More than 1.0 from B1</t>
        </is>
      </c>
    </row>
    <row r="87" ht="15" customHeight="1">
      <c r="A87" s="13" t="inlineStr">
        <is>
          <t>Mandar Ukrulkar</t>
        </is>
      </c>
      <c r="B87" s="16" t="inlineStr">
        <is>
          <t>CARBON</t>
        </is>
      </c>
      <c r="C87" s="16" t="inlineStr">
        <is>
          <t>Technology</t>
        </is>
      </c>
      <c r="D87" s="16" t="inlineStr">
        <is>
          <t>Senior AI/ML Engineer</t>
        </is>
      </c>
      <c r="E87" s="15" t="n">
        <v>4.4</v>
      </c>
      <c r="F87" s="15" t="n">
        <v>2.25</v>
      </c>
      <c r="G87" s="15" t="n">
        <v>1.18</v>
      </c>
      <c r="H87" s="16" t="inlineStr">
        <is>
          <t>More than 1.0 from B1</t>
        </is>
      </c>
    </row>
    <row r="88" ht="28" customHeight="1">
      <c r="A88" s="13" t="inlineStr">
        <is>
          <t>Vanita Gaikwad</t>
        </is>
      </c>
      <c r="B88" s="16" t="inlineStr">
        <is>
          <t>CARBON</t>
        </is>
      </c>
      <c r="C88" s="16" t="inlineStr">
        <is>
          <t>Digitizing</t>
        </is>
      </c>
      <c r="D88" s="16" t="inlineStr">
        <is>
          <t>Senior Digitization Associate</t>
        </is>
      </c>
      <c r="E88" s="15" t="n">
        <v>7.9</v>
      </c>
      <c r="F88" s="15" t="n">
        <v>2.33</v>
      </c>
      <c r="G88" s="15" t="n">
        <v>1.21</v>
      </c>
      <c r="H88" s="16" t="inlineStr">
        <is>
          <t>More than 1.0 from B1</t>
        </is>
      </c>
    </row>
    <row r="89" ht="15" customHeight="1">
      <c r="A89" s="13" t="inlineStr">
        <is>
          <t>Rohit Sawant</t>
        </is>
      </c>
      <c r="B89" s="16" t="inlineStr">
        <is>
          <t>CARBON</t>
        </is>
      </c>
      <c r="C89" s="16" t="inlineStr">
        <is>
          <t>Services</t>
        </is>
      </c>
      <c r="D89" s="16" t="inlineStr">
        <is>
          <t>Senior Financial Analyst</t>
        </is>
      </c>
      <c r="E89" s="15" t="n">
        <v>7.4</v>
      </c>
      <c r="F89" s="15" t="n">
        <v>2.33</v>
      </c>
      <c r="G89" s="15" t="n">
        <v>1.21</v>
      </c>
      <c r="H89" s="16" t="inlineStr">
        <is>
          <t>More than 1.0 from B1</t>
        </is>
      </c>
    </row>
    <row r="90" ht="28" customHeight="1">
      <c r="A90" s="13" t="inlineStr">
        <is>
          <t>Fatima Bhaiji</t>
        </is>
      </c>
      <c r="B90" s="16" t="inlineStr">
        <is>
          <t>CARBON</t>
        </is>
      </c>
      <c r="C90" s="16" t="inlineStr">
        <is>
          <t>Marketing</t>
        </is>
      </c>
      <c r="D90" s="16" t="inlineStr">
        <is>
          <t>Senior Sales Development Representative</t>
        </is>
      </c>
      <c r="E90" s="15" t="n">
        <v>7.1</v>
      </c>
      <c r="F90" s="15" t="n">
        <v>2.3</v>
      </c>
      <c r="G90" s="15" t="n">
        <v>1.25</v>
      </c>
      <c r="H90" s="16" t="inlineStr">
        <is>
          <t>More than 1.0 from B1</t>
        </is>
      </c>
    </row>
    <row r="91" ht="15" customHeight="1">
      <c r="A91" s="13" t="inlineStr">
        <is>
          <t>Sweety Mukherjee</t>
        </is>
      </c>
      <c r="B91" s="16" t="inlineStr">
        <is>
          <t>CARBON</t>
        </is>
      </c>
      <c r="C91" s="16" t="inlineStr">
        <is>
          <t>Support</t>
        </is>
      </c>
      <c r="D91" s="16" t="inlineStr">
        <is>
          <t>Senior Support Executive</t>
        </is>
      </c>
      <c r="E91" s="15" t="n">
        <v>7</v>
      </c>
      <c r="F91" s="15" t="n">
        <v>2.3</v>
      </c>
      <c r="G91" s="15" t="n">
        <v>1.25</v>
      </c>
      <c r="H91" s="16" t="inlineStr">
        <is>
          <t>More than 1.0 from B1</t>
        </is>
      </c>
    </row>
    <row r="92" ht="15" customHeight="1">
      <c r="A92" s="13" t="inlineStr">
        <is>
          <t>Gajanan Vadekar</t>
        </is>
      </c>
      <c r="B92" s="16" t="inlineStr">
        <is>
          <t>CARBON</t>
        </is>
      </c>
      <c r="C92" s="16" t="inlineStr">
        <is>
          <t>Support</t>
        </is>
      </c>
      <c r="D92" s="16" t="inlineStr">
        <is>
          <t>Senior Software Engineer</t>
        </is>
      </c>
      <c r="E92" s="15" t="n">
        <v>4.1</v>
      </c>
      <c r="F92" s="15" t="n">
        <v>2.25</v>
      </c>
      <c r="G92" s="15" t="n">
        <v>1.29</v>
      </c>
      <c r="H92" s="16" t="inlineStr">
        <is>
          <t>More than 1.0 from B1</t>
        </is>
      </c>
    </row>
    <row r="93" ht="15" customHeight="1">
      <c r="A93" s="13" t="inlineStr">
        <is>
          <t>Pratikkumar Mistry</t>
        </is>
      </c>
      <c r="B93" s="16" t="inlineStr">
        <is>
          <t>CARBON</t>
        </is>
      </c>
      <c r="C93" s="16" t="inlineStr">
        <is>
          <t>Quality Assurance</t>
        </is>
      </c>
      <c r="D93" s="16" t="inlineStr">
        <is>
          <t>Senior QA Engineer</t>
        </is>
      </c>
      <c r="E93" s="15" t="n">
        <v>6.9</v>
      </c>
      <c r="F93" s="15" t="n">
        <v>2.25</v>
      </c>
      <c r="G93" s="15" t="n">
        <v>1.3</v>
      </c>
      <c r="H93" s="16" t="inlineStr">
        <is>
          <t>More than 1.0 from B1</t>
        </is>
      </c>
    </row>
    <row r="94" ht="15" customHeight="1">
      <c r="A94" s="13" t="inlineStr">
        <is>
          <t>Pritam Kadam</t>
        </is>
      </c>
      <c r="B94" s="16" t="inlineStr">
        <is>
          <t>CARBON</t>
        </is>
      </c>
      <c r="C94" s="16" t="inlineStr">
        <is>
          <t>Support</t>
        </is>
      </c>
      <c r="D94" s="16" t="inlineStr">
        <is>
          <t>Senior Support Executive</t>
        </is>
      </c>
      <c r="E94" s="15" t="n">
        <v>5.7</v>
      </c>
      <c r="F94" s="15" t="n">
        <v>2.25</v>
      </c>
      <c r="G94" s="15" t="n">
        <v>1.3</v>
      </c>
      <c r="H94" s="16" t="inlineStr">
        <is>
          <t>More than 1.0 from B1</t>
        </is>
      </c>
    </row>
    <row r="95" ht="15" customHeight="1">
      <c r="A95" s="13" t="inlineStr">
        <is>
          <t>Palak Verma</t>
        </is>
      </c>
      <c r="B95" s="16" t="inlineStr">
        <is>
          <t>CARBON</t>
        </is>
      </c>
      <c r="C95" s="16" t="inlineStr">
        <is>
          <t>Services</t>
        </is>
      </c>
      <c r="D95" s="16" t="inlineStr">
        <is>
          <t>Senior Financial Analyst</t>
        </is>
      </c>
      <c r="E95" s="15" t="n">
        <v>5.5</v>
      </c>
      <c r="F95" s="15" t="n">
        <v>2.23</v>
      </c>
      <c r="G95" s="15" t="n">
        <v>1.31</v>
      </c>
      <c r="H95" s="16" t="inlineStr">
        <is>
          <t>More than 1.0 from B1</t>
        </is>
      </c>
    </row>
    <row r="96" ht="15" customHeight="1">
      <c r="A96" s="13" t="inlineStr">
        <is>
          <t>Imtiyaz Pathan</t>
        </is>
      </c>
      <c r="B96" s="16" t="inlineStr">
        <is>
          <t>CARBON</t>
        </is>
      </c>
      <c r="C96" s="16" t="inlineStr">
        <is>
          <t>Technology</t>
        </is>
      </c>
      <c r="D96" s="16" t="inlineStr">
        <is>
          <t>Senior Software Engineer</t>
        </is>
      </c>
      <c r="E96" s="15" t="n">
        <v>4.3</v>
      </c>
      <c r="F96" s="15" t="n">
        <v>2.2</v>
      </c>
      <c r="G96" s="15" t="n">
        <v>1.35</v>
      </c>
      <c r="H96" s="16" t="inlineStr">
        <is>
          <t>More than 1.0 from B1</t>
        </is>
      </c>
    </row>
    <row r="97" ht="15" customHeight="1">
      <c r="A97" s="13" t="inlineStr">
        <is>
          <t>Bansi Amipara</t>
        </is>
      </c>
      <c r="B97" s="16" t="inlineStr">
        <is>
          <t>CARBON</t>
        </is>
      </c>
      <c r="C97" s="16" t="inlineStr">
        <is>
          <t>Technology</t>
        </is>
      </c>
      <c r="D97" s="16" t="inlineStr">
        <is>
          <t>Senior Software Engineer</t>
        </is>
      </c>
      <c r="E97" s="15" t="n">
        <v>4.2</v>
      </c>
      <c r="F97" s="15" t="n">
        <v>2.2</v>
      </c>
      <c r="G97" s="15" t="n">
        <v>1.35</v>
      </c>
      <c r="H97" s="16" t="inlineStr">
        <is>
          <t>More than 1.0 from B1</t>
        </is>
      </c>
    </row>
    <row r="98" ht="15" customHeight="1">
      <c r="A98" s="13" t="inlineStr">
        <is>
          <t>Karan Kapadia</t>
        </is>
      </c>
      <c r="B98" s="16" t="inlineStr">
        <is>
          <t>CARBON</t>
        </is>
      </c>
      <c r="C98" s="16" t="inlineStr">
        <is>
          <t>Technology</t>
        </is>
      </c>
      <c r="D98" s="16" t="inlineStr">
        <is>
          <t>Senior Software Engineer</t>
        </is>
      </c>
      <c r="E98" s="15" t="n">
        <v>4.4</v>
      </c>
      <c r="F98" s="15" t="n">
        <v>2.2</v>
      </c>
      <c r="G98" s="15" t="n">
        <v>1.35</v>
      </c>
      <c r="H98" s="16" t="inlineStr">
        <is>
          <t>More than 1.0 from B1</t>
        </is>
      </c>
    </row>
    <row r="99" ht="15" customHeight="1">
      <c r="A99" s="13" t="inlineStr">
        <is>
          <t>Kinjal Rathod</t>
        </is>
      </c>
      <c r="B99" s="16" t="inlineStr">
        <is>
          <t>CARBON</t>
        </is>
      </c>
      <c r="C99" s="16" t="inlineStr">
        <is>
          <t>Technology</t>
        </is>
      </c>
      <c r="D99" s="16" t="inlineStr">
        <is>
          <t>Senior Software Engineer</t>
        </is>
      </c>
      <c r="E99" s="15" t="n">
        <v>4.2</v>
      </c>
      <c r="F99" s="15" t="n">
        <v>2.2</v>
      </c>
      <c r="G99" s="15" t="n">
        <v>1.35</v>
      </c>
      <c r="H99" s="16" t="inlineStr">
        <is>
          <t>More than 1.0 from B1</t>
        </is>
      </c>
    </row>
    <row r="100" ht="15" customHeight="1">
      <c r="A100" s="13" t="inlineStr">
        <is>
          <t>Hrishikesh Thombare</t>
        </is>
      </c>
      <c r="B100" s="16" t="inlineStr">
        <is>
          <t>CARBON</t>
        </is>
      </c>
      <c r="C100" s="16" t="inlineStr">
        <is>
          <t>Quality Assurance</t>
        </is>
      </c>
      <c r="D100" s="16" t="inlineStr">
        <is>
          <t>Senior QA Engineer</t>
        </is>
      </c>
      <c r="E100" s="15" t="n">
        <v>4.1</v>
      </c>
      <c r="F100" s="15" t="n">
        <v>2.15</v>
      </c>
      <c r="G100" s="15" t="n">
        <v>1.4</v>
      </c>
      <c r="H100" s="16" t="inlineStr">
        <is>
          <t>More than 1.0 from B1</t>
        </is>
      </c>
    </row>
    <row r="101" ht="15" customHeight="1">
      <c r="A101" s="13" t="inlineStr">
        <is>
          <t>Tasmiyah Patni</t>
        </is>
      </c>
      <c r="B101" s="16" t="inlineStr">
        <is>
          <t>CARBON</t>
        </is>
      </c>
      <c r="C101" s="16" t="inlineStr">
        <is>
          <t>Quality Assurance</t>
        </is>
      </c>
      <c r="D101" s="16" t="inlineStr">
        <is>
          <t>Senior QA Engineer</t>
        </is>
      </c>
      <c r="E101" s="15" t="n">
        <v>4.4</v>
      </c>
      <c r="F101" s="15" t="n">
        <v>2.15</v>
      </c>
      <c r="G101" s="15" t="n">
        <v>1.4</v>
      </c>
      <c r="H101" s="16" t="inlineStr">
        <is>
          <t>More than 1.0 from B1</t>
        </is>
      </c>
    </row>
    <row r="102" ht="15" customHeight="1">
      <c r="A102" s="13" t="inlineStr">
        <is>
          <t>Shruti Samant</t>
        </is>
      </c>
      <c r="B102" s="16" t="inlineStr">
        <is>
          <t>CARBON</t>
        </is>
      </c>
      <c r="C102" s="16" t="inlineStr">
        <is>
          <t>Support</t>
        </is>
      </c>
      <c r="D102" s="16" t="inlineStr">
        <is>
          <t>Senior Support Executive</t>
        </is>
      </c>
      <c r="E102" s="15" t="n">
        <v>3.5</v>
      </c>
      <c r="F102" s="15" t="n">
        <v>2.15</v>
      </c>
      <c r="G102" s="15" t="n">
        <v>1.4</v>
      </c>
      <c r="H102" s="16" t="inlineStr">
        <is>
          <t>More than 1.0 from B1</t>
        </is>
      </c>
    </row>
    <row r="103" ht="15" customHeight="1">
      <c r="A103" s="13" t="inlineStr">
        <is>
          <t>Saurabh Kadam</t>
        </is>
      </c>
      <c r="B103" s="16" t="inlineStr">
        <is>
          <t>CARBON</t>
        </is>
      </c>
      <c r="C103" s="16" t="inlineStr">
        <is>
          <t>Technology</t>
        </is>
      </c>
      <c r="D103" s="16" t="inlineStr">
        <is>
          <t>Senior AI/ML Engineer</t>
        </is>
      </c>
      <c r="E103" s="15" t="n">
        <v>3.2</v>
      </c>
      <c r="F103" s="15" t="n">
        <v>2.15</v>
      </c>
      <c r="G103" s="15" t="n">
        <v>1.4</v>
      </c>
      <c r="H103" s="16" t="inlineStr">
        <is>
          <t>More than 1.0 from B1</t>
        </is>
      </c>
    </row>
    <row r="104" ht="15" customHeight="1">
      <c r="A104" s="13" t="inlineStr">
        <is>
          <t>Harsh Icecreamwala</t>
        </is>
      </c>
      <c r="B104" s="16" t="inlineStr">
        <is>
          <t>CARBON</t>
        </is>
      </c>
      <c r="C104" s="16" t="inlineStr">
        <is>
          <t>Technology</t>
        </is>
      </c>
      <c r="D104" s="16" t="inlineStr">
        <is>
          <t>Senior Software Engineer</t>
        </is>
      </c>
      <c r="E104" s="15" t="n">
        <v>2.9</v>
      </c>
      <c r="F104" s="15" t="n">
        <v>2.15</v>
      </c>
      <c r="G104" s="15" t="n">
        <v>1.4</v>
      </c>
      <c r="H104" s="16" t="inlineStr">
        <is>
          <t>More than 1.0 from B1</t>
        </is>
      </c>
    </row>
    <row r="105" ht="15" customHeight="1">
      <c r="A105" s="13" t="inlineStr">
        <is>
          <t>Kuldip D Shah</t>
        </is>
      </c>
      <c r="B105" s="16" t="inlineStr">
        <is>
          <t>CARBON</t>
        </is>
      </c>
      <c r="C105" s="16" t="inlineStr">
        <is>
          <t>Technology</t>
        </is>
      </c>
      <c r="D105" s="16" t="inlineStr">
        <is>
          <t>Senior Software Engineer</t>
        </is>
      </c>
      <c r="E105" s="15" t="n">
        <v>4.5</v>
      </c>
      <c r="F105" s="15" t="n">
        <v>2.15</v>
      </c>
      <c r="G105" s="15" t="n">
        <v>1.4</v>
      </c>
      <c r="H105" s="16" t="inlineStr">
        <is>
          <t>More than 1.0 from B1</t>
        </is>
      </c>
    </row>
    <row r="106" ht="15" customHeight="1">
      <c r="A106" s="13" t="inlineStr">
        <is>
          <t>Rushali Patel</t>
        </is>
      </c>
      <c r="B106" s="16" t="inlineStr">
        <is>
          <t>CARBON</t>
        </is>
      </c>
      <c r="C106" s="16" t="inlineStr">
        <is>
          <t>Technology</t>
        </is>
      </c>
      <c r="D106" s="16" t="inlineStr">
        <is>
          <t>Senior UI Developer</t>
        </is>
      </c>
      <c r="E106" s="15" t="n">
        <v>3.2</v>
      </c>
      <c r="F106" s="15" t="n">
        <v>2.15</v>
      </c>
      <c r="G106" s="15" t="n">
        <v>1.4</v>
      </c>
      <c r="H106" s="16" t="inlineStr">
        <is>
          <t>More than 1.0 from B1</t>
        </is>
      </c>
    </row>
    <row r="107" ht="28" customHeight="1">
      <c r="A107" s="13" t="inlineStr">
        <is>
          <t>Bhavesh Gusain</t>
        </is>
      </c>
      <c r="B107" s="16" t="inlineStr">
        <is>
          <t>CARBON</t>
        </is>
      </c>
      <c r="C107" s="16" t="inlineStr">
        <is>
          <t>Digitizing</t>
        </is>
      </c>
      <c r="D107" s="16" t="inlineStr">
        <is>
          <t>Senior Digitization Associate</t>
        </is>
      </c>
      <c r="E107" s="15" t="n">
        <v>2.6</v>
      </c>
      <c r="F107" s="15" t="n">
        <v>2.13</v>
      </c>
      <c r="G107" s="15" t="n">
        <v>1.42</v>
      </c>
      <c r="H107" s="16" t="inlineStr">
        <is>
          <t>More than 1.0 from B1</t>
        </is>
      </c>
    </row>
    <row r="108" ht="28" customHeight="1">
      <c r="A108" s="13" t="inlineStr">
        <is>
          <t>Saurav Nirmal</t>
        </is>
      </c>
      <c r="B108" s="16" t="inlineStr">
        <is>
          <t>CARBON</t>
        </is>
      </c>
      <c r="C108" s="16" t="inlineStr">
        <is>
          <t>Digitizing</t>
        </is>
      </c>
      <c r="D108" s="16" t="inlineStr">
        <is>
          <t>Senior Digitization Associate</t>
        </is>
      </c>
      <c r="E108" s="15" t="n">
        <v>2.7</v>
      </c>
      <c r="F108" s="15" t="n">
        <v>2.13</v>
      </c>
      <c r="G108" s="15" t="n">
        <v>1.42</v>
      </c>
      <c r="H108" s="16" t="inlineStr">
        <is>
          <t>More than 1.0 from B1</t>
        </is>
      </c>
    </row>
    <row r="109" ht="28" customHeight="1">
      <c r="A109" s="13" t="inlineStr">
        <is>
          <t>Shravan Ghadi</t>
        </is>
      </c>
      <c r="B109" s="16" t="inlineStr">
        <is>
          <t>CARBON</t>
        </is>
      </c>
      <c r="C109" s="16" t="inlineStr">
        <is>
          <t>Digitizing</t>
        </is>
      </c>
      <c r="D109" s="16" t="inlineStr">
        <is>
          <t>Senior Digitization Associate</t>
        </is>
      </c>
      <c r="E109" s="15" t="n">
        <v>4.5</v>
      </c>
      <c r="F109" s="15" t="n">
        <v>2.13</v>
      </c>
      <c r="G109" s="15" t="n">
        <v>1.42</v>
      </c>
      <c r="H109" s="16" t="inlineStr">
        <is>
          <t>More than 1.0 from B1</t>
        </is>
      </c>
    </row>
    <row r="110" ht="28" customHeight="1">
      <c r="A110" s="13" t="inlineStr">
        <is>
          <t>Siddhesh Manjrekar</t>
        </is>
      </c>
      <c r="B110" s="16" t="inlineStr">
        <is>
          <t>CARBON</t>
        </is>
      </c>
      <c r="C110" s="16" t="inlineStr">
        <is>
          <t>Digitizing</t>
        </is>
      </c>
      <c r="D110" s="16" t="inlineStr">
        <is>
          <t>Senior Digitization Associate</t>
        </is>
      </c>
      <c r="E110" s="15" t="n">
        <v>3.5</v>
      </c>
      <c r="F110" s="15" t="n">
        <v>2.13</v>
      </c>
      <c r="G110" s="15" t="n">
        <v>1.42</v>
      </c>
      <c r="H110" s="16" t="inlineStr">
        <is>
          <t>More than 1.0 from B1</t>
        </is>
      </c>
    </row>
    <row r="111" ht="15" customHeight="1">
      <c r="A111" s="13" t="inlineStr">
        <is>
          <t>Kush Govani</t>
        </is>
      </c>
      <c r="B111" s="16" t="inlineStr">
        <is>
          <t>CARBON</t>
        </is>
      </c>
      <c r="C111" s="16" t="inlineStr">
        <is>
          <t>Technology</t>
        </is>
      </c>
      <c r="D111" s="16" t="inlineStr">
        <is>
          <t>Senior UI Developer</t>
        </is>
      </c>
      <c r="E111" s="15" t="n">
        <v>3.1</v>
      </c>
      <c r="F111" s="15" t="n">
        <v>2.1</v>
      </c>
      <c r="G111" s="15" t="n">
        <v>1.45</v>
      </c>
      <c r="H111" s="16" t="inlineStr">
        <is>
          <t>More than 1.0 from B1</t>
        </is>
      </c>
    </row>
    <row r="112" ht="28" customHeight="1">
      <c r="A112" s="13" t="inlineStr">
        <is>
          <t>Gaurav Yashwant Chaulkar</t>
        </is>
      </c>
      <c r="B112" s="16" t="inlineStr">
        <is>
          <t>CARBON</t>
        </is>
      </c>
      <c r="C112" s="16" t="inlineStr">
        <is>
          <t>Digitizing</t>
        </is>
      </c>
      <c r="D112" s="16" t="inlineStr">
        <is>
          <t>Senior Digitization Associate</t>
        </is>
      </c>
      <c r="E112" s="15" t="n">
        <v>3</v>
      </c>
      <c r="F112" s="15" t="n">
        <v>2.08</v>
      </c>
      <c r="G112" s="15" t="n">
        <v>1.46</v>
      </c>
      <c r="H112" s="16" t="inlineStr">
        <is>
          <t>More than 1.0 from B1</t>
        </is>
      </c>
    </row>
    <row r="113" ht="15" customHeight="1">
      <c r="A113" s="13" t="inlineStr">
        <is>
          <t>Anuj Pardeshi</t>
        </is>
      </c>
      <c r="B113" s="16" t="inlineStr">
        <is>
          <t>CARBON</t>
        </is>
      </c>
      <c r="C113" s="16" t="inlineStr">
        <is>
          <t>Technology</t>
        </is>
      </c>
      <c r="D113" s="16" t="inlineStr">
        <is>
          <t>Senior Software Engineer</t>
        </is>
      </c>
      <c r="E113" s="15" t="n">
        <v>4</v>
      </c>
      <c r="F113" s="15" t="n">
        <v>2.07</v>
      </c>
      <c r="G113" s="15" t="n">
        <v>1.48</v>
      </c>
      <c r="H113" s="16" t="inlineStr">
        <is>
          <t>More than 1.0 from B1</t>
        </is>
      </c>
    </row>
    <row r="114" ht="28" customHeight="1">
      <c r="A114" s="13" t="inlineStr">
        <is>
          <t>Farina Pathan</t>
        </is>
      </c>
      <c r="B114" s="16" t="inlineStr">
        <is>
          <t>CARBON</t>
        </is>
      </c>
      <c r="C114" s="16" t="inlineStr">
        <is>
          <t>Digitizing</t>
        </is>
      </c>
      <c r="D114" s="16" t="inlineStr">
        <is>
          <t>Senior Digitization Associate</t>
        </is>
      </c>
      <c r="E114" s="15" t="n">
        <v>2.6</v>
      </c>
      <c r="F114" s="15" t="n">
        <v>2.05</v>
      </c>
      <c r="G114" s="15" t="n">
        <v>1.5</v>
      </c>
      <c r="H114" s="16" t="inlineStr">
        <is>
          <t>More than 1.0 from B1</t>
        </is>
      </c>
    </row>
    <row r="115" ht="28" customHeight="1">
      <c r="A115" s="13" t="inlineStr">
        <is>
          <t>Samiksha Ramdas Bhabal</t>
        </is>
      </c>
      <c r="B115" s="16" t="inlineStr">
        <is>
          <t>CARBON</t>
        </is>
      </c>
      <c r="C115" s="16" t="inlineStr">
        <is>
          <t>Digitizing</t>
        </is>
      </c>
      <c r="D115" s="16" t="inlineStr">
        <is>
          <t>Senior Digitization Associate</t>
        </is>
      </c>
      <c r="E115" s="15" t="n">
        <v>3.1</v>
      </c>
      <c r="F115" s="15" t="n">
        <v>2.05</v>
      </c>
      <c r="G115" s="15" t="n">
        <v>1.5</v>
      </c>
      <c r="H115" s="16" t="inlineStr">
        <is>
          <t>More than 1.0 from B1</t>
        </is>
      </c>
    </row>
  </sheetData>
  <mergeCells count="4">
    <mergeCell ref="A3:H3"/>
    <mergeCell ref="A2:H2"/>
    <mergeCell ref="A5:H5"/>
    <mergeCell ref="A1:H1"/>
  </mergeCells>
  <conditionalFormatting sqref="G7:G115">
    <cfRule type="colorScale" priority="1">
      <colorScale>
        <cfvo type="num" val="0"/>
        <cfvo type="num" val="1.5"/>
        <color rgb="00A9D08E"/>
        <color rgb="00FFFFFF"/>
      </colorScale>
    </cfRule>
  </conditionalFormatting>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1.xml><?xml version="1.0" encoding="utf-8"?>
<worksheet xmlns="http://schemas.openxmlformats.org/spreadsheetml/2006/main">
  <sheetPr>
    <tabColor rgb="007030A0"/>
    <outlinePr summaryBelow="1" summaryRight="1"/>
    <pageSetUpPr fitToPage="1"/>
  </sheetPr>
  <dimension ref="A1:I14"/>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26" customWidth="1" min="3" max="3"/>
    <col width="9" customWidth="1" min="4" max="4"/>
    <col width="22" customWidth="1" min="5" max="5"/>
    <col width="34" customWidth="1" min="6" max="6"/>
    <col width="34" customWidth="1" min="7" max="7"/>
    <col width="34" customWidth="1" min="8" max="8"/>
    <col width="13" customWidth="1" min="9" max="9"/>
  </cols>
  <sheetData>
    <row r="1" ht="34" customHeight="1">
      <c r="A1" s="1" t="inlineStr">
        <is>
          <t>Succession — C–E roles and who could step up</t>
        </is>
      </c>
      <c r="I1" s="243" t="inlineStr">
        <is>
          <t>◂ Contents</t>
        </is>
      </c>
    </row>
    <row r="2" ht="32" customHeight="1">
      <c r="A2" s="3" t="inlineStr">
        <is>
          <r>
            <rPr>
              <rFont val="Calibri"/>
              <b val="1"/>
              <i val="1"/>
              <color rgb="00404040"/>
              <sz val="10"/>
            </rPr>
            <t>Sheet 15 · For every role at C1 and above:</t>
          </r>
          <r>
            <rPr>
              <rFont val="Calibri"/>
              <i val="1"/>
              <color rgb="00404040"/>
              <sz val="10"/>
            </rPr>
            <t xml:space="preserve"> people in the same job family, up to three steps below, by readiness · from the talent data on sheet 8. Business and enterprise leaders: anyone at C1 or above in the same business · enterprise roles: any business. Confirm or name successors in calibration.</t>
          </r>
        </is>
      </c>
    </row>
    <row r="3">
      <c r="A3" s="4" t="inlineStr">
        <is>
          <t>IRIS · Job Architecture &amp; Job Design · Final v1.12 · October 2026 · Internal — Confidential</t>
        </is>
      </c>
    </row>
    <row r="4"/>
    <row r="5" ht="15" customHeight="1">
      <c r="A5" s="12" t="inlineStr">
        <is>
          <t>Role holder</t>
        </is>
      </c>
      <c r="B5" s="12" t="inlineStr">
        <is>
          <t>Business</t>
        </is>
      </c>
      <c r="C5" s="12" t="inlineStr">
        <is>
          <t>Role</t>
        </is>
      </c>
      <c r="D5" s="12" t="inlineStr">
        <is>
          <t>Level</t>
        </is>
      </c>
      <c r="E5" s="12" t="inlineStr">
        <is>
          <t>Cover</t>
        </is>
      </c>
      <c r="F5" s="12" t="inlineStr">
        <is>
          <t>Ready now</t>
        </is>
      </c>
      <c r="G5" s="12" t="inlineStr">
        <is>
          <t>Ready in 6–12 months</t>
        </is>
      </c>
      <c r="H5" s="12" t="inlineStr">
        <is>
          <t>High potential</t>
        </is>
      </c>
    </row>
    <row r="6" ht="28" customHeight="1">
      <c r="A6" s="13" t="inlineStr">
        <is>
          <t>Dixit Jasani</t>
        </is>
      </c>
      <c r="B6" s="16" t="inlineStr">
        <is>
          <t>CARBON</t>
        </is>
      </c>
      <c r="C6" s="16" t="inlineStr">
        <is>
          <t>Chief Revenue Officer</t>
        </is>
      </c>
      <c r="D6" s="15" t="inlineStr">
        <is>
          <t>E1</t>
        </is>
      </c>
      <c r="E6" s="18" t="inlineStr">
        <is>
          <t>No successor identified</t>
        </is>
      </c>
      <c r="F6" s="16" t="inlineStr">
        <is>
          <t>—</t>
        </is>
      </c>
      <c r="G6" s="16" t="inlineStr">
        <is>
          <t>—</t>
        </is>
      </c>
      <c r="H6" s="16" t="inlineStr">
        <is>
          <t>—</t>
        </is>
      </c>
    </row>
    <row r="7" ht="28" customHeight="1">
      <c r="A7" s="13" t="inlineStr">
        <is>
          <t>Anuradha RK</t>
        </is>
      </c>
      <c r="B7" s="16" t="inlineStr">
        <is>
          <t>CARBON</t>
        </is>
      </c>
      <c r="C7" s="16" t="inlineStr">
        <is>
          <t>Business Head</t>
        </is>
      </c>
      <c r="D7" s="15" t="inlineStr">
        <is>
          <t>D2</t>
        </is>
      </c>
      <c r="E7" s="21" t="inlineStr">
        <is>
          <t>Ready-now successor</t>
        </is>
      </c>
      <c r="F7" s="16" t="inlineStr">
        <is>
          <t>Vijay Parulekar · C1, CARBON, Shashikant Mudaliar · C1, CARBON</t>
        </is>
      </c>
      <c r="G7" s="16" t="inlineStr">
        <is>
          <t>Anushree Aparajit · C1, CARBON</t>
        </is>
      </c>
      <c r="H7" s="16" t="inlineStr">
        <is>
          <t>—</t>
        </is>
      </c>
    </row>
    <row r="8" ht="28" customHeight="1">
      <c r="A8" s="13" t="inlineStr">
        <is>
          <t>Suman Adhikary</t>
        </is>
      </c>
      <c r="B8" s="16" t="inlineStr">
        <is>
          <t>CARBON</t>
        </is>
      </c>
      <c r="C8" s="16" t="inlineStr">
        <is>
          <t>Senior Vice President – Customer Experience</t>
        </is>
      </c>
      <c r="D8" s="15" t="inlineStr">
        <is>
          <t>D1</t>
        </is>
      </c>
      <c r="E8" s="21" t="inlineStr">
        <is>
          <t>Ready-now successor</t>
        </is>
      </c>
      <c r="F8" s="16" t="inlineStr">
        <is>
          <t>Vijay Parulekar · C1, CARBON, Shashikant Mudaliar · C1, CARBON</t>
        </is>
      </c>
      <c r="G8" s="16" t="inlineStr">
        <is>
          <t>Anushree Aparajit · C1, CARBON</t>
        </is>
      </c>
      <c r="H8" s="16" t="inlineStr">
        <is>
          <t>—</t>
        </is>
      </c>
    </row>
    <row r="9" ht="28" customHeight="1">
      <c r="A9" s="13" t="inlineStr">
        <is>
          <t>Ashish Singhvi</t>
        </is>
      </c>
      <c r="B9" s="16" t="inlineStr">
        <is>
          <t>CARBON</t>
        </is>
      </c>
      <c r="C9" s="16" t="inlineStr">
        <is>
          <t>Head – Product Engineering</t>
        </is>
      </c>
      <c r="D9" s="15" t="inlineStr">
        <is>
          <t>C2</t>
        </is>
      </c>
      <c r="E9" s="18" t="inlineStr">
        <is>
          <t>No successor identified</t>
        </is>
      </c>
      <c r="F9" s="16" t="inlineStr">
        <is>
          <t>—</t>
        </is>
      </c>
      <c r="G9" s="16" t="inlineStr">
        <is>
          <t>—</t>
        </is>
      </c>
      <c r="H9" s="16" t="inlineStr">
        <is>
          <t>—</t>
        </is>
      </c>
    </row>
    <row r="10" ht="67" customHeight="1">
      <c r="A10" s="13" t="inlineStr">
        <is>
          <t>Vijay Parulekar</t>
        </is>
      </c>
      <c r="B10" s="16" t="inlineStr">
        <is>
          <t>CARBON</t>
        </is>
      </c>
      <c r="C10" s="16" t="inlineStr">
        <is>
          <t>Associate Head – Digitization</t>
        </is>
      </c>
      <c r="D10" s="15" t="inlineStr">
        <is>
          <t>C1</t>
        </is>
      </c>
      <c r="E10" s="21" t="inlineStr">
        <is>
          <t>Ready-now successor</t>
        </is>
      </c>
      <c r="F10" s="16" t="inlineStr">
        <is>
          <t>Janardan Bale · B2, CARBON, Dinesh Sharma · B1, CARBON, Prajakta Mokal · B1, CARBON, Tejas Kat · B1, CARBON, Ritesh Yeram · B1, CARBON</t>
        </is>
      </c>
      <c r="G10" s="16" t="inlineStr">
        <is>
          <t>—</t>
        </is>
      </c>
      <c r="H10" s="16" t="inlineStr">
        <is>
          <t>—</t>
        </is>
      </c>
    </row>
    <row r="11" ht="28" customHeight="1">
      <c r="A11" s="13" t="inlineStr">
        <is>
          <t>Sreyash Duragkar</t>
        </is>
      </c>
      <c r="B11" s="16" t="inlineStr">
        <is>
          <t>CARBON</t>
        </is>
      </c>
      <c r="C11" s="16" t="inlineStr">
        <is>
          <t>Principal – Enterprise Sales</t>
        </is>
      </c>
      <c r="D11" s="15" t="inlineStr">
        <is>
          <t>C1</t>
        </is>
      </c>
      <c r="E11" s="18" t="inlineStr">
        <is>
          <t>No successor identified</t>
        </is>
      </c>
      <c r="F11" s="16" t="inlineStr">
        <is>
          <t>—</t>
        </is>
      </c>
      <c r="G11" s="16" t="inlineStr">
        <is>
          <t>—</t>
        </is>
      </c>
      <c r="H11" s="16" t="inlineStr">
        <is>
          <t>—</t>
        </is>
      </c>
    </row>
    <row r="12" ht="80" customHeight="1">
      <c r="A12" s="13" t="inlineStr">
        <is>
          <t>Shashikant Mudaliar</t>
        </is>
      </c>
      <c r="B12" s="16" t="inlineStr">
        <is>
          <t>CARBON</t>
        </is>
      </c>
      <c r="C12" s="16" t="inlineStr">
        <is>
          <t>Associate Head – XBRL Assisted Services</t>
        </is>
      </c>
      <c r="D12" s="15" t="inlineStr">
        <is>
          <t>C1</t>
        </is>
      </c>
      <c r="E12" s="21" t="inlineStr">
        <is>
          <t>Ready-now successor</t>
        </is>
      </c>
      <c r="F12" s="16" t="inlineStr">
        <is>
          <t>Mayur Zope · B2, CARBON, Jinesh Kumar S · B2, CARBON, Mohammed Dholkawala · B2, CARBON, Priyanka Jadhav · B2, CARBON, Vipul Kurhade · B1, CARBON, Amruta Mirashi · B1, CARBON +6 more</t>
        </is>
      </c>
      <c r="G12" s="16" t="inlineStr">
        <is>
          <t>Vivek Patil · B1, CARBON</t>
        </is>
      </c>
      <c r="H12" s="16" t="inlineStr">
        <is>
          <t>Vivek Patil · B1, CARBON</t>
        </is>
      </c>
    </row>
    <row r="13" ht="80" customHeight="1">
      <c r="A13" s="13" t="inlineStr">
        <is>
          <t>K Ashok Kumar</t>
        </is>
      </c>
      <c r="B13" s="16" t="inlineStr">
        <is>
          <t>CARBON</t>
        </is>
      </c>
      <c r="C13" s="16" t="inlineStr">
        <is>
          <t>Associate Head – Assisted Services</t>
        </is>
      </c>
      <c r="D13" s="15" t="inlineStr">
        <is>
          <t>C1</t>
        </is>
      </c>
      <c r="E13" s="21" t="inlineStr">
        <is>
          <t>Ready-now successor</t>
        </is>
      </c>
      <c r="F13" s="16" t="inlineStr">
        <is>
          <t>Mayur Zope · B2, CARBON, Jinesh Kumar S · B2, CARBON, Mohammed Dholkawala · B2, CARBON, Priyanka Jadhav · B2, CARBON, Vipul Kurhade · B1, CARBON, Amruta Mirashi · B1, CARBON +6 more</t>
        </is>
      </c>
      <c r="G13" s="16" t="inlineStr">
        <is>
          <t>Vivek Patil · B1, CARBON</t>
        </is>
      </c>
      <c r="H13" s="16" t="inlineStr">
        <is>
          <t>Vivek Patil · B1, CARBON</t>
        </is>
      </c>
    </row>
    <row r="14" ht="67" customHeight="1">
      <c r="A14" s="13" t="inlineStr">
        <is>
          <t>Anushree Aparajit</t>
        </is>
      </c>
      <c r="B14" s="16" t="inlineStr">
        <is>
          <t>CARBON</t>
        </is>
      </c>
      <c r="C14" s="16" t="inlineStr">
        <is>
          <t>Associate Head – Customer Success</t>
        </is>
      </c>
      <c r="D14" s="15" t="inlineStr">
        <is>
          <t>C1</t>
        </is>
      </c>
      <c r="E14" s="21" t="inlineStr">
        <is>
          <t>Ready-now successor</t>
        </is>
      </c>
      <c r="F14" s="16" t="inlineStr">
        <is>
          <t>Datta Hatagale · B1, CARBON, Aakanksha Swaminathan · B1, CARBON, Karthik Menon · B1, CARBON, Neha Gajbhiye · B2, CARBON, Chinmayi Patil · B2, CARBON</t>
        </is>
      </c>
      <c r="G14" s="16" t="inlineStr">
        <is>
          <t>Harshal Shah · B2, CARBON, Varun Bubna · B2, CARBON</t>
        </is>
      </c>
      <c r="H14" s="16" t="inlineStr">
        <is>
          <t>—</t>
        </is>
      </c>
    </row>
  </sheetData>
  <mergeCells count="3">
    <mergeCell ref="A3:H3"/>
    <mergeCell ref="A2:H2"/>
    <mergeCell ref="A1:H1"/>
  </mergeCells>
  <hyperlinks>
    <hyperlink xmlns:r="http://schemas.openxmlformats.org/officeDocument/2006/relationships" ref="I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2.xml><?xml version="1.0" encoding="utf-8"?>
<worksheet xmlns="http://schemas.openxmlformats.org/spreadsheetml/2006/main">
  <sheetPr>
    <tabColor rgb="00C00000"/>
    <outlinePr summaryBelow="1" summaryRight="1"/>
    <pageSetUpPr fitToPage="1"/>
  </sheetPr>
  <dimension ref="A1:M10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1" customWidth="1" min="2" max="2"/>
    <col width="11" customWidth="1" min="3" max="3"/>
    <col width="18" customWidth="1" min="4" max="4"/>
    <col width="30" customWidth="1" min="5" max="5"/>
    <col width="7" customWidth="1" min="6" max="6"/>
    <col width="9" customWidth="1" min="7" max="7"/>
    <col width="9" customWidth="1" min="8" max="8"/>
    <col width="9" customWidth="1" min="9" max="9"/>
    <col width="9" customWidth="1" min="10" max="10"/>
    <col width="44" customWidth="1" min="11" max="11"/>
    <col width="40" customWidth="1" min="12" max="12"/>
    <col width="13" customWidth="1" min="13" max="13"/>
  </cols>
  <sheetData>
    <row r="1" ht="34" customHeight="1">
      <c r="A1" s="1" t="inlineStr">
        <is>
          <t>Critical roles at risk — where cover is needed first</t>
        </is>
      </c>
      <c r="M1" s="243" t="inlineStr">
        <is>
          <t>◂ Contents</t>
        </is>
      </c>
    </row>
    <row r="2" ht="32" customHeight="1">
      <c r="A2" s="3" t="inlineStr">
        <is>
          <t>Sheet 15a · 102 people whose role is critical, or whose work only they do, with no successor named · 4 high risk. From the survey's 'critical role' and 'only you do this' answers and the successor field; possible cover = people in the same sub-family at or near this level · same product first. Name a successor, document the work and cross-train.</t>
        </is>
      </c>
    </row>
    <row r="3">
      <c r="A3" s="4" t="inlineStr">
        <is>
          <t>IRIS · Job Architecture &amp; Job Design · Final v1.12 · October 2026 · Internal — Confidential</t>
        </is>
      </c>
    </row>
    <row r="4"/>
    <row r="5" ht="28" customHeight="1">
      <c r="A5" s="12" t="inlineStr">
        <is>
          <t>Person</t>
        </is>
      </c>
      <c r="B5" s="12" t="inlineStr">
        <is>
          <t>Emp ID</t>
        </is>
      </c>
      <c r="C5" s="12" t="inlineStr">
        <is>
          <t>Business</t>
        </is>
      </c>
      <c r="D5" s="12" t="inlineStr">
        <is>
          <t>Department</t>
        </is>
      </c>
      <c r="E5" s="12" t="inlineStr">
        <is>
          <t>Role</t>
        </is>
      </c>
      <c r="F5" s="12" t="inlineStr">
        <is>
          <t>Level</t>
        </is>
      </c>
      <c r="G5" s="12" t="inlineStr">
        <is>
          <t>Critical role</t>
        </is>
      </c>
      <c r="H5" s="12" t="inlineStr">
        <is>
          <t>Only this person</t>
        </is>
      </c>
      <c r="I5" s="12" t="inlineStr">
        <is>
          <t>Successor named</t>
        </is>
      </c>
      <c r="J5" s="12" t="inlineStr">
        <is>
          <t>Risk</t>
        </is>
      </c>
      <c r="K5" s="12" t="inlineStr">
        <is>
          <t>Possible cover · same sub-family</t>
        </is>
      </c>
      <c r="L5" s="12" t="inlineStr">
        <is>
          <t>Action</t>
        </is>
      </c>
    </row>
    <row r="6" ht="41" customHeight="1">
      <c r="A6" s="13" t="inlineStr">
        <is>
          <t>Anushree Aparajit</t>
        </is>
      </c>
      <c r="B6" s="16" t="inlineStr">
        <is>
          <t>IRIS1335</t>
        </is>
      </c>
      <c r="C6" s="16" t="inlineStr">
        <is>
          <t>CARBON</t>
        </is>
      </c>
      <c r="D6" s="16" t="inlineStr">
        <is>
          <t>Support</t>
        </is>
      </c>
      <c r="E6" s="16" t="inlineStr">
        <is>
          <t>Associate Head – Customer Success</t>
        </is>
      </c>
      <c r="F6" s="15" t="inlineStr">
        <is>
          <t>C1</t>
        </is>
      </c>
      <c r="G6" s="15" t="inlineStr">
        <is>
          <t>Yes</t>
        </is>
      </c>
      <c r="H6" s="15" t="inlineStr">
        <is>
          <t>—</t>
        </is>
      </c>
      <c r="I6" s="15" t="inlineStr">
        <is>
          <t>No</t>
        </is>
      </c>
      <c r="J6" s="20" t="inlineStr">
        <is>
          <t>High</t>
        </is>
      </c>
      <c r="K6" s="16" t="inlineStr">
        <is>
          <t>No one in the same sub-family at or near this level — external hire or develop</t>
        </is>
      </c>
      <c r="L6" s="16" t="inlineStr">
        <is>
          <t>Name a successor this quarter; document the process; start cross-training the cover listed</t>
        </is>
      </c>
    </row>
    <row r="7" ht="41" customHeight="1">
      <c r="A7" s="13" t="inlineStr">
        <is>
          <t>Shashikant Mudaliar</t>
        </is>
      </c>
      <c r="B7" s="16" t="inlineStr">
        <is>
          <t>IRIS0786</t>
        </is>
      </c>
      <c r="C7" s="16" t="inlineStr">
        <is>
          <t>CARBON</t>
        </is>
      </c>
      <c r="D7" s="16" t="inlineStr">
        <is>
          <t>Services</t>
        </is>
      </c>
      <c r="E7" s="16" t="inlineStr">
        <is>
          <t>Associate Head – XBRL Assisted Services</t>
        </is>
      </c>
      <c r="F7" s="15" t="inlineStr">
        <is>
          <t>C1</t>
        </is>
      </c>
      <c r="G7" s="15" t="inlineStr">
        <is>
          <t>Yes</t>
        </is>
      </c>
      <c r="H7" s="15" t="inlineStr">
        <is>
          <t>—</t>
        </is>
      </c>
      <c r="I7" s="15" t="inlineStr">
        <is>
          <t>No</t>
        </is>
      </c>
      <c r="J7" s="20" t="inlineStr">
        <is>
          <t>High</t>
        </is>
      </c>
      <c r="K7" s="16" t="inlineStr">
        <is>
          <t>K Ashok Kumar · C1, CARBON</t>
        </is>
      </c>
      <c r="L7" s="16" t="inlineStr">
        <is>
          <t>Name a successor this quarter; document the process; start cross-training the cover listed</t>
        </is>
      </c>
    </row>
    <row r="8" ht="41" customHeight="1">
      <c r="A8" s="13" t="inlineStr">
        <is>
          <t>Vijay Parulekar</t>
        </is>
      </c>
      <c r="B8" s="16" t="inlineStr">
        <is>
          <t>IRIS0055</t>
        </is>
      </c>
      <c r="C8" s="16" t="inlineStr">
        <is>
          <t>CARBON</t>
        </is>
      </c>
      <c r="D8" s="16" t="inlineStr">
        <is>
          <t>Digitizing</t>
        </is>
      </c>
      <c r="E8" s="16" t="inlineStr">
        <is>
          <t>Associate Head – Digitization</t>
        </is>
      </c>
      <c r="F8" s="15" t="inlineStr">
        <is>
          <t>C1</t>
        </is>
      </c>
      <c r="G8" s="15" t="inlineStr">
        <is>
          <t>Yes</t>
        </is>
      </c>
      <c r="H8" s="15" t="inlineStr">
        <is>
          <t>—</t>
        </is>
      </c>
      <c r="I8" s="15" t="inlineStr">
        <is>
          <t>No</t>
        </is>
      </c>
      <c r="J8" s="20" t="inlineStr">
        <is>
          <t>High</t>
        </is>
      </c>
      <c r="K8" s="16" t="inlineStr">
        <is>
          <t>No one in the same sub-family at or near this level — external hire or develop</t>
        </is>
      </c>
      <c r="L8" s="16" t="inlineStr">
        <is>
          <t>Name a successor this quarter; document the process; start cross-training the cover listed</t>
        </is>
      </c>
    </row>
    <row r="9" ht="41" customHeight="1">
      <c r="A9" s="13" t="inlineStr">
        <is>
          <t>Pradul Meshram</t>
        </is>
      </c>
      <c r="B9" s="16" t="inlineStr">
        <is>
          <t>IRIS0547</t>
        </is>
      </c>
      <c r="C9" s="16" t="inlineStr">
        <is>
          <t>CARBON</t>
        </is>
      </c>
      <c r="D9" s="16" t="inlineStr">
        <is>
          <t>Services</t>
        </is>
      </c>
      <c r="E9" s="16" t="inlineStr">
        <is>
          <t>XBRL Specialist</t>
        </is>
      </c>
      <c r="F9" s="15" t="inlineStr">
        <is>
          <t>B1</t>
        </is>
      </c>
      <c r="G9" s="15" t="inlineStr">
        <is>
          <t>Yes</t>
        </is>
      </c>
      <c r="H9" s="15" t="inlineStr">
        <is>
          <t>Yes</t>
        </is>
      </c>
      <c r="I9" s="15" t="inlineStr">
        <is>
          <t>No</t>
        </is>
      </c>
      <c r="J9" s="20" t="inlineStr">
        <is>
          <t>High</t>
        </is>
      </c>
      <c r="K9" s="16" t="inlineStr">
        <is>
          <t>Jinesh Kumar S · B2, CARBON · Mayur Zope · B2, CARBON · Mohammed Dholkawala · B2, CARBON</t>
        </is>
      </c>
      <c r="L9" s="16" t="inlineStr">
        <is>
          <t>Name a successor this quarter; document the process; start cross-training the cover listed</t>
        </is>
      </c>
    </row>
    <row r="10" ht="28" customHeight="1">
      <c r="A10" s="13" t="inlineStr">
        <is>
          <t>Aaron Michael</t>
        </is>
      </c>
      <c r="B10" s="16" t="inlineStr">
        <is>
          <t>IRIS1272</t>
        </is>
      </c>
      <c r="C10" s="16" t="inlineStr">
        <is>
          <t>CARBON</t>
        </is>
      </c>
      <c r="D10" s="16" t="inlineStr">
        <is>
          <t>Technology</t>
        </is>
      </c>
      <c r="E10" s="16" t="inlineStr">
        <is>
          <t>Project Manager</t>
        </is>
      </c>
      <c r="F10" s="15" t="inlineStr">
        <is>
          <t>B2</t>
        </is>
      </c>
      <c r="G10" s="15" t="inlineStr">
        <is>
          <t>Yes</t>
        </is>
      </c>
      <c r="H10" s="15" t="inlineStr">
        <is>
          <t>—</t>
        </is>
      </c>
      <c r="I10" s="15" t="inlineStr">
        <is>
          <t>No</t>
        </is>
      </c>
      <c r="J10" s="241" t="inlineStr">
        <is>
          <t>Medium</t>
        </is>
      </c>
      <c r="K10" s="16" t="inlineStr">
        <is>
          <t>No one in the same sub-family at or near this level — external hire or develop</t>
        </is>
      </c>
      <c r="L10" s="16" t="inlineStr">
        <is>
          <t>Name a successor; document the key process; cross-train one person</t>
        </is>
      </c>
    </row>
    <row r="11" ht="28" customHeight="1">
      <c r="A11" s="13" t="inlineStr">
        <is>
          <t>Janardan Bale</t>
        </is>
      </c>
      <c r="B11" s="16" t="inlineStr">
        <is>
          <t>IRIS0470</t>
        </is>
      </c>
      <c r="C11" s="16" t="inlineStr">
        <is>
          <t>CARBON</t>
        </is>
      </c>
      <c r="D11" s="16" t="inlineStr">
        <is>
          <t>Digitizing</t>
        </is>
      </c>
      <c r="E11" s="16" t="inlineStr">
        <is>
          <t>Digitization Manager</t>
        </is>
      </c>
      <c r="F11" s="15" t="inlineStr">
        <is>
          <t>B2</t>
        </is>
      </c>
      <c r="G11" s="15" t="inlineStr">
        <is>
          <t>Yes</t>
        </is>
      </c>
      <c r="H11" s="15" t="inlineStr">
        <is>
          <t>—</t>
        </is>
      </c>
      <c r="I11" s="15" t="inlineStr">
        <is>
          <t>No</t>
        </is>
      </c>
      <c r="J11" s="241" t="inlineStr">
        <is>
          <t>Medium</t>
        </is>
      </c>
      <c r="K11" s="16" t="inlineStr">
        <is>
          <t>Dinesh Sharma · B1, CARBON · Prajakta Mokal · B1, CARBON · Ritesh Yeram · B1, CARBON</t>
        </is>
      </c>
      <c r="L11" s="16" t="inlineStr">
        <is>
          <t>Name a successor; document the key process; cross-train one person</t>
        </is>
      </c>
    </row>
    <row r="12" ht="41" customHeight="1">
      <c r="A12" s="13" t="inlineStr">
        <is>
          <t>Jinesh Kumar S</t>
        </is>
      </c>
      <c r="B12" s="16" t="inlineStr">
        <is>
          <t>IRIS0511</t>
        </is>
      </c>
      <c r="C12" s="16" t="inlineStr">
        <is>
          <t>CARBON</t>
        </is>
      </c>
      <c r="D12" s="16" t="inlineStr">
        <is>
          <t>Services</t>
        </is>
      </c>
      <c r="E12" s="16" t="inlineStr">
        <is>
          <t>Manager – Assisted Services</t>
        </is>
      </c>
      <c r="F12" s="15" t="inlineStr">
        <is>
          <t>B2</t>
        </is>
      </c>
      <c r="G12" s="15" t="inlineStr">
        <is>
          <t>Yes</t>
        </is>
      </c>
      <c r="H12" s="15" t="inlineStr">
        <is>
          <t>—</t>
        </is>
      </c>
      <c r="I12" s="15" t="inlineStr">
        <is>
          <t>No</t>
        </is>
      </c>
      <c r="J12" s="241" t="inlineStr">
        <is>
          <t>Medium</t>
        </is>
      </c>
      <c r="K12" s="16" t="inlineStr">
        <is>
          <t>Mayur Zope · B2, CARBON · Mohammed Dholkawala · B2, CARBON · Priyanka Jadhav · B2, CARBON</t>
        </is>
      </c>
      <c r="L12" s="16" t="inlineStr">
        <is>
          <t>Name a successor; document the key process; cross-train one person</t>
        </is>
      </c>
    </row>
    <row r="13" ht="41" customHeight="1">
      <c r="A13" s="13" t="inlineStr">
        <is>
          <t>Mayur Zope</t>
        </is>
      </c>
      <c r="B13" s="16" t="inlineStr">
        <is>
          <t>IRIS0393</t>
        </is>
      </c>
      <c r="C13" s="16" t="inlineStr">
        <is>
          <t>CARBON</t>
        </is>
      </c>
      <c r="D13" s="16" t="inlineStr">
        <is>
          <t>Services</t>
        </is>
      </c>
      <c r="E13" s="16" t="inlineStr">
        <is>
          <t>Senior Manager – Assisted Services</t>
        </is>
      </c>
      <c r="F13" s="15" t="inlineStr">
        <is>
          <t>B2</t>
        </is>
      </c>
      <c r="G13" s="15" t="inlineStr">
        <is>
          <t>Yes</t>
        </is>
      </c>
      <c r="H13" s="15" t="inlineStr">
        <is>
          <t>—</t>
        </is>
      </c>
      <c r="I13" s="15" t="inlineStr">
        <is>
          <t>No</t>
        </is>
      </c>
      <c r="J13" s="241" t="inlineStr">
        <is>
          <t>Medium</t>
        </is>
      </c>
      <c r="K13" s="16" t="inlineStr">
        <is>
          <t>Jinesh Kumar S · B2, CARBON · Mohammed Dholkawala · B2, CARBON · Priyanka Jadhav · B2, CARBON</t>
        </is>
      </c>
      <c r="L13" s="16" t="inlineStr">
        <is>
          <t>Name a successor; document the key process; cross-train one person</t>
        </is>
      </c>
    </row>
    <row r="14" ht="28" customHeight="1">
      <c r="A14" s="13" t="inlineStr">
        <is>
          <t>Mohammed Dholkawala</t>
        </is>
      </c>
      <c r="B14" s="16" t="inlineStr">
        <is>
          <t>IRIS0977</t>
        </is>
      </c>
      <c r="C14" s="16" t="inlineStr">
        <is>
          <t>CARBON</t>
        </is>
      </c>
      <c r="D14" s="16" t="inlineStr">
        <is>
          <t>Services</t>
        </is>
      </c>
      <c r="E14" s="16" t="inlineStr">
        <is>
          <t>Manager – Assisted Services</t>
        </is>
      </c>
      <c r="F14" s="15" t="inlineStr">
        <is>
          <t>B2</t>
        </is>
      </c>
      <c r="G14" s="15" t="inlineStr">
        <is>
          <t>Yes</t>
        </is>
      </c>
      <c r="H14" s="15" t="inlineStr">
        <is>
          <t>—</t>
        </is>
      </c>
      <c r="I14" s="15" t="inlineStr">
        <is>
          <t>No</t>
        </is>
      </c>
      <c r="J14" s="241" t="inlineStr">
        <is>
          <t>Medium</t>
        </is>
      </c>
      <c r="K14" s="16" t="inlineStr">
        <is>
          <t>Jinesh Kumar S · B2, CARBON · Mayur Zope · B2, CARBON · Priyanka Jadhav · B2, CARBON</t>
        </is>
      </c>
      <c r="L14" s="16" t="inlineStr">
        <is>
          <t>Name a successor; document the key process; cross-train one person</t>
        </is>
      </c>
    </row>
    <row r="15" ht="28" customHeight="1">
      <c r="A15" s="13" t="inlineStr">
        <is>
          <t>Mohammed Sameer Shamsudin</t>
        </is>
      </c>
      <c r="B15" s="16" t="inlineStr">
        <is>
          <t>IRIS0589</t>
        </is>
      </c>
      <c r="C15" s="16" t="inlineStr">
        <is>
          <t>CARBON</t>
        </is>
      </c>
      <c r="D15" s="16" t="inlineStr">
        <is>
          <t>Services</t>
        </is>
      </c>
      <c r="E15" s="16" t="inlineStr">
        <is>
          <t>Senior QA Specialist – POD Lead</t>
        </is>
      </c>
      <c r="F15" s="15" t="inlineStr">
        <is>
          <t>B2</t>
        </is>
      </c>
      <c r="G15" s="15" t="inlineStr">
        <is>
          <t>Yes</t>
        </is>
      </c>
      <c r="H15" s="15" t="inlineStr">
        <is>
          <t>—</t>
        </is>
      </c>
      <c r="I15" s="15" t="inlineStr">
        <is>
          <t>No</t>
        </is>
      </c>
      <c r="J15" s="241" t="inlineStr">
        <is>
          <t>Medium</t>
        </is>
      </c>
      <c r="K15" s="16" t="inlineStr">
        <is>
          <t>No one in the same sub-family at or near this level — external hire or develop</t>
        </is>
      </c>
      <c r="L15" s="16" t="inlineStr">
        <is>
          <t>Name a successor; document the key process; cross-train one person</t>
        </is>
      </c>
    </row>
    <row r="16" ht="41" customHeight="1">
      <c r="A16" s="13" t="inlineStr">
        <is>
          <t>Priyanka Jadhav</t>
        </is>
      </c>
      <c r="B16" s="16" t="inlineStr">
        <is>
          <t>IRIS0616</t>
        </is>
      </c>
      <c r="C16" s="16" t="inlineStr">
        <is>
          <t>CARBON</t>
        </is>
      </c>
      <c r="D16" s="16" t="inlineStr">
        <is>
          <t>Services</t>
        </is>
      </c>
      <c r="E16" s="16" t="inlineStr">
        <is>
          <t>Manager – Assisted Services</t>
        </is>
      </c>
      <c r="F16" s="15" t="inlineStr">
        <is>
          <t>B2</t>
        </is>
      </c>
      <c r="G16" s="15" t="inlineStr">
        <is>
          <t>Yes</t>
        </is>
      </c>
      <c r="H16" s="15" t="inlineStr">
        <is>
          <t>—</t>
        </is>
      </c>
      <c r="I16" s="15" t="inlineStr">
        <is>
          <t>No</t>
        </is>
      </c>
      <c r="J16" s="241" t="inlineStr">
        <is>
          <t>Medium</t>
        </is>
      </c>
      <c r="K16" s="16" t="inlineStr">
        <is>
          <t>Jinesh Kumar S · B2, CARBON · Mayur Zope · B2, CARBON · Mohammed Dholkawala · B2, CARBON</t>
        </is>
      </c>
      <c r="L16" s="16" t="inlineStr">
        <is>
          <t>Name a successor; document the key process; cross-train one person</t>
        </is>
      </c>
    </row>
    <row r="17" ht="28" customHeight="1">
      <c r="A17" s="13" t="inlineStr">
        <is>
          <t>Priyanka Mehra</t>
        </is>
      </c>
      <c r="B17" s="16" t="inlineStr">
        <is>
          <t>IRIS2071</t>
        </is>
      </c>
      <c r="C17" s="16" t="inlineStr">
        <is>
          <t>CARBON</t>
        </is>
      </c>
      <c r="D17" s="16" t="inlineStr">
        <is>
          <t>Services</t>
        </is>
      </c>
      <c r="E17" s="16" t="inlineStr">
        <is>
          <t>PMO Manager</t>
        </is>
      </c>
      <c r="F17" s="15" t="inlineStr">
        <is>
          <t>B2</t>
        </is>
      </c>
      <c r="G17" s="15" t="inlineStr">
        <is>
          <t>Yes</t>
        </is>
      </c>
      <c r="H17" s="15" t="inlineStr">
        <is>
          <t>—</t>
        </is>
      </c>
      <c r="I17" s="15" t="inlineStr">
        <is>
          <t>No</t>
        </is>
      </c>
      <c r="J17" s="241" t="inlineStr">
        <is>
          <t>Medium</t>
        </is>
      </c>
      <c r="K17" s="16" t="inlineStr">
        <is>
          <t>No one in the same sub-family at or near this level — external hire or develop</t>
        </is>
      </c>
      <c r="L17" s="16" t="inlineStr">
        <is>
          <t>Name a successor; document the key process; cross-train one person</t>
        </is>
      </c>
    </row>
    <row r="18" ht="28" customHeight="1">
      <c r="A18" s="13" t="inlineStr">
        <is>
          <t>Shailesh Kumar Sharma</t>
        </is>
      </c>
      <c r="B18" s="16" t="inlineStr">
        <is>
          <t>IRIS0506</t>
        </is>
      </c>
      <c r="C18" s="16" t="inlineStr">
        <is>
          <t>CARBON</t>
        </is>
      </c>
      <c r="D18" s="16" t="inlineStr">
        <is>
          <t>Services</t>
        </is>
      </c>
      <c r="E18" s="16" t="inlineStr">
        <is>
          <t>Senior Manager – Service Delivery</t>
        </is>
      </c>
      <c r="F18" s="15" t="inlineStr">
        <is>
          <t>B2</t>
        </is>
      </c>
      <c r="G18" s="15" t="inlineStr">
        <is>
          <t>Yes</t>
        </is>
      </c>
      <c r="H18" s="15" t="inlineStr">
        <is>
          <t>—</t>
        </is>
      </c>
      <c r="I18" s="15" t="inlineStr">
        <is>
          <t>No</t>
        </is>
      </c>
      <c r="J18" s="241" t="inlineStr">
        <is>
          <t>Medium</t>
        </is>
      </c>
      <c r="K18" s="16" t="inlineStr">
        <is>
          <t>Rupesh Gaikwad · B1, CARBON</t>
        </is>
      </c>
      <c r="L18" s="16" t="inlineStr">
        <is>
          <t>Name a successor; document the key process; cross-train one person</t>
        </is>
      </c>
    </row>
    <row r="19" ht="28" customHeight="1">
      <c r="A19" s="13" t="inlineStr">
        <is>
          <t>Shambo Mitra</t>
        </is>
      </c>
      <c r="B19" s="16" t="inlineStr">
        <is>
          <t>IRIS2143</t>
        </is>
      </c>
      <c r="C19" s="16" t="inlineStr">
        <is>
          <t>CARBON</t>
        </is>
      </c>
      <c r="D19" s="16" t="inlineStr">
        <is>
          <t>Functional</t>
        </is>
      </c>
      <c r="E19" s="16" t="inlineStr">
        <is>
          <t>Senior Functional Specialist</t>
        </is>
      </c>
      <c r="F19" s="15" t="inlineStr">
        <is>
          <t>B2</t>
        </is>
      </c>
      <c r="G19" s="15" t="inlineStr">
        <is>
          <t>Yes</t>
        </is>
      </c>
      <c r="H19" s="15" t="inlineStr">
        <is>
          <t>—</t>
        </is>
      </c>
      <c r="I19" s="15" t="inlineStr">
        <is>
          <t>No</t>
        </is>
      </c>
      <c r="J19" s="241" t="inlineStr">
        <is>
          <t>Medium</t>
        </is>
      </c>
      <c r="K19" s="16" t="inlineStr">
        <is>
          <t>Alizah Noorani · B1, CARBON · Chirag Shah · B1, CARBON · Nandit Verma · B1, CARBON</t>
        </is>
      </c>
      <c r="L19" s="16" t="inlineStr">
        <is>
          <t>Name a successor; document the key process; cross-train one person</t>
        </is>
      </c>
    </row>
    <row r="20" ht="28" customHeight="1">
      <c r="A20" s="13" t="inlineStr">
        <is>
          <t>Alizah Noorani</t>
        </is>
      </c>
      <c r="B20" s="16" t="inlineStr">
        <is>
          <t>IRIS2419</t>
        </is>
      </c>
      <c r="C20" s="16" t="inlineStr">
        <is>
          <t>CARBON</t>
        </is>
      </c>
      <c r="D20" s="16" t="inlineStr">
        <is>
          <t>Functional</t>
        </is>
      </c>
      <c r="E20" s="16" t="inlineStr">
        <is>
          <t>Functional Specialist</t>
        </is>
      </c>
      <c r="F20" s="15" t="inlineStr">
        <is>
          <t>B1</t>
        </is>
      </c>
      <c r="G20" s="15" t="inlineStr">
        <is>
          <t>Yes</t>
        </is>
      </c>
      <c r="H20" s="15" t="inlineStr">
        <is>
          <t>—</t>
        </is>
      </c>
      <c r="I20" s="15" t="inlineStr">
        <is>
          <t>No</t>
        </is>
      </c>
      <c r="J20" s="241" t="inlineStr">
        <is>
          <t>Medium</t>
        </is>
      </c>
      <c r="K20" s="16" t="inlineStr">
        <is>
          <t>Shambo Mitra · B2, CARBON · Chirag Shah · B1, CARBON · Nandit Verma · B1, CARBON</t>
        </is>
      </c>
      <c r="L20" s="16" t="inlineStr">
        <is>
          <t>Name a successor; document the key process; cross-train one person</t>
        </is>
      </c>
    </row>
    <row r="21" ht="41" customHeight="1">
      <c r="A21" s="13" t="inlineStr">
        <is>
          <t>Amruta Mirashi</t>
        </is>
      </c>
      <c r="B21" s="16" t="inlineStr">
        <is>
          <t>IRIS0567</t>
        </is>
      </c>
      <c r="C21" s="16" t="inlineStr">
        <is>
          <t>CARBON</t>
        </is>
      </c>
      <c r="D21" s="16" t="inlineStr">
        <is>
          <t>Services</t>
        </is>
      </c>
      <c r="E21" s="16" t="inlineStr">
        <is>
          <t>XBRL Specialist</t>
        </is>
      </c>
      <c r="F21" s="15" t="inlineStr">
        <is>
          <t>B1</t>
        </is>
      </c>
      <c r="G21" s="15" t="inlineStr">
        <is>
          <t>Yes</t>
        </is>
      </c>
      <c r="H21" s="15" t="inlineStr">
        <is>
          <t>—</t>
        </is>
      </c>
      <c r="I21" s="15" t="inlineStr">
        <is>
          <t>No</t>
        </is>
      </c>
      <c r="J21" s="241" t="inlineStr">
        <is>
          <t>Medium</t>
        </is>
      </c>
      <c r="K21" s="16" t="inlineStr">
        <is>
          <t>Jinesh Kumar S · B2, CARBON · Mayur Zope · B2, CARBON · Mohammed Dholkawala · B2, CARBON</t>
        </is>
      </c>
      <c r="L21" s="16" t="inlineStr">
        <is>
          <t>Name a successor; document the key process; cross-train one person</t>
        </is>
      </c>
    </row>
    <row r="22" ht="41" customHeight="1">
      <c r="A22" s="13" t="inlineStr">
        <is>
          <t>Biswajit Biswal</t>
        </is>
      </c>
      <c r="B22" s="16" t="inlineStr">
        <is>
          <t>IRIS2233</t>
        </is>
      </c>
      <c r="C22" s="16" t="inlineStr">
        <is>
          <t>CARBON</t>
        </is>
      </c>
      <c r="D22" s="16" t="inlineStr">
        <is>
          <t>Functional</t>
        </is>
      </c>
      <c r="E22" s="16" t="inlineStr">
        <is>
          <t>Associate Product Manager – POD Lead</t>
        </is>
      </c>
      <c r="F22" s="15" t="inlineStr">
        <is>
          <t>B1</t>
        </is>
      </c>
      <c r="G22" s="15" t="inlineStr">
        <is>
          <t>Yes</t>
        </is>
      </c>
      <c r="H22" s="15" t="inlineStr">
        <is>
          <t>—</t>
        </is>
      </c>
      <c r="I22" s="15" t="inlineStr">
        <is>
          <t>No</t>
        </is>
      </c>
      <c r="J22" s="241" t="inlineStr">
        <is>
          <t>Medium</t>
        </is>
      </c>
      <c r="K22" s="16" t="inlineStr">
        <is>
          <t>Farzad Wadia · B2, CARBON · Medha Ganti · B1, CARBON · Priyadarsini Kairali · B1, CARBON</t>
        </is>
      </c>
      <c r="L22" s="16" t="inlineStr">
        <is>
          <t>Name a successor; document the key process; cross-train one person</t>
        </is>
      </c>
    </row>
    <row r="23" ht="41" customHeight="1">
      <c r="A23" s="13" t="inlineStr">
        <is>
          <t>Chetan Newase</t>
        </is>
      </c>
      <c r="B23" s="16" t="inlineStr">
        <is>
          <t>IRIS2169</t>
        </is>
      </c>
      <c r="C23" s="16" t="inlineStr">
        <is>
          <t>CARBON</t>
        </is>
      </c>
      <c r="D23" s="16" t="inlineStr">
        <is>
          <t>Services</t>
        </is>
      </c>
      <c r="E23" s="16" t="inlineStr">
        <is>
          <t>XBRL Specialist</t>
        </is>
      </c>
      <c r="F23" s="15" t="inlineStr">
        <is>
          <t>B1</t>
        </is>
      </c>
      <c r="G23" s="15" t="inlineStr">
        <is>
          <t>Yes</t>
        </is>
      </c>
      <c r="H23" s="15" t="inlineStr">
        <is>
          <t>—</t>
        </is>
      </c>
      <c r="I23" s="15" t="inlineStr">
        <is>
          <t>No</t>
        </is>
      </c>
      <c r="J23" s="241" t="inlineStr">
        <is>
          <t>Medium</t>
        </is>
      </c>
      <c r="K23" s="16" t="inlineStr">
        <is>
          <t>Jinesh Kumar S · B2, CARBON · Mayur Zope · B2, CARBON · Mohammed Dholkawala · B2, CARBON</t>
        </is>
      </c>
      <c r="L23" s="16" t="inlineStr">
        <is>
          <t>Name a successor; document the key process; cross-train one person</t>
        </is>
      </c>
    </row>
    <row r="24" ht="28" customHeight="1">
      <c r="A24" s="13" t="inlineStr">
        <is>
          <t>Datta Hatagale</t>
        </is>
      </c>
      <c r="B24" s="16" t="inlineStr">
        <is>
          <t>IRIS1005</t>
        </is>
      </c>
      <c r="C24" s="16" t="inlineStr">
        <is>
          <t>CARBON</t>
        </is>
      </c>
      <c r="D24" s="16" t="inlineStr">
        <is>
          <t>Digitizing</t>
        </is>
      </c>
      <c r="E24" s="16" t="inlineStr">
        <is>
          <t>Customer Enablement Specialist – POD Lead</t>
        </is>
      </c>
      <c r="F24" s="15" t="inlineStr">
        <is>
          <t>B1</t>
        </is>
      </c>
      <c r="G24" s="15" t="inlineStr">
        <is>
          <t>Yes</t>
        </is>
      </c>
      <c r="H24" s="15" t="inlineStr">
        <is>
          <t>—</t>
        </is>
      </c>
      <c r="I24" s="15" t="inlineStr">
        <is>
          <t>No</t>
        </is>
      </c>
      <c r="J24" s="241" t="inlineStr">
        <is>
          <t>Medium</t>
        </is>
      </c>
      <c r="K24" s="16" t="inlineStr">
        <is>
          <t>No one in the same sub-family at or near this level — external hire or develop</t>
        </is>
      </c>
      <c r="L24" s="16" t="inlineStr">
        <is>
          <t>Name a successor; document the key process; cross-train one person</t>
        </is>
      </c>
    </row>
    <row r="25" ht="28" customHeight="1">
      <c r="A25" s="13" t="inlineStr">
        <is>
          <t>Dinesh Sharma</t>
        </is>
      </c>
      <c r="B25" s="16" t="inlineStr">
        <is>
          <t>IRIS1204</t>
        </is>
      </c>
      <c r="C25" s="16" t="inlineStr">
        <is>
          <t>CARBON</t>
        </is>
      </c>
      <c r="D25" s="16" t="inlineStr">
        <is>
          <t>Digitizing</t>
        </is>
      </c>
      <c r="E25" s="16" t="inlineStr">
        <is>
          <t>Team Lead – Digitization</t>
        </is>
      </c>
      <c r="F25" s="15" t="inlineStr">
        <is>
          <t>B1</t>
        </is>
      </c>
      <c r="G25" s="15" t="inlineStr">
        <is>
          <t>Yes</t>
        </is>
      </c>
      <c r="H25" s="15" t="inlineStr">
        <is>
          <t>—</t>
        </is>
      </c>
      <c r="I25" s="15" t="inlineStr">
        <is>
          <t>No</t>
        </is>
      </c>
      <c r="J25" s="241" t="inlineStr">
        <is>
          <t>Medium</t>
        </is>
      </c>
      <c r="K25" s="16" t="inlineStr">
        <is>
          <t>Janardan Bale · B2, CARBON · Prajakta Mokal · B1, CARBON · Ritesh Yeram · B1, CARBON</t>
        </is>
      </c>
      <c r="L25" s="16" t="inlineStr">
        <is>
          <t>Name a successor; document the key process; cross-train one person</t>
        </is>
      </c>
    </row>
    <row r="26" ht="41" customHeight="1">
      <c r="A26" s="13" t="inlineStr">
        <is>
          <t>Jayaprakash Arumugam</t>
        </is>
      </c>
      <c r="B26" s="16" t="inlineStr">
        <is>
          <t>IRIS0558</t>
        </is>
      </c>
      <c r="C26" s="16" t="inlineStr">
        <is>
          <t>CARBON</t>
        </is>
      </c>
      <c r="D26" s="16" t="inlineStr">
        <is>
          <t>Services</t>
        </is>
      </c>
      <c r="E26" s="16" t="inlineStr">
        <is>
          <t>XBRL Specialist</t>
        </is>
      </c>
      <c r="F26" s="15" t="inlineStr">
        <is>
          <t>B1</t>
        </is>
      </c>
      <c r="G26" s="15" t="inlineStr">
        <is>
          <t>Yes</t>
        </is>
      </c>
      <c r="H26" s="15" t="inlineStr">
        <is>
          <t>—</t>
        </is>
      </c>
      <c r="I26" s="15" t="inlineStr">
        <is>
          <t>No</t>
        </is>
      </c>
      <c r="J26" s="241" t="inlineStr">
        <is>
          <t>Medium</t>
        </is>
      </c>
      <c r="K26" s="16" t="inlineStr">
        <is>
          <t>Jinesh Kumar S · B2, CARBON · Mayur Zope · B2, CARBON · Mohammed Dholkawala · B2, CARBON</t>
        </is>
      </c>
      <c r="L26" s="16" t="inlineStr">
        <is>
          <t>Name a successor; document the key process; cross-train one person</t>
        </is>
      </c>
    </row>
    <row r="27" ht="41" customHeight="1">
      <c r="A27" s="13" t="inlineStr">
        <is>
          <t>Jivika Wadhwani</t>
        </is>
      </c>
      <c r="B27" s="16" t="inlineStr">
        <is>
          <t>IRIS0704</t>
        </is>
      </c>
      <c r="C27" s="16" t="inlineStr">
        <is>
          <t>CARBON</t>
        </is>
      </c>
      <c r="D27" s="16" t="inlineStr">
        <is>
          <t>Services</t>
        </is>
      </c>
      <c r="E27" s="16" t="inlineStr">
        <is>
          <t>XBRL Specialist – POD Lead</t>
        </is>
      </c>
      <c r="F27" s="15" t="inlineStr">
        <is>
          <t>B1</t>
        </is>
      </c>
      <c r="G27" s="15" t="inlineStr">
        <is>
          <t>Yes</t>
        </is>
      </c>
      <c r="H27" s="15" t="inlineStr">
        <is>
          <t>—</t>
        </is>
      </c>
      <c r="I27" s="15" t="inlineStr">
        <is>
          <t>No</t>
        </is>
      </c>
      <c r="J27" s="241" t="inlineStr">
        <is>
          <t>Medium</t>
        </is>
      </c>
      <c r="K27" s="16" t="inlineStr">
        <is>
          <t>Jinesh Kumar S · B2, CARBON · Mayur Zope · B2, CARBON · Mohammed Dholkawala · B2, CARBON</t>
        </is>
      </c>
      <c r="L27" s="16" t="inlineStr">
        <is>
          <t>Name a successor; document the key process; cross-train one person</t>
        </is>
      </c>
    </row>
    <row r="28" ht="41" customHeight="1">
      <c r="A28" s="13" t="inlineStr">
        <is>
          <t>Karthik Menon</t>
        </is>
      </c>
      <c r="B28" s="16" t="inlineStr">
        <is>
          <t>IRIS2519</t>
        </is>
      </c>
      <c r="C28" s="16" t="inlineStr">
        <is>
          <t>CARBON</t>
        </is>
      </c>
      <c r="D28" s="16" t="inlineStr">
        <is>
          <t>Functional</t>
        </is>
      </c>
      <c r="E28" s="16" t="inlineStr">
        <is>
          <t>Functional Specialist</t>
        </is>
      </c>
      <c r="F28" s="15" t="inlineStr">
        <is>
          <t>B1</t>
        </is>
      </c>
      <c r="G28" s="15" t="inlineStr">
        <is>
          <t>Yes</t>
        </is>
      </c>
      <c r="H28" s="15" t="inlineStr">
        <is>
          <t>—</t>
        </is>
      </c>
      <c r="I28" s="15" t="inlineStr">
        <is>
          <t>No</t>
        </is>
      </c>
      <c r="J28" s="241" t="inlineStr">
        <is>
          <t>Medium</t>
        </is>
      </c>
      <c r="K28" s="16" t="inlineStr">
        <is>
          <t>Harshal Shah · B2, CARBON · Chandra Sekhar Sahu · A3, CARBON · Kiran Pawar · A3, CARBON</t>
        </is>
      </c>
      <c r="L28" s="16" t="inlineStr">
        <is>
          <t>Name a successor; document the key process; cross-train one person</t>
        </is>
      </c>
    </row>
    <row r="29" ht="41" customHeight="1">
      <c r="A29" s="13" t="inlineStr">
        <is>
          <t>Lalita Waghmare</t>
        </is>
      </c>
      <c r="B29" s="16" t="inlineStr">
        <is>
          <t>IRIS1705</t>
        </is>
      </c>
      <c r="C29" s="16" t="inlineStr">
        <is>
          <t>CARBON</t>
        </is>
      </c>
      <c r="D29" s="16" t="inlineStr">
        <is>
          <t>Services</t>
        </is>
      </c>
      <c r="E29" s="16" t="inlineStr">
        <is>
          <t>Team Lead – Assisted Services</t>
        </is>
      </c>
      <c r="F29" s="15" t="inlineStr">
        <is>
          <t>B1</t>
        </is>
      </c>
      <c r="G29" s="15" t="inlineStr">
        <is>
          <t>Yes</t>
        </is>
      </c>
      <c r="H29" s="15" t="inlineStr">
        <is>
          <t>—</t>
        </is>
      </c>
      <c r="I29" s="15" t="inlineStr">
        <is>
          <t>No</t>
        </is>
      </c>
      <c r="J29" s="241" t="inlineStr">
        <is>
          <t>Medium</t>
        </is>
      </c>
      <c r="K29" s="16" t="inlineStr">
        <is>
          <t>Jinesh Kumar S · B2, CARBON · Mayur Zope · B2, CARBON · Mohammed Dholkawala · B2, CARBON</t>
        </is>
      </c>
      <c r="L29" s="16" t="inlineStr">
        <is>
          <t>Name a successor; document the key process; cross-train one person</t>
        </is>
      </c>
    </row>
    <row r="30" ht="41" customHeight="1">
      <c r="A30" s="13" t="inlineStr">
        <is>
          <t>Lucy Fernandes</t>
        </is>
      </c>
      <c r="B30" s="16" t="inlineStr">
        <is>
          <t>IRIS1704</t>
        </is>
      </c>
      <c r="C30" s="16" t="inlineStr">
        <is>
          <t>CARBON</t>
        </is>
      </c>
      <c r="D30" s="16" t="inlineStr">
        <is>
          <t>Services</t>
        </is>
      </c>
      <c r="E30" s="16" t="inlineStr">
        <is>
          <t>XBRL Specialist – POD Lead</t>
        </is>
      </c>
      <c r="F30" s="15" t="inlineStr">
        <is>
          <t>B1</t>
        </is>
      </c>
      <c r="G30" s="15" t="inlineStr">
        <is>
          <t>Yes</t>
        </is>
      </c>
      <c r="H30" s="15" t="inlineStr">
        <is>
          <t>—</t>
        </is>
      </c>
      <c r="I30" s="15" t="inlineStr">
        <is>
          <t>No</t>
        </is>
      </c>
      <c r="J30" s="241" t="inlineStr">
        <is>
          <t>Medium</t>
        </is>
      </c>
      <c r="K30" s="16" t="inlineStr">
        <is>
          <t>Jinesh Kumar S · B2, CARBON · Mayur Zope · B2, CARBON · Mohammed Dholkawala · B2, CARBON</t>
        </is>
      </c>
      <c r="L30" s="16" t="inlineStr">
        <is>
          <t>Name a successor; document the key process; cross-train one person</t>
        </is>
      </c>
    </row>
    <row r="31" ht="41" customHeight="1">
      <c r="A31" s="13" t="inlineStr">
        <is>
          <t>Manasvi Sharma</t>
        </is>
      </c>
      <c r="B31" s="16" t="inlineStr">
        <is>
          <t>IRIS2495</t>
        </is>
      </c>
      <c r="C31" s="16" t="inlineStr">
        <is>
          <t>CARBON</t>
        </is>
      </c>
      <c r="D31" s="16" t="inlineStr">
        <is>
          <t>Technology</t>
        </is>
      </c>
      <c r="E31" s="16" t="inlineStr">
        <is>
          <t>AI/ML Specialist – POD Lead</t>
        </is>
      </c>
      <c r="F31" s="15" t="inlineStr">
        <is>
          <t>B1</t>
        </is>
      </c>
      <c r="G31" s="15" t="inlineStr">
        <is>
          <t>—</t>
        </is>
      </c>
      <c r="H31" s="15" t="inlineStr">
        <is>
          <t>Yes</t>
        </is>
      </c>
      <c r="I31" s="15" t="inlineStr">
        <is>
          <t>No</t>
        </is>
      </c>
      <c r="J31" s="241" t="inlineStr">
        <is>
          <t>Medium</t>
        </is>
      </c>
      <c r="K31" s="16" t="inlineStr">
        <is>
          <t>Mandar Ukrulkar · A3, CARBON · Mohammad Irfan · A3, CARBON · Saurabh Kadam · A3, CARBON</t>
        </is>
      </c>
      <c r="L31" s="16" t="inlineStr">
        <is>
          <t>Name a successor; document the key process; cross-train one person</t>
        </is>
      </c>
    </row>
    <row r="32" ht="41" customHeight="1">
      <c r="A32" s="13" t="inlineStr">
        <is>
          <t>Manish Lipcha</t>
        </is>
      </c>
      <c r="B32" s="16" t="inlineStr">
        <is>
          <t>IRIS1950</t>
        </is>
      </c>
      <c r="C32" s="16" t="inlineStr">
        <is>
          <t>CARBON</t>
        </is>
      </c>
      <c r="D32" s="16" t="inlineStr">
        <is>
          <t>Services</t>
        </is>
      </c>
      <c r="E32" s="16" t="inlineStr">
        <is>
          <t>XBRL Specialist</t>
        </is>
      </c>
      <c r="F32" s="15" t="inlineStr">
        <is>
          <t>B1</t>
        </is>
      </c>
      <c r="G32" s="15" t="inlineStr">
        <is>
          <t>Yes</t>
        </is>
      </c>
      <c r="H32" s="15" t="inlineStr">
        <is>
          <t>—</t>
        </is>
      </c>
      <c r="I32" s="15" t="inlineStr">
        <is>
          <t>No</t>
        </is>
      </c>
      <c r="J32" s="241" t="inlineStr">
        <is>
          <t>Medium</t>
        </is>
      </c>
      <c r="K32" s="16" t="inlineStr">
        <is>
          <t>Jinesh Kumar S · B2, CARBON · Mayur Zope · B2, CARBON · Mohammed Dholkawala · B2, CARBON</t>
        </is>
      </c>
      <c r="L32" s="16" t="inlineStr">
        <is>
          <t>Name a successor; document the key process; cross-train one person</t>
        </is>
      </c>
    </row>
    <row r="33" ht="41" customHeight="1">
      <c r="A33" s="13" t="inlineStr">
        <is>
          <t>Medha Ganti</t>
        </is>
      </c>
      <c r="B33" s="16" t="inlineStr">
        <is>
          <t>IRIS2344</t>
        </is>
      </c>
      <c r="C33" s="16" t="inlineStr">
        <is>
          <t>CARBON</t>
        </is>
      </c>
      <c r="D33" s="16" t="inlineStr">
        <is>
          <t>Functional</t>
        </is>
      </c>
      <c r="E33" s="16" t="inlineStr">
        <is>
          <t>Associate Product Manager – POD Lead</t>
        </is>
      </c>
      <c r="F33" s="15" t="inlineStr">
        <is>
          <t>B1</t>
        </is>
      </c>
      <c r="G33" s="15" t="inlineStr">
        <is>
          <t>Yes</t>
        </is>
      </c>
      <c r="H33" s="15" t="inlineStr">
        <is>
          <t>—</t>
        </is>
      </c>
      <c r="I33" s="15" t="inlineStr">
        <is>
          <t>No</t>
        </is>
      </c>
      <c r="J33" s="241" t="inlineStr">
        <is>
          <t>Medium</t>
        </is>
      </c>
      <c r="K33" s="16" t="inlineStr">
        <is>
          <t>Farzad Wadia · B2, CARBON · Biswajit Biswal · B1, CARBON · Priyadarsini Kairali · B1, CARBON</t>
        </is>
      </c>
      <c r="L33" s="16" t="inlineStr">
        <is>
          <t>Name a successor; document the key process; cross-train one person</t>
        </is>
      </c>
    </row>
    <row r="34" ht="28" customHeight="1">
      <c r="A34" s="13" t="inlineStr">
        <is>
          <t>Prajakta Mokal</t>
        </is>
      </c>
      <c r="B34" s="16" t="inlineStr">
        <is>
          <t>IRIS0117</t>
        </is>
      </c>
      <c r="C34" s="16" t="inlineStr">
        <is>
          <t>CARBON</t>
        </is>
      </c>
      <c r="D34" s="16" t="inlineStr">
        <is>
          <t>Digitizing</t>
        </is>
      </c>
      <c r="E34" s="16" t="inlineStr">
        <is>
          <t>Digitization Specialist – POD Lead</t>
        </is>
      </c>
      <c r="F34" s="15" t="inlineStr">
        <is>
          <t>B1</t>
        </is>
      </c>
      <c r="G34" s="15" t="inlineStr">
        <is>
          <t>Yes</t>
        </is>
      </c>
      <c r="H34" s="15" t="inlineStr">
        <is>
          <t>—</t>
        </is>
      </c>
      <c r="I34" s="15" t="inlineStr">
        <is>
          <t>No</t>
        </is>
      </c>
      <c r="J34" s="241" t="inlineStr">
        <is>
          <t>Medium</t>
        </is>
      </c>
      <c r="K34" s="16" t="inlineStr">
        <is>
          <t>Janardan Bale · B2, CARBON · Dinesh Sharma · B1, CARBON · Ritesh Yeram · B1, CARBON</t>
        </is>
      </c>
      <c r="L34" s="16" t="inlineStr">
        <is>
          <t>Name a successor; document the key process; cross-train one person</t>
        </is>
      </c>
    </row>
    <row r="35" ht="28" customHeight="1">
      <c r="A35" s="13" t="inlineStr">
        <is>
          <t>Priyadarsini Kairali</t>
        </is>
      </c>
      <c r="B35" s="16" t="inlineStr">
        <is>
          <t>IRIS2301</t>
        </is>
      </c>
      <c r="C35" s="16" t="inlineStr">
        <is>
          <t>CARBON</t>
        </is>
      </c>
      <c r="D35" s="16" t="inlineStr">
        <is>
          <t>Functional</t>
        </is>
      </c>
      <c r="E35" s="16" t="inlineStr">
        <is>
          <t>Associate Product Manager – POD Lead</t>
        </is>
      </c>
      <c r="F35" s="15" t="inlineStr">
        <is>
          <t>B1</t>
        </is>
      </c>
      <c r="G35" s="15" t="inlineStr">
        <is>
          <t>Yes</t>
        </is>
      </c>
      <c r="H35" s="15" t="inlineStr">
        <is>
          <t>—</t>
        </is>
      </c>
      <c r="I35" s="15" t="inlineStr">
        <is>
          <t>No</t>
        </is>
      </c>
      <c r="J35" s="241" t="inlineStr">
        <is>
          <t>Medium</t>
        </is>
      </c>
      <c r="K35" s="16" t="inlineStr">
        <is>
          <t>Farzad Wadia · B2, CARBON · Biswajit Biswal · B1, CARBON · Medha Ganti · B1, CARBON</t>
        </is>
      </c>
      <c r="L35" s="16" t="inlineStr">
        <is>
          <t>Name a successor; document the key process; cross-train one person</t>
        </is>
      </c>
    </row>
    <row r="36" ht="41" customHeight="1">
      <c r="A36" s="13" t="inlineStr">
        <is>
          <t>Purva Shrivastava</t>
        </is>
      </c>
      <c r="B36" s="16" t="inlineStr">
        <is>
          <t>IRIS0812</t>
        </is>
      </c>
      <c r="C36" s="16" t="inlineStr">
        <is>
          <t>CARBON</t>
        </is>
      </c>
      <c r="D36" s="16" t="inlineStr">
        <is>
          <t>Services</t>
        </is>
      </c>
      <c r="E36" s="16" t="inlineStr">
        <is>
          <t>XBRL Specialist</t>
        </is>
      </c>
      <c r="F36" s="15" t="inlineStr">
        <is>
          <t>B1</t>
        </is>
      </c>
      <c r="G36" s="15" t="inlineStr">
        <is>
          <t>Yes</t>
        </is>
      </c>
      <c r="H36" s="15" t="inlineStr">
        <is>
          <t>—</t>
        </is>
      </c>
      <c r="I36" s="15" t="inlineStr">
        <is>
          <t>No</t>
        </is>
      </c>
      <c r="J36" s="241" t="inlineStr">
        <is>
          <t>Medium</t>
        </is>
      </c>
      <c r="K36" s="16" t="inlineStr">
        <is>
          <t>Jinesh Kumar S · B2, CARBON · Mayur Zope · B2, CARBON · Mohammed Dholkawala · B2, CARBON</t>
        </is>
      </c>
      <c r="L36" s="16" t="inlineStr">
        <is>
          <t>Name a successor; document the key process; cross-train one person</t>
        </is>
      </c>
    </row>
    <row r="37" ht="28" customHeight="1">
      <c r="A37" s="13" t="inlineStr">
        <is>
          <t>Ritesh Yeram</t>
        </is>
      </c>
      <c r="B37" s="16" t="inlineStr">
        <is>
          <t>IRIS0171</t>
        </is>
      </c>
      <c r="C37" s="16" t="inlineStr">
        <is>
          <t>CARBON</t>
        </is>
      </c>
      <c r="D37" s="16" t="inlineStr">
        <is>
          <t>Digitizing</t>
        </is>
      </c>
      <c r="E37" s="16" t="inlineStr">
        <is>
          <t>Digitization Specialist – POD Lead</t>
        </is>
      </c>
      <c r="F37" s="15" t="inlineStr">
        <is>
          <t>B1</t>
        </is>
      </c>
      <c r="G37" s="15" t="inlineStr">
        <is>
          <t>Yes</t>
        </is>
      </c>
      <c r="H37" s="15" t="inlineStr">
        <is>
          <t>—</t>
        </is>
      </c>
      <c r="I37" s="15" t="inlineStr">
        <is>
          <t>No</t>
        </is>
      </c>
      <c r="J37" s="241" t="inlineStr">
        <is>
          <t>Medium</t>
        </is>
      </c>
      <c r="K37" s="16" t="inlineStr">
        <is>
          <t>Janardan Bale · B2, CARBON · Dinesh Sharma · B1, CARBON · Prajakta Mokal · B1, CARBON</t>
        </is>
      </c>
      <c r="L37" s="16" t="inlineStr">
        <is>
          <t>Name a successor; document the key process; cross-train one person</t>
        </is>
      </c>
    </row>
    <row r="38" ht="28" customHeight="1">
      <c r="A38" s="13" t="inlineStr">
        <is>
          <t>Rupesh Gaikwad</t>
        </is>
      </c>
      <c r="B38" s="16" t="inlineStr">
        <is>
          <t>IRIS0882</t>
        </is>
      </c>
      <c r="C38" s="16" t="inlineStr">
        <is>
          <t>CARBON</t>
        </is>
      </c>
      <c r="D38" s="16" t="inlineStr">
        <is>
          <t>Services</t>
        </is>
      </c>
      <c r="E38" s="16" t="inlineStr">
        <is>
          <t>Service Delivery Specialist</t>
        </is>
      </c>
      <c r="F38" s="15" t="inlineStr">
        <is>
          <t>B1</t>
        </is>
      </c>
      <c r="G38" s="15" t="inlineStr">
        <is>
          <t>Yes</t>
        </is>
      </c>
      <c r="H38" s="15" t="inlineStr">
        <is>
          <t>—</t>
        </is>
      </c>
      <c r="I38" s="15" t="inlineStr">
        <is>
          <t>No</t>
        </is>
      </c>
      <c r="J38" s="241" t="inlineStr">
        <is>
          <t>Medium</t>
        </is>
      </c>
      <c r="K38" s="16" t="inlineStr">
        <is>
          <t>Shailesh Kumar Sharma · B2, CARBON · Jayavant Bhabal · A3, CARBON</t>
        </is>
      </c>
      <c r="L38" s="16" t="inlineStr">
        <is>
          <t>Name a successor; document the key process; cross-train one person</t>
        </is>
      </c>
    </row>
    <row r="39" ht="41" customHeight="1">
      <c r="A39" s="13" t="inlineStr">
        <is>
          <t>Sandeep Dhere</t>
        </is>
      </c>
      <c r="B39" s="16" t="inlineStr">
        <is>
          <t>IRIS0574</t>
        </is>
      </c>
      <c r="C39" s="16" t="inlineStr">
        <is>
          <t>CARBON</t>
        </is>
      </c>
      <c r="D39" s="16" t="inlineStr">
        <is>
          <t>Services</t>
        </is>
      </c>
      <c r="E39" s="16" t="inlineStr">
        <is>
          <t>XBRL Specialist</t>
        </is>
      </c>
      <c r="F39" s="15" t="inlineStr">
        <is>
          <t>B1</t>
        </is>
      </c>
      <c r="G39" s="15" t="inlineStr">
        <is>
          <t>Yes</t>
        </is>
      </c>
      <c r="H39" s="15" t="inlineStr">
        <is>
          <t>—</t>
        </is>
      </c>
      <c r="I39" s="15" t="inlineStr">
        <is>
          <t>No</t>
        </is>
      </c>
      <c r="J39" s="241" t="inlineStr">
        <is>
          <t>Medium</t>
        </is>
      </c>
      <c r="K39" s="16" t="inlineStr">
        <is>
          <t>Jinesh Kumar S · B2, CARBON · Mayur Zope · B2, CARBON · Mohammed Dholkawala · B2, CARBON</t>
        </is>
      </c>
      <c r="L39" s="16" t="inlineStr">
        <is>
          <t>Name a successor; document the key process; cross-train one person</t>
        </is>
      </c>
    </row>
    <row r="40" ht="28" customHeight="1">
      <c r="A40" s="13" t="inlineStr">
        <is>
          <t>Tejas Kat</t>
        </is>
      </c>
      <c r="B40" s="16" t="inlineStr">
        <is>
          <t>IRIS1210</t>
        </is>
      </c>
      <c r="C40" s="16" t="inlineStr">
        <is>
          <t>CARBON</t>
        </is>
      </c>
      <c r="D40" s="16" t="inlineStr">
        <is>
          <t>Digitizing</t>
        </is>
      </c>
      <c r="E40" s="16" t="inlineStr">
        <is>
          <t>Digitization Specialist – POD Lead</t>
        </is>
      </c>
      <c r="F40" s="15" t="inlineStr">
        <is>
          <t>B1</t>
        </is>
      </c>
      <c r="G40" s="15" t="inlineStr">
        <is>
          <t>Yes</t>
        </is>
      </c>
      <c r="H40" s="15" t="inlineStr">
        <is>
          <t>—</t>
        </is>
      </c>
      <c r="I40" s="15" t="inlineStr">
        <is>
          <t>No</t>
        </is>
      </c>
      <c r="J40" s="241" t="inlineStr">
        <is>
          <t>Medium</t>
        </is>
      </c>
      <c r="K40" s="16" t="inlineStr">
        <is>
          <t>Janardan Bale · B2, CARBON · Dinesh Sharma · B1, CARBON · Prajakta Mokal · B1, CARBON</t>
        </is>
      </c>
      <c r="L40" s="16" t="inlineStr">
        <is>
          <t>Name a successor; document the key process; cross-train one person</t>
        </is>
      </c>
    </row>
    <row r="41" ht="41" customHeight="1">
      <c r="A41" s="13" t="inlineStr">
        <is>
          <t>Vipul Kurhade</t>
        </is>
      </c>
      <c r="B41" s="16" t="inlineStr">
        <is>
          <t>IRIS0530</t>
        </is>
      </c>
      <c r="C41" s="16" t="inlineStr">
        <is>
          <t>CARBON</t>
        </is>
      </c>
      <c r="D41" s="16" t="inlineStr">
        <is>
          <t>Services</t>
        </is>
      </c>
      <c r="E41" s="16" t="inlineStr">
        <is>
          <t>Team Lead – Assisted Services</t>
        </is>
      </c>
      <c r="F41" s="15" t="inlineStr">
        <is>
          <t>B1</t>
        </is>
      </c>
      <c r="G41" s="15" t="inlineStr">
        <is>
          <t>Yes</t>
        </is>
      </c>
      <c r="H41" s="15" t="inlineStr">
        <is>
          <t>—</t>
        </is>
      </c>
      <c r="I41" s="15" t="inlineStr">
        <is>
          <t>No</t>
        </is>
      </c>
      <c r="J41" s="241" t="inlineStr">
        <is>
          <t>Medium</t>
        </is>
      </c>
      <c r="K41" s="16" t="inlineStr">
        <is>
          <t>Jinesh Kumar S · B2, CARBON · Mayur Zope · B2, CARBON · Mohammed Dholkawala · B2, CARBON</t>
        </is>
      </c>
      <c r="L41" s="16" t="inlineStr">
        <is>
          <t>Name a successor; document the key process; cross-train one person</t>
        </is>
      </c>
    </row>
    <row r="42" ht="41" customHeight="1">
      <c r="A42" s="13" t="inlineStr">
        <is>
          <t>Vivek Patil</t>
        </is>
      </c>
      <c r="B42" s="16" t="inlineStr">
        <is>
          <t>IRIS0305</t>
        </is>
      </c>
      <c r="C42" s="16" t="inlineStr">
        <is>
          <t>CARBON</t>
        </is>
      </c>
      <c r="D42" s="16" t="inlineStr">
        <is>
          <t>Services</t>
        </is>
      </c>
      <c r="E42" s="16" t="inlineStr">
        <is>
          <t>XBRL Specialist</t>
        </is>
      </c>
      <c r="F42" s="15" t="inlineStr">
        <is>
          <t>B1</t>
        </is>
      </c>
      <c r="G42" s="15" t="inlineStr">
        <is>
          <t>Yes</t>
        </is>
      </c>
      <c r="H42" s="15" t="inlineStr">
        <is>
          <t>—</t>
        </is>
      </c>
      <c r="I42" s="15" t="inlineStr">
        <is>
          <t>No</t>
        </is>
      </c>
      <c r="J42" s="241" t="inlineStr">
        <is>
          <t>Medium</t>
        </is>
      </c>
      <c r="K42" s="16" t="inlineStr">
        <is>
          <t>Jinesh Kumar S · B2, CARBON · Mayur Zope · B2, CARBON · Mohammed Dholkawala · B2, CARBON</t>
        </is>
      </c>
      <c r="L42" s="16" t="inlineStr">
        <is>
          <t>Name a successor; document the key process; cross-train one person</t>
        </is>
      </c>
    </row>
    <row r="43" ht="41" customHeight="1">
      <c r="A43" s="13" t="inlineStr">
        <is>
          <t>Abhijit Bhagwan Patil</t>
        </is>
      </c>
      <c r="B43" s="16" t="inlineStr">
        <is>
          <t>IRIS2163</t>
        </is>
      </c>
      <c r="C43" s="16" t="inlineStr">
        <is>
          <t>CARBON</t>
        </is>
      </c>
      <c r="D43" s="16" t="inlineStr">
        <is>
          <t>Services</t>
        </is>
      </c>
      <c r="E43" s="16" t="inlineStr">
        <is>
          <t>Senior Financial Analyst</t>
        </is>
      </c>
      <c r="F43" s="15" t="inlineStr">
        <is>
          <t>A3</t>
        </is>
      </c>
      <c r="G43" s="15" t="inlineStr">
        <is>
          <t>Yes</t>
        </is>
      </c>
      <c r="H43" s="15" t="inlineStr">
        <is>
          <t>—</t>
        </is>
      </c>
      <c r="I43" s="15" t="inlineStr">
        <is>
          <t>No</t>
        </is>
      </c>
      <c r="J43" s="241" t="inlineStr">
        <is>
          <t>Medium</t>
        </is>
      </c>
      <c r="K43" s="16" t="inlineStr">
        <is>
          <t>Jinesh Kumar S · B2, CARBON · Mayur Zope · B2, CARBON · Mohammed Dholkawala · B2, CARBON</t>
        </is>
      </c>
      <c r="L43" s="16" t="inlineStr">
        <is>
          <t>Name a successor; document the key process; cross-train one person</t>
        </is>
      </c>
    </row>
    <row r="44" ht="28" customHeight="1">
      <c r="A44" s="13" t="inlineStr">
        <is>
          <t>Aishwarya Chaulkar</t>
        </is>
      </c>
      <c r="B44" s="16" t="inlineStr">
        <is>
          <t>IRISC238</t>
        </is>
      </c>
      <c r="C44" s="16" t="inlineStr">
        <is>
          <t>CARBON</t>
        </is>
      </c>
      <c r="D44" s="16" t="inlineStr">
        <is>
          <t>Digitizing</t>
        </is>
      </c>
      <c r="E44" s="16" t="inlineStr">
        <is>
          <t>Senior Digitization Associate</t>
        </is>
      </c>
      <c r="F44" s="15" t="inlineStr">
        <is>
          <t>A3</t>
        </is>
      </c>
      <c r="G44" s="15" t="inlineStr">
        <is>
          <t>Yes</t>
        </is>
      </c>
      <c r="H44" s="15" t="inlineStr">
        <is>
          <t>—</t>
        </is>
      </c>
      <c r="I44" s="15" t="inlineStr">
        <is>
          <t>No</t>
        </is>
      </c>
      <c r="J44" s="241" t="inlineStr">
        <is>
          <t>Medium</t>
        </is>
      </c>
      <c r="K44" s="16" t="inlineStr">
        <is>
          <t>Janardan Bale · B2, CARBON · Dinesh Sharma · B1, CARBON · Prajakta Mokal · B1, CARBON</t>
        </is>
      </c>
      <c r="L44" s="16" t="inlineStr">
        <is>
          <t>Name a successor; document the key process; cross-train one person</t>
        </is>
      </c>
    </row>
    <row r="45" ht="41" customHeight="1">
      <c r="A45" s="13" t="inlineStr">
        <is>
          <t>Ajinkya Dhumal</t>
        </is>
      </c>
      <c r="B45" s="16" t="inlineStr">
        <is>
          <t>IRIS0143</t>
        </is>
      </c>
      <c r="C45" s="16" t="inlineStr">
        <is>
          <t>CARBON</t>
        </is>
      </c>
      <c r="D45" s="16" t="inlineStr">
        <is>
          <t>Services</t>
        </is>
      </c>
      <c r="E45" s="16" t="inlineStr">
        <is>
          <t>Senior Financial Analyst</t>
        </is>
      </c>
      <c r="F45" s="15" t="inlineStr">
        <is>
          <t>A3</t>
        </is>
      </c>
      <c r="G45" s="15" t="inlineStr">
        <is>
          <t>Yes</t>
        </is>
      </c>
      <c r="H45" s="15" t="inlineStr">
        <is>
          <t>—</t>
        </is>
      </c>
      <c r="I45" s="15" t="inlineStr">
        <is>
          <t>No</t>
        </is>
      </c>
      <c r="J45" s="241" t="inlineStr">
        <is>
          <t>Medium</t>
        </is>
      </c>
      <c r="K45" s="16" t="inlineStr">
        <is>
          <t>Jinesh Kumar S · B2, CARBON · Mayur Zope · B2, CARBON · Mohammed Dholkawala · B2, CARBON</t>
        </is>
      </c>
      <c r="L45" s="16" t="inlineStr">
        <is>
          <t>Name a successor; document the key process; cross-train one person</t>
        </is>
      </c>
    </row>
    <row r="46" ht="28" customHeight="1">
      <c r="A46" s="13" t="inlineStr">
        <is>
          <t>Alisha Sheikh</t>
        </is>
      </c>
      <c r="B46" s="16" t="inlineStr">
        <is>
          <t>IRIS2348</t>
        </is>
      </c>
      <c r="C46" s="16" t="inlineStr">
        <is>
          <t>CARBON</t>
        </is>
      </c>
      <c r="D46" s="16" t="inlineStr">
        <is>
          <t>Marketing</t>
        </is>
      </c>
      <c r="E46" s="16" t="inlineStr">
        <is>
          <t>Senior Content Marketing Associate</t>
        </is>
      </c>
      <c r="F46" s="15" t="inlineStr">
        <is>
          <t>A3</t>
        </is>
      </c>
      <c r="G46" s="15" t="inlineStr">
        <is>
          <t>Yes</t>
        </is>
      </c>
      <c r="H46" s="15" t="inlineStr">
        <is>
          <t>—</t>
        </is>
      </c>
      <c r="I46" s="15" t="inlineStr">
        <is>
          <t>No</t>
        </is>
      </c>
      <c r="J46" s="241" t="inlineStr">
        <is>
          <t>Medium</t>
        </is>
      </c>
      <c r="K46" s="16" t="inlineStr">
        <is>
          <t>Aakansha Gupta · A2, CARBON · Jatin Khare · A2, CARBON · Rimsha Khan · A2, CARBON</t>
        </is>
      </c>
      <c r="L46" s="16" t="inlineStr">
        <is>
          <t>Name a successor; document the key process; cross-train one person</t>
        </is>
      </c>
    </row>
    <row r="47" ht="41" customHeight="1">
      <c r="A47" s="13" t="inlineStr">
        <is>
          <t>Amol Keskar</t>
        </is>
      </c>
      <c r="B47" s="16" t="inlineStr">
        <is>
          <t>IRIS0415</t>
        </is>
      </c>
      <c r="C47" s="16" t="inlineStr">
        <is>
          <t>CARBON</t>
        </is>
      </c>
      <c r="D47" s="16" t="inlineStr">
        <is>
          <t>Services</t>
        </is>
      </c>
      <c r="E47" s="16" t="inlineStr">
        <is>
          <t>Senior Financial Analyst</t>
        </is>
      </c>
      <c r="F47" s="15" t="inlineStr">
        <is>
          <t>A3</t>
        </is>
      </c>
      <c r="G47" s="15" t="inlineStr">
        <is>
          <t>Yes</t>
        </is>
      </c>
      <c r="H47" s="15" t="inlineStr">
        <is>
          <t>—</t>
        </is>
      </c>
      <c r="I47" s="15" t="inlineStr">
        <is>
          <t>No</t>
        </is>
      </c>
      <c r="J47" s="241" t="inlineStr">
        <is>
          <t>Medium</t>
        </is>
      </c>
      <c r="K47" s="16" t="inlineStr">
        <is>
          <t>Jinesh Kumar S · B2, CARBON · Mayur Zope · B2, CARBON · Mohammed Dholkawala · B2, CARBON</t>
        </is>
      </c>
      <c r="L47" s="16" t="inlineStr">
        <is>
          <t>Name a successor; document the key process; cross-train one person</t>
        </is>
      </c>
    </row>
    <row r="48" ht="41" customHeight="1">
      <c r="A48" s="13" t="inlineStr">
        <is>
          <t>Anjum Shaikh</t>
        </is>
      </c>
      <c r="B48" s="16" t="inlineStr">
        <is>
          <t>IRIS0621</t>
        </is>
      </c>
      <c r="C48" s="16" t="inlineStr">
        <is>
          <t>CARBON</t>
        </is>
      </c>
      <c r="D48" s="16" t="inlineStr">
        <is>
          <t>Services</t>
        </is>
      </c>
      <c r="E48" s="16" t="inlineStr">
        <is>
          <t>Senior Financial Analyst</t>
        </is>
      </c>
      <c r="F48" s="15" t="inlineStr">
        <is>
          <t>A3</t>
        </is>
      </c>
      <c r="G48" s="15" t="inlineStr">
        <is>
          <t>Yes</t>
        </is>
      </c>
      <c r="H48" s="15" t="inlineStr">
        <is>
          <t>—</t>
        </is>
      </c>
      <c r="I48" s="15" t="inlineStr">
        <is>
          <t>No</t>
        </is>
      </c>
      <c r="J48" s="241" t="inlineStr">
        <is>
          <t>Medium</t>
        </is>
      </c>
      <c r="K48" s="16" t="inlineStr">
        <is>
          <t>Jinesh Kumar S · B2, CARBON · Mayur Zope · B2, CARBON · Mohammed Dholkawala · B2, CARBON</t>
        </is>
      </c>
      <c r="L48" s="16" t="inlineStr">
        <is>
          <t>Name a successor; document the key process; cross-train one person</t>
        </is>
      </c>
    </row>
    <row r="49" ht="41" customHeight="1">
      <c r="A49" s="13" t="inlineStr">
        <is>
          <t>Ashok Yadav</t>
        </is>
      </c>
      <c r="B49" s="16" t="inlineStr">
        <is>
          <t>IRIS0135</t>
        </is>
      </c>
      <c r="C49" s="16" t="inlineStr">
        <is>
          <t>CARBON</t>
        </is>
      </c>
      <c r="D49" s="16" t="inlineStr">
        <is>
          <t>Services</t>
        </is>
      </c>
      <c r="E49" s="16" t="inlineStr">
        <is>
          <t>Senior Financial Analyst</t>
        </is>
      </c>
      <c r="F49" s="15" t="inlineStr">
        <is>
          <t>A3</t>
        </is>
      </c>
      <c r="G49" s="15" t="inlineStr">
        <is>
          <t>Yes</t>
        </is>
      </c>
      <c r="H49" s="15" t="inlineStr">
        <is>
          <t>No</t>
        </is>
      </c>
      <c r="I49" s="15" t="inlineStr">
        <is>
          <t>No</t>
        </is>
      </c>
      <c r="J49" s="241" t="inlineStr">
        <is>
          <t>Medium</t>
        </is>
      </c>
      <c r="K49" s="16" t="inlineStr">
        <is>
          <t>Jinesh Kumar S · B2, CARBON · Mayur Zope · B2, CARBON · Mohammed Dholkawala · B2, CARBON</t>
        </is>
      </c>
      <c r="L49" s="16" t="inlineStr">
        <is>
          <t>Name a successor; document the key process; cross-train one person</t>
        </is>
      </c>
    </row>
    <row r="50" ht="41" customHeight="1">
      <c r="A50" s="13" t="inlineStr">
        <is>
          <t>Atul Paradkar</t>
        </is>
      </c>
      <c r="B50" s="16" t="inlineStr">
        <is>
          <t>IRIS1703</t>
        </is>
      </c>
      <c r="C50" s="16" t="inlineStr">
        <is>
          <t>CARBON</t>
        </is>
      </c>
      <c r="D50" s="16" t="inlineStr">
        <is>
          <t>Services</t>
        </is>
      </c>
      <c r="E50" s="16" t="inlineStr">
        <is>
          <t>Senior Financial Analyst</t>
        </is>
      </c>
      <c r="F50" s="15" t="inlineStr">
        <is>
          <t>A3</t>
        </is>
      </c>
      <c r="G50" s="15" t="inlineStr">
        <is>
          <t>Yes</t>
        </is>
      </c>
      <c r="H50" s="15" t="inlineStr">
        <is>
          <t>—</t>
        </is>
      </c>
      <c r="I50" s="15" t="inlineStr">
        <is>
          <t>No</t>
        </is>
      </c>
      <c r="J50" s="241" t="inlineStr">
        <is>
          <t>Medium</t>
        </is>
      </c>
      <c r="K50" s="16" t="inlineStr">
        <is>
          <t>Jinesh Kumar S · B2, CARBON · Mayur Zope · B2, CARBON · Mohammed Dholkawala · B2, CARBON</t>
        </is>
      </c>
      <c r="L50" s="16" t="inlineStr">
        <is>
          <t>Name a successor; document the key process; cross-train one person</t>
        </is>
      </c>
    </row>
    <row r="51" ht="28" customHeight="1">
      <c r="A51" s="13" t="inlineStr">
        <is>
          <t>Bhavesh Gusain</t>
        </is>
      </c>
      <c r="B51" s="16" t="inlineStr">
        <is>
          <t>IRISC286</t>
        </is>
      </c>
      <c r="C51" s="16" t="inlineStr">
        <is>
          <t>CARBON</t>
        </is>
      </c>
      <c r="D51" s="16" t="inlineStr">
        <is>
          <t>Digitizing</t>
        </is>
      </c>
      <c r="E51" s="16" t="inlineStr">
        <is>
          <t>Senior Digitization Associate</t>
        </is>
      </c>
      <c r="F51" s="15" t="inlineStr">
        <is>
          <t>A3</t>
        </is>
      </c>
      <c r="G51" s="15" t="inlineStr">
        <is>
          <t>Yes</t>
        </is>
      </c>
      <c r="H51" s="15" t="inlineStr">
        <is>
          <t>—</t>
        </is>
      </c>
      <c r="I51" s="15" t="inlineStr">
        <is>
          <t>No</t>
        </is>
      </c>
      <c r="J51" s="241" t="inlineStr">
        <is>
          <t>Medium</t>
        </is>
      </c>
      <c r="K51" s="16" t="inlineStr">
        <is>
          <t>Janardan Bale · B2, CARBON · Dinesh Sharma · B1, CARBON · Prajakta Mokal · B1, CARBON</t>
        </is>
      </c>
      <c r="L51" s="16" t="inlineStr">
        <is>
          <t>Name a successor; document the key process; cross-train one person</t>
        </is>
      </c>
    </row>
    <row r="52" ht="41" customHeight="1">
      <c r="A52" s="13" t="inlineStr">
        <is>
          <t>Bhavik Raparka</t>
        </is>
      </c>
      <c r="B52" s="16" t="inlineStr">
        <is>
          <t>IRIS0830</t>
        </is>
      </c>
      <c r="C52" s="16" t="inlineStr">
        <is>
          <t>CARBON</t>
        </is>
      </c>
      <c r="D52" s="16" t="inlineStr">
        <is>
          <t>Services</t>
        </is>
      </c>
      <c r="E52" s="16" t="inlineStr">
        <is>
          <t>Senior Financial Analyst</t>
        </is>
      </c>
      <c r="F52" s="15" t="inlineStr">
        <is>
          <t>A3</t>
        </is>
      </c>
      <c r="G52" s="15" t="inlineStr">
        <is>
          <t>Yes</t>
        </is>
      </c>
      <c r="H52" s="15" t="inlineStr">
        <is>
          <t>—</t>
        </is>
      </c>
      <c r="I52" s="15" t="inlineStr">
        <is>
          <t>No</t>
        </is>
      </c>
      <c r="J52" s="241" t="inlineStr">
        <is>
          <t>Medium</t>
        </is>
      </c>
      <c r="K52" s="16" t="inlineStr">
        <is>
          <t>Jinesh Kumar S · B2, CARBON · Mayur Zope · B2, CARBON · Mohammed Dholkawala · B2, CARBON</t>
        </is>
      </c>
      <c r="L52" s="16" t="inlineStr">
        <is>
          <t>Name a successor; document the key process; cross-train one person</t>
        </is>
      </c>
    </row>
    <row r="53" ht="28" customHeight="1">
      <c r="A53" s="13" t="inlineStr">
        <is>
          <t>Bikram Prasad</t>
        </is>
      </c>
      <c r="B53" s="16" t="inlineStr">
        <is>
          <t>IRIS1883</t>
        </is>
      </c>
      <c r="C53" s="16" t="inlineStr">
        <is>
          <t>CARBON</t>
        </is>
      </c>
      <c r="D53" s="16" t="inlineStr">
        <is>
          <t>Technology</t>
        </is>
      </c>
      <c r="E53" s="16" t="inlineStr">
        <is>
          <t>Senior Software Engineer</t>
        </is>
      </c>
      <c r="F53" s="15" t="inlineStr">
        <is>
          <t>A3</t>
        </is>
      </c>
      <c r="G53" s="15" t="inlineStr">
        <is>
          <t>—</t>
        </is>
      </c>
      <c r="H53" s="15" t="inlineStr">
        <is>
          <t>Yes</t>
        </is>
      </c>
      <c r="I53" s="15" t="inlineStr">
        <is>
          <t>No</t>
        </is>
      </c>
      <c r="J53" s="241" t="inlineStr">
        <is>
          <t>Medium</t>
        </is>
      </c>
      <c r="K53" s="16" t="inlineStr">
        <is>
          <t>Chetan Kotwal · B3, CARBON · Sarfaraz Badi · B2, CARBON · Siddhesh Kadam · B2, CARBON</t>
        </is>
      </c>
      <c r="L53" s="16" t="inlineStr">
        <is>
          <t>Name a successor; document the key process; cross-train one person</t>
        </is>
      </c>
    </row>
    <row r="54" ht="41" customHeight="1">
      <c r="A54" s="13" t="inlineStr">
        <is>
          <t>Chaitali Chatterjee</t>
        </is>
      </c>
      <c r="B54" s="16" t="inlineStr">
        <is>
          <t>IRISC267</t>
        </is>
      </c>
      <c r="C54" s="16" t="inlineStr">
        <is>
          <t>CARBON</t>
        </is>
      </c>
      <c r="D54" s="16" t="inlineStr">
        <is>
          <t>Services</t>
        </is>
      </c>
      <c r="E54" s="16" t="inlineStr">
        <is>
          <t>Senior Financial Analyst</t>
        </is>
      </c>
      <c r="F54" s="15" t="inlineStr">
        <is>
          <t>A3</t>
        </is>
      </c>
      <c r="G54" s="15" t="inlineStr">
        <is>
          <t>Yes</t>
        </is>
      </c>
      <c r="H54" s="15" t="inlineStr">
        <is>
          <t>—</t>
        </is>
      </c>
      <c r="I54" s="15" t="inlineStr">
        <is>
          <t>No</t>
        </is>
      </c>
      <c r="J54" s="241" t="inlineStr">
        <is>
          <t>Medium</t>
        </is>
      </c>
      <c r="K54" s="16" t="inlineStr">
        <is>
          <t>Jinesh Kumar S · B2, CARBON · Mayur Zope · B2, CARBON · Mohammed Dholkawala · B2, CARBON</t>
        </is>
      </c>
      <c r="L54" s="16" t="inlineStr">
        <is>
          <t>Name a successor; document the key process; cross-train one person</t>
        </is>
      </c>
    </row>
    <row r="55" ht="28" customHeight="1">
      <c r="A55" s="13" t="inlineStr">
        <is>
          <t>Deepak Nirmal</t>
        </is>
      </c>
      <c r="B55" s="16" t="inlineStr">
        <is>
          <t>IRISC237</t>
        </is>
      </c>
      <c r="C55" s="16" t="inlineStr">
        <is>
          <t>CARBON</t>
        </is>
      </c>
      <c r="D55" s="16" t="inlineStr">
        <is>
          <t>Digitizing</t>
        </is>
      </c>
      <c r="E55" s="16" t="inlineStr">
        <is>
          <t>Senior Digitization Associate</t>
        </is>
      </c>
      <c r="F55" s="15" t="inlineStr">
        <is>
          <t>A3</t>
        </is>
      </c>
      <c r="G55" s="15" t="inlineStr">
        <is>
          <t>Yes</t>
        </is>
      </c>
      <c r="H55" s="15" t="inlineStr">
        <is>
          <t>—</t>
        </is>
      </c>
      <c r="I55" s="15" t="inlineStr">
        <is>
          <t>No</t>
        </is>
      </c>
      <c r="J55" s="241" t="inlineStr">
        <is>
          <t>Medium</t>
        </is>
      </c>
      <c r="K55" s="16" t="inlineStr">
        <is>
          <t>Janardan Bale · B2, CARBON · Dinesh Sharma · B1, CARBON · Prajakta Mokal · B1, CARBON</t>
        </is>
      </c>
      <c r="L55" s="16" t="inlineStr">
        <is>
          <t>Name a successor; document the key process; cross-train one person</t>
        </is>
      </c>
    </row>
    <row r="56" ht="41" customHeight="1">
      <c r="A56" s="13" t="inlineStr">
        <is>
          <t>Dhananjay Bavkar</t>
        </is>
      </c>
      <c r="B56" s="16" t="inlineStr">
        <is>
          <t>IRIS0508</t>
        </is>
      </c>
      <c r="C56" s="16" t="inlineStr">
        <is>
          <t>CARBON</t>
        </is>
      </c>
      <c r="D56" s="16" t="inlineStr">
        <is>
          <t>Services</t>
        </is>
      </c>
      <c r="E56" s="16" t="inlineStr">
        <is>
          <t>Senior Financial Analyst</t>
        </is>
      </c>
      <c r="F56" s="15" t="inlineStr">
        <is>
          <t>A3</t>
        </is>
      </c>
      <c r="G56" s="15" t="inlineStr">
        <is>
          <t>Yes</t>
        </is>
      </c>
      <c r="H56" s="15" t="inlineStr">
        <is>
          <t>—</t>
        </is>
      </c>
      <c r="I56" s="15" t="inlineStr">
        <is>
          <t>No</t>
        </is>
      </c>
      <c r="J56" s="241" t="inlineStr">
        <is>
          <t>Medium</t>
        </is>
      </c>
      <c r="K56" s="16" t="inlineStr">
        <is>
          <t>Jinesh Kumar S · B2, CARBON · Mayur Zope · B2, CARBON · Mohammed Dholkawala · B2, CARBON</t>
        </is>
      </c>
      <c r="L56" s="16" t="inlineStr">
        <is>
          <t>Name a successor; document the key process; cross-train one person</t>
        </is>
      </c>
    </row>
    <row r="57" ht="28" customHeight="1">
      <c r="A57" s="13" t="inlineStr">
        <is>
          <t>Dhanraj Patil</t>
        </is>
      </c>
      <c r="B57" s="16" t="inlineStr">
        <is>
          <t>IRISC224</t>
        </is>
      </c>
      <c r="C57" s="16" t="inlineStr">
        <is>
          <t>CARBON</t>
        </is>
      </c>
      <c r="D57" s="16" t="inlineStr">
        <is>
          <t>Digitizing</t>
        </is>
      </c>
      <c r="E57" s="16" t="inlineStr">
        <is>
          <t>Senior Digitization Associate</t>
        </is>
      </c>
      <c r="F57" s="15" t="inlineStr">
        <is>
          <t>A3</t>
        </is>
      </c>
      <c r="G57" s="15" t="inlineStr">
        <is>
          <t>Yes</t>
        </is>
      </c>
      <c r="H57" s="15" t="inlineStr">
        <is>
          <t>—</t>
        </is>
      </c>
      <c r="I57" s="15" t="inlineStr">
        <is>
          <t>No</t>
        </is>
      </c>
      <c r="J57" s="241" t="inlineStr">
        <is>
          <t>Medium</t>
        </is>
      </c>
      <c r="K57" s="16" t="inlineStr">
        <is>
          <t>Janardan Bale · B2, CARBON · Dinesh Sharma · B1, CARBON · Prajakta Mokal · B1, CARBON</t>
        </is>
      </c>
      <c r="L57" s="16" t="inlineStr">
        <is>
          <t>Name a successor; document the key process; cross-train one person</t>
        </is>
      </c>
    </row>
    <row r="58" ht="41" customHeight="1">
      <c r="A58" s="13" t="inlineStr">
        <is>
          <t>Dipak Warkhade</t>
        </is>
      </c>
      <c r="B58" s="16" t="inlineStr">
        <is>
          <t>IRIS0566</t>
        </is>
      </c>
      <c r="C58" s="16" t="inlineStr">
        <is>
          <t>CARBON</t>
        </is>
      </c>
      <c r="D58" s="16" t="inlineStr">
        <is>
          <t>Services</t>
        </is>
      </c>
      <c r="E58" s="16" t="inlineStr">
        <is>
          <t>Senior Financial Analyst</t>
        </is>
      </c>
      <c r="F58" s="15" t="inlineStr">
        <is>
          <t>A3</t>
        </is>
      </c>
      <c r="G58" s="15" t="inlineStr">
        <is>
          <t>Yes</t>
        </is>
      </c>
      <c r="H58" s="15" t="inlineStr">
        <is>
          <t>—</t>
        </is>
      </c>
      <c r="I58" s="15" t="inlineStr">
        <is>
          <t>No</t>
        </is>
      </c>
      <c r="J58" s="241" t="inlineStr">
        <is>
          <t>Medium</t>
        </is>
      </c>
      <c r="K58" s="16" t="inlineStr">
        <is>
          <t>Jinesh Kumar S · B2, CARBON · Mayur Zope · B2, CARBON · Mohammed Dholkawala · B2, CARBON</t>
        </is>
      </c>
      <c r="L58" s="16" t="inlineStr">
        <is>
          <t>Name a successor; document the key process; cross-train one person</t>
        </is>
      </c>
    </row>
    <row r="59" ht="28" customHeight="1">
      <c r="A59" s="13" t="inlineStr">
        <is>
          <t>Farina Pathan</t>
        </is>
      </c>
      <c r="B59" s="16" t="inlineStr">
        <is>
          <t>IRISC287</t>
        </is>
      </c>
      <c r="C59" s="16" t="inlineStr">
        <is>
          <t>CARBON</t>
        </is>
      </c>
      <c r="D59" s="16" t="inlineStr">
        <is>
          <t>Digitizing</t>
        </is>
      </c>
      <c r="E59" s="16" t="inlineStr">
        <is>
          <t>Senior Digitization Associate</t>
        </is>
      </c>
      <c r="F59" s="15" t="inlineStr">
        <is>
          <t>A3</t>
        </is>
      </c>
      <c r="G59" s="15" t="inlineStr">
        <is>
          <t>Yes</t>
        </is>
      </c>
      <c r="H59" s="15" t="inlineStr">
        <is>
          <t>—</t>
        </is>
      </c>
      <c r="I59" s="15" t="inlineStr">
        <is>
          <t>No</t>
        </is>
      </c>
      <c r="J59" s="241" t="inlineStr">
        <is>
          <t>Medium</t>
        </is>
      </c>
      <c r="K59" s="16" t="inlineStr">
        <is>
          <t>Janardan Bale · B2, CARBON · Dinesh Sharma · B1, CARBON · Prajakta Mokal · B1, CARBON</t>
        </is>
      </c>
      <c r="L59" s="16" t="inlineStr">
        <is>
          <t>Name a successor; document the key process; cross-train one person</t>
        </is>
      </c>
    </row>
    <row r="60" ht="28" customHeight="1">
      <c r="A60" s="13" t="inlineStr">
        <is>
          <t>Gaurav Yashwant Chaulkar</t>
        </is>
      </c>
      <c r="B60" s="16" t="inlineStr">
        <is>
          <t>IRISC325</t>
        </is>
      </c>
      <c r="C60" s="16" t="inlineStr">
        <is>
          <t>CARBON</t>
        </is>
      </c>
      <c r="D60" s="16" t="inlineStr">
        <is>
          <t>Digitizing</t>
        </is>
      </c>
      <c r="E60" s="16" t="inlineStr">
        <is>
          <t>Senior Digitization Associate</t>
        </is>
      </c>
      <c r="F60" s="15" t="inlineStr">
        <is>
          <t>A3</t>
        </is>
      </c>
      <c r="G60" s="15" t="inlineStr">
        <is>
          <t>Yes</t>
        </is>
      </c>
      <c r="H60" s="15" t="inlineStr">
        <is>
          <t>—</t>
        </is>
      </c>
      <c r="I60" s="15" t="inlineStr">
        <is>
          <t>No</t>
        </is>
      </c>
      <c r="J60" s="241" t="inlineStr">
        <is>
          <t>Medium</t>
        </is>
      </c>
      <c r="K60" s="16" t="inlineStr">
        <is>
          <t>Janardan Bale · B2, CARBON · Dinesh Sharma · B1, CARBON · Prajakta Mokal · B1, CARBON</t>
        </is>
      </c>
      <c r="L60" s="16" t="inlineStr">
        <is>
          <t>Name a successor; document the key process; cross-train one person</t>
        </is>
      </c>
    </row>
    <row r="61" ht="41" customHeight="1">
      <c r="A61" s="13" t="inlineStr">
        <is>
          <t>Haresh Misal</t>
        </is>
      </c>
      <c r="B61" s="16" t="inlineStr">
        <is>
          <t>IRIS0027</t>
        </is>
      </c>
      <c r="C61" s="16" t="inlineStr">
        <is>
          <t>CARBON</t>
        </is>
      </c>
      <c r="D61" s="16" t="inlineStr">
        <is>
          <t>Services</t>
        </is>
      </c>
      <c r="E61" s="16" t="inlineStr">
        <is>
          <t>Senior Financial Analyst</t>
        </is>
      </c>
      <c r="F61" s="15" t="inlineStr">
        <is>
          <t>A3</t>
        </is>
      </c>
      <c r="G61" s="15" t="inlineStr">
        <is>
          <t>Yes</t>
        </is>
      </c>
      <c r="H61" s="15" t="inlineStr">
        <is>
          <t>—</t>
        </is>
      </c>
      <c r="I61" s="15" t="inlineStr">
        <is>
          <t>No</t>
        </is>
      </c>
      <c r="J61" s="241" t="inlineStr">
        <is>
          <t>Medium</t>
        </is>
      </c>
      <c r="K61" s="16" t="inlineStr">
        <is>
          <t>Jinesh Kumar S · B2, CARBON · Mayur Zope · B2, CARBON · Mohammed Dholkawala · B2, CARBON</t>
        </is>
      </c>
      <c r="L61" s="16" t="inlineStr">
        <is>
          <t>Name a successor; document the key process; cross-train one person</t>
        </is>
      </c>
    </row>
    <row r="62" ht="28" customHeight="1">
      <c r="A62" s="13" t="inlineStr">
        <is>
          <t>Jayavant Bhabal</t>
        </is>
      </c>
      <c r="B62" s="16" t="inlineStr">
        <is>
          <t>IRIS0014</t>
        </is>
      </c>
      <c r="C62" s="16" t="inlineStr">
        <is>
          <t>CARBON</t>
        </is>
      </c>
      <c r="D62" s="16" t="inlineStr">
        <is>
          <t>Services</t>
        </is>
      </c>
      <c r="E62" s="16" t="inlineStr">
        <is>
          <t>Senior Service Delivery Analyst</t>
        </is>
      </c>
      <c r="F62" s="15" t="inlineStr">
        <is>
          <t>A3</t>
        </is>
      </c>
      <c r="G62" s="15" t="inlineStr">
        <is>
          <t>Yes</t>
        </is>
      </c>
      <c r="H62" s="15" t="inlineStr">
        <is>
          <t>—</t>
        </is>
      </c>
      <c r="I62" s="15" t="inlineStr">
        <is>
          <t>No</t>
        </is>
      </c>
      <c r="J62" s="241" t="inlineStr">
        <is>
          <t>Medium</t>
        </is>
      </c>
      <c r="K62" s="16" t="inlineStr">
        <is>
          <t>Shailesh Kumar Sharma · B2, CARBON · Rupesh Gaikwad · B1, CARBON</t>
        </is>
      </c>
      <c r="L62" s="16" t="inlineStr">
        <is>
          <t>Name a successor; document the key process; cross-train one person</t>
        </is>
      </c>
    </row>
    <row r="63" ht="28" customHeight="1">
      <c r="A63" s="13" t="inlineStr">
        <is>
          <t>Justeen Koola</t>
        </is>
      </c>
      <c r="B63" s="16" t="inlineStr">
        <is>
          <t>IRIS1205</t>
        </is>
      </c>
      <c r="C63" s="16" t="inlineStr">
        <is>
          <t>CARBON</t>
        </is>
      </c>
      <c r="D63" s="16" t="inlineStr">
        <is>
          <t>Digitizing</t>
        </is>
      </c>
      <c r="E63" s="16" t="inlineStr">
        <is>
          <t>Senior Digitization Associate</t>
        </is>
      </c>
      <c r="F63" s="15" t="inlineStr">
        <is>
          <t>A3</t>
        </is>
      </c>
      <c r="G63" s="15" t="inlineStr">
        <is>
          <t>Yes</t>
        </is>
      </c>
      <c r="H63" s="15" t="inlineStr">
        <is>
          <t>—</t>
        </is>
      </c>
      <c r="I63" s="15" t="inlineStr">
        <is>
          <t>No</t>
        </is>
      </c>
      <c r="J63" s="241" t="inlineStr">
        <is>
          <t>Medium</t>
        </is>
      </c>
      <c r="K63" s="16" t="inlineStr">
        <is>
          <t>Janardan Bale · B2, CARBON · Dinesh Sharma · B1, CARBON · Prajakta Mokal · B1, CARBON</t>
        </is>
      </c>
      <c r="L63" s="16" t="inlineStr">
        <is>
          <t>Name a successor; document the key process; cross-train one person</t>
        </is>
      </c>
    </row>
    <row r="64" ht="41" customHeight="1">
      <c r="A64" s="13" t="inlineStr">
        <is>
          <t>Kamlesh Bomble</t>
        </is>
      </c>
      <c r="B64" s="16" t="inlineStr">
        <is>
          <t>IRIS1124</t>
        </is>
      </c>
      <c r="C64" s="16" t="inlineStr">
        <is>
          <t>CARBON</t>
        </is>
      </c>
      <c r="D64" s="16" t="inlineStr">
        <is>
          <t>Services</t>
        </is>
      </c>
      <c r="E64" s="16" t="inlineStr">
        <is>
          <t>Senior Financial Analyst</t>
        </is>
      </c>
      <c r="F64" s="15" t="inlineStr">
        <is>
          <t>A3</t>
        </is>
      </c>
      <c r="G64" s="15" t="inlineStr">
        <is>
          <t>Yes</t>
        </is>
      </c>
      <c r="H64" s="15" t="inlineStr">
        <is>
          <t>—</t>
        </is>
      </c>
      <c r="I64" s="15" t="inlineStr">
        <is>
          <t>No</t>
        </is>
      </c>
      <c r="J64" s="241" t="inlineStr">
        <is>
          <t>Medium</t>
        </is>
      </c>
      <c r="K64" s="16" t="inlineStr">
        <is>
          <t>Jinesh Kumar S · B2, CARBON · Mayur Zope · B2, CARBON · Mohammed Dholkawala · B2, CARBON</t>
        </is>
      </c>
      <c r="L64" s="16" t="inlineStr">
        <is>
          <t>Name a successor; document the key process; cross-train one person</t>
        </is>
      </c>
    </row>
    <row r="65" ht="41" customHeight="1">
      <c r="A65" s="13" t="inlineStr">
        <is>
          <t>Kiran Mane</t>
        </is>
      </c>
      <c r="B65" s="16" t="inlineStr">
        <is>
          <t>IRIS0474</t>
        </is>
      </c>
      <c r="C65" s="16" t="inlineStr">
        <is>
          <t>CARBON</t>
        </is>
      </c>
      <c r="D65" s="16" t="inlineStr">
        <is>
          <t>Services</t>
        </is>
      </c>
      <c r="E65" s="16" t="inlineStr">
        <is>
          <t>Senior Financial Analyst</t>
        </is>
      </c>
      <c r="F65" s="15" t="inlineStr">
        <is>
          <t>A3</t>
        </is>
      </c>
      <c r="G65" s="15" t="inlineStr">
        <is>
          <t>Yes</t>
        </is>
      </c>
      <c r="H65" s="15" t="inlineStr">
        <is>
          <t>—</t>
        </is>
      </c>
      <c r="I65" s="15" t="inlineStr">
        <is>
          <t>No</t>
        </is>
      </c>
      <c r="J65" s="241" t="inlineStr">
        <is>
          <t>Medium</t>
        </is>
      </c>
      <c r="K65" s="16" t="inlineStr">
        <is>
          <t>Jinesh Kumar S · B2, CARBON · Mayur Zope · B2, CARBON · Mohammed Dholkawala · B2, CARBON</t>
        </is>
      </c>
      <c r="L65" s="16" t="inlineStr">
        <is>
          <t>Name a successor; document the key process; cross-train one person</t>
        </is>
      </c>
    </row>
    <row r="66" ht="41" customHeight="1">
      <c r="A66" s="13" t="inlineStr">
        <is>
          <t>Kiran Pawar</t>
        </is>
      </c>
      <c r="B66" s="16" t="inlineStr">
        <is>
          <t>IRIS1951</t>
        </is>
      </c>
      <c r="C66" s="16" t="inlineStr">
        <is>
          <t>CARBON</t>
        </is>
      </c>
      <c r="D66" s="16" t="inlineStr">
        <is>
          <t>Support</t>
        </is>
      </c>
      <c r="E66" s="16" t="inlineStr">
        <is>
          <t>Senior Support Executive</t>
        </is>
      </c>
      <c r="F66" s="15" t="inlineStr">
        <is>
          <t>A3</t>
        </is>
      </c>
      <c r="G66" s="15" t="inlineStr">
        <is>
          <t>Yes</t>
        </is>
      </c>
      <c r="H66" s="15" t="inlineStr">
        <is>
          <t>—</t>
        </is>
      </c>
      <c r="I66" s="15" t="inlineStr">
        <is>
          <t>No</t>
        </is>
      </c>
      <c r="J66" s="241" t="inlineStr">
        <is>
          <t>Medium</t>
        </is>
      </c>
      <c r="K66" s="16" t="inlineStr">
        <is>
          <t>Harshal Shah · B2, CARBON · Karthik Menon · B1, CARBON · Chandra Sekhar Sahu · A3, CARBON</t>
        </is>
      </c>
      <c r="L66" s="16" t="inlineStr">
        <is>
          <t>Name a successor; document the key process; cross-train one person</t>
        </is>
      </c>
    </row>
    <row r="67" ht="41" customHeight="1">
      <c r="A67" s="13" t="inlineStr">
        <is>
          <t>Mandar Vatare</t>
        </is>
      </c>
      <c r="B67" s="16" t="inlineStr">
        <is>
          <t>IRIS0520</t>
        </is>
      </c>
      <c r="C67" s="16" t="inlineStr">
        <is>
          <t>CARBON</t>
        </is>
      </c>
      <c r="D67" s="16" t="inlineStr">
        <is>
          <t>Services</t>
        </is>
      </c>
      <c r="E67" s="16" t="inlineStr">
        <is>
          <t>Senior Financial Analyst</t>
        </is>
      </c>
      <c r="F67" s="15" t="inlineStr">
        <is>
          <t>A3</t>
        </is>
      </c>
      <c r="G67" s="15" t="inlineStr">
        <is>
          <t>Yes</t>
        </is>
      </c>
      <c r="H67" s="15" t="inlineStr">
        <is>
          <t>—</t>
        </is>
      </c>
      <c r="I67" s="15" t="inlineStr">
        <is>
          <t>No</t>
        </is>
      </c>
      <c r="J67" s="241" t="inlineStr">
        <is>
          <t>Medium</t>
        </is>
      </c>
      <c r="K67" s="16" t="inlineStr">
        <is>
          <t>Jinesh Kumar S · B2, CARBON · Mayur Zope · B2, CARBON · Mohammed Dholkawala · B2, CARBON</t>
        </is>
      </c>
      <c r="L67" s="16" t="inlineStr">
        <is>
          <t>Name a successor; document the key process; cross-train one person</t>
        </is>
      </c>
    </row>
    <row r="68" ht="41" customHeight="1">
      <c r="A68" s="13" t="inlineStr">
        <is>
          <t>Monica Patel</t>
        </is>
      </c>
      <c r="B68" s="16" t="inlineStr">
        <is>
          <t>IRIS2056</t>
        </is>
      </c>
      <c r="C68" s="16" t="inlineStr">
        <is>
          <t>CARBON</t>
        </is>
      </c>
      <c r="D68" s="16" t="inlineStr">
        <is>
          <t>Services</t>
        </is>
      </c>
      <c r="E68" s="16" t="inlineStr">
        <is>
          <t>Senior Financial Analyst</t>
        </is>
      </c>
      <c r="F68" s="15" t="inlineStr">
        <is>
          <t>A3</t>
        </is>
      </c>
      <c r="G68" s="15" t="inlineStr">
        <is>
          <t>Yes</t>
        </is>
      </c>
      <c r="H68" s="15" t="inlineStr">
        <is>
          <t>—</t>
        </is>
      </c>
      <c r="I68" s="15" t="inlineStr">
        <is>
          <t>No</t>
        </is>
      </c>
      <c r="J68" s="241" t="inlineStr">
        <is>
          <t>Medium</t>
        </is>
      </c>
      <c r="K68" s="16" t="inlineStr">
        <is>
          <t>Jinesh Kumar S · B2, CARBON · Mayur Zope · B2, CARBON · Mohammed Dholkawala · B2, CARBON</t>
        </is>
      </c>
      <c r="L68" s="16" t="inlineStr">
        <is>
          <t>Name a successor; document the key process; cross-train one person</t>
        </is>
      </c>
    </row>
    <row r="69" ht="41" customHeight="1">
      <c r="A69" s="13" t="inlineStr">
        <is>
          <t>Namrata Juvekar</t>
        </is>
      </c>
      <c r="B69" s="16" t="inlineStr">
        <is>
          <t>IRIS2328</t>
        </is>
      </c>
      <c r="C69" s="16" t="inlineStr">
        <is>
          <t>CARBON</t>
        </is>
      </c>
      <c r="D69" s="16" t="inlineStr">
        <is>
          <t>Services</t>
        </is>
      </c>
      <c r="E69" s="16" t="inlineStr">
        <is>
          <t>Senior Financial Analyst</t>
        </is>
      </c>
      <c r="F69" s="15" t="inlineStr">
        <is>
          <t>A3</t>
        </is>
      </c>
      <c r="G69" s="15" t="inlineStr">
        <is>
          <t>Yes</t>
        </is>
      </c>
      <c r="H69" s="15" t="inlineStr">
        <is>
          <t>—</t>
        </is>
      </c>
      <c r="I69" s="15" t="inlineStr">
        <is>
          <t>No</t>
        </is>
      </c>
      <c r="J69" s="241" t="inlineStr">
        <is>
          <t>Medium</t>
        </is>
      </c>
      <c r="K69" s="16" t="inlineStr">
        <is>
          <t>Jinesh Kumar S · B2, CARBON · Mayur Zope · B2, CARBON · Mohammed Dholkawala · B2, CARBON</t>
        </is>
      </c>
      <c r="L69" s="16" t="inlineStr">
        <is>
          <t>Name a successor; document the key process; cross-train one person</t>
        </is>
      </c>
    </row>
    <row r="70" ht="41" customHeight="1">
      <c r="A70" s="13" t="inlineStr">
        <is>
          <t>Nelson Paul Koonan</t>
        </is>
      </c>
      <c r="B70" s="16" t="inlineStr">
        <is>
          <t>IRIS0341</t>
        </is>
      </c>
      <c r="C70" s="16" t="inlineStr">
        <is>
          <t>CARBON</t>
        </is>
      </c>
      <c r="D70" s="16" t="inlineStr">
        <is>
          <t>Support</t>
        </is>
      </c>
      <c r="E70" s="16" t="inlineStr">
        <is>
          <t>Senior Support Executive</t>
        </is>
      </c>
      <c r="F70" s="15" t="inlineStr">
        <is>
          <t>A3</t>
        </is>
      </c>
      <c r="G70" s="15" t="inlineStr">
        <is>
          <t>Yes</t>
        </is>
      </c>
      <c r="H70" s="15" t="inlineStr">
        <is>
          <t>—</t>
        </is>
      </c>
      <c r="I70" s="15" t="inlineStr">
        <is>
          <t>No</t>
        </is>
      </c>
      <c r="J70" s="241" t="inlineStr">
        <is>
          <t>Medium</t>
        </is>
      </c>
      <c r="K70" s="16" t="inlineStr">
        <is>
          <t>Harshal Shah · B2, CARBON · Karthik Menon · B1, CARBON · Chandra Sekhar Sahu · A3, CARBON</t>
        </is>
      </c>
      <c r="L70" s="16" t="inlineStr">
        <is>
          <t>Name a successor; document the key process; cross-train one person</t>
        </is>
      </c>
    </row>
    <row r="71" ht="41" customHeight="1">
      <c r="A71" s="13" t="inlineStr">
        <is>
          <t>Nirmala Kalyadappu</t>
        </is>
      </c>
      <c r="B71" s="16" t="inlineStr">
        <is>
          <t>IRIS0466</t>
        </is>
      </c>
      <c r="C71" s="16" t="inlineStr">
        <is>
          <t>CARBON</t>
        </is>
      </c>
      <c r="D71" s="16" t="inlineStr">
        <is>
          <t>Services</t>
        </is>
      </c>
      <c r="E71" s="16" t="inlineStr">
        <is>
          <t>Senior Financial Analyst</t>
        </is>
      </c>
      <c r="F71" s="15" t="inlineStr">
        <is>
          <t>A3</t>
        </is>
      </c>
      <c r="G71" s="15" t="inlineStr">
        <is>
          <t>Yes</t>
        </is>
      </c>
      <c r="H71" s="15" t="inlineStr">
        <is>
          <t>—</t>
        </is>
      </c>
      <c r="I71" s="15" t="inlineStr">
        <is>
          <t>No</t>
        </is>
      </c>
      <c r="J71" s="241" t="inlineStr">
        <is>
          <t>Medium</t>
        </is>
      </c>
      <c r="K71" s="16" t="inlineStr">
        <is>
          <t>Jinesh Kumar S · B2, CARBON · Mayur Zope · B2, CARBON · Mohammed Dholkawala · B2, CARBON</t>
        </is>
      </c>
      <c r="L71" s="16" t="inlineStr">
        <is>
          <t>Name a successor; document the key process; cross-train one person</t>
        </is>
      </c>
    </row>
    <row r="72" ht="41" customHeight="1">
      <c r="A72" s="13" t="inlineStr">
        <is>
          <t>Palak Verma</t>
        </is>
      </c>
      <c r="B72" s="16" t="inlineStr">
        <is>
          <t>IRIS2230</t>
        </is>
      </c>
      <c r="C72" s="16" t="inlineStr">
        <is>
          <t>CARBON</t>
        </is>
      </c>
      <c r="D72" s="16" t="inlineStr">
        <is>
          <t>Services</t>
        </is>
      </c>
      <c r="E72" s="16" t="inlineStr">
        <is>
          <t>Senior Financial Analyst</t>
        </is>
      </c>
      <c r="F72" s="15" t="inlineStr">
        <is>
          <t>A3</t>
        </is>
      </c>
      <c r="G72" s="15" t="inlineStr">
        <is>
          <t>Yes</t>
        </is>
      </c>
      <c r="H72" s="15" t="inlineStr">
        <is>
          <t>—</t>
        </is>
      </c>
      <c r="I72" s="15" t="inlineStr">
        <is>
          <t>No</t>
        </is>
      </c>
      <c r="J72" s="241" t="inlineStr">
        <is>
          <t>Medium</t>
        </is>
      </c>
      <c r="K72" s="16" t="inlineStr">
        <is>
          <t>Jinesh Kumar S · B2, CARBON · Mayur Zope · B2, CARBON · Mohammed Dholkawala · B2, CARBON</t>
        </is>
      </c>
      <c r="L72" s="16" t="inlineStr">
        <is>
          <t>Name a successor; document the key process; cross-train one person</t>
        </is>
      </c>
    </row>
    <row r="73" ht="41" customHeight="1">
      <c r="A73" s="13" t="inlineStr">
        <is>
          <t>Payal Gala</t>
        </is>
      </c>
      <c r="B73" s="16" t="inlineStr">
        <is>
          <t>IRIS1607</t>
        </is>
      </c>
      <c r="C73" s="16" t="inlineStr">
        <is>
          <t>CARBON</t>
        </is>
      </c>
      <c r="D73" s="16" t="inlineStr">
        <is>
          <t>Services</t>
        </is>
      </c>
      <c r="E73" s="16" t="inlineStr">
        <is>
          <t>Senior Financial Analyst</t>
        </is>
      </c>
      <c r="F73" s="15" t="inlineStr">
        <is>
          <t>A3</t>
        </is>
      </c>
      <c r="G73" s="15" t="inlineStr">
        <is>
          <t>Yes</t>
        </is>
      </c>
      <c r="H73" s="15" t="inlineStr">
        <is>
          <t>—</t>
        </is>
      </c>
      <c r="I73" s="15" t="inlineStr">
        <is>
          <t>No</t>
        </is>
      </c>
      <c r="J73" s="241" t="inlineStr">
        <is>
          <t>Medium</t>
        </is>
      </c>
      <c r="K73" s="16" t="inlineStr">
        <is>
          <t>Jinesh Kumar S · B2, CARBON · Mayur Zope · B2, CARBON · Mohammed Dholkawala · B2, CARBON</t>
        </is>
      </c>
      <c r="L73" s="16" t="inlineStr">
        <is>
          <t>Name a successor; document the key process; cross-train one person</t>
        </is>
      </c>
    </row>
    <row r="74" ht="41" customHeight="1">
      <c r="A74" s="13" t="inlineStr">
        <is>
          <t>Pooja Gawas</t>
        </is>
      </c>
      <c r="B74" s="16" t="inlineStr">
        <is>
          <t>IRIS0625</t>
        </is>
      </c>
      <c r="C74" s="16" t="inlineStr">
        <is>
          <t>CARBON</t>
        </is>
      </c>
      <c r="D74" s="16" t="inlineStr">
        <is>
          <t>Quality Assurance</t>
        </is>
      </c>
      <c r="E74" s="16" t="inlineStr">
        <is>
          <t>Senior QA Engineer</t>
        </is>
      </c>
      <c r="F74" s="15" t="inlineStr">
        <is>
          <t>A3</t>
        </is>
      </c>
      <c r="G74" s="15" t="inlineStr">
        <is>
          <t>—</t>
        </is>
      </c>
      <c r="H74" s="15" t="inlineStr">
        <is>
          <t>Yes</t>
        </is>
      </c>
      <c r="I74" s="15" t="inlineStr">
        <is>
          <t>No</t>
        </is>
      </c>
      <c r="J74" s="241" t="inlineStr">
        <is>
          <t>Medium</t>
        </is>
      </c>
      <c r="K74" s="16" t="inlineStr">
        <is>
          <t>Mohammed Sameer Shamsudin · B2, CARBON · Brehmjit Gopalkrishnan · A3, CARBON · Hrishikesh Thombare · A3, CARBON</t>
        </is>
      </c>
      <c r="L74" s="16" t="inlineStr">
        <is>
          <t>Name a successor; document the key process; cross-train one person</t>
        </is>
      </c>
    </row>
    <row r="75" ht="41" customHeight="1">
      <c r="A75" s="13" t="inlineStr">
        <is>
          <t>Prachi Digambar Raut</t>
        </is>
      </c>
      <c r="B75" s="16" t="inlineStr">
        <is>
          <t>IRIS2434</t>
        </is>
      </c>
      <c r="C75" s="16" t="inlineStr">
        <is>
          <t>CARBON</t>
        </is>
      </c>
      <c r="D75" s="16" t="inlineStr">
        <is>
          <t>Technology</t>
        </is>
      </c>
      <c r="E75" s="16" t="inlineStr">
        <is>
          <t>Senior Software Engineer</t>
        </is>
      </c>
      <c r="F75" s="15" t="inlineStr">
        <is>
          <t>A3</t>
        </is>
      </c>
      <c r="G75" s="15" t="inlineStr">
        <is>
          <t>—</t>
        </is>
      </c>
      <c r="H75" s="15" t="inlineStr">
        <is>
          <t>Yes</t>
        </is>
      </c>
      <c r="I75" s="15" t="inlineStr">
        <is>
          <t>No</t>
        </is>
      </c>
      <c r="J75" s="241" t="inlineStr">
        <is>
          <t>Medium</t>
        </is>
      </c>
      <c r="K75" s="16" t="inlineStr">
        <is>
          <t>Dhiraj Suryawanshi · B2, CARBON · Anuj Pardeshi · A3, CARBON · Harsh Borad · A3, CARBON</t>
        </is>
      </c>
      <c r="L75" s="16" t="inlineStr">
        <is>
          <t>Name a successor; document the key process; cross-train one person</t>
        </is>
      </c>
    </row>
    <row r="76" ht="41" customHeight="1">
      <c r="A76" s="13" t="inlineStr">
        <is>
          <t>Prerna Savaratkar</t>
        </is>
      </c>
      <c r="B76" s="16" t="inlineStr">
        <is>
          <t>IRIS0222</t>
        </is>
      </c>
      <c r="C76" s="16" t="inlineStr">
        <is>
          <t>CARBON</t>
        </is>
      </c>
      <c r="D76" s="16" t="inlineStr">
        <is>
          <t>Services</t>
        </is>
      </c>
      <c r="E76" s="16" t="inlineStr">
        <is>
          <t>Senior Financial Analyst</t>
        </is>
      </c>
      <c r="F76" s="15" t="inlineStr">
        <is>
          <t>A3</t>
        </is>
      </c>
      <c r="G76" s="15" t="inlineStr">
        <is>
          <t>Yes</t>
        </is>
      </c>
      <c r="H76" s="15" t="inlineStr">
        <is>
          <t>—</t>
        </is>
      </c>
      <c r="I76" s="15" t="inlineStr">
        <is>
          <t>No</t>
        </is>
      </c>
      <c r="J76" s="241" t="inlineStr">
        <is>
          <t>Medium</t>
        </is>
      </c>
      <c r="K76" s="16" t="inlineStr">
        <is>
          <t>Jinesh Kumar S · B2, CARBON · Mayur Zope · B2, CARBON · Mohammed Dholkawala · B2, CARBON</t>
        </is>
      </c>
      <c r="L76" s="16" t="inlineStr">
        <is>
          <t>Name a successor; document the key process; cross-train one person</t>
        </is>
      </c>
    </row>
    <row r="77" ht="41" customHeight="1">
      <c r="A77" s="13" t="inlineStr">
        <is>
          <t>Raj Ratnakar Kumbhar</t>
        </is>
      </c>
      <c r="B77" s="16" t="inlineStr">
        <is>
          <t>IRISC330</t>
        </is>
      </c>
      <c r="C77" s="16" t="inlineStr">
        <is>
          <t>CARBON</t>
        </is>
      </c>
      <c r="D77" s="16" t="inlineStr">
        <is>
          <t>Services</t>
        </is>
      </c>
      <c r="E77" s="16" t="inlineStr">
        <is>
          <t>Senior Financial Analyst</t>
        </is>
      </c>
      <c r="F77" s="15" t="inlineStr">
        <is>
          <t>A3</t>
        </is>
      </c>
      <c r="G77" s="15" t="inlineStr">
        <is>
          <t>Yes</t>
        </is>
      </c>
      <c r="H77" s="15" t="inlineStr">
        <is>
          <t>—</t>
        </is>
      </c>
      <c r="I77" s="15" t="inlineStr">
        <is>
          <t>No</t>
        </is>
      </c>
      <c r="J77" s="241" t="inlineStr">
        <is>
          <t>Medium</t>
        </is>
      </c>
      <c r="K77" s="16" t="inlineStr">
        <is>
          <t>Jinesh Kumar S · B2, CARBON · Mayur Zope · B2, CARBON · Mohammed Dholkawala · B2, CARBON</t>
        </is>
      </c>
      <c r="L77" s="16" t="inlineStr">
        <is>
          <t>Name a successor; document the key process; cross-train one person</t>
        </is>
      </c>
    </row>
    <row r="78" ht="41" customHeight="1">
      <c r="A78" s="13" t="inlineStr">
        <is>
          <t>Rajendra Gupta</t>
        </is>
      </c>
      <c r="B78" s="16" t="inlineStr">
        <is>
          <t>IRIS1340</t>
        </is>
      </c>
      <c r="C78" s="16" t="inlineStr">
        <is>
          <t>CARBON</t>
        </is>
      </c>
      <c r="D78" s="16" t="inlineStr">
        <is>
          <t>Services</t>
        </is>
      </c>
      <c r="E78" s="16" t="inlineStr">
        <is>
          <t>Senior Financial Analyst</t>
        </is>
      </c>
      <c r="F78" s="15" t="inlineStr">
        <is>
          <t>A3</t>
        </is>
      </c>
      <c r="G78" s="15" t="inlineStr">
        <is>
          <t>Yes</t>
        </is>
      </c>
      <c r="H78" s="15" t="inlineStr">
        <is>
          <t>—</t>
        </is>
      </c>
      <c r="I78" s="15" t="inlineStr">
        <is>
          <t>No</t>
        </is>
      </c>
      <c r="J78" s="241" t="inlineStr">
        <is>
          <t>Medium</t>
        </is>
      </c>
      <c r="K78" s="16" t="inlineStr">
        <is>
          <t>Jinesh Kumar S · B2, CARBON · Mayur Zope · B2, CARBON · Mohammed Dholkawala · B2, CARBON</t>
        </is>
      </c>
      <c r="L78" s="16" t="inlineStr">
        <is>
          <t>Name a successor; document the key process; cross-train one person</t>
        </is>
      </c>
    </row>
    <row r="79" ht="28" customHeight="1">
      <c r="A79" s="13" t="inlineStr">
        <is>
          <t>Ritik Wadje</t>
        </is>
      </c>
      <c r="B79" s="16" t="inlineStr">
        <is>
          <t>IRIS2491</t>
        </is>
      </c>
      <c r="C79" s="16" t="inlineStr">
        <is>
          <t>CARBON</t>
        </is>
      </c>
      <c r="D79" s="16" t="inlineStr">
        <is>
          <t>Technology</t>
        </is>
      </c>
      <c r="E79" s="16" t="inlineStr">
        <is>
          <t>Senior Product Designer</t>
        </is>
      </c>
      <c r="F79" s="15" t="inlineStr">
        <is>
          <t>A3</t>
        </is>
      </c>
      <c r="G79" s="15" t="inlineStr">
        <is>
          <t>Yes</t>
        </is>
      </c>
      <c r="H79" s="15" t="inlineStr">
        <is>
          <t>—</t>
        </is>
      </c>
      <c r="I79" s="15" t="inlineStr">
        <is>
          <t>No</t>
        </is>
      </c>
      <c r="J79" s="241" t="inlineStr">
        <is>
          <t>Medium</t>
        </is>
      </c>
      <c r="K79" s="16" t="inlineStr">
        <is>
          <t>No one in the same sub-family at or near this level — external hire or develop</t>
        </is>
      </c>
      <c r="L79" s="16" t="inlineStr">
        <is>
          <t>Name a successor; document the key process; cross-train one person</t>
        </is>
      </c>
    </row>
    <row r="80" ht="41" customHeight="1">
      <c r="A80" s="13" t="inlineStr">
        <is>
          <t>Rohit Sawant</t>
        </is>
      </c>
      <c r="B80" s="16" t="inlineStr">
        <is>
          <t>IRIS2120</t>
        </is>
      </c>
      <c r="C80" s="16" t="inlineStr">
        <is>
          <t>CARBON</t>
        </is>
      </c>
      <c r="D80" s="16" t="inlineStr">
        <is>
          <t>Services</t>
        </is>
      </c>
      <c r="E80" s="16" t="inlineStr">
        <is>
          <t>Senior Financial Analyst</t>
        </is>
      </c>
      <c r="F80" s="15" t="inlineStr">
        <is>
          <t>A3</t>
        </is>
      </c>
      <c r="G80" s="15" t="inlineStr">
        <is>
          <t>Yes</t>
        </is>
      </c>
      <c r="H80" s="15" t="inlineStr">
        <is>
          <t>—</t>
        </is>
      </c>
      <c r="I80" s="15" t="inlineStr">
        <is>
          <t>No</t>
        </is>
      </c>
      <c r="J80" s="241" t="inlineStr">
        <is>
          <t>Medium</t>
        </is>
      </c>
      <c r="K80" s="16" t="inlineStr">
        <is>
          <t>Jinesh Kumar S · B2, CARBON · Mayur Zope · B2, CARBON · Mohammed Dholkawala · B2, CARBON</t>
        </is>
      </c>
      <c r="L80" s="16" t="inlineStr">
        <is>
          <t>Name a successor; document the key process; cross-train one person</t>
        </is>
      </c>
    </row>
    <row r="81" ht="41" customHeight="1">
      <c r="A81" s="13" t="inlineStr">
        <is>
          <t>Roshni Surve</t>
        </is>
      </c>
      <c r="B81" s="16" t="inlineStr">
        <is>
          <t>IRISC265</t>
        </is>
      </c>
      <c r="C81" s="16" t="inlineStr">
        <is>
          <t>CARBON</t>
        </is>
      </c>
      <c r="D81" s="16" t="inlineStr">
        <is>
          <t>Services</t>
        </is>
      </c>
      <c r="E81" s="16" t="inlineStr">
        <is>
          <t>Senior Financial Analyst</t>
        </is>
      </c>
      <c r="F81" s="15" t="inlineStr">
        <is>
          <t>A3</t>
        </is>
      </c>
      <c r="G81" s="15" t="inlineStr">
        <is>
          <t>Yes</t>
        </is>
      </c>
      <c r="H81" s="15" t="inlineStr">
        <is>
          <t>—</t>
        </is>
      </c>
      <c r="I81" s="15" t="inlineStr">
        <is>
          <t>No</t>
        </is>
      </c>
      <c r="J81" s="241" t="inlineStr">
        <is>
          <t>Medium</t>
        </is>
      </c>
      <c r="K81" s="16" t="inlineStr">
        <is>
          <t>Jinesh Kumar S · B2, CARBON · Mayur Zope · B2, CARBON · Mohammed Dholkawala · B2, CARBON</t>
        </is>
      </c>
      <c r="L81" s="16" t="inlineStr">
        <is>
          <t>Name a successor; document the key process; cross-train one person</t>
        </is>
      </c>
    </row>
    <row r="82" ht="41" customHeight="1">
      <c r="A82" s="13" t="inlineStr">
        <is>
          <t>Ruhee Chita</t>
        </is>
      </c>
      <c r="B82" s="16" t="inlineStr">
        <is>
          <t>IRIS2050</t>
        </is>
      </c>
      <c r="C82" s="16" t="inlineStr">
        <is>
          <t>CARBON</t>
        </is>
      </c>
      <c r="D82" s="16" t="inlineStr">
        <is>
          <t>Services</t>
        </is>
      </c>
      <c r="E82" s="16" t="inlineStr">
        <is>
          <t>XBRL Specialist</t>
        </is>
      </c>
      <c r="F82" s="15" t="inlineStr">
        <is>
          <t>A3</t>
        </is>
      </c>
      <c r="G82" s="15" t="inlineStr">
        <is>
          <t>Yes</t>
        </is>
      </c>
      <c r="H82" s="15" t="inlineStr">
        <is>
          <t>—</t>
        </is>
      </c>
      <c r="I82" s="15" t="inlineStr">
        <is>
          <t>No</t>
        </is>
      </c>
      <c r="J82" s="241" t="inlineStr">
        <is>
          <t>Medium</t>
        </is>
      </c>
      <c r="K82" s="16" t="inlineStr">
        <is>
          <t>Jinesh Kumar S · B2, CARBON · Mayur Zope · B2, CARBON · Mohammed Dholkawala · B2, CARBON</t>
        </is>
      </c>
      <c r="L82" s="16" t="inlineStr">
        <is>
          <t>Name a successor; document the key process; cross-train one person</t>
        </is>
      </c>
    </row>
    <row r="83" ht="41" customHeight="1">
      <c r="A83" s="13" t="inlineStr">
        <is>
          <t>Sagar Barbade</t>
        </is>
      </c>
      <c r="B83" s="16" t="inlineStr">
        <is>
          <t>IRIS1934</t>
        </is>
      </c>
      <c r="C83" s="16" t="inlineStr">
        <is>
          <t>CARBON</t>
        </is>
      </c>
      <c r="D83" s="16" t="inlineStr">
        <is>
          <t>Services</t>
        </is>
      </c>
      <c r="E83" s="16" t="inlineStr">
        <is>
          <t>XBRL Specialist</t>
        </is>
      </c>
      <c r="F83" s="15" t="inlineStr">
        <is>
          <t>A3</t>
        </is>
      </c>
      <c r="G83" s="15" t="inlineStr">
        <is>
          <t>Yes</t>
        </is>
      </c>
      <c r="H83" s="15" t="inlineStr">
        <is>
          <t>—</t>
        </is>
      </c>
      <c r="I83" s="15" t="inlineStr">
        <is>
          <t>No</t>
        </is>
      </c>
      <c r="J83" s="241" t="inlineStr">
        <is>
          <t>Medium</t>
        </is>
      </c>
      <c r="K83" s="16" t="inlineStr">
        <is>
          <t>Jinesh Kumar S · B2, CARBON · Mayur Zope · B2, CARBON · Mohammed Dholkawala · B2, CARBON</t>
        </is>
      </c>
      <c r="L83" s="16" t="inlineStr">
        <is>
          <t>Name a successor; document the key process; cross-train one person</t>
        </is>
      </c>
    </row>
    <row r="84" ht="41" customHeight="1">
      <c r="A84" s="13" t="inlineStr">
        <is>
          <t>Sakina Dholkawala</t>
        </is>
      </c>
      <c r="B84" s="16" t="inlineStr">
        <is>
          <t>IRISC240</t>
        </is>
      </c>
      <c r="C84" s="16" t="inlineStr">
        <is>
          <t>CARBON</t>
        </is>
      </c>
      <c r="D84" s="16" t="inlineStr">
        <is>
          <t>Services</t>
        </is>
      </c>
      <c r="E84" s="16" t="inlineStr">
        <is>
          <t>Senior Financial Analyst</t>
        </is>
      </c>
      <c r="F84" s="15" t="inlineStr">
        <is>
          <t>A3</t>
        </is>
      </c>
      <c r="G84" s="15" t="inlineStr">
        <is>
          <t>Yes</t>
        </is>
      </c>
      <c r="H84" s="15" t="inlineStr">
        <is>
          <t>—</t>
        </is>
      </c>
      <c r="I84" s="15" t="inlineStr">
        <is>
          <t>No</t>
        </is>
      </c>
      <c r="J84" s="241" t="inlineStr">
        <is>
          <t>Medium</t>
        </is>
      </c>
      <c r="K84" s="16" t="inlineStr">
        <is>
          <t>Jinesh Kumar S · B2, CARBON · Mayur Zope · B2, CARBON · Mohammed Dholkawala · B2, CARBON</t>
        </is>
      </c>
      <c r="L84" s="16" t="inlineStr">
        <is>
          <t>Name a successor; document the key process; cross-train one person</t>
        </is>
      </c>
    </row>
    <row r="85" ht="28" customHeight="1">
      <c r="A85" s="13" t="inlineStr">
        <is>
          <t>Samiksha Ramdas Bhabal</t>
        </is>
      </c>
      <c r="B85" s="16" t="inlineStr">
        <is>
          <t>IRISC316</t>
        </is>
      </c>
      <c r="C85" s="16" t="inlineStr">
        <is>
          <t>CARBON</t>
        </is>
      </c>
      <c r="D85" s="16" t="inlineStr">
        <is>
          <t>Digitizing</t>
        </is>
      </c>
      <c r="E85" s="16" t="inlineStr">
        <is>
          <t>Senior Digitization Associate</t>
        </is>
      </c>
      <c r="F85" s="15" t="inlineStr">
        <is>
          <t>A3</t>
        </is>
      </c>
      <c r="G85" s="15" t="inlineStr">
        <is>
          <t>Yes</t>
        </is>
      </c>
      <c r="H85" s="15" t="inlineStr">
        <is>
          <t>—</t>
        </is>
      </c>
      <c r="I85" s="15" t="inlineStr">
        <is>
          <t>No</t>
        </is>
      </c>
      <c r="J85" s="241" t="inlineStr">
        <is>
          <t>Medium</t>
        </is>
      </c>
      <c r="K85" s="16" t="inlineStr">
        <is>
          <t>Janardan Bale · B2, CARBON · Dinesh Sharma · B1, CARBON · Prajakta Mokal · B1, CARBON</t>
        </is>
      </c>
      <c r="L85" s="16" t="inlineStr">
        <is>
          <t>Name a successor; document the key process; cross-train one person</t>
        </is>
      </c>
    </row>
    <row r="86" ht="28" customHeight="1">
      <c r="A86" s="13" t="inlineStr">
        <is>
          <t>Saurav Nirmal</t>
        </is>
      </c>
      <c r="B86" s="16" t="inlineStr">
        <is>
          <t>IRISC301</t>
        </is>
      </c>
      <c r="C86" s="16" t="inlineStr">
        <is>
          <t>CARBON</t>
        </is>
      </c>
      <c r="D86" s="16" t="inlineStr">
        <is>
          <t>Digitizing</t>
        </is>
      </c>
      <c r="E86" s="16" t="inlineStr">
        <is>
          <t>Senior Digitization Associate</t>
        </is>
      </c>
      <c r="F86" s="15" t="inlineStr">
        <is>
          <t>A3</t>
        </is>
      </c>
      <c r="G86" s="15" t="inlineStr">
        <is>
          <t>Yes</t>
        </is>
      </c>
      <c r="H86" s="15" t="inlineStr">
        <is>
          <t>No</t>
        </is>
      </c>
      <c r="I86" s="15" t="inlineStr">
        <is>
          <t>No</t>
        </is>
      </c>
      <c r="J86" s="241" t="inlineStr">
        <is>
          <t>Medium</t>
        </is>
      </c>
      <c r="K86" s="16" t="inlineStr">
        <is>
          <t>Janardan Bale · B2, CARBON · Dinesh Sharma · B1, CARBON · Prajakta Mokal · B1, CARBON</t>
        </is>
      </c>
      <c r="L86" s="16" t="inlineStr">
        <is>
          <t>Name a successor; document the key process; cross-train one person</t>
        </is>
      </c>
    </row>
    <row r="87" ht="28" customHeight="1">
      <c r="A87" s="13" t="inlineStr">
        <is>
          <t>Shravan Ghadi</t>
        </is>
      </c>
      <c r="B87" s="16" t="inlineStr">
        <is>
          <t>IRISC225</t>
        </is>
      </c>
      <c r="C87" s="16" t="inlineStr">
        <is>
          <t>CARBON</t>
        </is>
      </c>
      <c r="D87" s="16" t="inlineStr">
        <is>
          <t>Digitizing</t>
        </is>
      </c>
      <c r="E87" s="16" t="inlineStr">
        <is>
          <t>Senior Digitization Associate</t>
        </is>
      </c>
      <c r="F87" s="15" t="inlineStr">
        <is>
          <t>A3</t>
        </is>
      </c>
      <c r="G87" s="15" t="inlineStr">
        <is>
          <t>Yes</t>
        </is>
      </c>
      <c r="H87" s="15" t="inlineStr">
        <is>
          <t>—</t>
        </is>
      </c>
      <c r="I87" s="15" t="inlineStr">
        <is>
          <t>No</t>
        </is>
      </c>
      <c r="J87" s="241" t="inlineStr">
        <is>
          <t>Medium</t>
        </is>
      </c>
      <c r="K87" s="16" t="inlineStr">
        <is>
          <t>Janardan Bale · B2, CARBON · Dinesh Sharma · B1, CARBON · Prajakta Mokal · B1, CARBON</t>
        </is>
      </c>
      <c r="L87" s="16" t="inlineStr">
        <is>
          <t>Name a successor; document the key process; cross-train one person</t>
        </is>
      </c>
    </row>
    <row r="88" ht="28" customHeight="1">
      <c r="A88" s="13" t="inlineStr">
        <is>
          <t>Siddhesh Manjrekar</t>
        </is>
      </c>
      <c r="B88" s="16" t="inlineStr">
        <is>
          <t>IRISC271</t>
        </is>
      </c>
      <c r="C88" s="16" t="inlineStr">
        <is>
          <t>CARBON</t>
        </is>
      </c>
      <c r="D88" s="16" t="inlineStr">
        <is>
          <t>Digitizing</t>
        </is>
      </c>
      <c r="E88" s="16" t="inlineStr">
        <is>
          <t>Senior Digitization Associate</t>
        </is>
      </c>
      <c r="F88" s="15" t="inlineStr">
        <is>
          <t>A3</t>
        </is>
      </c>
      <c r="G88" s="15" t="inlineStr">
        <is>
          <t>Yes</t>
        </is>
      </c>
      <c r="H88" s="15" t="inlineStr">
        <is>
          <t>—</t>
        </is>
      </c>
      <c r="I88" s="15" t="inlineStr">
        <is>
          <t>No</t>
        </is>
      </c>
      <c r="J88" s="241" t="inlineStr">
        <is>
          <t>Medium</t>
        </is>
      </c>
      <c r="K88" s="16" t="inlineStr">
        <is>
          <t>Janardan Bale · B2, CARBON · Dinesh Sharma · B1, CARBON · Prajakta Mokal · B1, CARBON</t>
        </is>
      </c>
      <c r="L88" s="16" t="inlineStr">
        <is>
          <t>Name a successor; document the key process; cross-train one person</t>
        </is>
      </c>
    </row>
    <row r="89" ht="28" customHeight="1">
      <c r="A89" s="13" t="inlineStr">
        <is>
          <t>Snehal Kardekar</t>
        </is>
      </c>
      <c r="B89" s="16" t="inlineStr">
        <is>
          <t>IRISC173</t>
        </is>
      </c>
      <c r="C89" s="16" t="inlineStr">
        <is>
          <t>CARBON</t>
        </is>
      </c>
      <c r="D89" s="16" t="inlineStr">
        <is>
          <t>Digitizing</t>
        </is>
      </c>
      <c r="E89" s="16" t="inlineStr">
        <is>
          <t>Senior Digitization Associate</t>
        </is>
      </c>
      <c r="F89" s="15" t="inlineStr">
        <is>
          <t>A3</t>
        </is>
      </c>
      <c r="G89" s="15" t="inlineStr">
        <is>
          <t>Yes</t>
        </is>
      </c>
      <c r="H89" s="15" t="inlineStr">
        <is>
          <t>—</t>
        </is>
      </c>
      <c r="I89" s="15" t="inlineStr">
        <is>
          <t>No</t>
        </is>
      </c>
      <c r="J89" s="241" t="inlineStr">
        <is>
          <t>Medium</t>
        </is>
      </c>
      <c r="K89" s="16" t="inlineStr">
        <is>
          <t>Janardan Bale · B2, CARBON · Dinesh Sharma · B1, CARBON · Prajakta Mokal · B1, CARBON</t>
        </is>
      </c>
      <c r="L89" s="16" t="inlineStr">
        <is>
          <t>Name a successor; document the key process; cross-train one person</t>
        </is>
      </c>
    </row>
    <row r="90" ht="41" customHeight="1">
      <c r="A90" s="13" t="inlineStr">
        <is>
          <t>Sudarshan Vichare</t>
        </is>
      </c>
      <c r="B90" s="16" t="inlineStr">
        <is>
          <t>IRIS0075</t>
        </is>
      </c>
      <c r="C90" s="16" t="inlineStr">
        <is>
          <t>CARBON</t>
        </is>
      </c>
      <c r="D90" s="16" t="inlineStr">
        <is>
          <t>Services</t>
        </is>
      </c>
      <c r="E90" s="16" t="inlineStr">
        <is>
          <t>Senior Financial Analyst</t>
        </is>
      </c>
      <c r="F90" s="15" t="inlineStr">
        <is>
          <t>A3</t>
        </is>
      </c>
      <c r="G90" s="15" t="inlineStr">
        <is>
          <t>Yes</t>
        </is>
      </c>
      <c r="H90" s="15" t="inlineStr">
        <is>
          <t>—</t>
        </is>
      </c>
      <c r="I90" s="15" t="inlineStr">
        <is>
          <t>No</t>
        </is>
      </c>
      <c r="J90" s="241" t="inlineStr">
        <is>
          <t>Medium</t>
        </is>
      </c>
      <c r="K90" s="16" t="inlineStr">
        <is>
          <t>Jinesh Kumar S · B2, CARBON · Mayur Zope · B2, CARBON · Mohammed Dholkawala · B2, CARBON</t>
        </is>
      </c>
      <c r="L90" s="16" t="inlineStr">
        <is>
          <t>Name a successor; document the key process; cross-train one person</t>
        </is>
      </c>
    </row>
    <row r="91" ht="41" customHeight="1">
      <c r="A91" s="13" t="inlineStr">
        <is>
          <t>Sunil Bist</t>
        </is>
      </c>
      <c r="B91" s="16" t="inlineStr">
        <is>
          <t>IRIS1897</t>
        </is>
      </c>
      <c r="C91" s="16" t="inlineStr">
        <is>
          <t>CARBON</t>
        </is>
      </c>
      <c r="D91" s="16" t="inlineStr">
        <is>
          <t>Services</t>
        </is>
      </c>
      <c r="E91" s="16" t="inlineStr">
        <is>
          <t>Senior Financial Analyst</t>
        </is>
      </c>
      <c r="F91" s="15" t="inlineStr">
        <is>
          <t>A3</t>
        </is>
      </c>
      <c r="G91" s="15" t="inlineStr">
        <is>
          <t>Yes</t>
        </is>
      </c>
      <c r="H91" s="15" t="inlineStr">
        <is>
          <t>—</t>
        </is>
      </c>
      <c r="I91" s="15" t="inlineStr">
        <is>
          <t>No</t>
        </is>
      </c>
      <c r="J91" s="241" t="inlineStr">
        <is>
          <t>Medium</t>
        </is>
      </c>
      <c r="K91" s="16" t="inlineStr">
        <is>
          <t>Jinesh Kumar S · B2, CARBON · Mayur Zope · B2, CARBON · Mohammed Dholkawala · B2, CARBON</t>
        </is>
      </c>
      <c r="L91" s="16" t="inlineStr">
        <is>
          <t>Name a successor; document the key process; cross-train one person</t>
        </is>
      </c>
    </row>
    <row r="92" ht="41" customHeight="1">
      <c r="A92" s="13" t="inlineStr">
        <is>
          <t>Sunita Ram Singh</t>
        </is>
      </c>
      <c r="B92" s="16" t="inlineStr">
        <is>
          <t>IRIS0145</t>
        </is>
      </c>
      <c r="C92" s="16" t="inlineStr">
        <is>
          <t>CARBON</t>
        </is>
      </c>
      <c r="D92" s="16" t="inlineStr">
        <is>
          <t>Services</t>
        </is>
      </c>
      <c r="E92" s="16" t="inlineStr">
        <is>
          <t>Senior Financial Analyst</t>
        </is>
      </c>
      <c r="F92" s="15" t="inlineStr">
        <is>
          <t>A3</t>
        </is>
      </c>
      <c r="G92" s="15" t="inlineStr">
        <is>
          <t>Yes</t>
        </is>
      </c>
      <c r="H92" s="15" t="inlineStr">
        <is>
          <t>—</t>
        </is>
      </c>
      <c r="I92" s="15" t="inlineStr">
        <is>
          <t>No</t>
        </is>
      </c>
      <c r="J92" s="241" t="inlineStr">
        <is>
          <t>Medium</t>
        </is>
      </c>
      <c r="K92" s="16" t="inlineStr">
        <is>
          <t>Jinesh Kumar S · B2, CARBON · Mayur Zope · B2, CARBON · Mohammed Dholkawala · B2, CARBON</t>
        </is>
      </c>
      <c r="L92" s="16" t="inlineStr">
        <is>
          <t>Name a successor; document the key process; cross-train one person</t>
        </is>
      </c>
    </row>
    <row r="93" ht="41" customHeight="1">
      <c r="A93" s="13" t="inlineStr">
        <is>
          <t>Sunny Kirtane</t>
        </is>
      </c>
      <c r="B93" s="16" t="inlineStr">
        <is>
          <t>IRIS0149</t>
        </is>
      </c>
      <c r="C93" s="16" t="inlineStr">
        <is>
          <t>CARBON</t>
        </is>
      </c>
      <c r="D93" s="16" t="inlineStr">
        <is>
          <t>Services</t>
        </is>
      </c>
      <c r="E93" s="16" t="inlineStr">
        <is>
          <t>Senior Financial Analyst</t>
        </is>
      </c>
      <c r="F93" s="15" t="inlineStr">
        <is>
          <t>A3</t>
        </is>
      </c>
      <c r="G93" s="15" t="inlineStr">
        <is>
          <t>Yes</t>
        </is>
      </c>
      <c r="H93" s="15" t="inlineStr">
        <is>
          <t>—</t>
        </is>
      </c>
      <c r="I93" s="15" t="inlineStr">
        <is>
          <t>No</t>
        </is>
      </c>
      <c r="J93" s="241" t="inlineStr">
        <is>
          <t>Medium</t>
        </is>
      </c>
      <c r="K93" s="16" t="inlineStr">
        <is>
          <t>Jinesh Kumar S · B2, CARBON · Mayur Zope · B2, CARBON · Mohammed Dholkawala · B2, CARBON</t>
        </is>
      </c>
      <c r="L93" s="16" t="inlineStr">
        <is>
          <t>Name a successor; document the key process; cross-train one person</t>
        </is>
      </c>
    </row>
    <row r="94" ht="41" customHeight="1">
      <c r="A94" s="13" t="inlineStr">
        <is>
          <t>Supriya Thakur</t>
        </is>
      </c>
      <c r="B94" s="16" t="inlineStr">
        <is>
          <t>IRIS0128</t>
        </is>
      </c>
      <c r="C94" s="16" t="inlineStr">
        <is>
          <t>CARBON</t>
        </is>
      </c>
      <c r="D94" s="16" t="inlineStr">
        <is>
          <t>Services</t>
        </is>
      </c>
      <c r="E94" s="16" t="inlineStr">
        <is>
          <t>Senior Financial Analyst</t>
        </is>
      </c>
      <c r="F94" s="15" t="inlineStr">
        <is>
          <t>A3</t>
        </is>
      </c>
      <c r="G94" s="15" t="inlineStr">
        <is>
          <t>Yes</t>
        </is>
      </c>
      <c r="H94" s="15" t="inlineStr">
        <is>
          <t>—</t>
        </is>
      </c>
      <c r="I94" s="15" t="inlineStr">
        <is>
          <t>No</t>
        </is>
      </c>
      <c r="J94" s="241" t="inlineStr">
        <is>
          <t>Medium</t>
        </is>
      </c>
      <c r="K94" s="16" t="inlineStr">
        <is>
          <t>Jinesh Kumar S · B2, CARBON · Mayur Zope · B2, CARBON · Mohammed Dholkawala · B2, CARBON</t>
        </is>
      </c>
      <c r="L94" s="16" t="inlineStr">
        <is>
          <t>Name a successor; document the key process; cross-train one person</t>
        </is>
      </c>
    </row>
    <row r="95" ht="41" customHeight="1">
      <c r="A95" s="13" t="inlineStr">
        <is>
          <t>Sushma Shinde</t>
        </is>
      </c>
      <c r="B95" s="16" t="inlineStr">
        <is>
          <t>IRIS1247</t>
        </is>
      </c>
      <c r="C95" s="16" t="inlineStr">
        <is>
          <t>CARBON</t>
        </is>
      </c>
      <c r="D95" s="16" t="inlineStr">
        <is>
          <t>Services</t>
        </is>
      </c>
      <c r="E95" s="16" t="inlineStr">
        <is>
          <t>Senior Financial Analyst</t>
        </is>
      </c>
      <c r="F95" s="15" t="inlineStr">
        <is>
          <t>A3</t>
        </is>
      </c>
      <c r="G95" s="15" t="inlineStr">
        <is>
          <t>Yes</t>
        </is>
      </c>
      <c r="H95" s="15" t="inlineStr">
        <is>
          <t>—</t>
        </is>
      </c>
      <c r="I95" s="15" t="inlineStr">
        <is>
          <t>No</t>
        </is>
      </c>
      <c r="J95" s="241" t="inlineStr">
        <is>
          <t>Medium</t>
        </is>
      </c>
      <c r="K95" s="16" t="inlineStr">
        <is>
          <t>Jinesh Kumar S · B2, CARBON · Mayur Zope · B2, CARBON · Mohammed Dholkawala · B2, CARBON</t>
        </is>
      </c>
      <c r="L95" s="16" t="inlineStr">
        <is>
          <t>Name a successor; document the key process; cross-train one person</t>
        </is>
      </c>
    </row>
    <row r="96" ht="28" customHeight="1">
      <c r="A96" s="13" t="inlineStr">
        <is>
          <t>Tabassum Ali</t>
        </is>
      </c>
      <c r="B96" s="16" t="inlineStr">
        <is>
          <t>IRIS1774</t>
        </is>
      </c>
      <c r="C96" s="16" t="inlineStr">
        <is>
          <t>CARBON</t>
        </is>
      </c>
      <c r="D96" s="16" t="inlineStr">
        <is>
          <t>Digitizing</t>
        </is>
      </c>
      <c r="E96" s="16" t="inlineStr">
        <is>
          <t>Senior Digitization Associate</t>
        </is>
      </c>
      <c r="F96" s="15" t="inlineStr">
        <is>
          <t>A3</t>
        </is>
      </c>
      <c r="G96" s="15" t="inlineStr">
        <is>
          <t>Yes</t>
        </is>
      </c>
      <c r="H96" s="15" t="inlineStr">
        <is>
          <t>—</t>
        </is>
      </c>
      <c r="I96" s="15" t="inlineStr">
        <is>
          <t>No</t>
        </is>
      </c>
      <c r="J96" s="241" t="inlineStr">
        <is>
          <t>Medium</t>
        </is>
      </c>
      <c r="K96" s="16" t="inlineStr">
        <is>
          <t>Janardan Bale · B2, CARBON · Dinesh Sharma · B1, CARBON · Prajakta Mokal · B1, CARBON</t>
        </is>
      </c>
      <c r="L96" s="16" t="inlineStr">
        <is>
          <t>Name a successor; document the key process; cross-train one person</t>
        </is>
      </c>
    </row>
    <row r="97" ht="28" customHeight="1">
      <c r="A97" s="13" t="inlineStr">
        <is>
          <t>Vanita Gaikwad</t>
        </is>
      </c>
      <c r="B97" s="16" t="inlineStr">
        <is>
          <t>IRISC131</t>
        </is>
      </c>
      <c r="C97" s="16" t="inlineStr">
        <is>
          <t>CARBON</t>
        </is>
      </c>
      <c r="D97" s="16" t="inlineStr">
        <is>
          <t>Digitizing</t>
        </is>
      </c>
      <c r="E97" s="16" t="inlineStr">
        <is>
          <t>Senior Digitization Associate</t>
        </is>
      </c>
      <c r="F97" s="15" t="inlineStr">
        <is>
          <t>A3</t>
        </is>
      </c>
      <c r="G97" s="15" t="inlineStr">
        <is>
          <t>Yes</t>
        </is>
      </c>
      <c r="H97" s="15" t="inlineStr">
        <is>
          <t>—</t>
        </is>
      </c>
      <c r="I97" s="15" t="inlineStr">
        <is>
          <t>No</t>
        </is>
      </c>
      <c r="J97" s="241" t="inlineStr">
        <is>
          <t>Medium</t>
        </is>
      </c>
      <c r="K97" s="16" t="inlineStr">
        <is>
          <t>Janardan Bale · B2, CARBON · Dinesh Sharma · B1, CARBON · Prajakta Mokal · B1, CARBON</t>
        </is>
      </c>
      <c r="L97" s="16" t="inlineStr">
        <is>
          <t>Name a successor; document the key process; cross-train one person</t>
        </is>
      </c>
    </row>
    <row r="98" ht="41" customHeight="1">
      <c r="A98" s="13" t="inlineStr">
        <is>
          <t>Vikram Bangera</t>
        </is>
      </c>
      <c r="B98" s="16" t="inlineStr">
        <is>
          <t>IRIS0819</t>
        </is>
      </c>
      <c r="C98" s="16" t="inlineStr">
        <is>
          <t>CARBON</t>
        </is>
      </c>
      <c r="D98" s="16" t="inlineStr">
        <is>
          <t>Services</t>
        </is>
      </c>
      <c r="E98" s="16" t="inlineStr">
        <is>
          <t>Senior Financial Analyst</t>
        </is>
      </c>
      <c r="F98" s="15" t="inlineStr">
        <is>
          <t>A3</t>
        </is>
      </c>
      <c r="G98" s="15" t="inlineStr">
        <is>
          <t>Yes</t>
        </is>
      </c>
      <c r="H98" s="15" t="inlineStr">
        <is>
          <t>—</t>
        </is>
      </c>
      <c r="I98" s="15" t="inlineStr">
        <is>
          <t>No</t>
        </is>
      </c>
      <c r="J98" s="241" t="inlineStr">
        <is>
          <t>Medium</t>
        </is>
      </c>
      <c r="K98" s="16" t="inlineStr">
        <is>
          <t>Jinesh Kumar S · B2, CARBON · Mayur Zope · B2, CARBON · Mohammed Dholkawala · B2, CARBON</t>
        </is>
      </c>
      <c r="L98" s="16" t="inlineStr">
        <is>
          <t>Name a successor; document the key process; cross-train one person</t>
        </is>
      </c>
    </row>
    <row r="99" ht="41" customHeight="1">
      <c r="A99" s="13" t="inlineStr">
        <is>
          <t>Vishakha Vitmal</t>
        </is>
      </c>
      <c r="B99" s="16" t="inlineStr">
        <is>
          <t>IRISC212</t>
        </is>
      </c>
      <c r="C99" s="16" t="inlineStr">
        <is>
          <t>CARBON</t>
        </is>
      </c>
      <c r="D99" s="16" t="inlineStr">
        <is>
          <t>Services</t>
        </is>
      </c>
      <c r="E99" s="16" t="inlineStr">
        <is>
          <t>Senior Financial Analyst</t>
        </is>
      </c>
      <c r="F99" s="15" t="inlineStr">
        <is>
          <t>A3</t>
        </is>
      </c>
      <c r="G99" s="15" t="inlineStr">
        <is>
          <t>Yes</t>
        </is>
      </c>
      <c r="H99" s="15" t="inlineStr">
        <is>
          <t>—</t>
        </is>
      </c>
      <c r="I99" s="15" t="inlineStr">
        <is>
          <t>No</t>
        </is>
      </c>
      <c r="J99" s="241" t="inlineStr">
        <is>
          <t>Medium</t>
        </is>
      </c>
      <c r="K99" s="16" t="inlineStr">
        <is>
          <t>Jinesh Kumar S · B2, CARBON · Mayur Zope · B2, CARBON · Mohammed Dholkawala · B2, CARBON</t>
        </is>
      </c>
      <c r="L99" s="16" t="inlineStr">
        <is>
          <t>Name a successor; document the key process; cross-train one person</t>
        </is>
      </c>
    </row>
    <row r="100" ht="28" customHeight="1">
      <c r="A100" s="13" t="inlineStr">
        <is>
          <t>Watan Kumar Meena</t>
        </is>
      </c>
      <c r="B100" s="16" t="inlineStr">
        <is>
          <t>IRIS2493</t>
        </is>
      </c>
      <c r="C100" s="16" t="inlineStr">
        <is>
          <t>CARBON</t>
        </is>
      </c>
      <c r="D100" s="16" t="inlineStr">
        <is>
          <t>Functional</t>
        </is>
      </c>
      <c r="E100" s="16" t="inlineStr">
        <is>
          <t>Senior Product Associate</t>
        </is>
      </c>
      <c r="F100" s="15" t="inlineStr">
        <is>
          <t>A3</t>
        </is>
      </c>
      <c r="G100" s="15" t="inlineStr">
        <is>
          <t>Yes</t>
        </is>
      </c>
      <c r="H100" s="15" t="inlineStr">
        <is>
          <t>—</t>
        </is>
      </c>
      <c r="I100" s="15" t="inlineStr">
        <is>
          <t>No</t>
        </is>
      </c>
      <c r="J100" s="241" t="inlineStr">
        <is>
          <t>Medium</t>
        </is>
      </c>
      <c r="K100" s="16" t="inlineStr">
        <is>
          <t>Farzad Wadia · B2, CARBON · Biswajit Biswal · B1, CARBON · Medha Ganti · B1, CARBON</t>
        </is>
      </c>
      <c r="L100" s="16" t="inlineStr">
        <is>
          <t>Name a successor; document the key process; cross-train one person</t>
        </is>
      </c>
    </row>
    <row r="101" ht="41" customHeight="1">
      <c r="A101" s="13" t="inlineStr">
        <is>
          <t>Yadavar Velumurgan S.</t>
        </is>
      </c>
      <c r="B101" s="16" t="inlineStr">
        <is>
          <t>IRIS2475</t>
        </is>
      </c>
      <c r="C101" s="16" t="inlineStr">
        <is>
          <t>CARBON</t>
        </is>
      </c>
      <c r="D101" s="16" t="inlineStr">
        <is>
          <t>Services</t>
        </is>
      </c>
      <c r="E101" s="16" t="inlineStr">
        <is>
          <t>Senior QA Engineer</t>
        </is>
      </c>
      <c r="F101" s="15" t="inlineStr">
        <is>
          <t>A3</t>
        </is>
      </c>
      <c r="G101" s="15" t="inlineStr">
        <is>
          <t>Yes</t>
        </is>
      </c>
      <c r="H101" s="15" t="inlineStr">
        <is>
          <t>—</t>
        </is>
      </c>
      <c r="I101" s="15" t="inlineStr">
        <is>
          <t>No</t>
        </is>
      </c>
      <c r="J101" s="241" t="inlineStr">
        <is>
          <t>Medium</t>
        </is>
      </c>
      <c r="K101" s="16" t="inlineStr">
        <is>
          <t>Mohammed Sameer Shamsudin · B2, CARBON · Brehmjit Gopalkrishnan · A3, CARBON · Hrishikesh Thombare · A3, CARBON</t>
        </is>
      </c>
      <c r="L101" s="16" t="inlineStr">
        <is>
          <t>Name a successor; document the key process; cross-train one person</t>
        </is>
      </c>
    </row>
    <row r="102" ht="28" customHeight="1">
      <c r="A102" s="13" t="inlineStr">
        <is>
          <t>Aditya Kumar Diwakar</t>
        </is>
      </c>
      <c r="B102" s="16" t="inlineStr">
        <is>
          <t>IRISC332</t>
        </is>
      </c>
      <c r="C102" s="16" t="inlineStr">
        <is>
          <t>CARBON</t>
        </is>
      </c>
      <c r="D102" s="16" t="inlineStr">
        <is>
          <t>Digitizing</t>
        </is>
      </c>
      <c r="E102" s="16" t="inlineStr">
        <is>
          <t>Digitization Associate</t>
        </is>
      </c>
      <c r="F102" s="15" t="inlineStr">
        <is>
          <t>A2</t>
        </is>
      </c>
      <c r="G102" s="15" t="inlineStr">
        <is>
          <t>Yes</t>
        </is>
      </c>
      <c r="H102" s="15" t="inlineStr">
        <is>
          <t>—</t>
        </is>
      </c>
      <c r="I102" s="15" t="inlineStr">
        <is>
          <t>No</t>
        </is>
      </c>
      <c r="J102" s="241" t="inlineStr">
        <is>
          <t>Medium</t>
        </is>
      </c>
      <c r="K102" s="16" t="inlineStr">
        <is>
          <t>Janardan Bale · B2, CARBON · Dinesh Sharma · B1, CARBON · Prajakta Mokal · B1, CARBON</t>
        </is>
      </c>
      <c r="L102" s="16" t="inlineStr">
        <is>
          <t>Name a successor; document the key process; cross-train one person</t>
        </is>
      </c>
    </row>
    <row r="103" ht="41" customHeight="1">
      <c r="A103" s="13" t="inlineStr">
        <is>
          <t>Anjali Singh</t>
        </is>
      </c>
      <c r="B103" s="16" t="inlineStr">
        <is>
          <t>IRISC341</t>
        </is>
      </c>
      <c r="C103" s="16" t="inlineStr">
        <is>
          <t>CARBON</t>
        </is>
      </c>
      <c r="D103" s="16" t="inlineStr">
        <is>
          <t>Services</t>
        </is>
      </c>
      <c r="E103" s="16" t="inlineStr">
        <is>
          <t>Financial Analyst</t>
        </is>
      </c>
      <c r="F103" s="15" t="inlineStr">
        <is>
          <t>A2</t>
        </is>
      </c>
      <c r="G103" s="15" t="inlineStr">
        <is>
          <t>Yes</t>
        </is>
      </c>
      <c r="H103" s="15" t="inlineStr">
        <is>
          <t>—</t>
        </is>
      </c>
      <c r="I103" s="15" t="inlineStr">
        <is>
          <t>No</t>
        </is>
      </c>
      <c r="J103" s="241" t="inlineStr">
        <is>
          <t>Medium</t>
        </is>
      </c>
      <c r="K103" s="16" t="inlineStr">
        <is>
          <t>Jinesh Kumar S · B2, CARBON · Mayur Zope · B2, CARBON · Mohammed Dholkawala · B2, CARBON</t>
        </is>
      </c>
      <c r="L103" s="16" t="inlineStr">
        <is>
          <t>Name a successor; document the key process; cross-train one person</t>
        </is>
      </c>
    </row>
    <row r="104" ht="28" customHeight="1">
      <c r="A104" s="13" t="inlineStr">
        <is>
          <t>Kajal Srivastava</t>
        </is>
      </c>
      <c r="B104" s="16" t="inlineStr">
        <is>
          <t>IRISC324</t>
        </is>
      </c>
      <c r="C104" s="16" t="inlineStr">
        <is>
          <t>CARBON</t>
        </is>
      </c>
      <c r="D104" s="16" t="inlineStr">
        <is>
          <t>Digitizing</t>
        </is>
      </c>
      <c r="E104" s="16" t="inlineStr">
        <is>
          <t>Digitization Associate</t>
        </is>
      </c>
      <c r="F104" s="15" t="inlineStr">
        <is>
          <t>A2</t>
        </is>
      </c>
      <c r="G104" s="15" t="inlineStr">
        <is>
          <t>Yes</t>
        </is>
      </c>
      <c r="H104" s="15" t="inlineStr">
        <is>
          <t>—</t>
        </is>
      </c>
      <c r="I104" s="15" t="inlineStr">
        <is>
          <t>No</t>
        </is>
      </c>
      <c r="J104" s="241" t="inlineStr">
        <is>
          <t>Medium</t>
        </is>
      </c>
      <c r="K104" s="16" t="inlineStr">
        <is>
          <t>Janardan Bale · B2, CARBON · Dinesh Sharma · B1, CARBON · Prajakta Mokal · B1, CARBON</t>
        </is>
      </c>
      <c r="L104" s="16" t="inlineStr">
        <is>
          <t>Name a successor; document the key process; cross-train one person</t>
        </is>
      </c>
    </row>
    <row r="105" ht="41" customHeight="1">
      <c r="A105" s="13" t="inlineStr">
        <is>
          <t>Sanjana Thapa</t>
        </is>
      </c>
      <c r="B105" s="16" t="inlineStr">
        <is>
          <t>IRIS2392</t>
        </is>
      </c>
      <c r="C105" s="16" t="inlineStr">
        <is>
          <t>CARBON</t>
        </is>
      </c>
      <c r="D105" s="16" t="inlineStr">
        <is>
          <t>Marketing</t>
        </is>
      </c>
      <c r="E105" s="16" t="inlineStr">
        <is>
          <t>Sales Development Representative</t>
        </is>
      </c>
      <c r="F105" s="15" t="inlineStr">
        <is>
          <t>A2</t>
        </is>
      </c>
      <c r="G105" s="15" t="inlineStr">
        <is>
          <t>Yes</t>
        </is>
      </c>
      <c r="H105" s="15" t="inlineStr">
        <is>
          <t>—</t>
        </is>
      </c>
      <c r="I105" s="15" t="inlineStr">
        <is>
          <t>No</t>
        </is>
      </c>
      <c r="J105" s="241" t="inlineStr">
        <is>
          <t>Medium</t>
        </is>
      </c>
      <c r="K105" s="16" t="inlineStr">
        <is>
          <t>Prashant Sharad Jadhav · B2, CARBON · Anand Chiluka · B1, CARBON · Priyadarshini Dey · B1, CARBON</t>
        </is>
      </c>
      <c r="L105" s="16" t="inlineStr">
        <is>
          <t>Name a successor; document the key process; cross-train one person</t>
        </is>
      </c>
    </row>
    <row r="106" ht="28" customHeight="1">
      <c r="A106" s="13" t="inlineStr">
        <is>
          <t>Satyajeet Patil</t>
        </is>
      </c>
      <c r="B106" s="16" t="inlineStr">
        <is>
          <t>IRISC327</t>
        </is>
      </c>
      <c r="C106" s="16" t="inlineStr">
        <is>
          <t>CARBON</t>
        </is>
      </c>
      <c r="D106" s="16" t="inlineStr">
        <is>
          <t>Digitizing</t>
        </is>
      </c>
      <c r="E106" s="16" t="inlineStr">
        <is>
          <t>Digitization Associate</t>
        </is>
      </c>
      <c r="F106" s="15" t="inlineStr">
        <is>
          <t>A2</t>
        </is>
      </c>
      <c r="G106" s="15" t="inlineStr">
        <is>
          <t>Yes</t>
        </is>
      </c>
      <c r="H106" s="15" t="inlineStr">
        <is>
          <t>—</t>
        </is>
      </c>
      <c r="I106" s="15" t="inlineStr">
        <is>
          <t>No</t>
        </is>
      </c>
      <c r="J106" s="241" t="inlineStr">
        <is>
          <t>Medium</t>
        </is>
      </c>
      <c r="K106" s="16" t="inlineStr">
        <is>
          <t>Janardan Bale · B2, CARBON · Dinesh Sharma · B1, CARBON · Prajakta Mokal · B1, CARBON</t>
        </is>
      </c>
      <c r="L106" s="16" t="inlineStr">
        <is>
          <t>Name a successor; document the key process; cross-train one person</t>
        </is>
      </c>
    </row>
    <row r="107" ht="41" customHeight="1">
      <c r="A107" s="13" t="inlineStr">
        <is>
          <t>Shobhit Dhingra</t>
        </is>
      </c>
      <c r="B107" s="16" t="inlineStr">
        <is>
          <t>IRIS2512</t>
        </is>
      </c>
      <c r="C107" s="16" t="inlineStr">
        <is>
          <t>CARBON</t>
        </is>
      </c>
      <c r="D107" s="16" t="inlineStr">
        <is>
          <t>Marketing</t>
        </is>
      </c>
      <c r="E107" s="16" t="inlineStr">
        <is>
          <t>Sales Development Representative</t>
        </is>
      </c>
      <c r="F107" s="15" t="inlineStr">
        <is>
          <t>A2</t>
        </is>
      </c>
      <c r="G107" s="15" t="inlineStr">
        <is>
          <t>Yes</t>
        </is>
      </c>
      <c r="H107" s="15" t="inlineStr">
        <is>
          <t>—</t>
        </is>
      </c>
      <c r="I107" s="15" t="inlineStr">
        <is>
          <t>No</t>
        </is>
      </c>
      <c r="J107" s="241" t="inlineStr">
        <is>
          <t>Medium</t>
        </is>
      </c>
      <c r="K107" s="16" t="inlineStr">
        <is>
          <t>Prashant Sharad Jadhav · B2, CARBON · Anand Chiluka · B1, CARBON · Priyadarshini Dey · B1, CARBON</t>
        </is>
      </c>
      <c r="L107" s="16" t="inlineStr">
        <is>
          <t>Name a successor; document the key process; cross-train one person</t>
        </is>
      </c>
    </row>
  </sheetData>
  <mergeCells count="3">
    <mergeCell ref="A3:L3"/>
    <mergeCell ref="A2:L2"/>
    <mergeCell ref="A1:L1"/>
  </mergeCells>
  <hyperlinks>
    <hyperlink xmlns:r="http://schemas.openxmlformats.org/officeDocument/2006/relationships" ref="M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3.xml><?xml version="1.0" encoding="utf-8"?>
<worksheet xmlns="http://schemas.openxmlformats.org/spreadsheetml/2006/main">
  <sheetPr>
    <tabColor rgb="00548235"/>
    <outlinePr summaryBelow="1" summaryRight="1"/>
    <pageSetUpPr fitToPage="1"/>
  </sheetPr>
  <dimension ref="A1:G19"/>
  <sheetViews>
    <sheetView showGridLines="0" workbookViewId="0">
      <pane ySplit="4" topLeftCell="A5" activePane="bottomLeft" state="frozen"/>
      <selection pane="bottomLeft" activeCell="A1" sqref="A1"/>
    </sheetView>
  </sheetViews>
  <sheetFormatPr baseColWidth="8" defaultRowHeight="15"/>
  <cols>
    <col width="26" customWidth="1" min="1" max="1"/>
    <col width="30" customWidth="1" min="2" max="2"/>
    <col width="9" customWidth="1" min="3" max="3"/>
    <col width="14" customWidth="1" min="4" max="4"/>
    <col width="8" customWidth="1" min="5" max="5"/>
    <col width="60" customWidth="1" min="6" max="6"/>
    <col width="13" customWidth="1" min="7" max="7"/>
  </cols>
  <sheetData>
    <row r="1" ht="34" customHeight="1">
      <c r="A1" s="1" t="inlineStr">
        <is>
          <t>Role definitions — the same work in more than one place</t>
        </is>
      </c>
      <c r="G1" s="243" t="inlineStr">
        <is>
          <t>◂ Contents</t>
        </is>
      </c>
    </row>
    <row r="2" ht="32" customHeight="1">
      <c r="A2" s="3" t="inlineStr">
        <is>
          <t>Sheet 16 · 90 department-level roles map to 85 role definitions · family · sub-family · level · track. First: definitions that carry more than one title · harmonise. Then: definitions held in several departments or businesses · document once in the catalogue.</t>
        </is>
      </c>
    </row>
    <row r="3">
      <c r="A3" s="4" t="inlineStr">
        <is>
          <t>IRIS · Job Architecture &amp; Job Design · Final v1.12 · October 2026 · Internal — Confidential</t>
        </is>
      </c>
    </row>
    <row r="4"/>
    <row r="5" ht="20" customHeight="1">
      <c r="A5" s="6" t="inlineStr">
        <is>
          <t>Definitions with more than one title — 5</t>
        </is>
      </c>
    </row>
    <row r="6" ht="15" customHeight="1">
      <c r="A6" s="12" t="inlineStr">
        <is>
          <t>Job family</t>
        </is>
      </c>
      <c r="B6" s="12" t="inlineStr">
        <is>
          <t>Sub-family</t>
        </is>
      </c>
      <c r="C6" s="12" t="inlineStr">
        <is>
          <t>Level</t>
        </is>
      </c>
      <c r="D6" s="12" t="inlineStr">
        <is>
          <t>Track</t>
        </is>
      </c>
      <c r="E6" s="12" t="inlineStr">
        <is>
          <t>People</t>
        </is>
      </c>
      <c r="F6" s="12" t="inlineStr">
        <is>
          <t>Titles in use</t>
        </is>
      </c>
    </row>
    <row r="7" ht="28" customHeight="1">
      <c r="A7" s="13" t="inlineStr">
        <is>
          <t>Consulting &amp; Professional Services</t>
        </is>
      </c>
      <c r="B7" s="16" t="inlineStr">
        <is>
          <t>Professional Services Leadership</t>
        </is>
      </c>
      <c r="C7" s="15" t="inlineStr">
        <is>
          <t>C1</t>
        </is>
      </c>
      <c r="D7" s="16" t="inlineStr">
        <is>
          <t>People Manager</t>
        </is>
      </c>
      <c r="E7" s="15" t="n">
        <v>2</v>
      </c>
      <c r="F7" s="16" t="inlineStr">
        <is>
          <t>Associate Head – Assisted Services | Associate Head – XBRL Assisted Services</t>
        </is>
      </c>
    </row>
    <row r="8" ht="28" customHeight="1">
      <c r="A8" s="13" t="inlineStr">
        <is>
          <t>Consulting &amp; Professional Services</t>
        </is>
      </c>
      <c r="B8" s="16" t="inlineStr">
        <is>
          <t>XBRL Tagging, Conversion &amp; Filing</t>
        </is>
      </c>
      <c r="C8" s="15" t="inlineStr">
        <is>
          <t>A3</t>
        </is>
      </c>
      <c r="D8" s="16" t="inlineStr">
        <is>
          <t>IC</t>
        </is>
      </c>
      <c r="E8" s="15" t="n">
        <v>35</v>
      </c>
      <c r="F8" s="16" t="inlineStr">
        <is>
          <t>Senior Financial Analyst | XBRL Specialist</t>
        </is>
      </c>
    </row>
    <row r="9" ht="28" customHeight="1">
      <c r="A9" s="13" t="inlineStr">
        <is>
          <t>Consulting &amp; Professional Services</t>
        </is>
      </c>
      <c r="B9" s="16" t="inlineStr">
        <is>
          <t>XBRL Tagging, Conversion &amp; Filing</t>
        </is>
      </c>
      <c r="C9" s="15" t="inlineStr">
        <is>
          <t>B2</t>
        </is>
      </c>
      <c r="D9" s="16" t="inlineStr">
        <is>
          <t>People Manager</t>
        </is>
      </c>
      <c r="E9" s="15" t="n">
        <v>4</v>
      </c>
      <c r="F9" s="16" t="inlineStr">
        <is>
          <t>Manager – Assisted Services | Senior Manager – Assisted Services</t>
        </is>
      </c>
    </row>
    <row r="10" ht="28" customHeight="1">
      <c r="A10" s="13" t="inlineStr">
        <is>
          <t>Customer Success &amp; Support</t>
        </is>
      </c>
      <c r="B10" s="16" t="inlineStr">
        <is>
          <t>Customer Success &amp; Account Management</t>
        </is>
      </c>
      <c r="C10" s="15" t="inlineStr">
        <is>
          <t>B2</t>
        </is>
      </c>
      <c r="D10" s="16" t="inlineStr">
        <is>
          <t>IC</t>
        </is>
      </c>
      <c r="E10" s="15" t="n">
        <v>4</v>
      </c>
      <c r="F10" s="16" t="inlineStr">
        <is>
          <t>Customer Success Specialist | Senior Customer Success Specialist</t>
        </is>
      </c>
    </row>
    <row r="11" ht="28" customHeight="1">
      <c r="A11" s="13" t="inlineStr">
        <is>
          <t>Engineering &amp; Development</t>
        </is>
      </c>
      <c r="B11" s="16" t="inlineStr">
        <is>
          <t>Backend Development</t>
        </is>
      </c>
      <c r="C11" s="15" t="inlineStr">
        <is>
          <t>B2</t>
        </is>
      </c>
      <c r="D11" s="16" t="inlineStr">
        <is>
          <t>POD Lead</t>
        </is>
      </c>
      <c r="E11" s="15" t="n">
        <v>2</v>
      </c>
      <c r="F11" s="16" t="inlineStr">
        <is>
          <t>Lead Software Engineer – POD Lead | Senior Technical Specialist – POD Lead</t>
        </is>
      </c>
    </row>
    <row r="12" ht="15" customHeight="1"/>
    <row r="13" ht="20" customHeight="1">
      <c r="A13" s="6" t="inlineStr">
        <is>
          <t>Definitions held in more than one department or business — 5</t>
        </is>
      </c>
    </row>
    <row r="14" ht="15" customHeight="1">
      <c r="A14" s="12" t="inlineStr">
        <is>
          <t>Job family</t>
        </is>
      </c>
      <c r="B14" s="12" t="inlineStr">
        <is>
          <t>Sub-family</t>
        </is>
      </c>
      <c r="C14" s="12" t="inlineStr">
        <is>
          <t>Level</t>
        </is>
      </c>
      <c r="D14" s="12" t="inlineStr">
        <is>
          <t>Track</t>
        </is>
      </c>
      <c r="E14" s="12" t="inlineStr">
        <is>
          <t>Roles</t>
        </is>
      </c>
      <c r="F14" s="12" t="inlineStr">
        <is>
          <t>Where · business · department · title · people</t>
        </is>
      </c>
    </row>
    <row r="15" ht="41" customHeight="1">
      <c r="A15" s="13" t="inlineStr">
        <is>
          <t>Consulting &amp; Professional Services</t>
        </is>
      </c>
      <c r="B15" s="16" t="inlineStr">
        <is>
          <t>Professional Services Leadership</t>
        </is>
      </c>
      <c r="C15" s="15" t="inlineStr">
        <is>
          <t>C1</t>
        </is>
      </c>
      <c r="D15" s="16" t="inlineStr">
        <is>
          <t>People Manager</t>
        </is>
      </c>
      <c r="E15" s="15" t="n">
        <v>2</v>
      </c>
      <c r="F15" s="16" t="inlineStr">
        <is>
          <t>CARBON · Services · Associate Head – Assisted Services · 1 | CARBON · Services · Associate Head – XBRL Assisted Services · 1</t>
        </is>
      </c>
    </row>
    <row r="16" ht="28" customHeight="1">
      <c r="A16" s="13" t="inlineStr">
        <is>
          <t>Consulting &amp; Professional Services</t>
        </is>
      </c>
      <c r="B16" s="16" t="inlineStr">
        <is>
          <t>XBRL Tagging, Conversion &amp; Filing</t>
        </is>
      </c>
      <c r="C16" s="15" t="inlineStr">
        <is>
          <t>A3</t>
        </is>
      </c>
      <c r="D16" s="16" t="inlineStr">
        <is>
          <t>IC</t>
        </is>
      </c>
      <c r="E16" s="15" t="n">
        <v>2</v>
      </c>
      <c r="F16" s="16" t="inlineStr">
        <is>
          <t>CARBON · Services · Senior Financial Analyst · 33 | CARBON · Services · XBRL Specialist · 2</t>
        </is>
      </c>
    </row>
    <row r="17" ht="28" customHeight="1">
      <c r="A17" s="13" t="inlineStr">
        <is>
          <t>Consulting &amp; Professional Services</t>
        </is>
      </c>
      <c r="B17" s="16" t="inlineStr">
        <is>
          <t>XBRL Tagging, Conversion &amp; Filing</t>
        </is>
      </c>
      <c r="C17" s="15" t="inlineStr">
        <is>
          <t>B2</t>
        </is>
      </c>
      <c r="D17" s="16" t="inlineStr">
        <is>
          <t>People Manager</t>
        </is>
      </c>
      <c r="E17" s="15" t="n">
        <v>2</v>
      </c>
      <c r="F17" s="16" t="inlineStr">
        <is>
          <t>CARBON · Services · Manager – Assisted Services · 3 | CARBON · Services · Senior Manager – Assisted Services · 1</t>
        </is>
      </c>
    </row>
    <row r="18" ht="28" customHeight="1">
      <c r="A18" s="13" t="inlineStr">
        <is>
          <t>Customer Success &amp; Support</t>
        </is>
      </c>
      <c r="B18" s="16" t="inlineStr">
        <is>
          <t>Customer Success &amp; Account Management</t>
        </is>
      </c>
      <c r="C18" s="15" t="inlineStr">
        <is>
          <t>B2</t>
        </is>
      </c>
      <c r="D18" s="16" t="inlineStr">
        <is>
          <t>IC</t>
        </is>
      </c>
      <c r="E18" s="15" t="n">
        <v>2</v>
      </c>
      <c r="F18" s="16" t="inlineStr">
        <is>
          <t>CARBON · Support · Customer Success Specialist · 1 | CARBON · Support · Senior Customer Success Specialist · 3</t>
        </is>
      </c>
    </row>
    <row r="19" ht="28" customHeight="1">
      <c r="A19" s="13" t="inlineStr">
        <is>
          <t>Quality Assurance</t>
        </is>
      </c>
      <c r="B19" s="16" t="inlineStr">
        <is>
          <t>Functional &amp; Domain Testing</t>
        </is>
      </c>
      <c r="C19" s="15" t="inlineStr">
        <is>
          <t>A3</t>
        </is>
      </c>
      <c r="D19" s="16" t="inlineStr">
        <is>
          <t>IC</t>
        </is>
      </c>
      <c r="E19" s="15" t="n">
        <v>2</v>
      </c>
      <c r="F19" s="16" t="inlineStr">
        <is>
          <t>CARBON · Quality Assurance · Senior QA Engineer · 6 | CARBON · Services · Senior QA Engineer · 1</t>
        </is>
      </c>
    </row>
  </sheetData>
  <mergeCells count="5">
    <mergeCell ref="A2:F2"/>
    <mergeCell ref="A13:F13"/>
    <mergeCell ref="A1:F1"/>
    <mergeCell ref="A5:F5"/>
    <mergeCell ref="A3:F3"/>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2">
    <tablePart xmlns:r="http://schemas.openxmlformats.org/officeDocument/2006/relationships" r:id="rId2"/>
    <tablePart xmlns:r="http://schemas.openxmlformats.org/officeDocument/2006/relationships" r:id="rId3"/>
  </tableParts>
</worksheet>
</file>

<file path=xl/worksheets/sheet24.xml><?xml version="1.0" encoding="utf-8"?>
<worksheet xmlns="http://schemas.openxmlformats.org/spreadsheetml/2006/main">
  <sheetPr>
    <tabColor rgb="00C00000"/>
    <outlinePr summaryBelow="1" summaryRight="1"/>
    <pageSetUpPr fitToPage="1"/>
  </sheetPr>
  <dimension ref="A1:H54"/>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22" customWidth="1" min="4" max="4"/>
    <col width="9" customWidth="1" min="5" max="5"/>
    <col width="60" customWidth="1" min="6" max="6"/>
    <col width="26" customWidth="1" min="7" max="7"/>
    <col width="13" customWidth="1" min="8" max="8"/>
  </cols>
  <sheetData>
    <row r="1" ht="34" customHeight="1">
      <c r="A1" s="1" t="inlineStr">
        <is>
          <t>Data gaps — what is missing, and who supplies it</t>
        </is>
      </c>
      <c r="H1" s="243" t="inlineStr">
        <is>
          <t>◂ Contents</t>
        </is>
      </c>
    </row>
    <row r="2" ht="30" customHeight="1">
      <c r="A2" s="3" t="inlineStr">
        <is>
          <t>Sheet 17 · 44 employees with at least one missing input. The same list, with owner and status columns, is in the HR Super Master's calibration tracker.</t>
        </is>
      </c>
    </row>
    <row r="3">
      <c r="A3" s="4" t="inlineStr">
        <is>
          <t>IRIS · Job Architecture &amp; Job Design · Final v1.12 · October 2026 · Internal — Confidential</t>
        </is>
      </c>
    </row>
    <row r="4"/>
    <row r="5" ht="15" customHeight="1">
      <c r="A5" s="12" t="inlineStr">
        <is>
          <t>Emp ID</t>
        </is>
      </c>
      <c r="B5" s="12" t="inlineStr">
        <is>
          <t>Person</t>
        </is>
      </c>
      <c r="C5" s="12" t="inlineStr">
        <is>
          <t>Business</t>
        </is>
      </c>
      <c r="D5" s="12" t="inlineStr">
        <is>
          <t>Department</t>
        </is>
      </c>
      <c r="E5" s="12" t="inlineStr">
        <is>
          <t>Level</t>
        </is>
      </c>
      <c r="F5" s="12" t="inlineStr">
        <is>
          <t>What is missing</t>
        </is>
      </c>
      <c r="G5" s="12" t="inlineStr">
        <is>
          <t>Who supplies it</t>
        </is>
      </c>
    </row>
    <row r="6" ht="28" customHeight="1">
      <c r="A6" s="15" t="inlineStr">
        <is>
          <t>IRIS0391</t>
        </is>
      </c>
      <c r="B6" s="16" t="inlineStr">
        <is>
          <t>Anuradha RK</t>
        </is>
      </c>
      <c r="C6" s="16" t="inlineStr">
        <is>
          <t>CARBON</t>
        </is>
      </c>
      <c r="D6" s="16" t="inlineStr">
        <is>
          <t>CARBON Business Head</t>
        </is>
      </c>
      <c r="E6" s="15" t="inlineStr">
        <is>
          <t>D2</t>
        </is>
      </c>
      <c r="F6" s="16" t="inlineStr">
        <is>
          <t>Survey response or KRAs describing the work · nothing on file</t>
        </is>
      </c>
      <c r="G6" s="16" t="inlineStr">
        <is>
          <t>Employee + manager</t>
        </is>
      </c>
    </row>
    <row r="7" ht="15" customHeight="1">
      <c r="A7" s="15" t="inlineStr">
        <is>
          <t>IRIS0391</t>
        </is>
      </c>
      <c r="B7" s="16" t="inlineStr">
        <is>
          <t>Anuradha RK</t>
        </is>
      </c>
      <c r="C7" s="16" t="inlineStr">
        <is>
          <t>CARBON</t>
        </is>
      </c>
      <c r="D7" s="16" t="inlineStr">
        <is>
          <t>CARBON Business Head</t>
        </is>
      </c>
      <c r="E7" s="15" t="inlineStr">
        <is>
          <t>D2</t>
        </is>
      </c>
      <c r="F7" s="16" t="inlineStr">
        <is>
          <t>Resolve conflicting role records</t>
        </is>
      </c>
      <c r="G7" s="16" t="inlineStr">
        <is>
          <t>Business head</t>
        </is>
      </c>
    </row>
    <row r="8" ht="28" customHeight="1">
      <c r="A8" s="15" t="inlineStr">
        <is>
          <t>IRIS2478</t>
        </is>
      </c>
      <c r="B8" s="16" t="inlineStr">
        <is>
          <t>Dixit Jasani</t>
        </is>
      </c>
      <c r="C8" s="16" t="inlineStr">
        <is>
          <t>CARBON</t>
        </is>
      </c>
      <c r="D8" s="16" t="inlineStr">
        <is>
          <t>CRO - Carbon</t>
        </is>
      </c>
      <c r="E8" s="15" t="inlineStr">
        <is>
          <t>E1</t>
        </is>
      </c>
      <c r="F8" s="16" t="inlineStr">
        <is>
          <t>Survey response or KRAs describing the work · nothing on file</t>
        </is>
      </c>
      <c r="G8" s="16" t="inlineStr">
        <is>
          <t>Employee + manager</t>
        </is>
      </c>
    </row>
    <row r="9" ht="15" customHeight="1">
      <c r="A9" s="15" t="inlineStr">
        <is>
          <t>IRIS2478</t>
        </is>
      </c>
      <c r="B9" s="16" t="inlineStr">
        <is>
          <t>Dixit Jasani</t>
        </is>
      </c>
      <c r="C9" s="16" t="inlineStr">
        <is>
          <t>CARBON</t>
        </is>
      </c>
      <c r="D9" s="16" t="inlineStr">
        <is>
          <t>CRO - Carbon</t>
        </is>
      </c>
      <c r="E9" s="15" t="inlineStr">
        <is>
          <t>E1</t>
        </is>
      </c>
      <c r="F9" s="16" t="inlineStr">
        <is>
          <t>Resolve conflicting role records</t>
        </is>
      </c>
      <c r="G9" s="16" t="inlineStr">
        <is>
          <t>Business head</t>
        </is>
      </c>
    </row>
    <row r="10" ht="28" customHeight="1">
      <c r="A10" s="15" t="inlineStr">
        <is>
          <t>IRIS2359</t>
        </is>
      </c>
      <c r="B10" s="16" t="inlineStr">
        <is>
          <t>Suman Adhikary</t>
        </is>
      </c>
      <c r="C10" s="16" t="inlineStr">
        <is>
          <t>CARBON</t>
        </is>
      </c>
      <c r="D10" s="16" t="inlineStr">
        <is>
          <t>Customer Experience</t>
        </is>
      </c>
      <c r="E10" s="15" t="inlineStr">
        <is>
          <t>D1</t>
        </is>
      </c>
      <c r="F10" s="16" t="inlineStr">
        <is>
          <t>Survey response or KRAs describing the work · nothing on file</t>
        </is>
      </c>
      <c r="G10" s="16" t="inlineStr">
        <is>
          <t>Employee + manager</t>
        </is>
      </c>
    </row>
    <row r="11" ht="15" customHeight="1">
      <c r="A11" s="15" t="inlineStr">
        <is>
          <t>IRIS2359</t>
        </is>
      </c>
      <c r="B11" s="16" t="inlineStr">
        <is>
          <t>Suman Adhikary</t>
        </is>
      </c>
      <c r="C11" s="16" t="inlineStr">
        <is>
          <t>CARBON</t>
        </is>
      </c>
      <c r="D11" s="16" t="inlineStr">
        <is>
          <t>Customer Experience</t>
        </is>
      </c>
      <c r="E11" s="15" t="inlineStr">
        <is>
          <t>D1</t>
        </is>
      </c>
      <c r="F11" s="16" t="inlineStr">
        <is>
          <t>Resolve conflicting role records</t>
        </is>
      </c>
      <c r="G11" s="16" t="inlineStr">
        <is>
          <t>Business head</t>
        </is>
      </c>
    </row>
    <row r="12" ht="15" customHeight="1">
      <c r="A12" s="15" t="inlineStr">
        <is>
          <t>IRIS0470</t>
        </is>
      </c>
      <c r="B12" s="16" t="inlineStr">
        <is>
          <t>Janardan Bale</t>
        </is>
      </c>
      <c r="C12" s="16" t="inlineStr">
        <is>
          <t>CARBON</t>
        </is>
      </c>
      <c r="D12" s="16" t="inlineStr">
        <is>
          <t>Digitizing</t>
        </is>
      </c>
      <c r="E12" s="15" t="inlineStr">
        <is>
          <t>B2</t>
        </is>
      </c>
      <c r="F12" s="16" t="inlineStr">
        <is>
          <t>Confirm the reporting line</t>
        </is>
      </c>
      <c r="G12" s="16" t="inlineStr">
        <is>
          <t>Manager</t>
        </is>
      </c>
    </row>
    <row r="13" ht="15" customHeight="1">
      <c r="A13" s="15" t="inlineStr">
        <is>
          <t>IRISC238</t>
        </is>
      </c>
      <c r="B13" s="16" t="inlineStr">
        <is>
          <t>Aishwarya Chaulkar</t>
        </is>
      </c>
      <c r="C13" s="16" t="inlineStr">
        <is>
          <t>CARBON</t>
        </is>
      </c>
      <c r="D13" s="16" t="inlineStr">
        <is>
          <t>Digitizing</t>
        </is>
      </c>
      <c r="E13" s="15" t="inlineStr">
        <is>
          <t>A3</t>
        </is>
      </c>
      <c r="F13" s="16" t="inlineStr">
        <is>
          <t>Confirm the reporting line</t>
        </is>
      </c>
      <c r="G13" s="16" t="inlineStr">
        <is>
          <t>Manager</t>
        </is>
      </c>
    </row>
    <row r="14" ht="15" customHeight="1">
      <c r="A14" s="15" t="inlineStr">
        <is>
          <t>IRISC131</t>
        </is>
      </c>
      <c r="B14" s="16" t="inlineStr">
        <is>
          <t>Vanita Gaikwad</t>
        </is>
      </c>
      <c r="C14" s="16" t="inlineStr">
        <is>
          <t>CARBON</t>
        </is>
      </c>
      <c r="D14" s="16" t="inlineStr">
        <is>
          <t>Digitizing</t>
        </is>
      </c>
      <c r="E14" s="15" t="inlineStr">
        <is>
          <t>A3</t>
        </is>
      </c>
      <c r="F14" s="16" t="inlineStr">
        <is>
          <t>Correct the experience record</t>
        </is>
      </c>
      <c r="G14" s="16" t="inlineStr">
        <is>
          <t>HR</t>
        </is>
      </c>
    </row>
    <row r="15" ht="15" customHeight="1">
      <c r="A15" s="15" t="inlineStr">
        <is>
          <t>IRIS2316</t>
        </is>
      </c>
      <c r="B15" s="16" t="inlineStr">
        <is>
          <t>Mounika Kattula</t>
        </is>
      </c>
      <c r="C15" s="16" t="inlineStr">
        <is>
          <t>CARBON</t>
        </is>
      </c>
      <c r="D15" s="16" t="inlineStr">
        <is>
          <t>Marketing</t>
        </is>
      </c>
      <c r="E15" s="15" t="inlineStr">
        <is>
          <t>A3</t>
        </is>
      </c>
      <c r="F15" s="16" t="inlineStr">
        <is>
          <t>Confirm the reporting line</t>
        </is>
      </c>
      <c r="G15" s="16" t="inlineStr">
        <is>
          <t>Manager</t>
        </is>
      </c>
    </row>
    <row r="16" ht="15" customHeight="1">
      <c r="A16" s="15" t="inlineStr">
        <is>
          <t>IRIS0591</t>
        </is>
      </c>
      <c r="B16" s="16" t="inlineStr">
        <is>
          <t>Vinod Katekar</t>
        </is>
      </c>
      <c r="C16" s="16" t="inlineStr">
        <is>
          <t>CARBON</t>
        </is>
      </c>
      <c r="D16" s="16" t="inlineStr">
        <is>
          <t>Quality Assurance</t>
        </is>
      </c>
      <c r="E16" s="15" t="inlineStr">
        <is>
          <t>B2</t>
        </is>
      </c>
      <c r="F16" s="16" t="inlineStr">
        <is>
          <t>Confirm the reporting line</t>
        </is>
      </c>
      <c r="G16" s="16" t="inlineStr">
        <is>
          <t>Manager</t>
        </is>
      </c>
    </row>
    <row r="17" ht="15" customHeight="1">
      <c r="A17" s="15" t="inlineStr">
        <is>
          <t>IRIS0625</t>
        </is>
      </c>
      <c r="B17" s="16" t="inlineStr">
        <is>
          <t>Pooja Gawas</t>
        </is>
      </c>
      <c r="C17" s="16" t="inlineStr">
        <is>
          <t>CARBON</t>
        </is>
      </c>
      <c r="D17" s="16" t="inlineStr">
        <is>
          <t>Quality Assurance</t>
        </is>
      </c>
      <c r="E17" s="15" t="inlineStr">
        <is>
          <t>A3</t>
        </is>
      </c>
      <c r="F17" s="16" t="inlineStr">
        <is>
          <t>Confirm the reporting line</t>
        </is>
      </c>
      <c r="G17" s="16" t="inlineStr">
        <is>
          <t>Manager</t>
        </is>
      </c>
    </row>
    <row r="18" ht="15" customHeight="1">
      <c r="A18" s="15" t="inlineStr">
        <is>
          <t>IRIS2014</t>
        </is>
      </c>
      <c r="B18" s="16" t="inlineStr">
        <is>
          <t>Vishal Panchal</t>
        </is>
      </c>
      <c r="C18" s="16" t="inlineStr">
        <is>
          <t>CARBON</t>
        </is>
      </c>
      <c r="D18" s="16" t="inlineStr">
        <is>
          <t>Quality Assurance</t>
        </is>
      </c>
      <c r="E18" s="15" t="inlineStr">
        <is>
          <t>A3</t>
        </is>
      </c>
      <c r="F18" s="16" t="inlineStr">
        <is>
          <t>Confirm the reporting line</t>
        </is>
      </c>
      <c r="G18" s="16" t="inlineStr">
        <is>
          <t>Manager</t>
        </is>
      </c>
    </row>
    <row r="19" ht="28" customHeight="1">
      <c r="A19" s="15" t="inlineStr">
        <is>
          <t>IRIS2489</t>
        </is>
      </c>
      <c r="B19" s="16" t="inlineStr">
        <is>
          <t>Sreyash Duragkar</t>
        </is>
      </c>
      <c r="C19" s="16" t="inlineStr">
        <is>
          <t>CARBON</t>
        </is>
      </c>
      <c r="D19" s="16" t="inlineStr">
        <is>
          <t>Sales</t>
        </is>
      </c>
      <c r="E19" s="15" t="inlineStr">
        <is>
          <t>C1</t>
        </is>
      </c>
      <c r="F19" s="16" t="inlineStr">
        <is>
          <t>Survey response or KRAs describing the work · nothing on file</t>
        </is>
      </c>
      <c r="G19" s="16" t="inlineStr">
        <is>
          <t>Employee + manager</t>
        </is>
      </c>
    </row>
    <row r="20" ht="15" customHeight="1">
      <c r="A20" s="15" t="inlineStr">
        <is>
          <t>IRIS2489</t>
        </is>
      </c>
      <c r="B20" s="16" t="inlineStr">
        <is>
          <t>Sreyash Duragkar</t>
        </is>
      </c>
      <c r="C20" s="16" t="inlineStr">
        <is>
          <t>CARBON</t>
        </is>
      </c>
      <c r="D20" s="16" t="inlineStr">
        <is>
          <t>Sales</t>
        </is>
      </c>
      <c r="E20" s="15" t="inlineStr">
        <is>
          <t>C1</t>
        </is>
      </c>
      <c r="F20" s="16" t="inlineStr">
        <is>
          <t>Confirm structure behind the senior title · org chart</t>
        </is>
      </c>
      <c r="G20" s="16" t="inlineStr">
        <is>
          <t>Business head</t>
        </is>
      </c>
    </row>
    <row r="21" ht="15" customHeight="1">
      <c r="A21" s="15" t="inlineStr">
        <is>
          <t>IRIS2489</t>
        </is>
      </c>
      <c r="B21" s="16" t="inlineStr">
        <is>
          <t>Sreyash Duragkar</t>
        </is>
      </c>
      <c r="C21" s="16" t="inlineStr">
        <is>
          <t>CARBON</t>
        </is>
      </c>
      <c r="D21" s="16" t="inlineStr">
        <is>
          <t>Sales</t>
        </is>
      </c>
      <c r="E21" s="15" t="inlineStr">
        <is>
          <t>C1</t>
        </is>
      </c>
      <c r="F21" s="16" t="inlineStr">
        <is>
          <t>Correct the experience record</t>
        </is>
      </c>
      <c r="G21" s="16" t="inlineStr">
        <is>
          <t>HR</t>
        </is>
      </c>
    </row>
    <row r="22" ht="15" customHeight="1">
      <c r="A22" s="15" t="inlineStr">
        <is>
          <t>IRIS0018</t>
        </is>
      </c>
      <c r="B22" s="16" t="inlineStr">
        <is>
          <t>K Ashok Kumar</t>
        </is>
      </c>
      <c r="C22" s="16" t="inlineStr">
        <is>
          <t>CARBON</t>
        </is>
      </c>
      <c r="D22" s="16" t="inlineStr">
        <is>
          <t>Services</t>
        </is>
      </c>
      <c r="E22" s="15" t="inlineStr">
        <is>
          <t>C1</t>
        </is>
      </c>
      <c r="F22" s="16" t="inlineStr">
        <is>
          <t>Confirm the reporting line</t>
        </is>
      </c>
      <c r="G22" s="16" t="inlineStr">
        <is>
          <t>Manager</t>
        </is>
      </c>
    </row>
    <row r="23" ht="15" customHeight="1">
      <c r="A23" s="15" t="inlineStr">
        <is>
          <t>IRIS0393</t>
        </is>
      </c>
      <c r="B23" s="16" t="inlineStr">
        <is>
          <t>Mayur Zope</t>
        </is>
      </c>
      <c r="C23" s="16" t="inlineStr">
        <is>
          <t>CARBON</t>
        </is>
      </c>
      <c r="D23" s="16" t="inlineStr">
        <is>
          <t>Services</t>
        </is>
      </c>
      <c r="E23" s="15" t="inlineStr">
        <is>
          <t>B2</t>
        </is>
      </c>
      <c r="F23" s="16" t="inlineStr">
        <is>
          <t>Confirm the reporting line</t>
        </is>
      </c>
      <c r="G23" s="16" t="inlineStr">
        <is>
          <t>Manager</t>
        </is>
      </c>
    </row>
    <row r="24" ht="15" customHeight="1">
      <c r="A24" s="15" t="inlineStr">
        <is>
          <t>IRIS1705</t>
        </is>
      </c>
      <c r="B24" s="16" t="inlineStr">
        <is>
          <t>Lalita Waghmare</t>
        </is>
      </c>
      <c r="C24" s="16" t="inlineStr">
        <is>
          <t>CARBON</t>
        </is>
      </c>
      <c r="D24" s="16" t="inlineStr">
        <is>
          <t>Services</t>
        </is>
      </c>
      <c r="E24" s="15" t="inlineStr">
        <is>
          <t>B1</t>
        </is>
      </c>
      <c r="F24" s="16" t="inlineStr">
        <is>
          <t>Confirm the reporting line</t>
        </is>
      </c>
      <c r="G24" s="16" t="inlineStr">
        <is>
          <t>Manager</t>
        </is>
      </c>
    </row>
    <row r="25" ht="15" customHeight="1">
      <c r="A25" s="15" t="inlineStr">
        <is>
          <t>IRIS0567</t>
        </is>
      </c>
      <c r="B25" s="16" t="inlineStr">
        <is>
          <t>Amruta Mirashi</t>
        </is>
      </c>
      <c r="C25" s="16" t="inlineStr">
        <is>
          <t>CARBON</t>
        </is>
      </c>
      <c r="D25" s="16" t="inlineStr">
        <is>
          <t>Services</t>
        </is>
      </c>
      <c r="E25" s="15" t="inlineStr">
        <is>
          <t>B1</t>
        </is>
      </c>
      <c r="F25" s="16" t="inlineStr">
        <is>
          <t>Confirm the reporting line</t>
        </is>
      </c>
      <c r="G25" s="16" t="inlineStr">
        <is>
          <t>Manager</t>
        </is>
      </c>
    </row>
    <row r="26" ht="15" customHeight="1">
      <c r="A26" s="15" t="inlineStr">
        <is>
          <t>IRIS1950</t>
        </is>
      </c>
      <c r="B26" s="16" t="inlineStr">
        <is>
          <t>Manish Lipcha</t>
        </is>
      </c>
      <c r="C26" s="16" t="inlineStr">
        <is>
          <t>CARBON</t>
        </is>
      </c>
      <c r="D26" s="16" t="inlineStr">
        <is>
          <t>Services</t>
        </is>
      </c>
      <c r="E26" s="15" t="inlineStr">
        <is>
          <t>B1</t>
        </is>
      </c>
      <c r="F26" s="16" t="inlineStr">
        <is>
          <t>Confirm the reporting line</t>
        </is>
      </c>
      <c r="G26" s="16" t="inlineStr">
        <is>
          <t>Manager</t>
        </is>
      </c>
    </row>
    <row r="27" ht="15" customHeight="1">
      <c r="A27" s="15" t="inlineStr">
        <is>
          <t>IRIS2056</t>
        </is>
      </c>
      <c r="B27" s="16" t="inlineStr">
        <is>
          <t>Monica Patel</t>
        </is>
      </c>
      <c r="C27" s="16" t="inlineStr">
        <is>
          <t>CARBON</t>
        </is>
      </c>
      <c r="D27" s="16" t="inlineStr">
        <is>
          <t>Services</t>
        </is>
      </c>
      <c r="E27" s="15" t="inlineStr">
        <is>
          <t>A3</t>
        </is>
      </c>
      <c r="F27" s="16" t="inlineStr">
        <is>
          <t>Confirm the reporting line</t>
        </is>
      </c>
      <c r="G27" s="16" t="inlineStr">
        <is>
          <t>Manager</t>
        </is>
      </c>
    </row>
    <row r="28" ht="15" customHeight="1">
      <c r="A28" s="15" t="inlineStr">
        <is>
          <t>IRIS0882</t>
        </is>
      </c>
      <c r="B28" s="16" t="inlineStr">
        <is>
          <t>Rupesh Gaikwad</t>
        </is>
      </c>
      <c r="C28" s="16" t="inlineStr">
        <is>
          <t>CARBON</t>
        </is>
      </c>
      <c r="D28" s="16" t="inlineStr">
        <is>
          <t>Services</t>
        </is>
      </c>
      <c r="E28" s="15" t="inlineStr">
        <is>
          <t>B1</t>
        </is>
      </c>
      <c r="F28" s="16" t="inlineStr">
        <is>
          <t>Confirm the reporting line</t>
        </is>
      </c>
      <c r="G28" s="16" t="inlineStr">
        <is>
          <t>Manager</t>
        </is>
      </c>
    </row>
    <row r="29" ht="15" customHeight="1">
      <c r="A29" s="15" t="inlineStr">
        <is>
          <t>IRIS1934</t>
        </is>
      </c>
      <c r="B29" s="16" t="inlineStr">
        <is>
          <t>Sagar Barbade</t>
        </is>
      </c>
      <c r="C29" s="16" t="inlineStr">
        <is>
          <t>CARBON</t>
        </is>
      </c>
      <c r="D29" s="16" t="inlineStr">
        <is>
          <t>Services</t>
        </is>
      </c>
      <c r="E29" s="15" t="inlineStr">
        <is>
          <t>A3</t>
        </is>
      </c>
      <c r="F29" s="16" t="inlineStr">
        <is>
          <t>Confirm the reporting line</t>
        </is>
      </c>
      <c r="G29" s="16" t="inlineStr">
        <is>
          <t>Manager</t>
        </is>
      </c>
    </row>
    <row r="30" ht="15" customHeight="1">
      <c r="A30" s="15" t="inlineStr">
        <is>
          <t>IRIS0819</t>
        </is>
      </c>
      <c r="B30" s="16" t="inlineStr">
        <is>
          <t>Vikram Bangera</t>
        </is>
      </c>
      <c r="C30" s="16" t="inlineStr">
        <is>
          <t>CARBON</t>
        </is>
      </c>
      <c r="D30" s="16" t="inlineStr">
        <is>
          <t>Services</t>
        </is>
      </c>
      <c r="E30" s="15" t="inlineStr">
        <is>
          <t>A3</t>
        </is>
      </c>
      <c r="F30" s="16" t="inlineStr">
        <is>
          <t>Confirm the reporting line</t>
        </is>
      </c>
      <c r="G30" s="16" t="inlineStr">
        <is>
          <t>Manager</t>
        </is>
      </c>
    </row>
    <row r="31" ht="15" customHeight="1">
      <c r="A31" s="15" t="inlineStr">
        <is>
          <t>IRISC212</t>
        </is>
      </c>
      <c r="B31" s="16" t="inlineStr">
        <is>
          <t>Vishakha Vitmal</t>
        </is>
      </c>
      <c r="C31" s="16" t="inlineStr">
        <is>
          <t>CARBON</t>
        </is>
      </c>
      <c r="D31" s="16" t="inlineStr">
        <is>
          <t>Services</t>
        </is>
      </c>
      <c r="E31" s="15" t="inlineStr">
        <is>
          <t>A3</t>
        </is>
      </c>
      <c r="F31" s="16" t="inlineStr">
        <is>
          <t>Correct the experience record</t>
        </is>
      </c>
      <c r="G31" s="16" t="inlineStr">
        <is>
          <t>HR</t>
        </is>
      </c>
    </row>
    <row r="32" ht="15" customHeight="1">
      <c r="A32" s="15" t="inlineStr">
        <is>
          <t>IRIS0305</t>
        </is>
      </c>
      <c r="B32" s="16" t="inlineStr">
        <is>
          <t>Vivek Patil</t>
        </is>
      </c>
      <c r="C32" s="16" t="inlineStr">
        <is>
          <t>CARBON</t>
        </is>
      </c>
      <c r="D32" s="16" t="inlineStr">
        <is>
          <t>Services</t>
        </is>
      </c>
      <c r="E32" s="15" t="inlineStr">
        <is>
          <t>B1</t>
        </is>
      </c>
      <c r="F32" s="16" t="inlineStr">
        <is>
          <t>Confirm the reporting line</t>
        </is>
      </c>
      <c r="G32" s="16" t="inlineStr">
        <is>
          <t>Manager</t>
        </is>
      </c>
    </row>
    <row r="33" ht="15" customHeight="1">
      <c r="A33" s="15" t="inlineStr">
        <is>
          <t>IRIS2475</t>
        </is>
      </c>
      <c r="B33" s="16" t="inlineStr">
        <is>
          <t>Yadavar Velumurgan S.</t>
        </is>
      </c>
      <c r="C33" s="16" t="inlineStr">
        <is>
          <t>CARBON</t>
        </is>
      </c>
      <c r="D33" s="16" t="inlineStr">
        <is>
          <t>Services</t>
        </is>
      </c>
      <c r="E33" s="15" t="inlineStr">
        <is>
          <t>A3</t>
        </is>
      </c>
      <c r="F33" s="16" t="inlineStr">
        <is>
          <t>Correct the experience record</t>
        </is>
      </c>
      <c r="G33" s="16" t="inlineStr">
        <is>
          <t>HR</t>
        </is>
      </c>
    </row>
    <row r="34" ht="15" customHeight="1">
      <c r="A34" s="15" t="inlineStr">
        <is>
          <t>IRIS2163</t>
        </is>
      </c>
      <c r="B34" s="16" t="inlineStr">
        <is>
          <t>Abhijit Bhagwan Patil</t>
        </is>
      </c>
      <c r="C34" s="16" t="inlineStr">
        <is>
          <t>CARBON</t>
        </is>
      </c>
      <c r="D34" s="16" t="inlineStr">
        <is>
          <t>Services</t>
        </is>
      </c>
      <c r="E34" s="15" t="inlineStr">
        <is>
          <t>A3</t>
        </is>
      </c>
      <c r="F34" s="16" t="inlineStr">
        <is>
          <t>Confirm the reporting line</t>
        </is>
      </c>
      <c r="G34" s="16" t="inlineStr">
        <is>
          <t>Manager</t>
        </is>
      </c>
    </row>
    <row r="35" ht="15" customHeight="1">
      <c r="A35" s="15" t="inlineStr">
        <is>
          <t>IRIS2328</t>
        </is>
      </c>
      <c r="B35" s="16" t="inlineStr">
        <is>
          <t>Namrata Juvekar</t>
        </is>
      </c>
      <c r="C35" s="16" t="inlineStr">
        <is>
          <t>CARBON</t>
        </is>
      </c>
      <c r="D35" s="16" t="inlineStr">
        <is>
          <t>Services</t>
        </is>
      </c>
      <c r="E35" s="15" t="inlineStr">
        <is>
          <t>A3</t>
        </is>
      </c>
      <c r="F35" s="16" t="inlineStr">
        <is>
          <t>Confirm the reporting line</t>
        </is>
      </c>
      <c r="G35" s="16" t="inlineStr">
        <is>
          <t>Manager</t>
        </is>
      </c>
    </row>
    <row r="36" ht="15" customHeight="1">
      <c r="A36" s="15" t="inlineStr">
        <is>
          <t>IRIS1335</t>
        </is>
      </c>
      <c r="B36" s="16" t="inlineStr">
        <is>
          <t>Anushree Aparajit</t>
        </is>
      </c>
      <c r="C36" s="16" t="inlineStr">
        <is>
          <t>CARBON</t>
        </is>
      </c>
      <c r="D36" s="16" t="inlineStr">
        <is>
          <t>Support</t>
        </is>
      </c>
      <c r="E36" s="15" t="inlineStr">
        <is>
          <t>C1</t>
        </is>
      </c>
      <c r="F36" s="16" t="inlineStr">
        <is>
          <t>Confirm structure behind the senior title · org chart</t>
        </is>
      </c>
      <c r="G36" s="16" t="inlineStr">
        <is>
          <t>Business head</t>
        </is>
      </c>
    </row>
    <row r="37" ht="15" customHeight="1">
      <c r="A37" s="15" t="inlineStr">
        <is>
          <t>IRIS1911</t>
        </is>
      </c>
      <c r="B37" s="16" t="inlineStr">
        <is>
          <t>Varun Bubna</t>
        </is>
      </c>
      <c r="C37" s="16" t="inlineStr">
        <is>
          <t>CARBON</t>
        </is>
      </c>
      <c r="D37" s="16" t="inlineStr">
        <is>
          <t>Support</t>
        </is>
      </c>
      <c r="E37" s="15" t="inlineStr">
        <is>
          <t>B2</t>
        </is>
      </c>
      <c r="F37" s="16" t="inlineStr">
        <is>
          <t>Correct the experience record</t>
        </is>
      </c>
      <c r="G37" s="16" t="inlineStr">
        <is>
          <t>HR</t>
        </is>
      </c>
    </row>
    <row r="38" ht="15" customHeight="1">
      <c r="A38" s="15" t="inlineStr">
        <is>
          <t>IRIS0341</t>
        </is>
      </c>
      <c r="B38" s="16" t="inlineStr">
        <is>
          <t>Nelson Paul Koonan</t>
        </is>
      </c>
      <c r="C38" s="16" t="inlineStr">
        <is>
          <t>CARBON</t>
        </is>
      </c>
      <c r="D38" s="16" t="inlineStr">
        <is>
          <t>Support</t>
        </is>
      </c>
      <c r="E38" s="15" t="inlineStr">
        <is>
          <t>A3</t>
        </is>
      </c>
      <c r="F38" s="16" t="inlineStr">
        <is>
          <t>Confirm the reporting line</t>
        </is>
      </c>
      <c r="G38" s="16" t="inlineStr">
        <is>
          <t>Manager</t>
        </is>
      </c>
    </row>
    <row r="39" ht="15" customHeight="1">
      <c r="A39" s="15" t="inlineStr">
        <is>
          <t>IRIS1951</t>
        </is>
      </c>
      <c r="B39" s="16" t="inlineStr">
        <is>
          <t>Kiran Pawar</t>
        </is>
      </c>
      <c r="C39" s="16" t="inlineStr">
        <is>
          <t>CARBON</t>
        </is>
      </c>
      <c r="D39" s="16" t="inlineStr">
        <is>
          <t>Support</t>
        </is>
      </c>
      <c r="E39" s="15" t="inlineStr">
        <is>
          <t>A3</t>
        </is>
      </c>
      <c r="F39" s="16" t="inlineStr">
        <is>
          <t>Confirm the reporting line</t>
        </is>
      </c>
      <c r="G39" s="16" t="inlineStr">
        <is>
          <t>Manager</t>
        </is>
      </c>
    </row>
    <row r="40" ht="28" customHeight="1">
      <c r="A40" s="15" t="inlineStr">
        <is>
          <t>IRIS0249</t>
        </is>
      </c>
      <c r="B40" s="16" t="inlineStr">
        <is>
          <t>Ashish Singhvi</t>
        </is>
      </c>
      <c r="C40" s="16" t="inlineStr">
        <is>
          <t>CARBON</t>
        </is>
      </c>
      <c r="D40" s="16" t="inlineStr">
        <is>
          <t>Technology</t>
        </is>
      </c>
      <c r="E40" s="15" t="inlineStr">
        <is>
          <t>C2</t>
        </is>
      </c>
      <c r="F40" s="16" t="inlineStr">
        <is>
          <t>Survey response or KRAs describing the work · nothing on file</t>
        </is>
      </c>
      <c r="G40" s="16" t="inlineStr">
        <is>
          <t>Employee + manager</t>
        </is>
      </c>
    </row>
    <row r="41" ht="15" customHeight="1">
      <c r="A41" s="15" t="inlineStr">
        <is>
          <t>IRIS2374</t>
        </is>
      </c>
      <c r="B41" s="16" t="inlineStr">
        <is>
          <t>Huzefa Petit</t>
        </is>
      </c>
      <c r="C41" s="16" t="inlineStr">
        <is>
          <t>CARBON</t>
        </is>
      </c>
      <c r="D41" s="16" t="inlineStr">
        <is>
          <t>Technology</t>
        </is>
      </c>
      <c r="E41" s="15" t="inlineStr">
        <is>
          <t>B1</t>
        </is>
      </c>
      <c r="F41" s="16" t="inlineStr">
        <is>
          <t>Confirm the reporting line</t>
        </is>
      </c>
      <c r="G41" s="16" t="inlineStr">
        <is>
          <t>Manager</t>
        </is>
      </c>
    </row>
    <row r="42" ht="15" customHeight="1">
      <c r="A42" s="15" t="inlineStr">
        <is>
          <t>IRIS0622</t>
        </is>
      </c>
      <c r="B42" s="16" t="inlineStr">
        <is>
          <t>Prasad Shirke</t>
        </is>
      </c>
      <c r="C42" s="16" t="inlineStr">
        <is>
          <t>CARBON</t>
        </is>
      </c>
      <c r="D42" s="16" t="inlineStr">
        <is>
          <t>Technology</t>
        </is>
      </c>
      <c r="E42" s="15" t="inlineStr">
        <is>
          <t>B2</t>
        </is>
      </c>
      <c r="F42" s="16" t="inlineStr">
        <is>
          <t>Confirm the reporting line</t>
        </is>
      </c>
      <c r="G42" s="16" t="inlineStr">
        <is>
          <t>Manager</t>
        </is>
      </c>
    </row>
    <row r="43" ht="15" customHeight="1">
      <c r="A43" s="15" t="inlineStr">
        <is>
          <t>IRIS1535</t>
        </is>
      </c>
      <c r="B43" s="16" t="inlineStr">
        <is>
          <t>Siddhesh Kadam</t>
        </is>
      </c>
      <c r="C43" s="16" t="inlineStr">
        <is>
          <t>CARBON</t>
        </is>
      </c>
      <c r="D43" s="16" t="inlineStr">
        <is>
          <t>Technology</t>
        </is>
      </c>
      <c r="E43" s="15" t="inlineStr">
        <is>
          <t>B2</t>
        </is>
      </c>
      <c r="F43" s="16" t="inlineStr">
        <is>
          <t>Confirm the reporting line</t>
        </is>
      </c>
      <c r="G43" s="16" t="inlineStr">
        <is>
          <t>Manager</t>
        </is>
      </c>
    </row>
    <row r="44" ht="15" customHeight="1">
      <c r="A44" s="15" t="inlineStr">
        <is>
          <t>IRIS1272</t>
        </is>
      </c>
      <c r="B44" s="16" t="inlineStr">
        <is>
          <t>Aaron Michael</t>
        </is>
      </c>
      <c r="C44" s="16" t="inlineStr">
        <is>
          <t>CARBON</t>
        </is>
      </c>
      <c r="D44" s="16" t="inlineStr">
        <is>
          <t>Technology</t>
        </is>
      </c>
      <c r="E44" s="15" t="inlineStr">
        <is>
          <t>B2</t>
        </is>
      </c>
      <c r="F44" s="16" t="inlineStr">
        <is>
          <t>Confirm the reporting line</t>
        </is>
      </c>
      <c r="G44" s="16" t="inlineStr">
        <is>
          <t>Manager</t>
        </is>
      </c>
    </row>
    <row r="45" ht="15" customHeight="1">
      <c r="A45" s="15" t="inlineStr">
        <is>
          <t>IRIS2021</t>
        </is>
      </c>
      <c r="B45" s="16" t="inlineStr">
        <is>
          <t>Alpesh Chaudhari</t>
        </is>
      </c>
      <c r="C45" s="16" t="inlineStr">
        <is>
          <t>CARBON</t>
        </is>
      </c>
      <c r="D45" s="16" t="inlineStr">
        <is>
          <t>Technology</t>
        </is>
      </c>
      <c r="E45" s="15" t="inlineStr">
        <is>
          <t>A3</t>
        </is>
      </c>
      <c r="F45" s="16" t="inlineStr">
        <is>
          <t>Confirm the reporting line</t>
        </is>
      </c>
      <c r="G45" s="16" t="inlineStr">
        <is>
          <t>Manager</t>
        </is>
      </c>
    </row>
    <row r="46" ht="15" customHeight="1">
      <c r="A46" s="15" t="inlineStr">
        <is>
          <t>IRIS1890</t>
        </is>
      </c>
      <c r="B46" s="16" t="inlineStr">
        <is>
          <t>Hetal Chauhan</t>
        </is>
      </c>
      <c r="C46" s="16" t="inlineStr">
        <is>
          <t>CARBON</t>
        </is>
      </c>
      <c r="D46" s="16" t="inlineStr">
        <is>
          <t>Technology</t>
        </is>
      </c>
      <c r="E46" s="15" t="inlineStr">
        <is>
          <t>B1</t>
        </is>
      </c>
      <c r="F46" s="16" t="inlineStr">
        <is>
          <t>Confirm the reporting line</t>
        </is>
      </c>
      <c r="G46" s="16" t="inlineStr">
        <is>
          <t>Manager</t>
        </is>
      </c>
    </row>
    <row r="47" ht="15" customHeight="1">
      <c r="A47" s="15" t="inlineStr">
        <is>
          <t>IRIS2434</t>
        </is>
      </c>
      <c r="B47" s="16" t="inlineStr">
        <is>
          <t>Prachi Digambar Raut</t>
        </is>
      </c>
      <c r="C47" s="16" t="inlineStr">
        <is>
          <t>CARBON</t>
        </is>
      </c>
      <c r="D47" s="16" t="inlineStr">
        <is>
          <t>Technology</t>
        </is>
      </c>
      <c r="E47" s="15" t="inlineStr">
        <is>
          <t>A3</t>
        </is>
      </c>
      <c r="F47" s="16" t="inlineStr">
        <is>
          <t>Confirm the reporting line</t>
        </is>
      </c>
      <c r="G47" s="16" t="inlineStr">
        <is>
          <t>Manager</t>
        </is>
      </c>
    </row>
    <row r="48" ht="28" customHeight="1">
      <c r="A48" s="15" t="inlineStr">
        <is>
          <t>IRIS2160</t>
        </is>
      </c>
      <c r="B48" s="16" t="inlineStr">
        <is>
          <t>Parth Jitendrabhai Parmar</t>
        </is>
      </c>
      <c r="C48" s="16" t="inlineStr">
        <is>
          <t>CARBON</t>
        </is>
      </c>
      <c r="D48" s="16" t="inlineStr">
        <is>
          <t>Technology</t>
        </is>
      </c>
      <c r="E48" s="15" t="inlineStr">
        <is>
          <t>A3</t>
        </is>
      </c>
      <c r="F48" s="16" t="inlineStr">
        <is>
          <t>Confirm the reporting line</t>
        </is>
      </c>
      <c r="G48" s="16" t="inlineStr">
        <is>
          <t>Manager</t>
        </is>
      </c>
    </row>
    <row r="49" ht="15" customHeight="1">
      <c r="A49" s="15" t="inlineStr">
        <is>
          <t>IRIS2054</t>
        </is>
      </c>
      <c r="B49" s="16" t="inlineStr">
        <is>
          <t>Raj Chauhan</t>
        </is>
      </c>
      <c r="C49" s="16" t="inlineStr">
        <is>
          <t>CARBON</t>
        </is>
      </c>
      <c r="D49" s="16" t="inlineStr">
        <is>
          <t>Technology</t>
        </is>
      </c>
      <c r="E49" s="15" t="inlineStr">
        <is>
          <t>A3</t>
        </is>
      </c>
      <c r="F49" s="16" t="inlineStr">
        <is>
          <t>Confirm the reporting line</t>
        </is>
      </c>
      <c r="G49" s="16" t="inlineStr">
        <is>
          <t>Manager</t>
        </is>
      </c>
    </row>
    <row r="50" ht="15" customHeight="1">
      <c r="A50" s="15" t="inlineStr">
        <is>
          <t>IRIS1883</t>
        </is>
      </c>
      <c r="B50" s="16" t="inlineStr">
        <is>
          <t>Bikram Prasad</t>
        </is>
      </c>
      <c r="C50" s="16" t="inlineStr">
        <is>
          <t>CARBON</t>
        </is>
      </c>
      <c r="D50" s="16" t="inlineStr">
        <is>
          <t>Technology</t>
        </is>
      </c>
      <c r="E50" s="15" t="inlineStr">
        <is>
          <t>A3</t>
        </is>
      </c>
      <c r="F50" s="16" t="inlineStr">
        <is>
          <t>Confirm the reporting line</t>
        </is>
      </c>
      <c r="G50" s="16" t="inlineStr">
        <is>
          <t>Manager</t>
        </is>
      </c>
    </row>
    <row r="51" ht="15" customHeight="1">
      <c r="A51" s="15" t="inlineStr">
        <is>
          <t>IRIS2109</t>
        </is>
      </c>
      <c r="B51" s="16" t="inlineStr">
        <is>
          <t>Jayshiv Patel</t>
        </is>
      </c>
      <c r="C51" s="16" t="inlineStr">
        <is>
          <t>CARBON</t>
        </is>
      </c>
      <c r="D51" s="16" t="inlineStr">
        <is>
          <t>Technology</t>
        </is>
      </c>
      <c r="E51" s="15" t="inlineStr">
        <is>
          <t>A3</t>
        </is>
      </c>
      <c r="F51" s="16" t="inlineStr">
        <is>
          <t>Confirm the reporting line</t>
        </is>
      </c>
      <c r="G51" s="16" t="inlineStr">
        <is>
          <t>Manager</t>
        </is>
      </c>
    </row>
    <row r="52" ht="15" customHeight="1">
      <c r="A52" s="15" t="inlineStr">
        <is>
          <t>IRIS2283</t>
        </is>
      </c>
      <c r="B52" s="16" t="inlineStr">
        <is>
          <t>Kunal Jadhav</t>
        </is>
      </c>
      <c r="C52" s="16" t="inlineStr">
        <is>
          <t>CARBON</t>
        </is>
      </c>
      <c r="D52" s="16" t="inlineStr">
        <is>
          <t>Technology</t>
        </is>
      </c>
      <c r="E52" s="15" t="inlineStr">
        <is>
          <t>A3</t>
        </is>
      </c>
      <c r="F52" s="16" t="inlineStr">
        <is>
          <t>Confirm the reporting line</t>
        </is>
      </c>
      <c r="G52" s="16" t="inlineStr">
        <is>
          <t>Manager</t>
        </is>
      </c>
    </row>
    <row r="53" ht="15" customHeight="1">
      <c r="A53" s="15" t="inlineStr">
        <is>
          <t>IRIS2509</t>
        </is>
      </c>
      <c r="B53" s="16" t="inlineStr">
        <is>
          <t>Mandar Ukrulkar</t>
        </is>
      </c>
      <c r="C53" s="16" t="inlineStr">
        <is>
          <t>CARBON</t>
        </is>
      </c>
      <c r="D53" s="16" t="inlineStr">
        <is>
          <t>Technology</t>
        </is>
      </c>
      <c r="E53" s="15" t="inlineStr">
        <is>
          <t>A3</t>
        </is>
      </c>
      <c r="F53" s="16" t="inlineStr">
        <is>
          <t>Confirm the reporting line</t>
        </is>
      </c>
      <c r="G53" s="16" t="inlineStr">
        <is>
          <t>Manager</t>
        </is>
      </c>
    </row>
    <row r="54" ht="15" customHeight="1">
      <c r="A54" s="15" t="inlineStr">
        <is>
          <t>IRIS1920</t>
        </is>
      </c>
      <c r="B54" s="16" t="inlineStr">
        <is>
          <t>Pritesh Wani</t>
        </is>
      </c>
      <c r="C54" s="16" t="inlineStr">
        <is>
          <t>CARBON</t>
        </is>
      </c>
      <c r="D54" s="16" t="inlineStr">
        <is>
          <t>Technology</t>
        </is>
      </c>
      <c r="E54" s="15" t="inlineStr">
        <is>
          <t>A3</t>
        </is>
      </c>
      <c r="F54" s="16" t="inlineStr">
        <is>
          <t>Confirm the reporting line</t>
        </is>
      </c>
      <c r="G54" s="16" t="inlineStr">
        <is>
          <t>Manager</t>
        </is>
      </c>
    </row>
  </sheetData>
  <mergeCells count="3">
    <mergeCell ref="A3:G3"/>
    <mergeCell ref="A2:G2"/>
    <mergeCell ref="A1:G1"/>
  </mergeCells>
  <hyperlinks>
    <hyperlink xmlns:r="http://schemas.openxmlformats.org/officeDocument/2006/relationships" ref="H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tableParts count="1">
    <tablePart xmlns:r="http://schemas.openxmlformats.org/officeDocument/2006/relationships" r:id="rId2"/>
  </tableParts>
</worksheet>
</file>

<file path=xl/worksheets/sheet25.xml><?xml version="1.0" encoding="utf-8"?>
<worksheet xmlns="http://schemas.openxmlformats.org/spreadsheetml/2006/main">
  <sheetPr>
    <tabColor rgb="002E75B6"/>
    <outlinePr summaryBelow="1" summaryRight="1"/>
    <pageSetUpPr fitToPage="1"/>
  </sheetPr>
  <dimension ref="A1:Q10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CARBON: department → band → level, competencies and overlaps</t>
        </is>
      </c>
      <c r="Q1" s="243" t="inlineStr">
        <is>
          <t>◂ Contents</t>
        </is>
      </c>
    </row>
    <row r="2" ht="32" customHeight="1">
      <c r="A2" s="3" t="inlineStr">
        <is>
          <t>Sheet 18 · 215 people in 11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92" t="inlineStr">
        <is>
          <t>Department</t>
        </is>
      </c>
      <c r="B6" s="92" t="inlineStr">
        <is>
          <t>Band</t>
        </is>
      </c>
      <c r="C6" s="92" t="inlineStr">
        <is>
          <t>Level</t>
        </is>
      </c>
      <c r="D6" s="92" t="inlineStr">
        <is>
          <t>Level title</t>
        </is>
      </c>
      <c r="E6" s="92" t="inlineStr">
        <is>
          <t>Job family</t>
        </is>
      </c>
      <c r="F6" s="92" t="inlineStr">
        <is>
          <t>Sub-family</t>
        </is>
      </c>
      <c r="G6" s="92" t="inlineStr">
        <is>
          <t>Designation</t>
        </is>
      </c>
      <c r="H6" s="92" t="inlineStr">
        <is>
          <t>Track</t>
        </is>
      </c>
      <c r="I6" s="92" t="inlineStr">
        <is>
          <t>Holders</t>
        </is>
      </c>
      <c r="J6" s="92" t="inlineStr">
        <is>
          <t>Ladder in this sub-family here · level: designation</t>
        </is>
      </c>
      <c r="K6" s="92" t="inlineStr">
        <is>
          <t>★ Must-have competencies</t>
        </is>
      </c>
      <c r="L6" s="92" t="inlineStr">
        <is>
          <t>Other functional competencies</t>
        </is>
      </c>
      <c r="M6" s="92" t="inlineStr">
        <is>
          <t>Proficiency needed</t>
        </is>
      </c>
      <c r="N6" s="92" t="inlineStr">
        <is>
          <t>Credentials</t>
        </is>
      </c>
      <c r="O6" s="92" t="inlineStr">
        <is>
          <t>Overlap within CARBON · same work in other departments</t>
        </is>
      </c>
      <c r="P6" s="92" t="inlineStr">
        <is>
          <t>Overlap across IRIS · same work in other products</t>
        </is>
      </c>
    </row>
    <row r="7" ht="55" customHeight="1">
      <c r="A7" s="16" t="inlineStr">
        <is>
          <t>CARBON Business Head</t>
        </is>
      </c>
      <c r="B7" s="117" t="inlineStr">
        <is>
          <t>D · Business leadership</t>
        </is>
      </c>
      <c r="C7" s="117" t="inlineStr">
        <is>
          <t>D2</t>
        </is>
      </c>
      <c r="D7" s="16" t="inlineStr">
        <is>
          <t>Vice President</t>
        </is>
      </c>
      <c r="E7" s="16" t="inlineStr">
        <is>
          <t>Executive Leadership</t>
        </is>
      </c>
      <c r="F7" s="16" t="inlineStr">
        <is>
          <t>Business &amp; Functional Leadership</t>
        </is>
      </c>
      <c r="G7" s="16" t="inlineStr">
        <is>
          <t>Business Head</t>
        </is>
      </c>
      <c r="H7" s="16" t="inlineStr">
        <is>
          <t>People Manager</t>
        </is>
      </c>
      <c r="I7" s="16" t="n">
        <v>1</v>
      </c>
      <c r="J7" s="16" t="inlineStr">
        <is>
          <r>
            <rPr>
              <rFont val="Calibri"/>
              <b val="1"/>
              <sz val="10"/>
            </rPr>
            <t>D2:</t>
          </r>
          <r>
            <rPr>
              <rFont val="Calibri"/>
              <sz val="10"/>
            </rPr>
            <t xml:space="preserve"> Business Head</t>
          </r>
        </is>
      </c>
      <c r="K7" s="16" t="inlineStr">
        <is>
          <t>Strategic Thinking &amp; Business Acumen · People Leadership &amp; Mentoring</t>
        </is>
      </c>
      <c r="L7" s="16" t="inlineStr">
        <is>
          <t>Stakeholder &amp; Client Management · Product, Platform &amp; Domain Knowledge · Regulatory &amp; BFSI Domain · Communication &amp; Presentation</t>
        </is>
      </c>
      <c r="M7" s="16" t="inlineStr">
        <is>
          <t>Core 5 · Future-ready 4 · Functional 4 · Leadership 5</t>
        </is>
      </c>
      <c r="N7" s="16" t="inlineStr">
        <is>
          <t>MBA / PGDM · preferred at C+</t>
        </is>
      </c>
      <c r="O7" s="16" t="inlineStr">
        <is>
          <t>None — only this department</t>
        </is>
      </c>
      <c r="P7" s="147" t="inlineStr">
        <is>
          <r>
            <rPr>
              <rFont val="Calibri"/>
              <sz val="10"/>
            </rPr>
            <t xml:space="preserve">iFile 1 · Datatech 1
</t>
          </r>
          <r>
            <rPr>
              <rFont val="Calibri"/>
              <b val="1"/>
              <sz val="10"/>
            </rPr>
            <t>Titled there:</t>
          </r>
          <r>
            <rPr>
              <rFont val="Calibri"/>
              <sz val="10"/>
            </rPr>
            <t xml:space="preserve"> Business Head – DataTech / Business Head – SupTech &amp; Bank-RegTech</t>
          </r>
        </is>
      </c>
    </row>
    <row r="8" ht="55" customHeight="1">
      <c r="A8" s="16" t="inlineStr">
        <is>
          <t>CRO - Carbon</t>
        </is>
      </c>
      <c r="B8" s="141" t="inlineStr">
        <is>
          <t>E · Enterprise leadership</t>
        </is>
      </c>
      <c r="C8" s="141" t="inlineStr">
        <is>
          <t>E1</t>
        </is>
      </c>
      <c r="D8" s="16" t="inlineStr">
        <is>
          <t>CXO / President</t>
        </is>
      </c>
      <c r="E8" s="16" t="inlineStr">
        <is>
          <t>Executive Leadership</t>
        </is>
      </c>
      <c r="F8" s="16" t="inlineStr">
        <is>
          <t>Enterprise Leadership</t>
        </is>
      </c>
      <c r="G8" s="16" t="inlineStr">
        <is>
          <t>Chief Revenue Officer</t>
        </is>
      </c>
      <c r="H8" s="16" t="inlineStr">
        <is>
          <t>People Manager</t>
        </is>
      </c>
      <c r="I8" s="16" t="n">
        <v>1</v>
      </c>
      <c r="J8" s="16" t="inlineStr">
        <is>
          <r>
            <rPr>
              <rFont val="Calibri"/>
              <b val="1"/>
              <sz val="10"/>
            </rPr>
            <t>E1:</t>
          </r>
          <r>
            <rPr>
              <rFont val="Calibri"/>
              <sz val="10"/>
            </rPr>
            <t xml:space="preserve"> Chief Revenue Officer</t>
          </r>
        </is>
      </c>
      <c r="K8" s="16" t="inlineStr">
        <is>
          <t>Strategic Thinking &amp; Business Acumen · People Leadership &amp; Mentoring</t>
        </is>
      </c>
      <c r="L8" s="16" t="inlineStr">
        <is>
          <t>Stakeholder &amp; Client Management · Product, Platform &amp; Domain Knowledge · Regulatory &amp; BFSI Domain · Communication &amp; Presentation</t>
        </is>
      </c>
      <c r="M8" s="16" t="inlineStr">
        <is>
          <t>Core 5 · Future-ready 5 · Functional 4 · Leadership 5</t>
        </is>
      </c>
      <c r="N8" s="16" t="inlineStr">
        <is>
          <t>MBA / PGDM · preferred at C+</t>
        </is>
      </c>
      <c r="O8" s="16" t="inlineStr">
        <is>
          <t>None — only this department</t>
        </is>
      </c>
      <c r="P8" s="147" t="inlineStr">
        <is>
          <r>
            <rPr>
              <rFont val="Calibri"/>
              <sz val="10"/>
            </rPr>
            <t xml:space="preserve">Corporate 3
</t>
          </r>
          <r>
            <rPr>
              <rFont val="Calibri"/>
              <b val="1"/>
              <sz val="10"/>
            </rPr>
            <t>Titled there:</t>
          </r>
          <r>
            <rPr>
              <rFont val="Calibri"/>
              <sz val="10"/>
            </rPr>
            <t xml:space="preserve"> Chief Financial Officer / Chief Operating Officer / Chief Technology Officer</t>
          </r>
        </is>
      </c>
    </row>
    <row r="9" ht="55" customHeight="1">
      <c r="A9" s="16" t="inlineStr">
        <is>
          <t>Customer Experience</t>
        </is>
      </c>
      <c r="B9" s="117" t="inlineStr">
        <is>
          <t>D · Business leadership</t>
        </is>
      </c>
      <c r="C9" s="117" t="inlineStr">
        <is>
          <t>D1</t>
        </is>
      </c>
      <c r="D9" s="16" t="inlineStr">
        <is>
          <t>Associate Vice President / Business Head</t>
        </is>
      </c>
      <c r="E9" s="16" t="inlineStr">
        <is>
          <t>Executive Leadership</t>
        </is>
      </c>
      <c r="F9" s="16" t="inlineStr">
        <is>
          <t>Business &amp; Functional Leadership</t>
        </is>
      </c>
      <c r="G9" s="16" t="inlineStr">
        <is>
          <t>Senior Vice President – Customer Experience</t>
        </is>
      </c>
      <c r="H9" s="16" t="inlineStr">
        <is>
          <t>People Manager</t>
        </is>
      </c>
      <c r="I9" s="16" t="n">
        <v>1</v>
      </c>
      <c r="J9" s="16" t="inlineStr">
        <is>
          <r>
            <rPr>
              <rFont val="Calibri"/>
              <b val="1"/>
              <sz val="10"/>
            </rPr>
            <t>D1:</t>
          </r>
          <r>
            <rPr>
              <rFont val="Calibri"/>
              <sz val="10"/>
            </rPr>
            <t xml:space="preserve"> Senior Vice President – Customer Experience</t>
          </r>
        </is>
      </c>
      <c r="K9" s="16" t="inlineStr">
        <is>
          <t>Strategic Thinking &amp; Business Acumen · People Leadership &amp; Mentoring</t>
        </is>
      </c>
      <c r="L9" s="16" t="inlineStr">
        <is>
          <t>Stakeholder &amp; Client Management · Product, Platform &amp; Domain Knowledge · Regulatory &amp; BFSI Domain · Communication &amp; Presentation</t>
        </is>
      </c>
      <c r="M9" s="16" t="inlineStr">
        <is>
          <t>Core 5 · Future-ready 4 · Functional 4 · Leadership 5</t>
        </is>
      </c>
      <c r="N9" s="16" t="inlineStr">
        <is>
          <t>MBA / PGDM · preferred at C+</t>
        </is>
      </c>
      <c r="O9" s="16" t="inlineStr">
        <is>
          <t>None — only this department</t>
        </is>
      </c>
      <c r="P9" s="147" t="inlineStr">
        <is>
          <r>
            <rPr>
              <rFont val="Calibri"/>
              <sz val="10"/>
            </rPr>
            <t xml:space="preserve">iDEAL 1
</t>
          </r>
          <r>
            <rPr>
              <rFont val="Calibri"/>
              <b val="1"/>
              <sz val="10"/>
            </rPr>
            <t>Titled there:</t>
          </r>
          <r>
            <rPr>
              <rFont val="Calibri"/>
              <sz val="10"/>
            </rPr>
            <t xml:space="preserve"> Business Head – iDEAL</t>
          </r>
        </is>
      </c>
    </row>
    <row r="10" ht="55" customHeight="1">
      <c r="A10" s="16" t="inlineStr">
        <is>
          <t>Digitizing</t>
        </is>
      </c>
      <c r="B10" s="147" t="inlineStr">
        <is>
          <t>A · Practitioner</t>
        </is>
      </c>
      <c r="C10" s="147" t="inlineStr">
        <is>
          <t>A2</t>
        </is>
      </c>
      <c r="D10" s="16" t="inlineStr">
        <is>
          <t>Associate</t>
        </is>
      </c>
      <c r="E10" s="16" t="inlineStr">
        <is>
          <t>Data Operations &amp; Digitization</t>
        </is>
      </c>
      <c r="F10" s="16" t="inlineStr">
        <is>
          <t>Document Conversion, Formatting &amp; Web Publishing</t>
        </is>
      </c>
      <c r="G10" s="16" t="inlineStr">
        <is>
          <t>Digitization Associate</t>
        </is>
      </c>
      <c r="H10" s="16" t="inlineStr">
        <is>
          <t>IC</t>
        </is>
      </c>
      <c r="I10" s="16" t="n">
        <v>3</v>
      </c>
      <c r="J10" s="16" t="inlineStr">
        <is>
          <r>
            <rPr>
              <rFont val="Calibri"/>
              <b val="1"/>
              <sz val="10"/>
            </rPr>
            <t>A2:</t>
          </r>
          <r>
            <rPr>
              <rFont val="Calibri"/>
              <sz val="10"/>
            </rPr>
            <t xml:space="preserve"> Digitization Associate → A3: Senior Digitization Associate → B1: Digitization Specialist – POD Lead / Team Lead – Digitization → B2: Digitization Manager</t>
          </r>
        </is>
      </c>
      <c r="K10" s="16" t="inlineStr">
        <is>
          <t>Advanced Excel &amp; Productivity Tools · Process Improvement &amp; Quality Mindset</t>
        </is>
      </c>
      <c r="L10" s="16" t="inlineStr">
        <is>
          <t>Regulatory &amp; BFSI Domain · XBRL, iXBRL &amp; Taxonomy · AI, GenAI &amp; Prompt Engineering · Time, Priority &amp; Self-Management</t>
        </is>
      </c>
      <c r="M10" s="16" t="inlineStr">
        <is>
          <t>Core 2 · Future-ready 2 · Functional 2 · Leadership —</t>
        </is>
      </c>
      <c r="N10" s="16" t="inlineStr">
        <is>
          <t>MOS Excel · optional; Lean / Six Sigma · optional</t>
        </is>
      </c>
      <c r="O10" s="16" t="inlineStr">
        <is>
          <t>None — only this department</t>
        </is>
      </c>
      <c r="P10" s="147" t="inlineStr">
        <is>
          <t>Consume 1
Same title</t>
        </is>
      </c>
    </row>
    <row r="11" ht="55" customHeight="1">
      <c r="A11" s="16" t="inlineStr">
        <is>
          <t>Digitizing</t>
        </is>
      </c>
      <c r="B11" s="147" t="inlineStr">
        <is>
          <t>A · Practitioner</t>
        </is>
      </c>
      <c r="C11" s="147" t="inlineStr">
        <is>
          <t>A3</t>
        </is>
      </c>
      <c r="D11" s="16" t="inlineStr">
        <is>
          <t>Senior Associate</t>
        </is>
      </c>
      <c r="E11" s="16" t="inlineStr">
        <is>
          <t>Data Operations &amp; Digitization</t>
        </is>
      </c>
      <c r="F11" s="16" t="inlineStr">
        <is>
          <t>Document Conversion, Formatting &amp; Web Publishing</t>
        </is>
      </c>
      <c r="G11" s="16" t="inlineStr">
        <is>
          <t>Senior Digitization Associate</t>
        </is>
      </c>
      <c r="H11" s="16" t="inlineStr">
        <is>
          <t>IC</t>
        </is>
      </c>
      <c r="I11" s="16" t="n">
        <v>14</v>
      </c>
      <c r="J11" s="16" t="inlineStr">
        <is>
          <r>
            <rPr>
              <rFont val="Calibri"/>
              <b val="1"/>
              <sz val="10"/>
            </rPr>
            <t>A2:</t>
          </r>
          <r>
            <rPr>
              <rFont val="Calibri"/>
              <sz val="10"/>
            </rPr>
            <t xml:space="preserve"> Digitization Associate → A3: Senior Digitization Associate → B1: Digitization Specialist – POD Lead / Team Lead – Digitization → B2: Digitization Manager</t>
          </r>
        </is>
      </c>
      <c r="K11" s="16" t="inlineStr">
        <is>
          <t>Advanced Excel &amp; Productivity Tools · Process Improvement &amp; Quality Mindset</t>
        </is>
      </c>
      <c r="L11" s="16" t="inlineStr">
        <is>
          <t>Regulatory &amp; BFSI Domain · XBRL, iXBRL &amp; Taxonomy · AI, GenAI &amp; Prompt Engineering · Time, Priority &amp; Self-Management</t>
        </is>
      </c>
      <c r="M11" s="16" t="inlineStr">
        <is>
          <t>Core 2 · Future-ready 2 · Functional 3 · Leadership —</t>
        </is>
      </c>
      <c r="N11" s="16" t="inlineStr">
        <is>
          <t>MOS Excel · optional; Lean / Six Sigma · optional</t>
        </is>
      </c>
      <c r="O11" s="16" t="inlineStr">
        <is>
          <t>None — only this department</t>
        </is>
      </c>
      <c r="P11" s="147" t="inlineStr">
        <is>
          <t>Consume 6
Same title</t>
        </is>
      </c>
    </row>
    <row r="12" ht="55" customHeight="1">
      <c r="A12" s="16" t="inlineStr">
        <is>
          <t>Digitizing</t>
        </is>
      </c>
      <c r="B12" s="21" t="inlineStr">
        <is>
          <t>B · Specialist / Manager</t>
        </is>
      </c>
      <c r="C12" s="21" t="inlineStr">
        <is>
          <t>B1</t>
        </is>
      </c>
      <c r="D12" s="16" t="inlineStr">
        <is>
          <t>Specialist · POD Lead</t>
        </is>
      </c>
      <c r="E12" s="16" t="inlineStr">
        <is>
          <t>Customer Success &amp; Support</t>
        </is>
      </c>
      <c r="F12" s="16" t="inlineStr">
        <is>
          <t>Customer Training &amp; Enablement</t>
        </is>
      </c>
      <c r="G12" s="16" t="inlineStr">
        <is>
          <t>Customer Enablement Specialist – POD Lead</t>
        </is>
      </c>
      <c r="H12" s="16" t="inlineStr">
        <is>
          <t>POD Lead</t>
        </is>
      </c>
      <c r="I12" s="16" t="n">
        <v>1</v>
      </c>
      <c r="J12" s="16" t="inlineStr">
        <is>
          <r>
            <rPr>
              <rFont val="Calibri"/>
              <b val="1"/>
              <sz val="10"/>
            </rPr>
            <t>B1:</t>
          </r>
          <r>
            <rPr>
              <rFont val="Calibri"/>
              <sz val="10"/>
            </rPr>
            <t xml:space="preserve"> Customer Enablement Specialist – POD Lead</t>
          </r>
        </is>
      </c>
      <c r="K12" s="16" t="inlineStr">
        <is>
          <t>Product, Platform &amp; Domain Knowledge · Stakeholder &amp; Client Management</t>
        </is>
      </c>
      <c r="L12" s="16" t="inlineStr">
        <is>
          <t>Communication &amp; Presentation · Database, SQL &amp; Data Engineering · Regulatory &amp; BFSI Domain · Process Improvement &amp; Quality Mindset</t>
        </is>
      </c>
      <c r="M12" s="16" t="inlineStr">
        <is>
          <t>Core 3 · Future-ready 3 · Functional 3 · Leadership 1</t>
        </is>
      </c>
      <c r="N12" s="16" t="inlineStr">
        <is>
          <t>Internal product certification</t>
        </is>
      </c>
      <c r="O12" s="16" t="inlineStr">
        <is>
          <t>None — only this department</t>
        </is>
      </c>
      <c r="P12" s="16" t="inlineStr">
        <is>
          <t>None — only CARBON</t>
        </is>
      </c>
    </row>
    <row r="13" ht="55" customHeight="1">
      <c r="A13" s="16" t="inlineStr">
        <is>
          <t>Digitizing</t>
        </is>
      </c>
      <c r="B13" s="21" t="inlineStr">
        <is>
          <t>B · Specialist / Manager</t>
        </is>
      </c>
      <c r="C13" s="21" t="inlineStr">
        <is>
          <t>B1</t>
        </is>
      </c>
      <c r="D13" s="16" t="inlineStr">
        <is>
          <t>Specialist · POD Lead</t>
        </is>
      </c>
      <c r="E13" s="16" t="inlineStr">
        <is>
          <t>Data Operations &amp; Digitization</t>
        </is>
      </c>
      <c r="F13" s="16" t="inlineStr">
        <is>
          <t>Document Conversion, Formatting &amp; Web Publishing</t>
        </is>
      </c>
      <c r="G13" s="16" t="inlineStr">
        <is>
          <t>Digitization Specialist – POD Lead</t>
        </is>
      </c>
      <c r="H13" s="16" t="inlineStr">
        <is>
          <t>POD Lead</t>
        </is>
      </c>
      <c r="I13" s="16" t="n">
        <v>3</v>
      </c>
      <c r="J13" s="16" t="inlineStr">
        <is>
          <r>
            <rPr>
              <rFont val="Calibri"/>
              <b val="1"/>
              <sz val="10"/>
            </rPr>
            <t>A2:</t>
          </r>
          <r>
            <rPr>
              <rFont val="Calibri"/>
              <sz val="10"/>
            </rPr>
            <t xml:space="preserve"> Digitization Associate → A3: Senior Digitization Associate → B1: Digitization Specialist – POD Lead / Team Lead – Digitization → B2: Digitization Manager</t>
          </r>
        </is>
      </c>
      <c r="K13" s="16" t="inlineStr">
        <is>
          <t>Advanced Excel &amp; Productivity Tools · Process Improvement &amp; Quality Mindset</t>
        </is>
      </c>
      <c r="L13" s="16" t="inlineStr">
        <is>
          <t>Regulatory &amp; BFSI Domain · XBRL, iXBRL &amp; Taxonomy · AI, GenAI &amp; Prompt Engineering · Time, Priority &amp; Self-Management</t>
        </is>
      </c>
      <c r="M13" s="16" t="inlineStr">
        <is>
          <t>Core 3 · Future-ready 3 · Functional 3 · Leadership 1</t>
        </is>
      </c>
      <c r="N13" s="16" t="inlineStr">
        <is>
          <t>MOS Excel · optional; Lean / Six Sigma · optional</t>
        </is>
      </c>
      <c r="O13" s="16" t="inlineStr">
        <is>
          <t>None — only this department</t>
        </is>
      </c>
      <c r="P13" s="147" t="inlineStr">
        <is>
          <r>
            <rPr>
              <rFont val="Calibri"/>
              <sz val="10"/>
            </rPr>
            <t xml:space="preserve">Consume 1
</t>
          </r>
          <r>
            <rPr>
              <rFont val="Calibri"/>
              <b val="1"/>
              <sz val="10"/>
            </rPr>
            <t>Titled there:</t>
          </r>
          <r>
            <rPr>
              <rFont val="Calibri"/>
              <sz val="10"/>
            </rPr>
            <t xml:space="preserve"> Digitization Specialist</t>
          </r>
        </is>
      </c>
    </row>
    <row r="14" ht="55" customHeight="1">
      <c r="A14" s="16" t="inlineStr">
        <is>
          <t>Digitizing</t>
        </is>
      </c>
      <c r="B14" s="21" t="inlineStr">
        <is>
          <t>B · Specialist / Manager</t>
        </is>
      </c>
      <c r="C14" s="21" t="inlineStr">
        <is>
          <t>B1</t>
        </is>
      </c>
      <c r="D14" s="16" t="inlineStr">
        <is>
          <t>Team Lead</t>
        </is>
      </c>
      <c r="E14" s="16" t="inlineStr">
        <is>
          <t>Data Operations &amp; Digitization</t>
        </is>
      </c>
      <c r="F14" s="16" t="inlineStr">
        <is>
          <t>Document Conversion, Formatting &amp; Web Publishing</t>
        </is>
      </c>
      <c r="G14" s="16" t="inlineStr">
        <is>
          <t>Team Lead – Digitization</t>
        </is>
      </c>
      <c r="H14" s="16" t="inlineStr">
        <is>
          <t>People Manager</t>
        </is>
      </c>
      <c r="I14" s="16" t="n">
        <v>1</v>
      </c>
      <c r="J14" s="16" t="inlineStr">
        <is>
          <r>
            <rPr>
              <rFont val="Calibri"/>
              <b val="1"/>
              <sz val="10"/>
            </rPr>
            <t>A2:</t>
          </r>
          <r>
            <rPr>
              <rFont val="Calibri"/>
              <sz val="10"/>
            </rPr>
            <t xml:space="preserve"> Digitization Associate → A3: Senior Digitization Associate → B1: Digitization Specialist – POD Lead / Team Lead – Digitization → B2: Digitization Manager</t>
          </r>
        </is>
      </c>
      <c r="K14" s="16" t="inlineStr">
        <is>
          <t>Advanced Excel &amp; Productivity Tools · Process Improvement &amp; Quality Mindset</t>
        </is>
      </c>
      <c r="L14" s="16" t="inlineStr">
        <is>
          <t>Regulatory &amp; BFSI Domain · XBRL, iXBRL &amp; Taxonomy · AI, GenAI &amp; Prompt Engineering · Time, Priority &amp; Self-Management</t>
        </is>
      </c>
      <c r="M14" s="16" t="inlineStr">
        <is>
          <t>Core 3 · Future-ready 3 · Functional 3 · Leadership 2</t>
        </is>
      </c>
      <c r="N14" s="16" t="inlineStr">
        <is>
          <t>MOS Excel · optional; Lean / Six Sigma · optional</t>
        </is>
      </c>
      <c r="O14" s="16" t="inlineStr">
        <is>
          <t>None — only this department</t>
        </is>
      </c>
      <c r="P14" s="147" t="inlineStr">
        <is>
          <r>
            <rPr>
              <rFont val="Calibri"/>
              <sz val="10"/>
            </rPr>
            <t xml:space="preserve">Consume 1
</t>
          </r>
          <r>
            <rPr>
              <rFont val="Calibri"/>
              <b val="1"/>
              <sz val="10"/>
            </rPr>
            <t>Titled there:</t>
          </r>
          <r>
            <rPr>
              <rFont val="Calibri"/>
              <sz val="10"/>
            </rPr>
            <t xml:space="preserve"> Digitization Specialist</t>
          </r>
        </is>
      </c>
    </row>
    <row r="15" ht="55" customHeight="1">
      <c r="A15" s="16" t="inlineStr">
        <is>
          <t>Digitizing</t>
        </is>
      </c>
      <c r="B15" s="21" t="inlineStr">
        <is>
          <t>B · Specialist / Manager</t>
        </is>
      </c>
      <c r="C15" s="21" t="inlineStr">
        <is>
          <t>B2</t>
        </is>
      </c>
      <c r="D15" s="16" t="inlineStr">
        <is>
          <t>Manager</t>
        </is>
      </c>
      <c r="E15" s="16" t="inlineStr">
        <is>
          <t>Data Operations &amp; Digitization</t>
        </is>
      </c>
      <c r="F15" s="16" t="inlineStr">
        <is>
          <t>Document Conversion, Formatting &amp; Web Publishing</t>
        </is>
      </c>
      <c r="G15" s="16" t="inlineStr">
        <is>
          <t>Digitization Manager</t>
        </is>
      </c>
      <c r="H15" s="16" t="inlineStr">
        <is>
          <t>People Manager</t>
        </is>
      </c>
      <c r="I15" s="16" t="n">
        <v>1</v>
      </c>
      <c r="J15" s="16" t="inlineStr">
        <is>
          <r>
            <rPr>
              <rFont val="Calibri"/>
              <b val="1"/>
              <sz val="10"/>
            </rPr>
            <t>A2:</t>
          </r>
          <r>
            <rPr>
              <rFont val="Calibri"/>
              <sz val="10"/>
            </rPr>
            <t xml:space="preserve"> Digitization Associate → A3: Senior Digitization Associate → B1: Digitization Specialist – POD Lead / Team Lead – Digitization → B2: Digitization Manager</t>
          </r>
        </is>
      </c>
      <c r="K15" s="16" t="inlineStr">
        <is>
          <t>Advanced Excel &amp; Productivity Tools · Process Improvement &amp; Quality Mindset</t>
        </is>
      </c>
      <c r="L15" s="16" t="inlineStr">
        <is>
          <t>Regulatory &amp; BFSI Domain · XBRL, iXBRL &amp; Taxonomy · AI, GenAI &amp; Prompt Engineering · Time, Priority &amp; Self-Management</t>
        </is>
      </c>
      <c r="M15" s="16" t="inlineStr">
        <is>
          <t>Core 3 · Future-ready 3 · Functional 4 · Leadership 3</t>
        </is>
      </c>
      <c r="N15" s="16" t="inlineStr">
        <is>
          <t>MOS Excel · optional; Lean / Six Sigma · optional</t>
        </is>
      </c>
      <c r="O15" s="16" t="inlineStr">
        <is>
          <t>None — only this department</t>
        </is>
      </c>
      <c r="P15" s="147" t="inlineStr">
        <is>
          <t>Consume 1
Same title</t>
        </is>
      </c>
    </row>
    <row r="16" ht="55" customHeight="1">
      <c r="A16" s="16" t="inlineStr">
        <is>
          <t>Digitizing</t>
        </is>
      </c>
      <c r="B16" s="142" t="inlineStr">
        <is>
          <t>C · Principal / Head</t>
        </is>
      </c>
      <c r="C16" s="142" t="inlineStr">
        <is>
          <t>C1</t>
        </is>
      </c>
      <c r="D16" s="16" t="inlineStr">
        <is>
          <t>Associate Head</t>
        </is>
      </c>
      <c r="E16" s="16" t="inlineStr">
        <is>
          <t>Data Operations &amp; Digitization</t>
        </is>
      </c>
      <c r="F16" s="16" t="inlineStr">
        <is>
          <t>Digitization Leadership</t>
        </is>
      </c>
      <c r="G16" s="16" t="inlineStr">
        <is>
          <t>Associate Head – Digitization</t>
        </is>
      </c>
      <c r="H16" s="16" t="inlineStr">
        <is>
          <t>People Manager</t>
        </is>
      </c>
      <c r="I16" s="16" t="n">
        <v>1</v>
      </c>
      <c r="J16" s="16" t="inlineStr">
        <is>
          <r>
            <rPr>
              <rFont val="Calibri"/>
              <b val="1"/>
              <sz val="10"/>
            </rPr>
            <t>C1:</t>
          </r>
          <r>
            <rPr>
              <rFont val="Calibri"/>
              <sz val="10"/>
            </rPr>
            <t xml:space="preserve"> Associate Head – Digitization</t>
          </r>
        </is>
      </c>
      <c r="K16" s="16" t="inlineStr">
        <is>
          <t>Advanced Excel &amp; Productivity Tools · Process Improvement &amp; Quality Mindset</t>
        </is>
      </c>
      <c r="L16" s="16" t="inlineStr">
        <is>
          <t>Regulatory &amp; BFSI Domain · XBRL, iXBRL &amp; Taxonomy · AI, GenAI &amp; Prompt Engineering · Time, Priority &amp; Self-Management</t>
        </is>
      </c>
      <c r="M16" s="16" t="inlineStr">
        <is>
          <t>Core 4 · Future-ready 4 · Functional 4 · Leadership 4</t>
        </is>
      </c>
      <c r="N16" s="16" t="inlineStr">
        <is>
          <t>MOS Excel · optional; Lean / Six Sigma · optional</t>
        </is>
      </c>
      <c r="O16" s="16" t="inlineStr">
        <is>
          <t>None — only this department</t>
        </is>
      </c>
      <c r="P16" s="16" t="inlineStr">
        <is>
          <t>None — only CARBON</t>
        </is>
      </c>
    </row>
    <row r="17" ht="55" customHeight="1">
      <c r="A17" s="16" t="inlineStr">
        <is>
          <t>Functional</t>
        </is>
      </c>
      <c r="B17" s="147" t="inlineStr">
        <is>
          <t>A · Practitioner</t>
        </is>
      </c>
      <c r="C17" s="147" t="inlineStr">
        <is>
          <t>A3</t>
        </is>
      </c>
      <c r="D17" s="16" t="inlineStr">
        <is>
          <t>Senior Associate</t>
        </is>
      </c>
      <c r="E17" s="16" t="inlineStr">
        <is>
          <t>Product Management</t>
        </is>
      </c>
      <c r="F17" s="16" t="inlineStr">
        <is>
          <t>Product Management</t>
        </is>
      </c>
      <c r="G17" s="16" t="inlineStr">
        <is>
          <t>Senior Product Associate</t>
        </is>
      </c>
      <c r="H17" s="16" t="inlineStr">
        <is>
          <t>IC</t>
        </is>
      </c>
      <c r="I17" s="16" t="n">
        <v>1</v>
      </c>
      <c r="J17" s="16" t="inlineStr">
        <is>
          <r>
            <rPr>
              <rFont val="Calibri"/>
              <b val="1"/>
              <sz val="10"/>
            </rPr>
            <t>A3:</t>
          </r>
          <r>
            <rPr>
              <rFont val="Calibri"/>
              <sz val="10"/>
            </rPr>
            <t xml:space="preserve"> Senior Product Associate → B1: Associate Product Manager – POD Lead → B2: Product Manager</t>
          </r>
        </is>
      </c>
      <c r="K17" s="16" t="inlineStr">
        <is>
          <t>Product, Platform &amp; Domain Knowledge · Business Analysis &amp; Requirements Engineering</t>
        </is>
      </c>
      <c r="L17" s="16" t="inlineStr">
        <is>
          <t>Data Analytics, BI &amp; Visualisation · Strategic Thinking &amp; Business Acumen · Stakeholder &amp; Client Management · AI, GenAI &amp; Prompt Engineering</t>
        </is>
      </c>
      <c r="M17" s="16" t="inlineStr">
        <is>
          <t>Core 2 · Future-ready 2 · Functional 3 · Leadership —</t>
        </is>
      </c>
      <c r="N17" s="16" t="inlineStr">
        <is>
          <t>Internal product certification; CBAP / CCBA · optional</t>
        </is>
      </c>
      <c r="O17" s="16" t="inlineStr">
        <is>
          <t>None — only this department</t>
        </is>
      </c>
      <c r="P17" s="16" t="inlineStr">
        <is>
          <t>None — only CARBON</t>
        </is>
      </c>
    </row>
    <row r="18" ht="68" customHeight="1">
      <c r="A18" s="16" t="inlineStr">
        <is>
          <t>Functional</t>
        </is>
      </c>
      <c r="B18" s="147" t="inlineStr">
        <is>
          <t>A · Practitioner</t>
        </is>
      </c>
      <c r="C18" s="147" t="inlineStr">
        <is>
          <t>A3</t>
        </is>
      </c>
      <c r="D18" s="16" t="inlineStr">
        <is>
          <t>Senior Associate</t>
        </is>
      </c>
      <c r="E18" s="16" t="inlineStr">
        <is>
          <t>Solution Consulting &amp; Implementation</t>
        </is>
      </c>
      <c r="F18" s="16" t="inlineStr">
        <is>
          <t>Solution Consulting &amp; Implementation</t>
        </is>
      </c>
      <c r="G18" s="16" t="inlineStr">
        <is>
          <t>Senior Functional Analyst</t>
        </is>
      </c>
      <c r="H18" s="16" t="inlineStr">
        <is>
          <t>IC</t>
        </is>
      </c>
      <c r="I18" s="16" t="n">
        <v>1</v>
      </c>
      <c r="J18" s="16" t="inlineStr">
        <is>
          <r>
            <rPr>
              <rFont val="Calibri"/>
              <b val="1"/>
              <sz val="10"/>
            </rPr>
            <t>A3:</t>
          </r>
          <r>
            <rPr>
              <rFont val="Calibri"/>
              <sz val="10"/>
            </rPr>
            <t xml:space="preserve"> Senior Functional Analyst → B1: Functional Specialist / Functional Specialist – POD Lead → B2: Senior Functional Specialist</t>
          </r>
        </is>
      </c>
      <c r="K18" s="16" t="inlineStr">
        <is>
          <t>Product, Platform &amp; Domain Knowledge · ESG &amp; Sustainability</t>
        </is>
      </c>
      <c r="L18" s="16" t="inlineStr">
        <is>
          <t>Stakeholder &amp; Client Management · Communication &amp; Presentation · Business Analysis &amp; Requirements Engineering · Project, Program &amp; Agile Management</t>
        </is>
      </c>
      <c r="M18" s="16" t="inlineStr">
        <is>
          <t>Core 2 · Future-ready 2 · Functional 3 · Leadership —</t>
        </is>
      </c>
      <c r="N18" s="16" t="inlineStr">
        <is>
          <t>Internal product certification; GRI / SASB / ESG certificates</t>
        </is>
      </c>
      <c r="O18" s="16" t="inlineStr">
        <is>
          <t>None — only this department</t>
        </is>
      </c>
      <c r="P18" s="16" t="inlineStr">
        <is>
          <t>None — only CARBON</t>
        </is>
      </c>
    </row>
    <row r="19" ht="55" customHeight="1">
      <c r="A19" s="16" t="inlineStr">
        <is>
          <t>Functional</t>
        </is>
      </c>
      <c r="B19" s="21" t="inlineStr">
        <is>
          <t>B · Specialist / Manager</t>
        </is>
      </c>
      <c r="C19" s="21" t="inlineStr">
        <is>
          <t>B1</t>
        </is>
      </c>
      <c r="D19" s="16" t="inlineStr">
        <is>
          <t>Specialist</t>
        </is>
      </c>
      <c r="E19" s="16" t="inlineStr">
        <is>
          <t>Customer Success &amp; Support</t>
        </is>
      </c>
      <c r="F19" s="16" t="inlineStr">
        <is>
          <t>Application &amp; Product Support</t>
        </is>
      </c>
      <c r="G19" s="16" t="inlineStr">
        <is>
          <t>Functional Specialist</t>
        </is>
      </c>
      <c r="H19" s="16" t="inlineStr">
        <is>
          <t>IC</t>
        </is>
      </c>
      <c r="I19" s="16" t="n">
        <v>1</v>
      </c>
      <c r="J19" s="16" t="inlineStr">
        <is>
          <r>
            <rPr>
              <rFont val="Calibri"/>
              <b val="1"/>
              <sz val="10"/>
            </rPr>
            <t>B1:</t>
          </r>
          <r>
            <rPr>
              <rFont val="Calibri"/>
              <sz val="10"/>
            </rPr>
            <t xml:space="preserve"> Functional Specialist</t>
          </r>
        </is>
      </c>
      <c r="K19" s="16" t="inlineStr">
        <is>
          <t>Product, Platform &amp; Domain Knowledge · Stakeholder &amp; Client Management</t>
        </is>
      </c>
      <c r="L19" s="16" t="inlineStr">
        <is>
          <t>Communication &amp; Presentation · Database, SQL &amp; Data Engineering · Regulatory &amp; BFSI Domain · Process Improvement &amp; Quality Mindset</t>
        </is>
      </c>
      <c r="M19" s="16" t="inlineStr">
        <is>
          <t>Core 3 · Future-ready 3 · Functional 3 · Leadership 1</t>
        </is>
      </c>
      <c r="N19" s="16" t="inlineStr">
        <is>
          <t>Internal product certification</t>
        </is>
      </c>
      <c r="O19" s="16" t="inlineStr">
        <is>
          <t>None — only this department</t>
        </is>
      </c>
      <c r="P19" s="147" t="inlineStr">
        <is>
          <r>
            <rPr>
              <rFont val="Calibri"/>
              <sz val="10"/>
            </rPr>
            <t xml:space="preserve">iFile 2
</t>
          </r>
          <r>
            <rPr>
              <rFont val="Calibri"/>
              <b val="1"/>
              <sz val="10"/>
            </rPr>
            <t>Titled there:</t>
          </r>
          <r>
            <rPr>
              <rFont val="Calibri"/>
              <sz val="10"/>
            </rPr>
            <t xml:space="preserve"> Support Specialist</t>
          </r>
        </is>
      </c>
    </row>
    <row r="20" ht="55" customHeight="1">
      <c r="A20" s="16" t="inlineStr">
        <is>
          <t>Functional</t>
        </is>
      </c>
      <c r="B20" s="21" t="inlineStr">
        <is>
          <t>B · Specialist / Manager</t>
        </is>
      </c>
      <c r="C20" s="21" t="inlineStr">
        <is>
          <t>B1</t>
        </is>
      </c>
      <c r="D20" s="16" t="inlineStr">
        <is>
          <t>Specialist · POD Lead</t>
        </is>
      </c>
      <c r="E20" s="16" t="inlineStr">
        <is>
          <t>Customer Success &amp; Support</t>
        </is>
      </c>
      <c r="F20" s="16" t="inlineStr">
        <is>
          <t>Customer Success &amp; Account Management</t>
        </is>
      </c>
      <c r="G20" s="16" t="inlineStr">
        <is>
          <t>Senior Customer Success Specialist – POD Lead</t>
        </is>
      </c>
      <c r="H20" s="16" t="inlineStr">
        <is>
          <t>POD Lead</t>
        </is>
      </c>
      <c r="I20" s="16" t="n">
        <v>1</v>
      </c>
      <c r="J20" s="16" t="inlineStr">
        <is>
          <r>
            <rPr>
              <rFont val="Calibri"/>
              <b val="1"/>
              <sz val="10"/>
            </rPr>
            <t>B1:</t>
          </r>
          <r>
            <rPr>
              <rFont val="Calibri"/>
              <sz val="10"/>
            </rPr>
            <t xml:space="preserve"> Senior Customer Success Specialist – POD Lead</t>
          </r>
        </is>
      </c>
      <c r="K20" s="16" t="inlineStr">
        <is>
          <t>Product, Platform &amp; Domain Knowledge · Stakeholder &amp; Client Management</t>
        </is>
      </c>
      <c r="L20" s="16" t="inlineStr">
        <is>
          <t>Communication &amp; Presentation · Database, SQL &amp; Data Engineering · Regulatory &amp; BFSI Domain · Process Improvement &amp; Quality Mindset</t>
        </is>
      </c>
      <c r="M20" s="16" t="inlineStr">
        <is>
          <t>Core 3 · Future-ready 3 · Functional 3 · Leadership 1</t>
        </is>
      </c>
      <c r="N20" s="16" t="inlineStr">
        <is>
          <t>Internal product certification</t>
        </is>
      </c>
      <c r="O20" s="242" t="inlineStr">
        <is>
          <t>Support</t>
        </is>
      </c>
      <c r="P20" s="16" t="inlineStr">
        <is>
          <t>None — only CARBON</t>
        </is>
      </c>
    </row>
    <row r="21" ht="55" customHeight="1">
      <c r="A21" s="16" t="inlineStr">
        <is>
          <t>Functional</t>
        </is>
      </c>
      <c r="B21" s="21" t="inlineStr">
        <is>
          <t>B · Specialist / Manager</t>
        </is>
      </c>
      <c r="C21" s="21" t="inlineStr">
        <is>
          <t>B1</t>
        </is>
      </c>
      <c r="D21" s="16" t="inlineStr">
        <is>
          <t>Specialist · POD Lead</t>
        </is>
      </c>
      <c r="E21" s="16" t="inlineStr">
        <is>
          <t>Product Management</t>
        </is>
      </c>
      <c r="F21" s="16" t="inlineStr">
        <is>
          <t>Product Management</t>
        </is>
      </c>
      <c r="G21" s="16" t="inlineStr">
        <is>
          <t>Associate Product Manager – POD Lead</t>
        </is>
      </c>
      <c r="H21" s="16" t="inlineStr">
        <is>
          <t>POD Lead</t>
        </is>
      </c>
      <c r="I21" s="16" t="n">
        <v>3</v>
      </c>
      <c r="J21" s="16" t="inlineStr">
        <is>
          <r>
            <rPr>
              <rFont val="Calibri"/>
              <b val="1"/>
              <sz val="10"/>
            </rPr>
            <t>A3:</t>
          </r>
          <r>
            <rPr>
              <rFont val="Calibri"/>
              <sz val="10"/>
            </rPr>
            <t xml:space="preserve"> Senior Product Associate → B1: Associate Product Manager – POD Lead → B2: Product Manager</t>
          </r>
        </is>
      </c>
      <c r="K21" s="16" t="inlineStr">
        <is>
          <t>Product, Platform &amp; Domain Knowledge · Business Analysis &amp; Requirements Engineering</t>
        </is>
      </c>
      <c r="L21" s="16" t="inlineStr">
        <is>
          <t>Data Analytics, BI &amp; Visualisation · Strategic Thinking &amp; Business Acumen · Stakeholder &amp; Client Management · AI, GenAI &amp; Prompt Engineering</t>
        </is>
      </c>
      <c r="M21" s="16" t="inlineStr">
        <is>
          <t>Core 3 · Future-ready 3 · Functional 3 · Leadership 1</t>
        </is>
      </c>
      <c r="N21" s="16" t="inlineStr">
        <is>
          <t>Internal product certification; CBAP / CCBA · optional</t>
        </is>
      </c>
      <c r="O21" s="16" t="inlineStr">
        <is>
          <t>None — only this department</t>
        </is>
      </c>
      <c r="P21" s="147" t="inlineStr">
        <is>
          <r>
            <rPr>
              <rFont val="Calibri"/>
              <sz val="10"/>
            </rPr>
            <t xml:space="preserve">Datatech 2
</t>
          </r>
          <r>
            <rPr>
              <rFont val="Calibri"/>
              <b val="1"/>
              <sz val="10"/>
            </rPr>
            <t>Titled there:</t>
          </r>
          <r>
            <rPr>
              <rFont val="Calibri"/>
              <sz val="10"/>
            </rPr>
            <t xml:space="preserve"> Associate Product Manager</t>
          </r>
        </is>
      </c>
    </row>
    <row r="22" ht="68" customHeight="1">
      <c r="A22" s="16" t="inlineStr">
        <is>
          <t>Functional</t>
        </is>
      </c>
      <c r="B22" s="21" t="inlineStr">
        <is>
          <t>B · Specialist / Manager</t>
        </is>
      </c>
      <c r="C22" s="21" t="inlineStr">
        <is>
          <t>B1</t>
        </is>
      </c>
      <c r="D22" s="16" t="inlineStr">
        <is>
          <t>Specialist</t>
        </is>
      </c>
      <c r="E22" s="16" t="inlineStr">
        <is>
          <t>Solution Consulting &amp; Implementation</t>
        </is>
      </c>
      <c r="F22" s="16" t="inlineStr">
        <is>
          <t>Solution Consulting &amp; Implementation</t>
        </is>
      </c>
      <c r="G22" s="16" t="inlineStr">
        <is>
          <t>Functional Specialist</t>
        </is>
      </c>
      <c r="H22" s="16" t="inlineStr">
        <is>
          <t>IC</t>
        </is>
      </c>
      <c r="I22" s="16" t="n">
        <v>4</v>
      </c>
      <c r="J22" s="16" t="inlineStr">
        <is>
          <r>
            <rPr>
              <rFont val="Calibri"/>
              <b val="1"/>
              <sz val="10"/>
            </rPr>
            <t>A3:</t>
          </r>
          <r>
            <rPr>
              <rFont val="Calibri"/>
              <sz val="10"/>
            </rPr>
            <t xml:space="preserve"> Senior Functional Analyst → B1: Functional Specialist / Functional Specialist – POD Lead → B2: Senior Functional Specialist</t>
          </r>
        </is>
      </c>
      <c r="K22" s="16" t="inlineStr">
        <is>
          <t>Product, Platform &amp; Domain Knowledge · ESG &amp; Sustainability</t>
        </is>
      </c>
      <c r="L22" s="16" t="inlineStr">
        <is>
          <t>Stakeholder &amp; Client Management · Communication &amp; Presentation · Business Analysis &amp; Requirements Engineering · Project, Program &amp; Agile Management</t>
        </is>
      </c>
      <c r="M22" s="16" t="inlineStr">
        <is>
          <t>Core 3 · Future-ready 3 · Functional 3 · Leadership 1</t>
        </is>
      </c>
      <c r="N22" s="16" t="inlineStr">
        <is>
          <t>Internal product certification; GRI / SASB / ESG certificates</t>
        </is>
      </c>
      <c r="O22" s="16" t="inlineStr">
        <is>
          <t>None — only this department</t>
        </is>
      </c>
      <c r="P22" s="16" t="inlineStr">
        <is>
          <t>None — only CARBON</t>
        </is>
      </c>
    </row>
    <row r="23" ht="68" customHeight="1">
      <c r="A23" s="16" t="inlineStr">
        <is>
          <t>Functional</t>
        </is>
      </c>
      <c r="B23" s="21" t="inlineStr">
        <is>
          <t>B · Specialist / Manager</t>
        </is>
      </c>
      <c r="C23" s="21" t="inlineStr">
        <is>
          <t>B1</t>
        </is>
      </c>
      <c r="D23" s="16" t="inlineStr">
        <is>
          <t>Specialist · POD Lead</t>
        </is>
      </c>
      <c r="E23" s="16" t="inlineStr">
        <is>
          <t>Solution Consulting &amp; Implementation</t>
        </is>
      </c>
      <c r="F23" s="16" t="inlineStr">
        <is>
          <t>Solution Consulting &amp; Implementation</t>
        </is>
      </c>
      <c r="G23" s="16" t="inlineStr">
        <is>
          <t>Functional Specialist – POD Lead</t>
        </is>
      </c>
      <c r="H23" s="16" t="inlineStr">
        <is>
          <t>POD Lead</t>
        </is>
      </c>
      <c r="I23" s="16" t="n">
        <v>1</v>
      </c>
      <c r="J23" s="16" t="inlineStr">
        <is>
          <r>
            <rPr>
              <rFont val="Calibri"/>
              <b val="1"/>
              <sz val="10"/>
            </rPr>
            <t>A3:</t>
          </r>
          <r>
            <rPr>
              <rFont val="Calibri"/>
              <sz val="10"/>
            </rPr>
            <t xml:space="preserve"> Senior Functional Analyst → B1: Functional Specialist / Functional Specialist – POD Lead → B2: Senior Functional Specialist</t>
          </r>
        </is>
      </c>
      <c r="K23" s="16" t="inlineStr">
        <is>
          <t>Product, Platform &amp; Domain Knowledge · ESG &amp; Sustainability</t>
        </is>
      </c>
      <c r="L23" s="16" t="inlineStr">
        <is>
          <t>Stakeholder &amp; Client Management · Communication &amp; Presentation · Business Analysis &amp; Requirements Engineering · Project, Program &amp; Agile Management</t>
        </is>
      </c>
      <c r="M23" s="16" t="inlineStr">
        <is>
          <t>Core 3 · Future-ready 3 · Functional 3 · Leadership 1</t>
        </is>
      </c>
      <c r="N23" s="16" t="inlineStr">
        <is>
          <t>Internal product certification; GRI / SASB / ESG certificates</t>
        </is>
      </c>
      <c r="O23" s="16" t="inlineStr">
        <is>
          <t>None — only this department</t>
        </is>
      </c>
      <c r="P23" s="16" t="inlineStr">
        <is>
          <t>None — only CARBON</t>
        </is>
      </c>
    </row>
    <row r="24" ht="55" customHeight="1">
      <c r="A24" s="16" t="inlineStr">
        <is>
          <t>Functional</t>
        </is>
      </c>
      <c r="B24" s="21" t="inlineStr">
        <is>
          <t>B · Specialist / Manager</t>
        </is>
      </c>
      <c r="C24" s="21" t="inlineStr">
        <is>
          <t>B2</t>
        </is>
      </c>
      <c r="D24" s="16" t="inlineStr">
        <is>
          <t>Manager</t>
        </is>
      </c>
      <c r="E24" s="16" t="inlineStr">
        <is>
          <t>Product Management</t>
        </is>
      </c>
      <c r="F24" s="16" t="inlineStr">
        <is>
          <t>Product Management</t>
        </is>
      </c>
      <c r="G24" s="16" t="inlineStr">
        <is>
          <t>Product Manager</t>
        </is>
      </c>
      <c r="H24" s="16" t="inlineStr">
        <is>
          <t>People Manager</t>
        </is>
      </c>
      <c r="I24" s="16" t="n">
        <v>1</v>
      </c>
      <c r="J24" s="16" t="inlineStr">
        <is>
          <r>
            <rPr>
              <rFont val="Calibri"/>
              <b val="1"/>
              <sz val="10"/>
            </rPr>
            <t>A3:</t>
          </r>
          <r>
            <rPr>
              <rFont val="Calibri"/>
              <sz val="10"/>
            </rPr>
            <t xml:space="preserve"> Senior Product Associate → B1: Associate Product Manager – POD Lead → B2: Product Manager</t>
          </r>
        </is>
      </c>
      <c r="K24" s="16" t="inlineStr">
        <is>
          <t>Product, Platform &amp; Domain Knowledge · Business Analysis &amp; Requirements Engineering</t>
        </is>
      </c>
      <c r="L24" s="16" t="inlineStr">
        <is>
          <t>Data Analytics, BI &amp; Visualisation · Strategic Thinking &amp; Business Acumen · Stakeholder &amp; Client Management · AI, GenAI &amp; Prompt Engineering</t>
        </is>
      </c>
      <c r="M24" s="16" t="inlineStr">
        <is>
          <t>Core 3 · Future-ready 3 · Functional 4 · Leadership 3</t>
        </is>
      </c>
      <c r="N24" s="16" t="inlineStr">
        <is>
          <t>Internal product certification; CBAP / CCBA · optional</t>
        </is>
      </c>
      <c r="O24" s="16" t="inlineStr">
        <is>
          <t>None — only this department</t>
        </is>
      </c>
      <c r="P24" s="147" t="inlineStr">
        <is>
          <t>Datatech 3 · iDEAL 2
Same title</t>
        </is>
      </c>
    </row>
    <row r="25" ht="68" customHeight="1">
      <c r="A25" s="16" t="inlineStr">
        <is>
          <t>Functional</t>
        </is>
      </c>
      <c r="B25" s="21" t="inlineStr">
        <is>
          <t>B · Specialist / Manager</t>
        </is>
      </c>
      <c r="C25" s="21" t="inlineStr">
        <is>
          <t>B2</t>
        </is>
      </c>
      <c r="D25" s="16" t="inlineStr">
        <is>
          <t>Senior Specialist</t>
        </is>
      </c>
      <c r="E25" s="16" t="inlineStr">
        <is>
          <t>Solution Consulting &amp; Implementation</t>
        </is>
      </c>
      <c r="F25" s="16" t="inlineStr">
        <is>
          <t>Solution Consulting &amp; Implementation</t>
        </is>
      </c>
      <c r="G25" s="16" t="inlineStr">
        <is>
          <t>Senior Functional Specialist</t>
        </is>
      </c>
      <c r="H25" s="16" t="inlineStr">
        <is>
          <t>IC</t>
        </is>
      </c>
      <c r="I25" s="16" t="n">
        <v>1</v>
      </c>
      <c r="J25" s="16" t="inlineStr">
        <is>
          <r>
            <rPr>
              <rFont val="Calibri"/>
              <b val="1"/>
              <sz val="10"/>
            </rPr>
            <t>A3:</t>
          </r>
          <r>
            <rPr>
              <rFont val="Calibri"/>
              <sz val="10"/>
            </rPr>
            <t xml:space="preserve"> Senior Functional Analyst → B1: Functional Specialist / Functional Specialist – POD Lead → B2: Senior Functional Specialist</t>
          </r>
        </is>
      </c>
      <c r="K25" s="16" t="inlineStr">
        <is>
          <t>Product, Platform &amp; Domain Knowledge · ESG &amp; Sustainability</t>
        </is>
      </c>
      <c r="L25" s="16" t="inlineStr">
        <is>
          <t>Stakeholder &amp; Client Management · Communication &amp; Presentation · Business Analysis &amp; Requirements Engineering · Project, Program &amp; Agile Management</t>
        </is>
      </c>
      <c r="M25" s="16" t="inlineStr">
        <is>
          <t>Core 3 · Future-ready 3 · Functional 4 · Leadership 2</t>
        </is>
      </c>
      <c r="N25" s="16" t="inlineStr">
        <is>
          <t>Internal product certification; GRI / SASB / ESG certificates</t>
        </is>
      </c>
      <c r="O25" s="16" t="inlineStr">
        <is>
          <t>None — only this department</t>
        </is>
      </c>
      <c r="P25" s="16" t="inlineStr">
        <is>
          <t>None — only CARBON</t>
        </is>
      </c>
    </row>
    <row r="26" ht="81" customHeight="1">
      <c r="A26" s="16" t="inlineStr">
        <is>
          <t>Marketing</t>
        </is>
      </c>
      <c r="B26" s="147" t="inlineStr">
        <is>
          <t>A · Practitioner</t>
        </is>
      </c>
      <c r="C26" s="147" t="inlineStr">
        <is>
          <t>A1</t>
        </is>
      </c>
      <c r="D26" s="16" t="inlineStr">
        <is>
          <t>Intern / Trainee</t>
        </is>
      </c>
      <c r="E26" s="16" t="inlineStr">
        <is>
          <t>Sales &amp; Business Development</t>
        </is>
      </c>
      <c r="F26" s="16" t="inlineStr">
        <is>
          <t>Sales Development &amp; Prospecting</t>
        </is>
      </c>
      <c r="G26" s="16" t="inlineStr">
        <is>
          <t>Intern – Sales Development &amp; Prospecting</t>
        </is>
      </c>
      <c r="H26" s="16" t="inlineStr">
        <is>
          <t>IC</t>
        </is>
      </c>
      <c r="I26" s="16" t="n">
        <v>3</v>
      </c>
      <c r="J26"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26" s="16" t="inlineStr">
        <is>
          <t>Sales, Negotiation &amp; Account Growth · Marketing Tech &amp; Digital Marketing</t>
        </is>
      </c>
      <c r="L26" s="16" t="inlineStr">
        <is>
          <t>Stakeholder &amp; Client Management · Communication &amp; Presentation · Product, Platform &amp; Domain Knowledge · Strategic Thinking &amp; Business Acumen</t>
        </is>
      </c>
      <c r="M26" s="16" t="inlineStr">
        <is>
          <t>Core 1 · Future-ready 1 · Functional 1 · Leadership —</t>
        </is>
      </c>
      <c r="N26" s="16" t="inlineStr">
        <is>
          <t>Google / HubSpot certifications</t>
        </is>
      </c>
      <c r="O26" s="16" t="inlineStr">
        <is>
          <t>None — only this department</t>
        </is>
      </c>
      <c r="P26" s="16" t="inlineStr">
        <is>
          <t>None — only CARBON</t>
        </is>
      </c>
    </row>
    <row r="27" ht="68" customHeight="1">
      <c r="A27" s="16" t="inlineStr">
        <is>
          <t>Marketing</t>
        </is>
      </c>
      <c r="B27" s="147" t="inlineStr">
        <is>
          <t>A · Practitioner</t>
        </is>
      </c>
      <c r="C27" s="147" t="inlineStr">
        <is>
          <t>A2</t>
        </is>
      </c>
      <c r="D27" s="16" t="inlineStr">
        <is>
          <t>Associate</t>
        </is>
      </c>
      <c r="E27" s="16" t="inlineStr">
        <is>
          <t>Marketing &amp; Communications</t>
        </is>
      </c>
      <c r="F27" s="16" t="inlineStr">
        <is>
          <t>Content Marketing</t>
        </is>
      </c>
      <c r="G27" s="16" t="inlineStr">
        <is>
          <t>Content Marketing Associate</t>
        </is>
      </c>
      <c r="H27" s="16" t="inlineStr">
        <is>
          <t>IC</t>
        </is>
      </c>
      <c r="I27" s="16" t="n">
        <v>4</v>
      </c>
      <c r="J27" s="16" t="inlineStr">
        <is>
          <r>
            <rPr>
              <rFont val="Calibri"/>
              <b val="1"/>
              <sz val="10"/>
            </rPr>
            <t>A2:</t>
          </r>
          <r>
            <rPr>
              <rFont val="Calibri"/>
              <sz val="10"/>
            </rPr>
            <t xml:space="preserve"> Content Marketing Associate → A3: Senior Content Marketing Associate</t>
          </r>
        </is>
      </c>
      <c r="K27" s="16" t="inlineStr">
        <is>
          <t>Marketing Tech &amp; Digital Marketing · Communication &amp; Presentation</t>
        </is>
      </c>
      <c r="L27" s="16" t="inlineStr">
        <is>
          <t>Data Analytics, BI &amp; Visualisation · AI, GenAI &amp; Prompt Engineering · Product, Platform &amp; Domain Knowledge · Strategic Thinking &amp; Business Acumen</t>
        </is>
      </c>
      <c r="M27" s="16" t="inlineStr">
        <is>
          <t>Core 2 · Future-ready 2 · Functional 2 · Leadership —</t>
        </is>
      </c>
      <c r="N27" s="16" t="inlineStr">
        <is>
          <t>Google / HubSpot certifications</t>
        </is>
      </c>
      <c r="O27" s="16" t="inlineStr">
        <is>
          <t>None — only this department</t>
        </is>
      </c>
      <c r="P27" s="147" t="inlineStr">
        <is>
          <t>iDEAL 1
Same title</t>
        </is>
      </c>
    </row>
    <row r="28" ht="68" customHeight="1">
      <c r="A28" s="16" t="inlineStr">
        <is>
          <t>Marketing</t>
        </is>
      </c>
      <c r="B28" s="147" t="inlineStr">
        <is>
          <t>A · Practitioner</t>
        </is>
      </c>
      <c r="C28" s="147" t="inlineStr">
        <is>
          <t>A2</t>
        </is>
      </c>
      <c r="D28" s="16" t="inlineStr">
        <is>
          <t>Associate</t>
        </is>
      </c>
      <c r="E28" s="16" t="inlineStr">
        <is>
          <t>Marketing &amp; Communications</t>
        </is>
      </c>
      <c r="F28" s="16" t="inlineStr">
        <is>
          <t>Demand Generation, Brand &amp; Events</t>
        </is>
      </c>
      <c r="G28" s="16" t="inlineStr">
        <is>
          <t>Marketing Associate</t>
        </is>
      </c>
      <c r="H28" s="16" t="inlineStr">
        <is>
          <t>IC</t>
        </is>
      </c>
      <c r="I28" s="16" t="n">
        <v>1</v>
      </c>
      <c r="J28" s="16" t="inlineStr">
        <is>
          <r>
            <rPr>
              <rFont val="Calibri"/>
              <b val="1"/>
              <sz val="10"/>
            </rPr>
            <t>A2:</t>
          </r>
          <r>
            <rPr>
              <rFont val="Calibri"/>
              <sz val="10"/>
            </rPr>
            <t xml:space="preserve"> Marketing Associate → B2: Marketing Manager / Senior Marketing Specialist – POD Lead</t>
          </r>
        </is>
      </c>
      <c r="K28" s="16" t="inlineStr">
        <is>
          <t>Marketing Tech &amp; Digital Marketing · Communication &amp; Presentation</t>
        </is>
      </c>
      <c r="L28" s="16" t="inlineStr">
        <is>
          <t>Data Analytics, BI &amp; Visualisation · AI, GenAI &amp; Prompt Engineering · Product, Platform &amp; Domain Knowledge · Strategic Thinking &amp; Business Acumen</t>
        </is>
      </c>
      <c r="M28" s="16" t="inlineStr">
        <is>
          <t>Core 2 · Future-ready 2 · Functional 2 · Leadership —</t>
        </is>
      </c>
      <c r="N28" s="16" t="inlineStr">
        <is>
          <t>Google / HubSpot certifications</t>
        </is>
      </c>
      <c r="O28" s="16" t="inlineStr">
        <is>
          <t>None — only this department</t>
        </is>
      </c>
      <c r="P28" s="16" t="inlineStr">
        <is>
          <t>None — only CARBON</t>
        </is>
      </c>
    </row>
    <row r="29" ht="68" customHeight="1">
      <c r="A29" s="16" t="inlineStr">
        <is>
          <t>Marketing</t>
        </is>
      </c>
      <c r="B29" s="147" t="inlineStr">
        <is>
          <t>A · Practitioner</t>
        </is>
      </c>
      <c r="C29" s="147" t="inlineStr">
        <is>
          <t>A2</t>
        </is>
      </c>
      <c r="D29" s="16" t="inlineStr">
        <is>
          <t>Associate</t>
        </is>
      </c>
      <c r="E29" s="16" t="inlineStr">
        <is>
          <t>Marketing &amp; Communications</t>
        </is>
      </c>
      <c r="F29" s="16" t="inlineStr">
        <is>
          <t>Marketing Operations &amp; Automation</t>
        </is>
      </c>
      <c r="G29" s="16" t="inlineStr">
        <is>
          <t>Marketing Operations Associate</t>
        </is>
      </c>
      <c r="H29" s="16" t="inlineStr">
        <is>
          <t>IC</t>
        </is>
      </c>
      <c r="I29" s="16" t="n">
        <v>3</v>
      </c>
      <c r="J29" s="16" t="inlineStr">
        <is>
          <r>
            <rPr>
              <rFont val="Calibri"/>
              <b val="1"/>
              <sz val="10"/>
            </rPr>
            <t>A2:</t>
          </r>
          <r>
            <rPr>
              <rFont val="Calibri"/>
              <sz val="10"/>
            </rPr>
            <t xml:space="preserve"> Marketing Operations Associate → A3: Senior Marketing Operations Associate</t>
          </r>
        </is>
      </c>
      <c r="K29" s="16" t="inlineStr">
        <is>
          <t>Marketing Tech &amp; Digital Marketing · Communication &amp; Presentation</t>
        </is>
      </c>
      <c r="L29" s="16" t="inlineStr">
        <is>
          <t>Data Analytics, BI &amp; Visualisation · AI, GenAI &amp; Prompt Engineering · Product, Platform &amp; Domain Knowledge · Strategic Thinking &amp; Business Acumen</t>
        </is>
      </c>
      <c r="M29" s="16" t="inlineStr">
        <is>
          <t>Core 2 · Future-ready 2 · Functional 2 · Leadership —</t>
        </is>
      </c>
      <c r="N29" s="16" t="inlineStr">
        <is>
          <t>Google / HubSpot certifications</t>
        </is>
      </c>
      <c r="O29" s="16" t="inlineStr">
        <is>
          <t>None — only this department</t>
        </is>
      </c>
      <c r="P29" s="16" t="inlineStr">
        <is>
          <t>None — only CARBON</t>
        </is>
      </c>
    </row>
    <row r="30" ht="81" customHeight="1">
      <c r="A30" s="16" t="inlineStr">
        <is>
          <t>Marketing</t>
        </is>
      </c>
      <c r="B30" s="147" t="inlineStr">
        <is>
          <t>A · Practitioner</t>
        </is>
      </c>
      <c r="C30" s="147" t="inlineStr">
        <is>
          <t>A2</t>
        </is>
      </c>
      <c r="D30" s="16" t="inlineStr">
        <is>
          <t>Associate</t>
        </is>
      </c>
      <c r="E30" s="16" t="inlineStr">
        <is>
          <t>Sales &amp; Business Development</t>
        </is>
      </c>
      <c r="F30" s="16" t="inlineStr">
        <is>
          <t>Sales Development &amp; Prospecting</t>
        </is>
      </c>
      <c r="G30" s="16" t="inlineStr">
        <is>
          <t>Sales Development Representative</t>
        </is>
      </c>
      <c r="H30" s="16" t="inlineStr">
        <is>
          <t>IC</t>
        </is>
      </c>
      <c r="I30" s="16" t="n">
        <v>5</v>
      </c>
      <c r="J30"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0" s="16" t="inlineStr">
        <is>
          <t>Sales, Negotiation &amp; Account Growth · Marketing Tech &amp; Digital Marketing</t>
        </is>
      </c>
      <c r="L30" s="16" t="inlineStr">
        <is>
          <t>Stakeholder &amp; Client Management · Communication &amp; Presentation · Product, Platform &amp; Domain Knowledge · Strategic Thinking &amp; Business Acumen</t>
        </is>
      </c>
      <c r="M30" s="16" t="inlineStr">
        <is>
          <t>Core 2 · Future-ready 2 · Functional 2 · Leadership —</t>
        </is>
      </c>
      <c r="N30" s="16" t="inlineStr">
        <is>
          <t>Google / HubSpot certifications</t>
        </is>
      </c>
      <c r="O30" s="16" t="inlineStr">
        <is>
          <t>None — only this department</t>
        </is>
      </c>
      <c r="P30" s="16" t="inlineStr">
        <is>
          <t>None — only CARBON</t>
        </is>
      </c>
    </row>
    <row r="31" ht="68" customHeight="1">
      <c r="A31" s="16" t="inlineStr">
        <is>
          <t>Marketing</t>
        </is>
      </c>
      <c r="B31" s="147" t="inlineStr">
        <is>
          <t>A · Practitioner</t>
        </is>
      </c>
      <c r="C31" s="147" t="inlineStr">
        <is>
          <t>A3</t>
        </is>
      </c>
      <c r="D31" s="16" t="inlineStr">
        <is>
          <t>Senior Associate</t>
        </is>
      </c>
      <c r="E31" s="16" t="inlineStr">
        <is>
          <t>Design &amp; Creative</t>
        </is>
      </c>
      <c r="F31" s="16" t="inlineStr">
        <is>
          <t>Brand, Graphic &amp; Video Design</t>
        </is>
      </c>
      <c r="G31" s="16" t="inlineStr">
        <is>
          <t>Senior Designer</t>
        </is>
      </c>
      <c r="H31" s="16" t="inlineStr">
        <is>
          <t>IC</t>
        </is>
      </c>
      <c r="I31" s="16" t="n">
        <v>1</v>
      </c>
      <c r="J31" s="16" t="inlineStr">
        <is>
          <r>
            <rPr>
              <rFont val="Calibri"/>
              <b val="1"/>
              <sz val="10"/>
            </rPr>
            <t>A3:</t>
          </r>
          <r>
            <rPr>
              <rFont val="Calibri"/>
              <sz val="10"/>
            </rPr>
            <t xml:space="preserve"> Senior Designer → B1: Design Specialist – POD Lead</t>
          </r>
        </is>
      </c>
      <c r="K31" s="16" t="inlineStr">
        <is>
          <t>Product, Platform &amp; Domain Knowledge · Communication &amp; Presentation</t>
        </is>
      </c>
      <c r="L31" s="16" t="inlineStr">
        <is>
          <t>Marketing Tech &amp; Digital Marketing · Process Improvement &amp; Quality Mindset · AI, GenAI &amp; Prompt Engineering · Stakeholder &amp; Client Management</t>
        </is>
      </c>
      <c r="M31" s="16" t="inlineStr">
        <is>
          <t>Core 2 · Future-ready 2 · Functional 3 · Leadership —</t>
        </is>
      </c>
      <c r="N31" s="16" t="inlineStr">
        <is>
          <t>Internal product certification</t>
        </is>
      </c>
      <c r="O31" s="16" t="inlineStr">
        <is>
          <t>None — only this department</t>
        </is>
      </c>
      <c r="P31" s="147" t="inlineStr">
        <is>
          <t>Corporate 1
Same title</t>
        </is>
      </c>
    </row>
    <row r="32" ht="68" customHeight="1">
      <c r="A32" s="16" t="inlineStr">
        <is>
          <t>Marketing</t>
        </is>
      </c>
      <c r="B32" s="147" t="inlineStr">
        <is>
          <t>A · Practitioner</t>
        </is>
      </c>
      <c r="C32" s="147" t="inlineStr">
        <is>
          <t>A3</t>
        </is>
      </c>
      <c r="D32" s="16" t="inlineStr">
        <is>
          <t>Senior Associate</t>
        </is>
      </c>
      <c r="E32" s="16" t="inlineStr">
        <is>
          <t>Marketing &amp; Communications</t>
        </is>
      </c>
      <c r="F32" s="16" t="inlineStr">
        <is>
          <t>Content Marketing</t>
        </is>
      </c>
      <c r="G32" s="16" t="inlineStr">
        <is>
          <t>Senior Content Marketing Associate</t>
        </is>
      </c>
      <c r="H32" s="16" t="inlineStr">
        <is>
          <t>IC</t>
        </is>
      </c>
      <c r="I32" s="16" t="n">
        <v>1</v>
      </c>
      <c r="J32" s="16" t="inlineStr">
        <is>
          <r>
            <rPr>
              <rFont val="Calibri"/>
              <b val="1"/>
              <sz val="10"/>
            </rPr>
            <t>A2:</t>
          </r>
          <r>
            <rPr>
              <rFont val="Calibri"/>
              <sz val="10"/>
            </rPr>
            <t xml:space="preserve"> Content Marketing Associate → A3: Senior Content Marketing Associate</t>
          </r>
        </is>
      </c>
      <c r="K32" s="16" t="inlineStr">
        <is>
          <t>Marketing Tech &amp; Digital Marketing · Communication &amp; Presentation</t>
        </is>
      </c>
      <c r="L32" s="16" t="inlineStr">
        <is>
          <t>Data Analytics, BI &amp; Visualisation · AI, GenAI &amp; Prompt Engineering · Product, Platform &amp; Domain Knowledge · Strategic Thinking &amp; Business Acumen</t>
        </is>
      </c>
      <c r="M32" s="16" t="inlineStr">
        <is>
          <t>Core 2 · Future-ready 2 · Functional 3 · Leadership —</t>
        </is>
      </c>
      <c r="N32" s="16" t="inlineStr">
        <is>
          <t>Google / HubSpot certifications</t>
        </is>
      </c>
      <c r="O32" s="16" t="inlineStr">
        <is>
          <t>None — only this department</t>
        </is>
      </c>
      <c r="P32" s="147" t="inlineStr">
        <is>
          <t>Datatech 1
Same title</t>
        </is>
      </c>
    </row>
    <row r="33" ht="68" customHeight="1">
      <c r="A33" s="16" t="inlineStr">
        <is>
          <t>Marketing</t>
        </is>
      </c>
      <c r="B33" s="147" t="inlineStr">
        <is>
          <t>A · Practitioner</t>
        </is>
      </c>
      <c r="C33" s="147" t="inlineStr">
        <is>
          <t>A3</t>
        </is>
      </c>
      <c r="D33" s="16" t="inlineStr">
        <is>
          <t>Senior Associate</t>
        </is>
      </c>
      <c r="E33" s="16" t="inlineStr">
        <is>
          <t>Marketing &amp; Communications</t>
        </is>
      </c>
      <c r="F33" s="16" t="inlineStr">
        <is>
          <t>Digital Marketing, Web &amp; Social</t>
        </is>
      </c>
      <c r="G33" s="16" t="inlineStr">
        <is>
          <t>Senior Digital Marketing Associate</t>
        </is>
      </c>
      <c r="H33" s="16" t="inlineStr">
        <is>
          <t>IC</t>
        </is>
      </c>
      <c r="I33" s="16" t="n">
        <v>1</v>
      </c>
      <c r="J33" s="16" t="inlineStr">
        <is>
          <r>
            <rPr>
              <rFont val="Calibri"/>
              <b val="1"/>
              <sz val="10"/>
            </rPr>
            <t>A3:</t>
          </r>
          <r>
            <rPr>
              <rFont val="Calibri"/>
              <sz val="10"/>
            </rPr>
            <t xml:space="preserve"> Senior Digital Marketing Associate</t>
          </r>
        </is>
      </c>
      <c r="K33" s="16" t="inlineStr">
        <is>
          <t>Marketing Tech &amp; Digital Marketing · Communication &amp; Presentation</t>
        </is>
      </c>
      <c r="L33" s="16" t="inlineStr">
        <is>
          <t>Data Analytics, BI &amp; Visualisation · AI, GenAI &amp; Prompt Engineering · Product, Platform &amp; Domain Knowledge · Strategic Thinking &amp; Business Acumen</t>
        </is>
      </c>
      <c r="M33" s="16" t="inlineStr">
        <is>
          <t>Core 2 · Future-ready 2 · Functional 3 · Leadership —</t>
        </is>
      </c>
      <c r="N33" s="16" t="inlineStr">
        <is>
          <t>Google / HubSpot certifications</t>
        </is>
      </c>
      <c r="O33" s="16" t="inlineStr">
        <is>
          <t>None — only this department</t>
        </is>
      </c>
      <c r="P33" s="147" t="inlineStr">
        <is>
          <t>Datatech 1
Same title</t>
        </is>
      </c>
    </row>
    <row r="34" ht="68" customHeight="1">
      <c r="A34" s="16" t="inlineStr">
        <is>
          <t>Marketing</t>
        </is>
      </c>
      <c r="B34" s="147" t="inlineStr">
        <is>
          <t>A · Practitioner</t>
        </is>
      </c>
      <c r="C34" s="147" t="inlineStr">
        <is>
          <t>A3</t>
        </is>
      </c>
      <c r="D34" s="16" t="inlineStr">
        <is>
          <t>Senior Associate</t>
        </is>
      </c>
      <c r="E34" s="16" t="inlineStr">
        <is>
          <t>Marketing &amp; Communications</t>
        </is>
      </c>
      <c r="F34" s="16" t="inlineStr">
        <is>
          <t>Marketing Operations &amp; Automation</t>
        </is>
      </c>
      <c r="G34" s="16" t="inlineStr">
        <is>
          <t>Senior Marketing Operations Associate</t>
        </is>
      </c>
      <c r="H34" s="16" t="inlineStr">
        <is>
          <t>IC</t>
        </is>
      </c>
      <c r="I34" s="16" t="n">
        <v>1</v>
      </c>
      <c r="J34" s="16" t="inlineStr">
        <is>
          <r>
            <rPr>
              <rFont val="Calibri"/>
              <b val="1"/>
              <sz val="10"/>
            </rPr>
            <t>A2:</t>
          </r>
          <r>
            <rPr>
              <rFont val="Calibri"/>
              <sz val="10"/>
            </rPr>
            <t xml:space="preserve"> Marketing Operations Associate → A3: Senior Marketing Operations Associate</t>
          </r>
        </is>
      </c>
      <c r="K34" s="16" t="inlineStr">
        <is>
          <t>Marketing Tech &amp; Digital Marketing · Communication &amp; Presentation</t>
        </is>
      </c>
      <c r="L34" s="16" t="inlineStr">
        <is>
          <t>Data Analytics, BI &amp; Visualisation · AI, GenAI &amp; Prompt Engineering · Product, Platform &amp; Domain Knowledge · Strategic Thinking &amp; Business Acumen</t>
        </is>
      </c>
      <c r="M34" s="16" t="inlineStr">
        <is>
          <t>Core 2 · Future-ready 2 · Functional 3 · Leadership —</t>
        </is>
      </c>
      <c r="N34" s="16" t="inlineStr">
        <is>
          <t>Google / HubSpot certifications</t>
        </is>
      </c>
      <c r="O34" s="16" t="inlineStr">
        <is>
          <t>None — only this department</t>
        </is>
      </c>
      <c r="P34" s="147" t="inlineStr">
        <is>
          <t>iFile 1 · Corporate 1
Same title</t>
        </is>
      </c>
    </row>
    <row r="35" ht="81" customHeight="1">
      <c r="A35" s="16" t="inlineStr">
        <is>
          <t>Marketing</t>
        </is>
      </c>
      <c r="B35" s="147" t="inlineStr">
        <is>
          <t>A · Practitioner</t>
        </is>
      </c>
      <c r="C35" s="147" t="inlineStr">
        <is>
          <t>A3</t>
        </is>
      </c>
      <c r="D35" s="16" t="inlineStr">
        <is>
          <t>Senior Associate</t>
        </is>
      </c>
      <c r="E35" s="16" t="inlineStr">
        <is>
          <t>Sales &amp; Business Development</t>
        </is>
      </c>
      <c r="F35" s="16" t="inlineStr">
        <is>
          <t>Sales Development &amp; Prospecting</t>
        </is>
      </c>
      <c r="G35" s="16" t="inlineStr">
        <is>
          <t>Senior Sales Development Representative</t>
        </is>
      </c>
      <c r="H35" s="16" t="inlineStr">
        <is>
          <t>IC</t>
        </is>
      </c>
      <c r="I35" s="16" t="n">
        <v>3</v>
      </c>
      <c r="J35"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5" s="16" t="inlineStr">
        <is>
          <t>Sales, Negotiation &amp; Account Growth · Marketing Tech &amp; Digital Marketing</t>
        </is>
      </c>
      <c r="L35" s="16" t="inlineStr">
        <is>
          <t>Stakeholder &amp; Client Management · Communication &amp; Presentation · Product, Platform &amp; Domain Knowledge · Strategic Thinking &amp; Business Acumen</t>
        </is>
      </c>
      <c r="M35" s="16" t="inlineStr">
        <is>
          <t>Core 2 · Future-ready 2 · Functional 3 · Leadership —</t>
        </is>
      </c>
      <c r="N35" s="16" t="inlineStr">
        <is>
          <t>Google / HubSpot certifications</t>
        </is>
      </c>
      <c r="O35" s="16" t="inlineStr">
        <is>
          <t>None — only this department</t>
        </is>
      </c>
      <c r="P35" s="16" t="inlineStr">
        <is>
          <t>None — only CARBON</t>
        </is>
      </c>
    </row>
    <row r="36" ht="68" customHeight="1">
      <c r="A36" s="16" t="inlineStr">
        <is>
          <t>Marketing</t>
        </is>
      </c>
      <c r="B36" s="21" t="inlineStr">
        <is>
          <t>B · Specialist / Manager</t>
        </is>
      </c>
      <c r="C36" s="21" t="inlineStr">
        <is>
          <t>B1</t>
        </is>
      </c>
      <c r="D36" s="16" t="inlineStr">
        <is>
          <t>Specialist · POD Lead</t>
        </is>
      </c>
      <c r="E36" s="16" t="inlineStr">
        <is>
          <t>Design &amp; Creative</t>
        </is>
      </c>
      <c r="F36" s="16" t="inlineStr">
        <is>
          <t>Brand, Graphic &amp; Video Design</t>
        </is>
      </c>
      <c r="G36" s="16" t="inlineStr">
        <is>
          <t>Design Specialist – POD Lead</t>
        </is>
      </c>
      <c r="H36" s="16" t="inlineStr">
        <is>
          <t>POD Lead</t>
        </is>
      </c>
      <c r="I36" s="16" t="n">
        <v>1</v>
      </c>
      <c r="J36" s="16" t="inlineStr">
        <is>
          <r>
            <rPr>
              <rFont val="Calibri"/>
              <b val="1"/>
              <sz val="10"/>
            </rPr>
            <t>A3:</t>
          </r>
          <r>
            <rPr>
              <rFont val="Calibri"/>
              <sz val="10"/>
            </rPr>
            <t xml:space="preserve"> Senior Designer → B1: Design Specialist – POD Lead</t>
          </r>
        </is>
      </c>
      <c r="K36" s="16" t="inlineStr">
        <is>
          <t>Product, Platform &amp; Domain Knowledge · Communication &amp; Presentation</t>
        </is>
      </c>
      <c r="L36" s="16" t="inlineStr">
        <is>
          <t>Marketing Tech &amp; Digital Marketing · Process Improvement &amp; Quality Mindset · AI, GenAI &amp; Prompt Engineering · Stakeholder &amp; Client Management</t>
        </is>
      </c>
      <c r="M36" s="16" t="inlineStr">
        <is>
          <t>Core 3 · Future-ready 3 · Functional 3 · Leadership 1</t>
        </is>
      </c>
      <c r="N36" s="16" t="inlineStr">
        <is>
          <t>Internal product certification</t>
        </is>
      </c>
      <c r="O36" s="16" t="inlineStr">
        <is>
          <t>None — only this department</t>
        </is>
      </c>
      <c r="P36" s="16" t="inlineStr">
        <is>
          <t>None — only CARBON</t>
        </is>
      </c>
    </row>
    <row r="37" ht="81" customHeight="1">
      <c r="A37" s="16" t="inlineStr">
        <is>
          <t>Marketing</t>
        </is>
      </c>
      <c r="B37" s="21" t="inlineStr">
        <is>
          <t>B · Specialist / Manager</t>
        </is>
      </c>
      <c r="C37" s="21" t="inlineStr">
        <is>
          <t>B1</t>
        </is>
      </c>
      <c r="D37" s="16" t="inlineStr">
        <is>
          <t>Specialist</t>
        </is>
      </c>
      <c r="E37" s="16" t="inlineStr">
        <is>
          <t>Sales &amp; Business Development</t>
        </is>
      </c>
      <c r="F37" s="16" t="inlineStr">
        <is>
          <t>Sales Development &amp; Prospecting</t>
        </is>
      </c>
      <c r="G37" s="16" t="inlineStr">
        <is>
          <t>Account Executive</t>
        </is>
      </c>
      <c r="H37" s="16" t="inlineStr">
        <is>
          <t>IC</t>
        </is>
      </c>
      <c r="I37" s="16" t="n">
        <v>1</v>
      </c>
      <c r="J37"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7" s="16" t="inlineStr">
        <is>
          <t>Sales, Negotiation &amp; Account Growth · Marketing Tech &amp; Digital Marketing</t>
        </is>
      </c>
      <c r="L37" s="16" t="inlineStr">
        <is>
          <t>Stakeholder &amp; Client Management · Communication &amp; Presentation · Product, Platform &amp; Domain Knowledge · Strategic Thinking &amp; Business Acumen</t>
        </is>
      </c>
      <c r="M37" s="16" t="inlineStr">
        <is>
          <t>Core 3 · Future-ready 3 · Functional 3 · Leadership 1</t>
        </is>
      </c>
      <c r="N37" s="16" t="inlineStr">
        <is>
          <t>Google / HubSpot certifications</t>
        </is>
      </c>
      <c r="O37" s="16" t="inlineStr">
        <is>
          <t>None — only this department</t>
        </is>
      </c>
      <c r="P37" s="16" t="inlineStr">
        <is>
          <t>None — only CARBON</t>
        </is>
      </c>
    </row>
    <row r="38" ht="81" customHeight="1">
      <c r="A38" s="16" t="inlineStr">
        <is>
          <t>Marketing</t>
        </is>
      </c>
      <c r="B38" s="21" t="inlineStr">
        <is>
          <t>B · Specialist / Manager</t>
        </is>
      </c>
      <c r="C38" s="21" t="inlineStr">
        <is>
          <t>B1</t>
        </is>
      </c>
      <c r="D38" s="16" t="inlineStr">
        <is>
          <t>Team Lead</t>
        </is>
      </c>
      <c r="E38" s="16" t="inlineStr">
        <is>
          <t>Sales &amp; Business Development</t>
        </is>
      </c>
      <c r="F38" s="16" t="inlineStr">
        <is>
          <t>Sales Development &amp; Prospecting</t>
        </is>
      </c>
      <c r="G38" s="16" t="inlineStr">
        <is>
          <t>Team Lead – Sales Development</t>
        </is>
      </c>
      <c r="H38" s="16" t="inlineStr">
        <is>
          <t>People Manager</t>
        </is>
      </c>
      <c r="I38" s="16" t="n">
        <v>2</v>
      </c>
      <c r="J38"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8" s="16" t="inlineStr">
        <is>
          <t>Sales, Negotiation &amp; Account Growth · Marketing Tech &amp; Digital Marketing</t>
        </is>
      </c>
      <c r="L38" s="16" t="inlineStr">
        <is>
          <t>Stakeholder &amp; Client Management · Communication &amp; Presentation · Product, Platform &amp; Domain Knowledge · Strategic Thinking &amp; Business Acumen</t>
        </is>
      </c>
      <c r="M38" s="16" t="inlineStr">
        <is>
          <t>Core 3 · Future-ready 3 · Functional 3 · Leadership 2</t>
        </is>
      </c>
      <c r="N38" s="16" t="inlineStr">
        <is>
          <t>Google / HubSpot certifications</t>
        </is>
      </c>
      <c r="O38" s="16" t="inlineStr">
        <is>
          <t>None — only this department</t>
        </is>
      </c>
      <c r="P38" s="16" t="inlineStr">
        <is>
          <t>None — only CARBON</t>
        </is>
      </c>
    </row>
    <row r="39" ht="68" customHeight="1">
      <c r="A39" s="16" t="inlineStr">
        <is>
          <t>Marketing</t>
        </is>
      </c>
      <c r="B39" s="21" t="inlineStr">
        <is>
          <t>B · Specialist / Manager</t>
        </is>
      </c>
      <c r="C39" s="21" t="inlineStr">
        <is>
          <t>B2</t>
        </is>
      </c>
      <c r="D39" s="16" t="inlineStr">
        <is>
          <t>Manager</t>
        </is>
      </c>
      <c r="E39" s="16" t="inlineStr">
        <is>
          <t>Marketing &amp; Communications</t>
        </is>
      </c>
      <c r="F39" s="16" t="inlineStr">
        <is>
          <t>Demand Generation, Brand &amp; Events</t>
        </is>
      </c>
      <c r="G39" s="16" t="inlineStr">
        <is>
          <t>Marketing Manager</t>
        </is>
      </c>
      <c r="H39" s="16" t="inlineStr">
        <is>
          <t>People Manager</t>
        </is>
      </c>
      <c r="I39" s="16" t="n">
        <v>1</v>
      </c>
      <c r="J39" s="16" t="inlineStr">
        <is>
          <r>
            <rPr>
              <rFont val="Calibri"/>
              <b val="1"/>
              <sz val="10"/>
            </rPr>
            <t>A2:</t>
          </r>
          <r>
            <rPr>
              <rFont val="Calibri"/>
              <sz val="10"/>
            </rPr>
            <t xml:space="preserve"> Marketing Associate → B2: Marketing Manager / Senior Marketing Specialist – POD Lead</t>
          </r>
        </is>
      </c>
      <c r="K39" s="16" t="inlineStr">
        <is>
          <t>Marketing Tech &amp; Digital Marketing · Communication &amp; Presentation</t>
        </is>
      </c>
      <c r="L39" s="16" t="inlineStr">
        <is>
          <t>Data Analytics, BI &amp; Visualisation · AI, GenAI &amp; Prompt Engineering · Product, Platform &amp; Domain Knowledge · Strategic Thinking &amp; Business Acumen</t>
        </is>
      </c>
      <c r="M39" s="16" t="inlineStr">
        <is>
          <t>Core 3 · Future-ready 3 · Functional 4 · Leadership 3</t>
        </is>
      </c>
      <c r="N39" s="16" t="inlineStr">
        <is>
          <t>Google / HubSpot certifications</t>
        </is>
      </c>
      <c r="O39" s="16" t="inlineStr">
        <is>
          <t>None — only this department</t>
        </is>
      </c>
      <c r="P39" s="16" t="inlineStr">
        <is>
          <t>None — only CARBON</t>
        </is>
      </c>
    </row>
    <row r="40" ht="68" customHeight="1">
      <c r="A40" s="16" t="inlineStr">
        <is>
          <t>Marketing</t>
        </is>
      </c>
      <c r="B40" s="21" t="inlineStr">
        <is>
          <t>B · Specialist / Manager</t>
        </is>
      </c>
      <c r="C40" s="21" t="inlineStr">
        <is>
          <t>B2</t>
        </is>
      </c>
      <c r="D40" s="16" t="inlineStr">
        <is>
          <t>Senior Specialist · POD Lead</t>
        </is>
      </c>
      <c r="E40" s="16" t="inlineStr">
        <is>
          <t>Marketing &amp; Communications</t>
        </is>
      </c>
      <c r="F40" s="16" t="inlineStr">
        <is>
          <t>Demand Generation, Brand &amp; Events</t>
        </is>
      </c>
      <c r="G40" s="16" t="inlineStr">
        <is>
          <t>Senior Marketing Specialist – POD Lead</t>
        </is>
      </c>
      <c r="H40" s="16" t="inlineStr">
        <is>
          <t>POD Lead</t>
        </is>
      </c>
      <c r="I40" s="16" t="n">
        <v>1</v>
      </c>
      <c r="J40" s="16" t="inlineStr">
        <is>
          <r>
            <rPr>
              <rFont val="Calibri"/>
              <b val="1"/>
              <sz val="10"/>
            </rPr>
            <t>A2:</t>
          </r>
          <r>
            <rPr>
              <rFont val="Calibri"/>
              <sz val="10"/>
            </rPr>
            <t xml:space="preserve"> Marketing Associate → B2: Marketing Manager / Senior Marketing Specialist – POD Lead</t>
          </r>
        </is>
      </c>
      <c r="K40" s="16" t="inlineStr">
        <is>
          <t>Marketing Tech &amp; Digital Marketing · Communication &amp; Presentation</t>
        </is>
      </c>
      <c r="L40" s="16" t="inlineStr">
        <is>
          <t>Data Analytics, BI &amp; Visualisation · AI, GenAI &amp; Prompt Engineering · Product, Platform &amp; Domain Knowledge · Strategic Thinking &amp; Business Acumen</t>
        </is>
      </c>
      <c r="M40" s="16" t="inlineStr">
        <is>
          <t>Core 3 · Future-ready 3 · Functional 4 · Leadership 2</t>
        </is>
      </c>
      <c r="N40" s="16" t="inlineStr">
        <is>
          <t>Google / HubSpot certifications</t>
        </is>
      </c>
      <c r="O40" s="16" t="inlineStr">
        <is>
          <t>None — only this department</t>
        </is>
      </c>
      <c r="P40" s="16" t="inlineStr">
        <is>
          <t>None — only CARBON</t>
        </is>
      </c>
    </row>
    <row r="41" ht="81" customHeight="1">
      <c r="A41" s="16" t="inlineStr">
        <is>
          <t>Marketing</t>
        </is>
      </c>
      <c r="B41" s="21" t="inlineStr">
        <is>
          <t>B · Specialist / Manager</t>
        </is>
      </c>
      <c r="C41" s="21" t="inlineStr">
        <is>
          <t>B2</t>
        </is>
      </c>
      <c r="D41" s="16" t="inlineStr">
        <is>
          <t>Senior Specialist · POD Lead</t>
        </is>
      </c>
      <c r="E41" s="16" t="inlineStr">
        <is>
          <t>Sales &amp; Business Development</t>
        </is>
      </c>
      <c r="F41" s="16" t="inlineStr">
        <is>
          <t>Sales Development &amp; Prospecting</t>
        </is>
      </c>
      <c r="G41" s="16" t="inlineStr">
        <is>
          <t>Senior Account Executive – POD Lead</t>
        </is>
      </c>
      <c r="H41" s="16" t="inlineStr">
        <is>
          <t>POD Lead</t>
        </is>
      </c>
      <c r="I41" s="16" t="n">
        <v>1</v>
      </c>
      <c r="J41" s="16"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41" s="16" t="inlineStr">
        <is>
          <t>Sales, Negotiation &amp; Account Growth · Marketing Tech &amp; Digital Marketing</t>
        </is>
      </c>
      <c r="L41" s="16" t="inlineStr">
        <is>
          <t>Stakeholder &amp; Client Management · Communication &amp; Presentation · Product, Platform &amp; Domain Knowledge · Strategic Thinking &amp; Business Acumen</t>
        </is>
      </c>
      <c r="M41" s="16" t="inlineStr">
        <is>
          <t>Core 3 · Future-ready 3 · Functional 4 · Leadership 2</t>
        </is>
      </c>
      <c r="N41" s="16" t="inlineStr">
        <is>
          <t>Google / HubSpot certifications</t>
        </is>
      </c>
      <c r="O41" s="16" t="inlineStr">
        <is>
          <t>None — only this department</t>
        </is>
      </c>
      <c r="P41" s="16" t="inlineStr">
        <is>
          <t>None — only CARBON</t>
        </is>
      </c>
    </row>
    <row r="42" ht="68" customHeight="1">
      <c r="A42" s="16" t="inlineStr">
        <is>
          <t>Marketing</t>
        </is>
      </c>
      <c r="B42" s="21" t="inlineStr">
        <is>
          <t>B · Specialist / Manager</t>
        </is>
      </c>
      <c r="C42" s="21" t="inlineStr">
        <is>
          <t>B3</t>
        </is>
      </c>
      <c r="D42" s="16" t="inlineStr">
        <is>
          <t>Senior Manager</t>
        </is>
      </c>
      <c r="E42" s="16" t="inlineStr">
        <is>
          <t>Marketing &amp; Communications</t>
        </is>
      </c>
      <c r="F42" s="16" t="inlineStr">
        <is>
          <t>Marketing Leadership</t>
        </is>
      </c>
      <c r="G42" s="16" t="inlineStr">
        <is>
          <t>Senior Marketing Manager</t>
        </is>
      </c>
      <c r="H42" s="16" t="inlineStr">
        <is>
          <t>People Manager</t>
        </is>
      </c>
      <c r="I42" s="16" t="n">
        <v>1</v>
      </c>
      <c r="J42" s="16" t="inlineStr">
        <is>
          <r>
            <rPr>
              <rFont val="Calibri"/>
              <b val="1"/>
              <sz val="10"/>
            </rPr>
            <t>B3:</t>
          </r>
          <r>
            <rPr>
              <rFont val="Calibri"/>
              <sz val="10"/>
            </rPr>
            <t xml:space="preserve"> Senior Marketing Manager</t>
          </r>
        </is>
      </c>
      <c r="K42" s="16" t="inlineStr">
        <is>
          <t>Marketing Tech &amp; Digital Marketing · Communication &amp; Presentation</t>
        </is>
      </c>
      <c r="L42" s="16" t="inlineStr">
        <is>
          <t>Data Analytics, BI &amp; Visualisation · AI, GenAI &amp; Prompt Engineering · Product, Platform &amp; Domain Knowledge · Strategic Thinking &amp; Business Acumen</t>
        </is>
      </c>
      <c r="M42" s="16" t="inlineStr">
        <is>
          <t>Core 4 · Future-ready 3 · Functional 4 · Leadership 4</t>
        </is>
      </c>
      <c r="N42" s="16" t="inlineStr">
        <is>
          <t>Google / HubSpot certifications</t>
        </is>
      </c>
      <c r="O42" s="16" t="inlineStr">
        <is>
          <t>None — only this department</t>
        </is>
      </c>
      <c r="P42" s="16" t="inlineStr">
        <is>
          <t>None — only CARBON</t>
        </is>
      </c>
    </row>
    <row r="43" ht="55" customHeight="1">
      <c r="A43" s="16" t="inlineStr">
        <is>
          <t>Quality Assurance</t>
        </is>
      </c>
      <c r="B43" s="147" t="inlineStr">
        <is>
          <t>A · Practitioner</t>
        </is>
      </c>
      <c r="C43" s="147" t="inlineStr">
        <is>
          <t>A3</t>
        </is>
      </c>
      <c r="D43" s="16" t="inlineStr">
        <is>
          <t>Senior Associate</t>
        </is>
      </c>
      <c r="E43" s="16" t="inlineStr">
        <is>
          <t>Quality Assurance</t>
        </is>
      </c>
      <c r="F43" s="16" t="inlineStr">
        <is>
          <t>Functional &amp; Domain Testing</t>
        </is>
      </c>
      <c r="G43" s="16" t="inlineStr">
        <is>
          <t>Senior QA Engineer</t>
        </is>
      </c>
      <c r="H43" s="16" t="inlineStr">
        <is>
          <t>IC</t>
        </is>
      </c>
      <c r="I43" s="16" t="n">
        <v>6</v>
      </c>
      <c r="J43" s="16" t="inlineStr">
        <is>
          <r>
            <rPr>
              <rFont val="Calibri"/>
              <b val="1"/>
              <sz val="10"/>
            </rPr>
            <t>A3:</t>
          </r>
          <r>
            <rPr>
              <rFont val="Calibri"/>
              <sz val="10"/>
            </rPr>
            <t xml:space="preserve"> Senior QA Engineer</t>
          </r>
        </is>
      </c>
      <c r="K43" s="16" t="inlineStr">
        <is>
          <t>Test Automation &amp; QA Engineering · Product, Platform &amp; Domain Knowledge</t>
        </is>
      </c>
      <c r="L43" s="16" t="inlineStr">
        <is>
          <t>Database, SQL &amp; Data Engineering · AI, GenAI &amp; Prompt Engineering · Process Improvement &amp; Quality Mindset · Communication &amp; Presentation</t>
        </is>
      </c>
      <c r="M43" s="16" t="inlineStr">
        <is>
          <t>Core 2 · Future-ready 2 · Functional 3 · Leadership —</t>
        </is>
      </c>
      <c r="N43" s="16" t="inlineStr">
        <is>
          <t>ISTQB Foundation / Advanced; Internal product certification</t>
        </is>
      </c>
      <c r="O43" s="242" t="inlineStr">
        <is>
          <t>Services</t>
        </is>
      </c>
      <c r="P43" s="147" t="inlineStr">
        <is>
          <r>
            <rPr>
              <rFont val="Calibri"/>
              <sz val="10"/>
            </rPr>
            <t xml:space="preserve">iFile 11 · iDEAL 1 · Datatech 1
</t>
          </r>
          <r>
            <rPr>
              <rFont val="Calibri"/>
              <b val="1"/>
              <sz val="10"/>
            </rPr>
            <t>Titled there:</t>
          </r>
          <r>
            <rPr>
              <rFont val="Calibri"/>
              <sz val="10"/>
            </rPr>
            <t xml:space="preserve"> QA Specialist / Senior QA Engineer</t>
          </r>
        </is>
      </c>
    </row>
    <row r="44" ht="55" customHeight="1">
      <c r="A44" s="16" t="inlineStr">
        <is>
          <t>Quality Assurance</t>
        </is>
      </c>
      <c r="B44" s="147" t="inlineStr">
        <is>
          <t>A · Practitioner</t>
        </is>
      </c>
      <c r="C44" s="147" t="inlineStr">
        <is>
          <t>A3</t>
        </is>
      </c>
      <c r="D44" s="16" t="inlineStr">
        <is>
          <t>Senior Associate</t>
        </is>
      </c>
      <c r="E44" s="16" t="inlineStr">
        <is>
          <t>Quality Assurance</t>
        </is>
      </c>
      <c r="F44" s="16" t="inlineStr">
        <is>
          <t>Test Automation</t>
        </is>
      </c>
      <c r="G44" s="16" t="inlineStr">
        <is>
          <t>Senior QA Automation Engineer</t>
        </is>
      </c>
      <c r="H44" s="16" t="inlineStr">
        <is>
          <t>IC</t>
        </is>
      </c>
      <c r="I44" s="16" t="n">
        <v>1</v>
      </c>
      <c r="J44" s="16" t="inlineStr">
        <is>
          <r>
            <rPr>
              <rFont val="Calibri"/>
              <b val="1"/>
              <sz val="10"/>
            </rPr>
            <t>A3:</t>
          </r>
          <r>
            <rPr>
              <rFont val="Calibri"/>
              <sz val="10"/>
            </rPr>
            <t xml:space="preserve"> Senior QA Automation Engineer</t>
          </r>
        </is>
      </c>
      <c r="K44" s="16" t="inlineStr">
        <is>
          <t>Test Automation &amp; QA Engineering · Product, Platform &amp; Domain Knowledge</t>
        </is>
      </c>
      <c r="L44" s="16" t="inlineStr">
        <is>
          <t>Database, SQL &amp; Data Engineering · AI, GenAI &amp; Prompt Engineering · Process Improvement &amp; Quality Mindset · Communication &amp; Presentation</t>
        </is>
      </c>
      <c r="M44" s="16" t="inlineStr">
        <is>
          <t>Core 2 · Future-ready 2 · Functional 3 · Leadership —</t>
        </is>
      </c>
      <c r="N44" s="16" t="inlineStr">
        <is>
          <t>ISTQB Foundation / Advanced; Internal product certification</t>
        </is>
      </c>
      <c r="O44" s="16" t="inlineStr">
        <is>
          <t>None — only this department</t>
        </is>
      </c>
      <c r="P44" s="147" t="inlineStr">
        <is>
          <t>iDEAL 3 · iFile 1 · Datatech 1
Same title</t>
        </is>
      </c>
    </row>
    <row r="45" ht="55" customHeight="1">
      <c r="A45" s="16" t="inlineStr">
        <is>
          <t>Quality Assurance</t>
        </is>
      </c>
      <c r="B45" s="21" t="inlineStr">
        <is>
          <t>B · Specialist / Manager</t>
        </is>
      </c>
      <c r="C45" s="21" t="inlineStr">
        <is>
          <t>B2</t>
        </is>
      </c>
      <c r="D45" s="16" t="inlineStr">
        <is>
          <t>Manager</t>
        </is>
      </c>
      <c r="E45" s="16" t="inlineStr">
        <is>
          <t>Quality Assurance</t>
        </is>
      </c>
      <c r="F45" s="16" t="inlineStr">
        <is>
          <t>Test Management &amp; QA Leadership</t>
        </is>
      </c>
      <c r="G45" s="16" t="inlineStr">
        <is>
          <t>QA Manager</t>
        </is>
      </c>
      <c r="H45" s="16" t="inlineStr">
        <is>
          <t>People Manager</t>
        </is>
      </c>
      <c r="I45" s="16" t="n">
        <v>1</v>
      </c>
      <c r="J45" s="16" t="inlineStr">
        <is>
          <r>
            <rPr>
              <rFont val="Calibri"/>
              <b val="1"/>
              <sz val="10"/>
            </rPr>
            <t>B2:</t>
          </r>
          <r>
            <rPr>
              <rFont val="Calibri"/>
              <sz val="10"/>
            </rPr>
            <t xml:space="preserve"> QA Manager</t>
          </r>
        </is>
      </c>
      <c r="K45" s="16" t="inlineStr">
        <is>
          <t>Test Automation &amp; QA Engineering · Product, Platform &amp; Domain Knowledge</t>
        </is>
      </c>
      <c r="L45" s="16" t="inlineStr">
        <is>
          <t>Database, SQL &amp; Data Engineering · AI, GenAI &amp; Prompt Engineering · Process Improvement &amp; Quality Mindset · Communication &amp; Presentation</t>
        </is>
      </c>
      <c r="M45" s="16" t="inlineStr">
        <is>
          <t>Core 3 · Future-ready 3 · Functional 4 · Leadership 3</t>
        </is>
      </c>
      <c r="N45" s="16" t="inlineStr">
        <is>
          <t>ISTQB Foundation / Advanced; Internal product certification</t>
        </is>
      </c>
      <c r="O45" s="16" t="inlineStr">
        <is>
          <t>None — only this department</t>
        </is>
      </c>
      <c r="P45" s="147" t="inlineStr">
        <is>
          <r>
            <rPr>
              <rFont val="Calibri"/>
              <sz val="10"/>
            </rPr>
            <t xml:space="preserve">iFile 2
</t>
          </r>
          <r>
            <rPr>
              <rFont val="Calibri"/>
              <b val="1"/>
              <sz val="10"/>
            </rPr>
            <t>Titled there:</t>
          </r>
          <r>
            <rPr>
              <rFont val="Calibri"/>
              <sz val="10"/>
            </rPr>
            <t xml:space="preserve"> Senior QA Manager / Senior QA Specialist – POD Lead</t>
          </r>
        </is>
      </c>
    </row>
    <row r="46" ht="55" customHeight="1">
      <c r="A46" s="16" t="inlineStr">
        <is>
          <t>Sales</t>
        </is>
      </c>
      <c r="B46" s="147" t="inlineStr">
        <is>
          <t>A · Practitioner</t>
        </is>
      </c>
      <c r="C46" s="147" t="inlineStr">
        <is>
          <t>A3</t>
        </is>
      </c>
      <c r="D46" s="16" t="inlineStr">
        <is>
          <t>Senior Associate</t>
        </is>
      </c>
      <c r="E46" s="16" t="inlineStr">
        <is>
          <t>Sales &amp; Business Development</t>
        </is>
      </c>
      <c r="F46" s="16" t="inlineStr">
        <is>
          <t>Bids, RFP &amp; Sales Operations</t>
        </is>
      </c>
      <c r="G46" s="16" t="inlineStr">
        <is>
          <t>Senior Sales Operations Analyst</t>
        </is>
      </c>
      <c r="H46" s="16" t="inlineStr">
        <is>
          <t>IC</t>
        </is>
      </c>
      <c r="I46" s="16" t="n">
        <v>1</v>
      </c>
      <c r="J46" s="16" t="inlineStr">
        <is>
          <r>
            <rPr>
              <rFont val="Calibri"/>
              <b val="1"/>
              <sz val="10"/>
            </rPr>
            <t>A3:</t>
          </r>
          <r>
            <rPr>
              <rFont val="Calibri"/>
              <sz val="10"/>
            </rPr>
            <t xml:space="preserve"> Senior Sales Operations Analyst → B1: Sales Operations Specialist – POD Lead</t>
          </r>
        </is>
      </c>
      <c r="K46" s="16" t="inlineStr">
        <is>
          <t>Sales, Negotiation &amp; Account Growth · Marketing Tech &amp; Digital Marketing</t>
        </is>
      </c>
      <c r="L46" s="16" t="inlineStr">
        <is>
          <t>Stakeholder &amp; Client Management · Communication &amp; Presentation · Product, Platform &amp; Domain Knowledge · Strategic Thinking &amp; Business Acumen</t>
        </is>
      </c>
      <c r="M46" s="16" t="inlineStr">
        <is>
          <t>Core 2 · Future-ready 2 · Functional 3 · Leadership —</t>
        </is>
      </c>
      <c r="N46" s="16" t="inlineStr">
        <is>
          <t>Google / HubSpot certifications</t>
        </is>
      </c>
      <c r="O46" s="16" t="inlineStr">
        <is>
          <t>None — only this department</t>
        </is>
      </c>
      <c r="P46" s="16" t="inlineStr">
        <is>
          <t>None — only CARBON</t>
        </is>
      </c>
    </row>
    <row r="47" ht="55" customHeight="1">
      <c r="A47" s="16" t="inlineStr">
        <is>
          <t>Sales</t>
        </is>
      </c>
      <c r="B47" s="21" t="inlineStr">
        <is>
          <t>B · Specialist / Manager</t>
        </is>
      </c>
      <c r="C47" s="21" t="inlineStr">
        <is>
          <t>B1</t>
        </is>
      </c>
      <c r="D47" s="16" t="inlineStr">
        <is>
          <t>Specialist · POD Lead</t>
        </is>
      </c>
      <c r="E47" s="16" t="inlineStr">
        <is>
          <t>Sales &amp; Business Development</t>
        </is>
      </c>
      <c r="F47" s="16" t="inlineStr">
        <is>
          <t>Bids, RFP &amp; Sales Operations</t>
        </is>
      </c>
      <c r="G47" s="16" t="inlineStr">
        <is>
          <t>Sales Operations Specialist – POD Lead</t>
        </is>
      </c>
      <c r="H47" s="16" t="inlineStr">
        <is>
          <t>POD Lead</t>
        </is>
      </c>
      <c r="I47" s="16" t="n">
        <v>1</v>
      </c>
      <c r="J47" s="16" t="inlineStr">
        <is>
          <r>
            <rPr>
              <rFont val="Calibri"/>
              <b val="1"/>
              <sz val="10"/>
            </rPr>
            <t>A3:</t>
          </r>
          <r>
            <rPr>
              <rFont val="Calibri"/>
              <sz val="10"/>
            </rPr>
            <t xml:space="preserve"> Senior Sales Operations Analyst → B1: Sales Operations Specialist – POD Lead</t>
          </r>
        </is>
      </c>
      <c r="K47" s="16" t="inlineStr">
        <is>
          <t>Sales, Negotiation &amp; Account Growth · Marketing Tech &amp; Digital Marketing</t>
        </is>
      </c>
      <c r="L47" s="16" t="inlineStr">
        <is>
          <t>Stakeholder &amp; Client Management · Communication &amp; Presentation · Product, Platform &amp; Domain Knowledge · Strategic Thinking &amp; Business Acumen</t>
        </is>
      </c>
      <c r="M47" s="16" t="inlineStr">
        <is>
          <t>Core 3 · Future-ready 3 · Functional 3 · Leadership 1</t>
        </is>
      </c>
      <c r="N47" s="16" t="inlineStr">
        <is>
          <t>Google / HubSpot certifications</t>
        </is>
      </c>
      <c r="O47" s="16" t="inlineStr">
        <is>
          <t>None — only this department</t>
        </is>
      </c>
      <c r="P47" s="16" t="inlineStr">
        <is>
          <t>None — only CARBON</t>
        </is>
      </c>
    </row>
    <row r="48" ht="55" customHeight="1">
      <c r="A48" s="16" t="inlineStr">
        <is>
          <t>Sales</t>
        </is>
      </c>
      <c r="B48" s="21" t="inlineStr">
        <is>
          <t>B · Specialist / Manager</t>
        </is>
      </c>
      <c r="C48" s="21" t="inlineStr">
        <is>
          <t>B2</t>
        </is>
      </c>
      <c r="D48" s="16" t="inlineStr">
        <is>
          <t>Senior Specialist</t>
        </is>
      </c>
      <c r="E48" s="16" t="inlineStr">
        <is>
          <t>Sales &amp; Business Development</t>
        </is>
      </c>
      <c r="F48" s="16" t="inlineStr">
        <is>
          <t>Sales Leadership</t>
        </is>
      </c>
      <c r="G48" s="16" t="inlineStr">
        <is>
          <t>Lead Account Executive</t>
        </is>
      </c>
      <c r="H48" s="16" t="inlineStr">
        <is>
          <t>IC</t>
        </is>
      </c>
      <c r="I48" s="16" t="n">
        <v>1</v>
      </c>
      <c r="J48" s="16" t="inlineStr">
        <is>
          <r>
            <rPr>
              <rFont val="Calibri"/>
              <b val="1"/>
              <sz val="10"/>
            </rPr>
            <t>B2:</t>
          </r>
          <r>
            <rPr>
              <rFont val="Calibri"/>
              <sz val="10"/>
            </rPr>
            <t xml:space="preserve"> Lead Account Executive → B3: Lead Account Executive → C1: Principal – Enterprise Sales</t>
          </r>
        </is>
      </c>
      <c r="K48" s="16" t="inlineStr">
        <is>
          <t>Sales, Negotiation &amp; Account Growth · Marketing Tech &amp; Digital Marketing</t>
        </is>
      </c>
      <c r="L48" s="16" t="inlineStr">
        <is>
          <t>Stakeholder &amp; Client Management · Communication &amp; Presentation · Product, Platform &amp; Domain Knowledge · Strategic Thinking &amp; Business Acumen</t>
        </is>
      </c>
      <c r="M48" s="16" t="inlineStr">
        <is>
          <t>Core 3 · Future-ready 3 · Functional 4 · Leadership 2</t>
        </is>
      </c>
      <c r="N48" s="16" t="inlineStr">
        <is>
          <t>Google / HubSpot certifications</t>
        </is>
      </c>
      <c r="O48" s="16" t="inlineStr">
        <is>
          <t>None — only this department</t>
        </is>
      </c>
      <c r="P48" s="147" t="inlineStr">
        <is>
          <r>
            <rPr>
              <rFont val="Calibri"/>
              <sz val="10"/>
            </rPr>
            <t xml:space="preserve">iFile 1
</t>
          </r>
          <r>
            <rPr>
              <rFont val="Calibri"/>
              <b val="1"/>
              <sz val="10"/>
            </rPr>
            <t>Titled there:</t>
          </r>
          <r>
            <rPr>
              <rFont val="Calibri"/>
              <sz val="10"/>
            </rPr>
            <t xml:space="preserve"> Senior Account Executive – POD Lead</t>
          </r>
        </is>
      </c>
    </row>
    <row r="49" ht="55" customHeight="1">
      <c r="A49" s="16" t="inlineStr">
        <is>
          <t>Sales</t>
        </is>
      </c>
      <c r="B49" s="21" t="inlineStr">
        <is>
          <t>B · Specialist / Manager</t>
        </is>
      </c>
      <c r="C49" s="21" t="inlineStr">
        <is>
          <t>B3</t>
        </is>
      </c>
      <c r="D49" s="16" t="inlineStr">
        <is>
          <t>Lead Specialist</t>
        </is>
      </c>
      <c r="E49" s="16" t="inlineStr">
        <is>
          <t>Sales &amp; Business Development</t>
        </is>
      </c>
      <c r="F49" s="16" t="inlineStr">
        <is>
          <t>Sales Leadership</t>
        </is>
      </c>
      <c r="G49" s="16" t="inlineStr">
        <is>
          <t>Lead Account Executive</t>
        </is>
      </c>
      <c r="H49" s="16" t="inlineStr">
        <is>
          <t>IC</t>
        </is>
      </c>
      <c r="I49" s="16" t="n">
        <v>1</v>
      </c>
      <c r="J49" s="16" t="inlineStr">
        <is>
          <r>
            <rPr>
              <rFont val="Calibri"/>
              <b val="1"/>
              <sz val="10"/>
            </rPr>
            <t>B2:</t>
          </r>
          <r>
            <rPr>
              <rFont val="Calibri"/>
              <sz val="10"/>
            </rPr>
            <t xml:space="preserve"> Lead Account Executive → B3: Lead Account Executive → C1: Principal – Enterprise Sales</t>
          </r>
        </is>
      </c>
      <c r="K49" s="16" t="inlineStr">
        <is>
          <t>Sales, Negotiation &amp; Account Growth · Marketing Tech &amp; Digital Marketing</t>
        </is>
      </c>
      <c r="L49" s="16" t="inlineStr">
        <is>
          <t>Stakeholder &amp; Client Management · Communication &amp; Presentation · Product, Platform &amp; Domain Knowledge · Strategic Thinking &amp; Business Acumen</t>
        </is>
      </c>
      <c r="M49" s="16" t="inlineStr">
        <is>
          <t>Core 4 · Future-ready 3 · Functional 4 · Leadership 3</t>
        </is>
      </c>
      <c r="N49" s="16" t="inlineStr">
        <is>
          <t>Google / HubSpot certifications</t>
        </is>
      </c>
      <c r="O49" s="16" t="inlineStr">
        <is>
          <t>None — only this department</t>
        </is>
      </c>
      <c r="P49" s="16" t="inlineStr">
        <is>
          <t>None — only CARBON</t>
        </is>
      </c>
    </row>
    <row r="50" ht="55" customHeight="1">
      <c r="A50" s="16" t="inlineStr">
        <is>
          <t>Sales</t>
        </is>
      </c>
      <c r="B50" s="142" t="inlineStr">
        <is>
          <t>C · Principal / Head</t>
        </is>
      </c>
      <c r="C50" s="142" t="inlineStr">
        <is>
          <t>C1</t>
        </is>
      </c>
      <c r="D50" s="16" t="inlineStr">
        <is>
          <t>Principal</t>
        </is>
      </c>
      <c r="E50" s="16" t="inlineStr">
        <is>
          <t>Sales &amp; Business Development</t>
        </is>
      </c>
      <c r="F50" s="16" t="inlineStr">
        <is>
          <t>Sales Leadership</t>
        </is>
      </c>
      <c r="G50" s="16" t="inlineStr">
        <is>
          <t>Principal – Enterprise Sales</t>
        </is>
      </c>
      <c r="H50" s="16" t="inlineStr">
        <is>
          <t>IC</t>
        </is>
      </c>
      <c r="I50" s="16" t="n">
        <v>1</v>
      </c>
      <c r="J50" s="16" t="inlineStr">
        <is>
          <r>
            <rPr>
              <rFont val="Calibri"/>
              <b val="1"/>
              <sz val="10"/>
            </rPr>
            <t>B2:</t>
          </r>
          <r>
            <rPr>
              <rFont val="Calibri"/>
              <sz val="10"/>
            </rPr>
            <t xml:space="preserve"> Lead Account Executive → B3: Lead Account Executive → C1: Principal – Enterprise Sales</t>
          </r>
        </is>
      </c>
      <c r="K50" s="16" t="inlineStr">
        <is>
          <t>Sales, Negotiation &amp; Account Growth · Marketing Tech &amp; Digital Marketing</t>
        </is>
      </c>
      <c r="L50" s="16" t="inlineStr">
        <is>
          <t>Stakeholder &amp; Client Management · Communication &amp; Presentation · Product, Platform &amp; Domain Knowledge · Strategic Thinking &amp; Business Acumen</t>
        </is>
      </c>
      <c r="M50" s="16" t="inlineStr">
        <is>
          <t>Core 4 · Future-ready 4 · Functional 4 · Leadership 4</t>
        </is>
      </c>
      <c r="N50" s="16" t="inlineStr">
        <is>
          <t>Google / HubSpot certifications</t>
        </is>
      </c>
      <c r="O50" s="16" t="inlineStr">
        <is>
          <t>None — only this department</t>
        </is>
      </c>
      <c r="P50" s="147" t="inlineStr">
        <is>
          <r>
            <rPr>
              <rFont val="Calibri"/>
              <sz val="10"/>
            </rPr>
            <t xml:space="preserve">iFile 1 · Datatech 1
</t>
          </r>
          <r>
            <rPr>
              <rFont val="Calibri"/>
              <b val="1"/>
              <sz val="10"/>
            </rPr>
            <t>Titled there:</t>
          </r>
          <r>
            <rPr>
              <rFont val="Calibri"/>
              <sz val="10"/>
            </rPr>
            <t xml:space="preserve"> Principal – Enterprise Sales / Principal – Sales</t>
          </r>
        </is>
      </c>
    </row>
    <row r="51" ht="55" customHeight="1">
      <c r="A51" s="16" t="inlineStr">
        <is>
          <t>Sales</t>
        </is>
      </c>
      <c r="B51" s="138" t="inlineStr">
        <is>
          <t>X · Consultant</t>
        </is>
      </c>
      <c r="C51" s="138" t="inlineStr">
        <is>
          <t>X3</t>
        </is>
      </c>
      <c r="D51" s="16" t="inlineStr">
        <is>
          <t>Senior Consultant / Advisor</t>
        </is>
      </c>
      <c r="E51" s="16" t="inlineStr">
        <is>
          <t>Sales &amp; Business Development</t>
        </is>
      </c>
      <c r="F51" s="16" t="inlineStr">
        <is>
          <t>Enterprise Sales &amp; Account Management</t>
        </is>
      </c>
      <c r="G51" s="16" t="inlineStr">
        <is>
          <t>Senior Consultant – Enterprise Sales &amp; Account Management</t>
        </is>
      </c>
      <c r="H51" s="16" t="inlineStr">
        <is>
          <t>Consultant</t>
        </is>
      </c>
      <c r="I51" s="16" t="n">
        <v>1</v>
      </c>
      <c r="J51" s="16" t="inlineStr">
        <is>
          <r>
            <rPr>
              <rFont val="Calibri"/>
              <b val="1"/>
              <sz val="10"/>
            </rPr>
            <t>X3:</t>
          </r>
          <r>
            <rPr>
              <rFont val="Calibri"/>
              <sz val="10"/>
            </rPr>
            <t xml:space="preserve"> Senior Consultant – Enterprise Sales &amp; Account Management</t>
          </r>
        </is>
      </c>
      <c r="K51" s="16" t="inlineStr">
        <is>
          <t>Sales, Negotiation &amp; Account Growth · Marketing Tech &amp; Digital Marketing</t>
        </is>
      </c>
      <c r="L51" s="16" t="inlineStr">
        <is>
          <t>Stakeholder &amp; Client Management · Communication &amp; Presentation · Product, Platform &amp; Domain Knowledge · Strategic Thinking &amp; Business Acumen</t>
        </is>
      </c>
      <c r="M51" s="16" t="inlineStr">
        <is>
          <t>Per statement of work</t>
        </is>
      </c>
      <c r="N51" s="16" t="inlineStr">
        <is>
          <t>Google / HubSpot certifications</t>
        </is>
      </c>
      <c r="O51" s="16" t="inlineStr">
        <is>
          <t>None — only this department</t>
        </is>
      </c>
      <c r="P51" s="16" t="inlineStr">
        <is>
          <t>None — only CARBON</t>
        </is>
      </c>
    </row>
    <row r="52" ht="81" customHeight="1">
      <c r="A52" s="16" t="inlineStr">
        <is>
          <t>Services</t>
        </is>
      </c>
      <c r="B52" s="147" t="inlineStr">
        <is>
          <t>A · Practitioner</t>
        </is>
      </c>
      <c r="C52" s="147" t="inlineStr">
        <is>
          <t>A2</t>
        </is>
      </c>
      <c r="D52" s="16" t="inlineStr">
        <is>
          <t>Associate</t>
        </is>
      </c>
      <c r="E52" s="16" t="inlineStr">
        <is>
          <t>Consulting &amp; Professional Services</t>
        </is>
      </c>
      <c r="F52" s="16" t="inlineStr">
        <is>
          <t>XBRL Tagging, Conversion &amp; Filing</t>
        </is>
      </c>
      <c r="G52" s="16" t="inlineStr">
        <is>
          <t>Financial Analyst</t>
        </is>
      </c>
      <c r="H52" s="16" t="inlineStr">
        <is>
          <t>IC</t>
        </is>
      </c>
      <c r="I52" s="16" t="n">
        <v>1</v>
      </c>
      <c r="J52"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2" s="16" t="inlineStr">
        <is>
          <t>XBRL, iXBRL &amp; Taxonomy · Accounting &amp; Reporting Standards · IFRS/US GAAP</t>
        </is>
      </c>
      <c r="L52" s="16" t="inlineStr">
        <is>
          <t>Regulatory &amp; BFSI Domain · Process Improvement &amp; Quality Mindset · Advanced Excel &amp; Productivity Tools · AI, GenAI &amp; Prompt Engineering</t>
        </is>
      </c>
      <c r="M52" s="16" t="inlineStr">
        <is>
          <t>Core 2 · Future-ready 2 · Functional 2 · Leadership —</t>
        </is>
      </c>
      <c r="N52" s="16" t="inlineStr">
        <is>
          <t>XBRL US GAAP Certificate · AICPA &amp; XBRL US or equivalent; CA / CMA / ACCA / CFA / IFRS certificate</t>
        </is>
      </c>
      <c r="O52" s="16" t="inlineStr">
        <is>
          <t>None — only this department</t>
        </is>
      </c>
      <c r="P52" s="147" t="inlineStr">
        <is>
          <t>iFile 3
Same title</t>
        </is>
      </c>
    </row>
    <row r="53" ht="68" customHeight="1">
      <c r="A53" s="16" t="inlineStr">
        <is>
          <t>Services</t>
        </is>
      </c>
      <c r="B53" s="147" t="inlineStr">
        <is>
          <t>A · Practitioner</t>
        </is>
      </c>
      <c r="C53" s="147" t="inlineStr">
        <is>
          <t>A3</t>
        </is>
      </c>
      <c r="D53" s="16" t="inlineStr">
        <is>
          <t>Senior Associate</t>
        </is>
      </c>
      <c r="E53" s="16" t="inlineStr">
        <is>
          <t>Consulting &amp; Professional Services</t>
        </is>
      </c>
      <c r="F53" s="16" t="inlineStr">
        <is>
          <t>Service Delivery Operations</t>
        </is>
      </c>
      <c r="G53" s="16" t="inlineStr">
        <is>
          <t>Senior Service Delivery Analyst</t>
        </is>
      </c>
      <c r="H53" s="16" t="inlineStr">
        <is>
          <t>IC</t>
        </is>
      </c>
      <c r="I53" s="16" t="n">
        <v>1</v>
      </c>
      <c r="J53" s="16" t="inlineStr">
        <is>
          <r>
            <rPr>
              <rFont val="Calibri"/>
              <b val="1"/>
              <sz val="10"/>
            </rPr>
            <t>A3:</t>
          </r>
          <r>
            <rPr>
              <rFont val="Calibri"/>
              <sz val="10"/>
            </rPr>
            <t xml:space="preserve"> Senior Service Delivery Analyst → B1: Service Delivery Specialist → B2: Senior Manager – Service Delivery</t>
          </r>
        </is>
      </c>
      <c r="K53" s="16" t="inlineStr">
        <is>
          <t>XBRL, iXBRL &amp; Taxonomy · Accounting &amp; Reporting Standards · IFRS/US GAAP</t>
        </is>
      </c>
      <c r="L53" s="16" t="inlineStr">
        <is>
          <t>Regulatory &amp; BFSI Domain · Process Improvement &amp; Quality Mindset · Advanced Excel &amp; Productivity Tools · AI, GenAI &amp; Prompt Engineering</t>
        </is>
      </c>
      <c r="M53" s="16" t="inlineStr">
        <is>
          <t>Core 2 · Future-ready 2 · Functional 3 · Leadership —</t>
        </is>
      </c>
      <c r="N53" s="16" t="inlineStr">
        <is>
          <t>XBRL US GAAP Certificate · AICPA &amp; XBRL US or equivalent; CA / CMA / ACCA / CFA / IFRS certificate</t>
        </is>
      </c>
      <c r="O53" s="16" t="inlineStr">
        <is>
          <t>None — only this department</t>
        </is>
      </c>
      <c r="P53" s="16" t="inlineStr">
        <is>
          <t>None — only CARBON</t>
        </is>
      </c>
    </row>
    <row r="54" ht="81" customHeight="1">
      <c r="A54" s="16" t="inlineStr">
        <is>
          <t>Services</t>
        </is>
      </c>
      <c r="B54" s="147" t="inlineStr">
        <is>
          <t>A · Practitioner</t>
        </is>
      </c>
      <c r="C54" s="147" t="inlineStr">
        <is>
          <t>A3</t>
        </is>
      </c>
      <c r="D54" s="16" t="inlineStr">
        <is>
          <t>Senior Associate</t>
        </is>
      </c>
      <c r="E54" s="16" t="inlineStr">
        <is>
          <t>Consulting &amp; Professional Services</t>
        </is>
      </c>
      <c r="F54" s="16" t="inlineStr">
        <is>
          <t>XBRL Tagging, Conversion &amp; Filing</t>
        </is>
      </c>
      <c r="G54" s="16" t="inlineStr">
        <is>
          <t>Senior Financial Analyst</t>
        </is>
      </c>
      <c r="H54" s="16" t="inlineStr">
        <is>
          <t>IC</t>
        </is>
      </c>
      <c r="I54" s="16" t="n">
        <v>33</v>
      </c>
      <c r="J54"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4" s="16" t="inlineStr">
        <is>
          <t>XBRL, iXBRL &amp; Taxonomy · Accounting &amp; Reporting Standards · IFRS/US GAAP</t>
        </is>
      </c>
      <c r="L54" s="16" t="inlineStr">
        <is>
          <t>Regulatory &amp; BFSI Domain · Process Improvement &amp; Quality Mindset · Advanced Excel &amp; Productivity Tools · AI, GenAI &amp; Prompt Engineering</t>
        </is>
      </c>
      <c r="M54" s="16" t="inlineStr">
        <is>
          <t>Core 2 · Future-ready 2 · Functional 3 · Leadership —</t>
        </is>
      </c>
      <c r="N54" s="16" t="inlineStr">
        <is>
          <t>XBRL US GAAP Certificate · AICPA &amp; XBRL US or equivalent; CA / CMA / ACCA / CFA / IFRS certificate</t>
        </is>
      </c>
      <c r="O54" s="16" t="inlineStr">
        <is>
          <t>None — only this department</t>
        </is>
      </c>
      <c r="P54" s="147" t="inlineStr">
        <is>
          <t>iFile 3
Same title</t>
        </is>
      </c>
    </row>
    <row r="55" ht="81" customHeight="1">
      <c r="A55" s="16" t="inlineStr">
        <is>
          <t>Services</t>
        </is>
      </c>
      <c r="B55" s="147" t="inlineStr">
        <is>
          <t>A · Practitioner</t>
        </is>
      </c>
      <c r="C55" s="147" t="inlineStr">
        <is>
          <t>A3</t>
        </is>
      </c>
      <c r="D55" s="16" t="inlineStr">
        <is>
          <t>Senior Associate</t>
        </is>
      </c>
      <c r="E55" s="16" t="inlineStr">
        <is>
          <t>Consulting &amp; Professional Services</t>
        </is>
      </c>
      <c r="F55" s="16" t="inlineStr">
        <is>
          <t>XBRL Tagging, Conversion &amp; Filing</t>
        </is>
      </c>
      <c r="G55" s="16" t="inlineStr">
        <is>
          <t>XBRL Specialist</t>
        </is>
      </c>
      <c r="H55" s="16" t="inlineStr">
        <is>
          <t>IC</t>
        </is>
      </c>
      <c r="I55" s="16" t="n">
        <v>2</v>
      </c>
      <c r="J55"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5" s="16" t="inlineStr">
        <is>
          <t>XBRL, iXBRL &amp; Taxonomy · Accounting &amp; Reporting Standards · IFRS/US GAAP</t>
        </is>
      </c>
      <c r="L55" s="16" t="inlineStr">
        <is>
          <t>Regulatory &amp; BFSI Domain · Process Improvement &amp; Quality Mindset · Advanced Excel &amp; Productivity Tools · AI, GenAI &amp; Prompt Engineering</t>
        </is>
      </c>
      <c r="M55" s="16" t="inlineStr">
        <is>
          <t>Core 2 · Future-ready 2 · Functional 3 · Leadership —</t>
        </is>
      </c>
      <c r="N55" s="16" t="inlineStr">
        <is>
          <t>XBRL US GAAP Certificate · AICPA &amp; XBRL US or equivalent; CA / CMA / ACCA / CFA / IFRS certificate</t>
        </is>
      </c>
      <c r="O55" s="16" t="inlineStr">
        <is>
          <t>None — only this department</t>
        </is>
      </c>
      <c r="P55" s="147" t="inlineStr">
        <is>
          <r>
            <rPr>
              <rFont val="Calibri"/>
              <sz val="10"/>
            </rPr>
            <t xml:space="preserve">iFile 3
</t>
          </r>
          <r>
            <rPr>
              <rFont val="Calibri"/>
              <b val="1"/>
              <sz val="10"/>
            </rPr>
            <t>Titled there:</t>
          </r>
          <r>
            <rPr>
              <rFont val="Calibri"/>
              <sz val="10"/>
            </rPr>
            <t xml:space="preserve"> Senior Financial Analyst</t>
          </r>
        </is>
      </c>
    </row>
    <row r="56" ht="55" customHeight="1">
      <c r="A56" s="16" t="inlineStr">
        <is>
          <t>Services</t>
        </is>
      </c>
      <c r="B56" s="147" t="inlineStr">
        <is>
          <t>A · Practitioner</t>
        </is>
      </c>
      <c r="C56" s="147" t="inlineStr">
        <is>
          <t>A3</t>
        </is>
      </c>
      <c r="D56" s="16" t="inlineStr">
        <is>
          <t>Senior Associate</t>
        </is>
      </c>
      <c r="E56" s="16" t="inlineStr">
        <is>
          <t>Quality Assurance</t>
        </is>
      </c>
      <c r="F56" s="16" t="inlineStr">
        <is>
          <t>Functional &amp; Domain Testing</t>
        </is>
      </c>
      <c r="G56" s="16" t="inlineStr">
        <is>
          <t>Senior QA Engineer</t>
        </is>
      </c>
      <c r="H56" s="16" t="inlineStr">
        <is>
          <t>IC</t>
        </is>
      </c>
      <c r="I56" s="16" t="n">
        <v>1</v>
      </c>
      <c r="J56" s="16" t="inlineStr">
        <is>
          <r>
            <rPr>
              <rFont val="Calibri"/>
              <b val="1"/>
              <sz val="10"/>
            </rPr>
            <t>A3:</t>
          </r>
          <r>
            <rPr>
              <rFont val="Calibri"/>
              <sz val="10"/>
            </rPr>
            <t xml:space="preserve"> Senior QA Engineer → B2: Senior QA Specialist – POD Lead</t>
          </r>
        </is>
      </c>
      <c r="K56" s="16" t="inlineStr">
        <is>
          <t>Test Automation &amp; QA Engineering · Product, Platform &amp; Domain Knowledge</t>
        </is>
      </c>
      <c r="L56" s="16" t="inlineStr">
        <is>
          <t>Database, SQL &amp; Data Engineering · AI, GenAI &amp; Prompt Engineering · Process Improvement &amp; Quality Mindset · Communication &amp; Presentation</t>
        </is>
      </c>
      <c r="M56" s="16" t="inlineStr">
        <is>
          <t>Core 2 · Future-ready 2 · Functional 3 · Leadership —</t>
        </is>
      </c>
      <c r="N56" s="16" t="inlineStr">
        <is>
          <t>ISTQB Foundation / Advanced; Internal product certification</t>
        </is>
      </c>
      <c r="O56" s="242" t="inlineStr">
        <is>
          <t>Quality Assurance</t>
        </is>
      </c>
      <c r="P56" s="147" t="inlineStr">
        <is>
          <r>
            <rPr>
              <rFont val="Calibri"/>
              <sz val="10"/>
            </rPr>
            <t xml:space="preserve">iFile 11 · iDEAL 1 · Datatech 1
</t>
          </r>
          <r>
            <rPr>
              <rFont val="Calibri"/>
              <b val="1"/>
              <sz val="10"/>
            </rPr>
            <t>Titled there:</t>
          </r>
          <r>
            <rPr>
              <rFont val="Calibri"/>
              <sz val="10"/>
            </rPr>
            <t xml:space="preserve"> QA Specialist / Senior QA Engineer</t>
          </r>
        </is>
      </c>
    </row>
    <row r="57" ht="68" customHeight="1">
      <c r="A57" s="16" t="inlineStr">
        <is>
          <t>Services</t>
        </is>
      </c>
      <c r="B57" s="21" t="inlineStr">
        <is>
          <t>B · Specialist / Manager</t>
        </is>
      </c>
      <c r="C57" s="21" t="inlineStr">
        <is>
          <t>B1</t>
        </is>
      </c>
      <c r="D57" s="16" t="inlineStr">
        <is>
          <t>Specialist</t>
        </is>
      </c>
      <c r="E57" s="16" t="inlineStr">
        <is>
          <t>Consulting &amp; Professional Services</t>
        </is>
      </c>
      <c r="F57" s="16" t="inlineStr">
        <is>
          <t>Service Delivery Operations</t>
        </is>
      </c>
      <c r="G57" s="16" t="inlineStr">
        <is>
          <t>Service Delivery Specialist</t>
        </is>
      </c>
      <c r="H57" s="16" t="inlineStr">
        <is>
          <t>IC</t>
        </is>
      </c>
      <c r="I57" s="16" t="n">
        <v>1</v>
      </c>
      <c r="J57" s="16" t="inlineStr">
        <is>
          <r>
            <rPr>
              <rFont val="Calibri"/>
              <b val="1"/>
              <sz val="10"/>
            </rPr>
            <t>A3:</t>
          </r>
          <r>
            <rPr>
              <rFont val="Calibri"/>
              <sz val="10"/>
            </rPr>
            <t xml:space="preserve"> Senior Service Delivery Analyst → B1: Service Delivery Specialist → B2: Senior Manager – Service Delivery</t>
          </r>
        </is>
      </c>
      <c r="K57" s="16" t="inlineStr">
        <is>
          <t>XBRL, iXBRL &amp; Taxonomy · Accounting &amp; Reporting Standards · IFRS/US GAAP</t>
        </is>
      </c>
      <c r="L57" s="16" t="inlineStr">
        <is>
          <t>Regulatory &amp; BFSI Domain · Process Improvement &amp; Quality Mindset · Advanced Excel &amp; Productivity Tools · AI, GenAI &amp; Prompt Engineering</t>
        </is>
      </c>
      <c r="M57" s="16" t="inlineStr">
        <is>
          <t>Core 3 · Future-ready 3 · Functional 3 · Leadership 1</t>
        </is>
      </c>
      <c r="N57" s="16" t="inlineStr">
        <is>
          <t>XBRL US GAAP Certificate · AICPA &amp; XBRL US or equivalent; CA / CMA / ACCA / CFA / IFRS certificate</t>
        </is>
      </c>
      <c r="O57" s="16" t="inlineStr">
        <is>
          <t>None — only this department</t>
        </is>
      </c>
      <c r="P57" s="16" t="inlineStr">
        <is>
          <t>None — only CARBON</t>
        </is>
      </c>
    </row>
    <row r="58" ht="81" customHeight="1">
      <c r="A58" s="16" t="inlineStr">
        <is>
          <t>Services</t>
        </is>
      </c>
      <c r="B58" s="21" t="inlineStr">
        <is>
          <t>B · Specialist / Manager</t>
        </is>
      </c>
      <c r="C58" s="21" t="inlineStr">
        <is>
          <t>B1</t>
        </is>
      </c>
      <c r="D58" s="16" t="inlineStr">
        <is>
          <t>Team Lead</t>
        </is>
      </c>
      <c r="E58" s="16" t="inlineStr">
        <is>
          <t>Consulting &amp; Professional Services</t>
        </is>
      </c>
      <c r="F58" s="16" t="inlineStr">
        <is>
          <t>XBRL Tagging, Conversion &amp; Filing</t>
        </is>
      </c>
      <c r="G58" s="16" t="inlineStr">
        <is>
          <t>Team Lead – Assisted Services</t>
        </is>
      </c>
      <c r="H58" s="16" t="inlineStr">
        <is>
          <t>People Manager</t>
        </is>
      </c>
      <c r="I58" s="16" t="n">
        <v>2</v>
      </c>
      <c r="J58"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8" s="16" t="inlineStr">
        <is>
          <t>XBRL, iXBRL &amp; Taxonomy · Accounting &amp; Reporting Standards · IFRS/US GAAP</t>
        </is>
      </c>
      <c r="L58" s="16" t="inlineStr">
        <is>
          <t>Regulatory &amp; BFSI Domain · Process Improvement &amp; Quality Mindset · Advanced Excel &amp; Productivity Tools · AI, GenAI &amp; Prompt Engineering</t>
        </is>
      </c>
      <c r="M58" s="16" t="inlineStr">
        <is>
          <t>Core 3 · Future-ready 3 · Functional 3 · Leadership 2</t>
        </is>
      </c>
      <c r="N58" s="16" t="inlineStr">
        <is>
          <t>XBRL US GAAP Certificate · AICPA &amp; XBRL US or equivalent; CA / CMA / ACCA / CFA / IFRS certificate</t>
        </is>
      </c>
      <c r="O58" s="16" t="inlineStr">
        <is>
          <t>None — only this department</t>
        </is>
      </c>
      <c r="P58" s="16" t="inlineStr">
        <is>
          <t>None — only CARBON</t>
        </is>
      </c>
    </row>
    <row r="59" ht="81" customHeight="1">
      <c r="A59" s="16" t="inlineStr">
        <is>
          <t>Services</t>
        </is>
      </c>
      <c r="B59" s="21" t="inlineStr">
        <is>
          <t>B · Specialist / Manager</t>
        </is>
      </c>
      <c r="C59" s="21" t="inlineStr">
        <is>
          <t>B1</t>
        </is>
      </c>
      <c r="D59" s="16" t="inlineStr">
        <is>
          <t>Specialist</t>
        </is>
      </c>
      <c r="E59" s="16" t="inlineStr">
        <is>
          <t>Consulting &amp; Professional Services</t>
        </is>
      </c>
      <c r="F59" s="16" t="inlineStr">
        <is>
          <t>XBRL Tagging, Conversion &amp; Filing</t>
        </is>
      </c>
      <c r="G59" s="16" t="inlineStr">
        <is>
          <t>XBRL Specialist</t>
        </is>
      </c>
      <c r="H59" s="16" t="inlineStr">
        <is>
          <t>IC</t>
        </is>
      </c>
      <c r="I59" s="16" t="n">
        <v>8</v>
      </c>
      <c r="J59"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9" s="16" t="inlineStr">
        <is>
          <t>XBRL, iXBRL &amp; Taxonomy · Accounting &amp; Reporting Standards · IFRS/US GAAP</t>
        </is>
      </c>
      <c r="L59" s="16" t="inlineStr">
        <is>
          <t>Regulatory &amp; BFSI Domain · Process Improvement &amp; Quality Mindset · Advanced Excel &amp; Productivity Tools · AI, GenAI &amp; Prompt Engineering</t>
        </is>
      </c>
      <c r="M59" s="16" t="inlineStr">
        <is>
          <t>Core 3 · Future-ready 3 · Functional 3 · Leadership 1</t>
        </is>
      </c>
      <c r="N59" s="16" t="inlineStr">
        <is>
          <t>XBRL US GAAP Certificate · AICPA &amp; XBRL US or equivalent; CA / CMA / ACCA / CFA / IFRS certificate</t>
        </is>
      </c>
      <c r="O59" s="16" t="inlineStr">
        <is>
          <t>None — only this department</t>
        </is>
      </c>
      <c r="P59" s="16" t="inlineStr">
        <is>
          <t>None — only CARBON</t>
        </is>
      </c>
    </row>
    <row r="60" ht="81" customHeight="1">
      <c r="A60" s="16" t="inlineStr">
        <is>
          <t>Services</t>
        </is>
      </c>
      <c r="B60" s="21" t="inlineStr">
        <is>
          <t>B · Specialist / Manager</t>
        </is>
      </c>
      <c r="C60" s="21" t="inlineStr">
        <is>
          <t>B1</t>
        </is>
      </c>
      <c r="D60" s="16" t="inlineStr">
        <is>
          <t>Specialist · POD Lead</t>
        </is>
      </c>
      <c r="E60" s="16" t="inlineStr">
        <is>
          <t>Consulting &amp; Professional Services</t>
        </is>
      </c>
      <c r="F60" s="16" t="inlineStr">
        <is>
          <t>XBRL Tagging, Conversion &amp; Filing</t>
        </is>
      </c>
      <c r="G60" s="16" t="inlineStr">
        <is>
          <t>XBRL Specialist – POD Lead</t>
        </is>
      </c>
      <c r="H60" s="16" t="inlineStr">
        <is>
          <t>POD Lead</t>
        </is>
      </c>
      <c r="I60" s="16" t="n">
        <v>2</v>
      </c>
      <c r="J60"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0" s="16" t="inlineStr">
        <is>
          <t>XBRL, iXBRL &amp; Taxonomy · Accounting &amp; Reporting Standards · IFRS/US GAAP</t>
        </is>
      </c>
      <c r="L60" s="16" t="inlineStr">
        <is>
          <t>Regulatory &amp; BFSI Domain · Process Improvement &amp; Quality Mindset · Advanced Excel &amp; Productivity Tools · AI, GenAI &amp; Prompt Engineering</t>
        </is>
      </c>
      <c r="M60" s="16" t="inlineStr">
        <is>
          <t>Core 3 · Future-ready 3 · Functional 3 · Leadership 1</t>
        </is>
      </c>
      <c r="N60" s="16" t="inlineStr">
        <is>
          <t>XBRL US GAAP Certificate · AICPA &amp; XBRL US or equivalent; CA / CMA / ACCA / CFA / IFRS certificate</t>
        </is>
      </c>
      <c r="O60" s="16" t="inlineStr">
        <is>
          <t>None — only this department</t>
        </is>
      </c>
      <c r="P60" s="16" t="inlineStr">
        <is>
          <t>None — only CARBON</t>
        </is>
      </c>
    </row>
    <row r="61" ht="68" customHeight="1">
      <c r="A61" s="16" t="inlineStr">
        <is>
          <t>Services</t>
        </is>
      </c>
      <c r="B61" s="21" t="inlineStr">
        <is>
          <t>B · Specialist / Manager</t>
        </is>
      </c>
      <c r="C61" s="21" t="inlineStr">
        <is>
          <t>B2</t>
        </is>
      </c>
      <c r="D61" s="16" t="inlineStr">
        <is>
          <t>Manager</t>
        </is>
      </c>
      <c r="E61" s="16" t="inlineStr">
        <is>
          <t>Consulting &amp; Professional Services</t>
        </is>
      </c>
      <c r="F61" s="16" t="inlineStr">
        <is>
          <t>Service Delivery Operations</t>
        </is>
      </c>
      <c r="G61" s="16" t="inlineStr">
        <is>
          <t>Senior Manager – Service Delivery</t>
        </is>
      </c>
      <c r="H61" s="16" t="inlineStr">
        <is>
          <t>People Manager</t>
        </is>
      </c>
      <c r="I61" s="16" t="n">
        <v>1</v>
      </c>
      <c r="J61" s="16" t="inlineStr">
        <is>
          <r>
            <rPr>
              <rFont val="Calibri"/>
              <b val="1"/>
              <sz val="10"/>
            </rPr>
            <t>A3:</t>
          </r>
          <r>
            <rPr>
              <rFont val="Calibri"/>
              <sz val="10"/>
            </rPr>
            <t xml:space="preserve"> Senior Service Delivery Analyst → B1: Service Delivery Specialist → B2: Senior Manager – Service Delivery</t>
          </r>
        </is>
      </c>
      <c r="K61" s="16" t="inlineStr">
        <is>
          <t>XBRL, iXBRL &amp; Taxonomy · Accounting &amp; Reporting Standards · IFRS/US GAAP</t>
        </is>
      </c>
      <c r="L61" s="16" t="inlineStr">
        <is>
          <t>Regulatory &amp; BFSI Domain · Process Improvement &amp; Quality Mindset · Advanced Excel &amp; Productivity Tools · AI, GenAI &amp; Prompt Engineering</t>
        </is>
      </c>
      <c r="M61" s="16" t="inlineStr">
        <is>
          <t>Core 3 · Future-ready 3 · Functional 4 · Leadership 3</t>
        </is>
      </c>
      <c r="N61" s="16" t="inlineStr">
        <is>
          <t>XBRL US GAAP Certificate · AICPA &amp; XBRL US or equivalent; CA / CMA / ACCA / CFA / IFRS certificate</t>
        </is>
      </c>
      <c r="O61" s="16" t="inlineStr">
        <is>
          <t>None — only this department</t>
        </is>
      </c>
      <c r="P61" s="16" t="inlineStr">
        <is>
          <t>None — only CARBON</t>
        </is>
      </c>
    </row>
    <row r="62" ht="81" customHeight="1">
      <c r="A62" s="16" t="inlineStr">
        <is>
          <t>Services</t>
        </is>
      </c>
      <c r="B62" s="21" t="inlineStr">
        <is>
          <t>B · Specialist / Manager</t>
        </is>
      </c>
      <c r="C62" s="21" t="inlineStr">
        <is>
          <t>B2</t>
        </is>
      </c>
      <c r="D62" s="16" t="inlineStr">
        <is>
          <t>Manager</t>
        </is>
      </c>
      <c r="E62" s="16" t="inlineStr">
        <is>
          <t>Consulting &amp; Professional Services</t>
        </is>
      </c>
      <c r="F62" s="16" t="inlineStr">
        <is>
          <t>XBRL Tagging, Conversion &amp; Filing</t>
        </is>
      </c>
      <c r="G62" s="16" t="inlineStr">
        <is>
          <t>Manager – Assisted Services</t>
        </is>
      </c>
      <c r="H62" s="16" t="inlineStr">
        <is>
          <t>People Manager</t>
        </is>
      </c>
      <c r="I62" s="16" t="n">
        <v>3</v>
      </c>
      <c r="J62"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2" s="16" t="inlineStr">
        <is>
          <t>XBRL, iXBRL &amp; Taxonomy · Accounting &amp; Reporting Standards · IFRS/US GAAP</t>
        </is>
      </c>
      <c r="L62" s="16" t="inlineStr">
        <is>
          <t>Regulatory &amp; BFSI Domain · Process Improvement &amp; Quality Mindset · Advanced Excel &amp; Productivity Tools · AI, GenAI &amp; Prompt Engineering</t>
        </is>
      </c>
      <c r="M62" s="16" t="inlineStr">
        <is>
          <t>Core 3 · Future-ready 3 · Functional 4 · Leadership 3</t>
        </is>
      </c>
      <c r="N62" s="16" t="inlineStr">
        <is>
          <t>XBRL US GAAP Certificate · AICPA &amp; XBRL US or equivalent; CA / CMA / ACCA / CFA / IFRS certificate</t>
        </is>
      </c>
      <c r="O62" s="16" t="inlineStr">
        <is>
          <t>None — only this department</t>
        </is>
      </c>
      <c r="P62" s="16" t="inlineStr">
        <is>
          <t>None — only CARBON</t>
        </is>
      </c>
    </row>
    <row r="63" ht="81" customHeight="1">
      <c r="A63" s="16" t="inlineStr">
        <is>
          <t>Services</t>
        </is>
      </c>
      <c r="B63" s="21" t="inlineStr">
        <is>
          <t>B · Specialist / Manager</t>
        </is>
      </c>
      <c r="C63" s="21" t="inlineStr">
        <is>
          <t>B2</t>
        </is>
      </c>
      <c r="D63" s="16" t="inlineStr">
        <is>
          <t>Manager</t>
        </is>
      </c>
      <c r="E63" s="16" t="inlineStr">
        <is>
          <t>Consulting &amp; Professional Services</t>
        </is>
      </c>
      <c r="F63" s="16" t="inlineStr">
        <is>
          <t>XBRL Tagging, Conversion &amp; Filing</t>
        </is>
      </c>
      <c r="G63" s="16" t="inlineStr">
        <is>
          <t>Senior Manager – Assisted Services</t>
        </is>
      </c>
      <c r="H63" s="16" t="inlineStr">
        <is>
          <t>People Manager</t>
        </is>
      </c>
      <c r="I63" s="16" t="n">
        <v>1</v>
      </c>
      <c r="J63" s="16"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3" s="16" t="inlineStr">
        <is>
          <t>XBRL, iXBRL &amp; Taxonomy · Accounting &amp; Reporting Standards · IFRS/US GAAP</t>
        </is>
      </c>
      <c r="L63" s="16" t="inlineStr">
        <is>
          <t>Regulatory &amp; BFSI Domain · Process Improvement &amp; Quality Mindset · Advanced Excel &amp; Productivity Tools · AI, GenAI &amp; Prompt Engineering</t>
        </is>
      </c>
      <c r="M63" s="16" t="inlineStr">
        <is>
          <t>Core 3 · Future-ready 3 · Functional 4 · Leadership 3</t>
        </is>
      </c>
      <c r="N63" s="16" t="inlineStr">
        <is>
          <t>XBRL US GAAP Certificate · AICPA &amp; XBRL US or equivalent; CA / CMA / ACCA / CFA / IFRS certificate</t>
        </is>
      </c>
      <c r="O63" s="16" t="inlineStr">
        <is>
          <t>None — only this department</t>
        </is>
      </c>
      <c r="P63" s="16" t="inlineStr">
        <is>
          <t>None — only CARBON</t>
        </is>
      </c>
    </row>
    <row r="64" ht="68" customHeight="1">
      <c r="A64" s="16" t="inlineStr">
        <is>
          <t>Services</t>
        </is>
      </c>
      <c r="B64" s="21" t="inlineStr">
        <is>
          <t>B · Specialist / Manager</t>
        </is>
      </c>
      <c r="C64" s="21" t="inlineStr">
        <is>
          <t>B2</t>
        </is>
      </c>
      <c r="D64" s="16" t="inlineStr">
        <is>
          <t>Manager</t>
        </is>
      </c>
      <c r="E64" s="16" t="inlineStr">
        <is>
          <t>Project &amp; Program Management</t>
        </is>
      </c>
      <c r="F64" s="16" t="inlineStr">
        <is>
          <t>PMO &amp; Delivery Excellence</t>
        </is>
      </c>
      <c r="G64" s="16" t="inlineStr">
        <is>
          <t>PMO Manager</t>
        </is>
      </c>
      <c r="H64" s="16" t="inlineStr">
        <is>
          <t>People Manager</t>
        </is>
      </c>
      <c r="I64" s="16" t="n">
        <v>1</v>
      </c>
      <c r="J64" s="16" t="inlineStr">
        <is>
          <r>
            <rPr>
              <rFont val="Calibri"/>
              <b val="1"/>
              <sz val="10"/>
            </rPr>
            <t>B2:</t>
          </r>
          <r>
            <rPr>
              <rFont val="Calibri"/>
              <sz val="10"/>
            </rPr>
            <t xml:space="preserve"> PMO Manager</t>
          </r>
        </is>
      </c>
      <c r="K64" s="16" t="inlineStr">
        <is>
          <t>Project, Program &amp; Agile Management · Stakeholder &amp; Client Management</t>
        </is>
      </c>
      <c r="L64" s="16" t="inlineStr">
        <is>
          <t>Communication &amp; Presentation · Process Improvement &amp; Quality Mindset · Strategic Thinking &amp; Business Acumen · Product, Platform &amp; Domain Knowledge</t>
        </is>
      </c>
      <c r="M64" s="16" t="inlineStr">
        <is>
          <t>Core 3 · Future-ready 3 · Functional 4 · Leadership 3</t>
        </is>
      </c>
      <c r="N64" s="16" t="inlineStr">
        <is>
          <t>PMP / PRINCE2 / CSM / SAFe</t>
        </is>
      </c>
      <c r="O64" s="16" t="inlineStr">
        <is>
          <t>None — only this department</t>
        </is>
      </c>
      <c r="P64" s="16" t="inlineStr">
        <is>
          <t>None — only CARBON</t>
        </is>
      </c>
    </row>
    <row r="65" ht="55" customHeight="1">
      <c r="A65" s="16" t="inlineStr">
        <is>
          <t>Services</t>
        </is>
      </c>
      <c r="B65" s="21" t="inlineStr">
        <is>
          <t>B · Specialist / Manager</t>
        </is>
      </c>
      <c r="C65" s="21" t="inlineStr">
        <is>
          <t>B2</t>
        </is>
      </c>
      <c r="D65" s="16" t="inlineStr">
        <is>
          <t>Senior Specialist · POD Lead</t>
        </is>
      </c>
      <c r="E65" s="16" t="inlineStr">
        <is>
          <t>Quality Assurance</t>
        </is>
      </c>
      <c r="F65" s="16" t="inlineStr">
        <is>
          <t>Functional &amp; Domain Testing</t>
        </is>
      </c>
      <c r="G65" s="16" t="inlineStr">
        <is>
          <t>Senior QA Specialist – POD Lead</t>
        </is>
      </c>
      <c r="H65" s="16" t="inlineStr">
        <is>
          <t>POD Lead</t>
        </is>
      </c>
      <c r="I65" s="16" t="n">
        <v>1</v>
      </c>
      <c r="J65" s="16" t="inlineStr">
        <is>
          <r>
            <rPr>
              <rFont val="Calibri"/>
              <b val="1"/>
              <sz val="10"/>
            </rPr>
            <t>A3:</t>
          </r>
          <r>
            <rPr>
              <rFont val="Calibri"/>
              <sz val="10"/>
            </rPr>
            <t xml:space="preserve"> Senior QA Engineer → B2: Senior QA Specialist – POD Lead</t>
          </r>
        </is>
      </c>
      <c r="K65" s="16" t="inlineStr">
        <is>
          <t>Test Automation &amp; QA Engineering · Product, Platform &amp; Domain Knowledge</t>
        </is>
      </c>
      <c r="L65" s="16" t="inlineStr">
        <is>
          <t>Database, SQL &amp; Data Engineering · AI, GenAI &amp; Prompt Engineering · Process Improvement &amp; Quality Mindset · Communication &amp; Presentation</t>
        </is>
      </c>
      <c r="M65" s="16" t="inlineStr">
        <is>
          <t>Core 3 · Future-ready 3 · Functional 4 · Leadership 2</t>
        </is>
      </c>
      <c r="N65" s="16" t="inlineStr">
        <is>
          <t>ISTQB Foundation / Advanced; Internal product certification</t>
        </is>
      </c>
      <c r="O65" s="16" t="inlineStr">
        <is>
          <t>None — only this department</t>
        </is>
      </c>
      <c r="P65" s="16" t="inlineStr">
        <is>
          <t>None — only CARBON</t>
        </is>
      </c>
    </row>
    <row r="66" ht="68" customHeight="1">
      <c r="A66" s="16" t="inlineStr">
        <is>
          <t>Services</t>
        </is>
      </c>
      <c r="B66" s="142" t="inlineStr">
        <is>
          <t>C · Principal / Head</t>
        </is>
      </c>
      <c r="C66" s="142" t="inlineStr">
        <is>
          <t>C1</t>
        </is>
      </c>
      <c r="D66" s="16" t="inlineStr">
        <is>
          <t>Associate Head</t>
        </is>
      </c>
      <c r="E66" s="16" t="inlineStr">
        <is>
          <t>Consulting &amp; Professional Services</t>
        </is>
      </c>
      <c r="F66" s="16" t="inlineStr">
        <is>
          <t>Professional Services Leadership</t>
        </is>
      </c>
      <c r="G66" s="16" t="inlineStr">
        <is>
          <t>Associate Head – Assisted Services</t>
        </is>
      </c>
      <c r="H66" s="16" t="inlineStr">
        <is>
          <t>People Manager</t>
        </is>
      </c>
      <c r="I66" s="16" t="n">
        <v>1</v>
      </c>
      <c r="J66" s="16" t="inlineStr">
        <is>
          <r>
            <rPr>
              <rFont val="Calibri"/>
              <b val="1"/>
              <sz val="10"/>
            </rPr>
            <t>C1:</t>
          </r>
          <r>
            <rPr>
              <rFont val="Calibri"/>
              <sz val="10"/>
            </rPr>
            <t xml:space="preserve"> Associate Head – Assisted Services / Associate Head – XBRL Assisted Services</t>
          </r>
        </is>
      </c>
      <c r="K66" s="16" t="inlineStr">
        <is>
          <t>XBRL, iXBRL &amp; Taxonomy · Accounting &amp; Reporting Standards · IFRS/US GAAP</t>
        </is>
      </c>
      <c r="L66" s="16" t="inlineStr">
        <is>
          <t>Regulatory &amp; BFSI Domain · Process Improvement &amp; Quality Mindset · Advanced Excel &amp; Productivity Tools · AI, GenAI &amp; Prompt Engineering</t>
        </is>
      </c>
      <c r="M66" s="16" t="inlineStr">
        <is>
          <t>Core 4 · Future-ready 4 · Functional 4 · Leadership 4</t>
        </is>
      </c>
      <c r="N66" s="16" t="inlineStr">
        <is>
          <t>XBRL US GAAP Certificate · AICPA &amp; XBRL US or equivalent; CA / CMA / ACCA / CFA / IFRS certificate</t>
        </is>
      </c>
      <c r="O66" s="16" t="inlineStr">
        <is>
          <t>None — only this department</t>
        </is>
      </c>
      <c r="P66" s="16" t="inlineStr">
        <is>
          <t>None — only CARBON</t>
        </is>
      </c>
    </row>
    <row r="67" ht="68" customHeight="1">
      <c r="A67" s="16" t="inlineStr">
        <is>
          <t>Services</t>
        </is>
      </c>
      <c r="B67" s="142" t="inlineStr">
        <is>
          <t>C · Principal / Head</t>
        </is>
      </c>
      <c r="C67" s="142" t="inlineStr">
        <is>
          <t>C1</t>
        </is>
      </c>
      <c r="D67" s="16" t="inlineStr">
        <is>
          <t>Associate Head</t>
        </is>
      </c>
      <c r="E67" s="16" t="inlineStr">
        <is>
          <t>Consulting &amp; Professional Services</t>
        </is>
      </c>
      <c r="F67" s="16" t="inlineStr">
        <is>
          <t>Professional Services Leadership</t>
        </is>
      </c>
      <c r="G67" s="16" t="inlineStr">
        <is>
          <t>Associate Head – XBRL Assisted Services</t>
        </is>
      </c>
      <c r="H67" s="16" t="inlineStr">
        <is>
          <t>People Manager</t>
        </is>
      </c>
      <c r="I67" s="16" t="n">
        <v>1</v>
      </c>
      <c r="J67" s="16" t="inlineStr">
        <is>
          <r>
            <rPr>
              <rFont val="Calibri"/>
              <b val="1"/>
              <sz val="10"/>
            </rPr>
            <t>C1:</t>
          </r>
          <r>
            <rPr>
              <rFont val="Calibri"/>
              <sz val="10"/>
            </rPr>
            <t xml:space="preserve"> Associate Head – Assisted Services / Associate Head – XBRL Assisted Services</t>
          </r>
        </is>
      </c>
      <c r="K67" s="16" t="inlineStr">
        <is>
          <t>XBRL, iXBRL &amp; Taxonomy · Accounting &amp; Reporting Standards · IFRS/US GAAP</t>
        </is>
      </c>
      <c r="L67" s="16" t="inlineStr">
        <is>
          <t>Regulatory &amp; BFSI Domain · Process Improvement &amp; Quality Mindset · Advanced Excel &amp; Productivity Tools · AI, GenAI &amp; Prompt Engineering</t>
        </is>
      </c>
      <c r="M67" s="16" t="inlineStr">
        <is>
          <t>Core 4 · Future-ready 4 · Functional 4 · Leadership 4</t>
        </is>
      </c>
      <c r="N67" s="16" t="inlineStr">
        <is>
          <t>XBRL US GAAP Certificate · AICPA &amp; XBRL US or equivalent; CA / CMA / ACCA / CFA / IFRS certificate</t>
        </is>
      </c>
      <c r="O67" s="16" t="inlineStr">
        <is>
          <t>None — only this department</t>
        </is>
      </c>
      <c r="P67" s="16" t="inlineStr">
        <is>
          <t>None — only CARBON</t>
        </is>
      </c>
    </row>
    <row r="68" ht="55" customHeight="1">
      <c r="A68" s="16" t="inlineStr">
        <is>
          <t>Support</t>
        </is>
      </c>
      <c r="B68" s="147" t="inlineStr">
        <is>
          <t>A · Practitioner</t>
        </is>
      </c>
      <c r="C68" s="147" t="inlineStr">
        <is>
          <t>A3</t>
        </is>
      </c>
      <c r="D68" s="16" t="inlineStr">
        <is>
          <t>Senior Associate</t>
        </is>
      </c>
      <c r="E68" s="16" t="inlineStr">
        <is>
          <t>Customer Success &amp; Support</t>
        </is>
      </c>
      <c r="F68" s="16" t="inlineStr">
        <is>
          <t>Application &amp; Product Support</t>
        </is>
      </c>
      <c r="G68" s="16" t="inlineStr">
        <is>
          <t>Senior Support Executive</t>
        </is>
      </c>
      <c r="H68" s="16" t="inlineStr">
        <is>
          <t>IC</t>
        </is>
      </c>
      <c r="I68" s="16" t="n">
        <v>7</v>
      </c>
      <c r="J68" s="16" t="inlineStr">
        <is>
          <r>
            <rPr>
              <rFont val="Calibri"/>
              <b val="1"/>
              <sz val="10"/>
            </rPr>
            <t>A3:</t>
          </r>
          <r>
            <rPr>
              <rFont val="Calibri"/>
              <sz val="10"/>
            </rPr>
            <t xml:space="preserve"> Senior Support Executive → B2: Support Manager</t>
          </r>
        </is>
      </c>
      <c r="K68" s="16" t="inlineStr">
        <is>
          <t>Product, Platform &amp; Domain Knowledge · Stakeholder &amp; Client Management</t>
        </is>
      </c>
      <c r="L68" s="16" t="inlineStr">
        <is>
          <t>Communication &amp; Presentation · Database, SQL &amp; Data Engineering · Regulatory &amp; BFSI Domain · Process Improvement &amp; Quality Mindset</t>
        </is>
      </c>
      <c r="M68" s="16" t="inlineStr">
        <is>
          <t>Core 2 · Future-ready 2 · Functional 3 · Leadership —</t>
        </is>
      </c>
      <c r="N68" s="16" t="inlineStr">
        <is>
          <t>Internal product certification</t>
        </is>
      </c>
      <c r="O68" s="16" t="inlineStr">
        <is>
          <t>None — only this department</t>
        </is>
      </c>
      <c r="P68" s="147" t="inlineStr">
        <is>
          <r>
            <rPr>
              <rFont val="Calibri"/>
              <sz val="10"/>
            </rPr>
            <t xml:space="preserve">iFile 8 · iDEAL 2
</t>
          </r>
          <r>
            <rPr>
              <rFont val="Calibri"/>
              <b val="1"/>
              <sz val="10"/>
            </rPr>
            <t>Titled there:</t>
          </r>
          <r>
            <rPr>
              <rFont val="Calibri"/>
              <sz val="10"/>
            </rPr>
            <t xml:space="preserve"> Senior Support Executive / Support Specialist</t>
          </r>
        </is>
      </c>
    </row>
    <row r="69" ht="81" customHeight="1">
      <c r="A69" s="16" t="inlineStr">
        <is>
          <t>Support</t>
        </is>
      </c>
      <c r="B69" s="147" t="inlineStr">
        <is>
          <t>A · Practitioner</t>
        </is>
      </c>
      <c r="C69" s="147" t="inlineStr">
        <is>
          <t>A3</t>
        </is>
      </c>
      <c r="D69" s="16" t="inlineStr">
        <is>
          <t>Senior Associate</t>
        </is>
      </c>
      <c r="E69" s="16" t="inlineStr">
        <is>
          <t>Customer Success &amp; Support</t>
        </is>
      </c>
      <c r="F69" s="16" t="inlineStr">
        <is>
          <t>Customer Success &amp; Account Management</t>
        </is>
      </c>
      <c r="G69" s="16" t="inlineStr">
        <is>
          <t>Senior Customer Success Executive</t>
        </is>
      </c>
      <c r="H69" s="16" t="inlineStr">
        <is>
          <t>IC</t>
        </is>
      </c>
      <c r="I69" s="16" t="n">
        <v>2</v>
      </c>
      <c r="J69"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69" s="16" t="inlineStr">
        <is>
          <t>Product, Platform &amp; Domain Knowledge · Stakeholder &amp; Client Management</t>
        </is>
      </c>
      <c r="L69" s="16" t="inlineStr">
        <is>
          <t>Communication &amp; Presentation · Database, SQL &amp; Data Engineering · Regulatory &amp; BFSI Domain · Process Improvement &amp; Quality Mindset</t>
        </is>
      </c>
      <c r="M69" s="16" t="inlineStr">
        <is>
          <t>Core 2 · Future-ready 2 · Functional 3 · Leadership —</t>
        </is>
      </c>
      <c r="N69" s="16" t="inlineStr">
        <is>
          <t>Internal product certification</t>
        </is>
      </c>
      <c r="O69" s="16" t="inlineStr">
        <is>
          <t>None — only this department</t>
        </is>
      </c>
      <c r="P69" s="16" t="inlineStr">
        <is>
          <t>None — only CARBON</t>
        </is>
      </c>
    </row>
    <row r="70" ht="68" customHeight="1">
      <c r="A70" s="16" t="inlineStr">
        <is>
          <t>Support</t>
        </is>
      </c>
      <c r="B70" s="147" t="inlineStr">
        <is>
          <t>A · Practitioner</t>
        </is>
      </c>
      <c r="C70" s="147" t="inlineStr">
        <is>
          <t>A3</t>
        </is>
      </c>
      <c r="D70" s="16" t="inlineStr">
        <is>
          <t>Senior Associate</t>
        </is>
      </c>
      <c r="E70" s="16" t="inlineStr">
        <is>
          <t>Data &amp; Analytics</t>
        </is>
      </c>
      <c r="F70" s="16" t="inlineStr">
        <is>
          <t>MIS &amp; Business Reporting</t>
        </is>
      </c>
      <c r="G70" s="16" t="inlineStr">
        <is>
          <t>MIS Specialist</t>
        </is>
      </c>
      <c r="H70" s="16" t="inlineStr">
        <is>
          <t>IC</t>
        </is>
      </c>
      <c r="I70" s="16" t="n">
        <v>1</v>
      </c>
      <c r="J70" s="16" t="inlineStr">
        <is>
          <r>
            <rPr>
              <rFont val="Calibri"/>
              <b val="1"/>
              <sz val="10"/>
            </rPr>
            <t>A3:</t>
          </r>
          <r>
            <rPr>
              <rFont val="Calibri"/>
              <sz val="10"/>
            </rPr>
            <t xml:space="preserve"> MIS Specialist</t>
          </r>
        </is>
      </c>
      <c r="K70" s="16" t="inlineStr">
        <is>
          <t>Data Analytics, BI &amp; Visualisation · Database, SQL &amp; Data Engineering</t>
        </is>
      </c>
      <c r="L70" s="16" t="inlineStr">
        <is>
          <t>Advanced Excel &amp; Productivity Tools · Regulatory &amp; BFSI Domain · Process Improvement &amp; Quality Mindset · Accounting &amp; Reporting Standards · IFRS/US GAAP</t>
        </is>
      </c>
      <c r="M70" s="16" t="inlineStr">
        <is>
          <t>Core 2 · Future-ready 2 · Functional 3 · Leadership —</t>
        </is>
      </c>
      <c r="N70" s="16" t="inlineStr">
        <is>
          <t>Power BI / Tableau · optional; Database certifications · optional</t>
        </is>
      </c>
      <c r="O70" s="16" t="inlineStr">
        <is>
          <t>None — only this department</t>
        </is>
      </c>
      <c r="P70" s="16" t="inlineStr">
        <is>
          <t>None — only CARBON</t>
        </is>
      </c>
    </row>
    <row r="71" ht="55" customHeight="1">
      <c r="A71" s="16" t="inlineStr">
        <is>
          <t>Support</t>
        </is>
      </c>
      <c r="B71" s="147" t="inlineStr">
        <is>
          <t>A · Practitioner</t>
        </is>
      </c>
      <c r="C71" s="147" t="inlineStr">
        <is>
          <t>A3</t>
        </is>
      </c>
      <c r="D71" s="16" t="inlineStr">
        <is>
          <t>Senior Associate</t>
        </is>
      </c>
      <c r="E71" s="16" t="inlineStr">
        <is>
          <t>Engineering &amp; Development</t>
        </is>
      </c>
      <c r="F71" s="16" t="inlineStr">
        <is>
          <t>Application Maintenance &amp; Production Support</t>
        </is>
      </c>
      <c r="G71" s="16" t="inlineStr">
        <is>
          <t>Senior Software Engineer</t>
        </is>
      </c>
      <c r="H71" s="16" t="inlineStr">
        <is>
          <t>IC</t>
        </is>
      </c>
      <c r="I71" s="16" t="n">
        <v>2</v>
      </c>
      <c r="J71" s="16" t="inlineStr">
        <is>
          <r>
            <rPr>
              <rFont val="Calibri"/>
              <b val="1"/>
              <sz val="10"/>
            </rPr>
            <t>A3:</t>
          </r>
          <r>
            <rPr>
              <rFont val="Calibri"/>
              <sz val="10"/>
            </rPr>
            <t xml:space="preserve"> Senior Software Engineer</t>
          </r>
        </is>
      </c>
      <c r="K71" s="16" t="inlineStr">
        <is>
          <t>Programming &amp; Tech-Stack Depth · System Design &amp; Architecture</t>
        </is>
      </c>
      <c r="L71" s="16" t="inlineStr">
        <is>
          <t>Database, SQL &amp; Data Engineering · Cloud, DevOps &amp; CI/CD · AI, GenAI &amp; Prompt Engineering · Product, Platform &amp; Domain Knowledge</t>
        </is>
      </c>
      <c r="M71" s="16" t="inlineStr">
        <is>
          <t>Core 2 · Future-ready 2 · Functional 3 · Leadership —</t>
        </is>
      </c>
      <c r="N71" s="16" t="inlineStr">
        <is>
          <t>Cloud / language certifications · optional; AWS / Azure architect · optional</t>
        </is>
      </c>
      <c r="O71" s="16" t="inlineStr">
        <is>
          <t>None — only this department</t>
        </is>
      </c>
      <c r="P71" s="147" t="inlineStr">
        <is>
          <r>
            <rPr>
              <rFont val="Calibri"/>
              <sz val="10"/>
            </rPr>
            <t xml:space="preserve">Consume 2
</t>
          </r>
          <r>
            <rPr>
              <rFont val="Calibri"/>
              <b val="1"/>
              <sz val="10"/>
            </rPr>
            <t>Titled there:</t>
          </r>
          <r>
            <rPr>
              <rFont val="Calibri"/>
              <sz val="10"/>
            </rPr>
            <t xml:space="preserve"> Senior Software Engineer / Technical Specialist</t>
          </r>
        </is>
      </c>
    </row>
    <row r="72" ht="81" customHeight="1">
      <c r="A72" s="16" t="inlineStr">
        <is>
          <t>Support</t>
        </is>
      </c>
      <c r="B72" s="21" t="inlineStr">
        <is>
          <t>B · Specialist / Manager</t>
        </is>
      </c>
      <c r="C72" s="21" t="inlineStr">
        <is>
          <t>B1</t>
        </is>
      </c>
      <c r="D72" s="16" t="inlineStr">
        <is>
          <t>Specialist</t>
        </is>
      </c>
      <c r="E72" s="16" t="inlineStr">
        <is>
          <t>Customer Success &amp; Support</t>
        </is>
      </c>
      <c r="F72" s="16" t="inlineStr">
        <is>
          <t>Customer Success &amp; Account Management</t>
        </is>
      </c>
      <c r="G72" s="16" t="inlineStr">
        <is>
          <t>Senior Customer Success Specialist</t>
        </is>
      </c>
      <c r="H72" s="16" t="inlineStr">
        <is>
          <t>IC</t>
        </is>
      </c>
      <c r="I72" s="16" t="n">
        <v>1</v>
      </c>
      <c r="J72"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2" s="16" t="inlineStr">
        <is>
          <t>Product, Platform &amp; Domain Knowledge · Stakeholder &amp; Client Management</t>
        </is>
      </c>
      <c r="L72" s="16" t="inlineStr">
        <is>
          <t>Communication &amp; Presentation · Database, SQL &amp; Data Engineering · Regulatory &amp; BFSI Domain · Process Improvement &amp; Quality Mindset</t>
        </is>
      </c>
      <c r="M72" s="16" t="inlineStr">
        <is>
          <t>Core 3 · Future-ready 3 · Functional 3 · Leadership 1</t>
        </is>
      </c>
      <c r="N72" s="16" t="inlineStr">
        <is>
          <t>Internal product certification</t>
        </is>
      </c>
      <c r="O72" s="242" t="inlineStr">
        <is>
          <t>Functional</t>
        </is>
      </c>
      <c r="P72" s="16" t="inlineStr">
        <is>
          <t>None — only CARBON</t>
        </is>
      </c>
    </row>
    <row r="73" ht="55" customHeight="1">
      <c r="A73" s="16" t="inlineStr">
        <is>
          <t>Support</t>
        </is>
      </c>
      <c r="B73" s="21" t="inlineStr">
        <is>
          <t>B · Specialist / Manager</t>
        </is>
      </c>
      <c r="C73" s="21" t="inlineStr">
        <is>
          <t>B1</t>
        </is>
      </c>
      <c r="D73" s="16" t="inlineStr">
        <is>
          <t>Specialist · POD Lead</t>
        </is>
      </c>
      <c r="E73" s="16" t="inlineStr">
        <is>
          <t>Engineering &amp; Development</t>
        </is>
      </c>
      <c r="F73" s="16" t="inlineStr">
        <is>
          <t>DevOps &amp; Release Engineering</t>
        </is>
      </c>
      <c r="G73" s="16" t="inlineStr">
        <is>
          <t>DevOps Specialist – POD Lead</t>
        </is>
      </c>
      <c r="H73" s="16" t="inlineStr">
        <is>
          <t>POD Lead</t>
        </is>
      </c>
      <c r="I73" s="16" t="n">
        <v>1</v>
      </c>
      <c r="J73" s="16" t="inlineStr">
        <is>
          <r>
            <rPr>
              <rFont val="Calibri"/>
              <b val="1"/>
              <sz val="10"/>
            </rPr>
            <t>B1:</t>
          </r>
          <r>
            <rPr>
              <rFont val="Calibri"/>
              <sz val="10"/>
            </rPr>
            <t xml:space="preserve"> DevOps Specialist – POD Lead</t>
          </r>
        </is>
      </c>
      <c r="K73" s="16" t="inlineStr">
        <is>
          <t>Programming &amp; Tech-Stack Depth · System Design &amp; Architecture</t>
        </is>
      </c>
      <c r="L73" s="16" t="inlineStr">
        <is>
          <t>Database, SQL &amp; Data Engineering · Cloud, DevOps &amp; CI/CD · AI, GenAI &amp; Prompt Engineering · Product, Platform &amp; Domain Knowledge</t>
        </is>
      </c>
      <c r="M73" s="16" t="inlineStr">
        <is>
          <t>Core 3 · Future-ready 3 · Functional 3 · Leadership 1</t>
        </is>
      </c>
      <c r="N73" s="16" t="inlineStr">
        <is>
          <t>Cloud / language certifications · optional; AWS / Azure architect · optional</t>
        </is>
      </c>
      <c r="O73" s="16" t="inlineStr">
        <is>
          <t>None — only this department</t>
        </is>
      </c>
      <c r="P73" s="16" t="inlineStr">
        <is>
          <t>None — only CARBON</t>
        </is>
      </c>
    </row>
    <row r="74" ht="55" customHeight="1">
      <c r="A74" s="16" t="inlineStr">
        <is>
          <t>Support</t>
        </is>
      </c>
      <c r="B74" s="21" t="inlineStr">
        <is>
          <t>B · Specialist / Manager</t>
        </is>
      </c>
      <c r="C74" s="21" t="inlineStr">
        <is>
          <t>B2</t>
        </is>
      </c>
      <c r="D74" s="16" t="inlineStr">
        <is>
          <t>Manager</t>
        </is>
      </c>
      <c r="E74" s="16" t="inlineStr">
        <is>
          <t>Customer Success &amp; Support</t>
        </is>
      </c>
      <c r="F74" s="16" t="inlineStr">
        <is>
          <t>Application &amp; Product Support</t>
        </is>
      </c>
      <c r="G74" s="16" t="inlineStr">
        <is>
          <t>Support Manager</t>
        </is>
      </c>
      <c r="H74" s="16" t="inlineStr">
        <is>
          <t>People Manager</t>
        </is>
      </c>
      <c r="I74" s="16" t="n">
        <v>1</v>
      </c>
      <c r="J74" s="16" t="inlineStr">
        <is>
          <r>
            <rPr>
              <rFont val="Calibri"/>
              <b val="1"/>
              <sz val="10"/>
            </rPr>
            <t>A3:</t>
          </r>
          <r>
            <rPr>
              <rFont val="Calibri"/>
              <sz val="10"/>
            </rPr>
            <t xml:space="preserve"> Senior Support Executive → B2: Support Manager</t>
          </r>
        </is>
      </c>
      <c r="K74" s="16" t="inlineStr">
        <is>
          <t>Product, Platform &amp; Domain Knowledge · Stakeholder &amp; Client Management</t>
        </is>
      </c>
      <c r="L74" s="16" t="inlineStr">
        <is>
          <t>Communication &amp; Presentation · Database, SQL &amp; Data Engineering · Regulatory &amp; BFSI Domain · Process Improvement &amp; Quality Mindset</t>
        </is>
      </c>
      <c r="M74" s="16" t="inlineStr">
        <is>
          <t>Core 3 · Future-ready 3 · Functional 4 · Leadership 3</t>
        </is>
      </c>
      <c r="N74" s="16" t="inlineStr">
        <is>
          <t>Internal product certification</t>
        </is>
      </c>
      <c r="O74" s="16" t="inlineStr">
        <is>
          <t>None — only this department</t>
        </is>
      </c>
      <c r="P74" s="16" t="inlineStr">
        <is>
          <t>None — only CARBON</t>
        </is>
      </c>
    </row>
    <row r="75" ht="81" customHeight="1">
      <c r="A75" s="16" t="inlineStr">
        <is>
          <t>Support</t>
        </is>
      </c>
      <c r="B75" s="21" t="inlineStr">
        <is>
          <t>B · Specialist / Manager</t>
        </is>
      </c>
      <c r="C75" s="21" t="inlineStr">
        <is>
          <t>B2</t>
        </is>
      </c>
      <c r="D75" s="16" t="inlineStr">
        <is>
          <t>Senior Specialist</t>
        </is>
      </c>
      <c r="E75" s="16" t="inlineStr">
        <is>
          <t>Customer Success &amp; Support</t>
        </is>
      </c>
      <c r="F75" s="16" t="inlineStr">
        <is>
          <t>Customer Success &amp; Account Management</t>
        </is>
      </c>
      <c r="G75" s="16" t="inlineStr">
        <is>
          <t>Customer Success Specialist</t>
        </is>
      </c>
      <c r="H75" s="16" t="inlineStr">
        <is>
          <t>IC</t>
        </is>
      </c>
      <c r="I75" s="16" t="n">
        <v>1</v>
      </c>
      <c r="J75"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5" s="16" t="inlineStr">
        <is>
          <t>Product, Platform &amp; Domain Knowledge · Stakeholder &amp; Client Management</t>
        </is>
      </c>
      <c r="L75" s="16" t="inlineStr">
        <is>
          <t>Communication &amp; Presentation · Database, SQL &amp; Data Engineering · Regulatory &amp; BFSI Domain · Process Improvement &amp; Quality Mindset</t>
        </is>
      </c>
      <c r="M75" s="16" t="inlineStr">
        <is>
          <t>Core 3 · Future-ready 3 · Functional 4 · Leadership 2</t>
        </is>
      </c>
      <c r="N75" s="16" t="inlineStr">
        <is>
          <t>Internal product certification</t>
        </is>
      </c>
      <c r="O75" s="16" t="inlineStr">
        <is>
          <t>None — only this department</t>
        </is>
      </c>
      <c r="P75" s="16" t="inlineStr">
        <is>
          <t>None — only CARBON</t>
        </is>
      </c>
    </row>
    <row r="76" ht="81" customHeight="1">
      <c r="A76" s="16" t="inlineStr">
        <is>
          <t>Support</t>
        </is>
      </c>
      <c r="B76" s="21" t="inlineStr">
        <is>
          <t>B · Specialist / Manager</t>
        </is>
      </c>
      <c r="C76" s="21" t="inlineStr">
        <is>
          <t>B2</t>
        </is>
      </c>
      <c r="D76" s="16" t="inlineStr">
        <is>
          <t>Senior Specialist</t>
        </is>
      </c>
      <c r="E76" s="16" t="inlineStr">
        <is>
          <t>Customer Success &amp; Support</t>
        </is>
      </c>
      <c r="F76" s="16" t="inlineStr">
        <is>
          <t>Customer Success &amp; Account Management</t>
        </is>
      </c>
      <c r="G76" s="16" t="inlineStr">
        <is>
          <t>Senior Customer Success Specialist</t>
        </is>
      </c>
      <c r="H76" s="16" t="inlineStr">
        <is>
          <t>IC</t>
        </is>
      </c>
      <c r="I76" s="16" t="n">
        <v>3</v>
      </c>
      <c r="J76"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6" s="16" t="inlineStr">
        <is>
          <t>Product, Platform &amp; Domain Knowledge · Stakeholder &amp; Client Management</t>
        </is>
      </c>
      <c r="L76" s="16" t="inlineStr">
        <is>
          <t>Communication &amp; Presentation · Database, SQL &amp; Data Engineering · Regulatory &amp; BFSI Domain · Process Improvement &amp; Quality Mindset</t>
        </is>
      </c>
      <c r="M76" s="16" t="inlineStr">
        <is>
          <t>Core 3 · Future-ready 3 · Functional 4 · Leadership 2</t>
        </is>
      </c>
      <c r="N76" s="16" t="inlineStr">
        <is>
          <t>Internal product certification</t>
        </is>
      </c>
      <c r="O76" s="16" t="inlineStr">
        <is>
          <t>None — only this department</t>
        </is>
      </c>
      <c r="P76" s="16" t="inlineStr">
        <is>
          <t>None — only CARBON</t>
        </is>
      </c>
    </row>
    <row r="77" ht="81" customHeight="1">
      <c r="A77" s="16" t="inlineStr">
        <is>
          <t>Support</t>
        </is>
      </c>
      <c r="B77" s="21" t="inlineStr">
        <is>
          <t>B · Specialist / Manager</t>
        </is>
      </c>
      <c r="C77" s="21" t="inlineStr">
        <is>
          <t>B2</t>
        </is>
      </c>
      <c r="D77" s="16" t="inlineStr">
        <is>
          <t>Senior Specialist · POD Lead</t>
        </is>
      </c>
      <c r="E77" s="16" t="inlineStr">
        <is>
          <t>Customer Success &amp; Support</t>
        </is>
      </c>
      <c r="F77" s="16" t="inlineStr">
        <is>
          <t>Customer Success &amp; Account Management</t>
        </is>
      </c>
      <c r="G77" s="16" t="inlineStr">
        <is>
          <t>Senior Customer Success Specialist – POD Lead</t>
        </is>
      </c>
      <c r="H77" s="16" t="inlineStr">
        <is>
          <t>POD Lead</t>
        </is>
      </c>
      <c r="I77" s="16" t="n">
        <v>1</v>
      </c>
      <c r="J77"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7" s="16" t="inlineStr">
        <is>
          <t>Product, Platform &amp; Domain Knowledge · Stakeholder &amp; Client Management</t>
        </is>
      </c>
      <c r="L77" s="16" t="inlineStr">
        <is>
          <t>Communication &amp; Presentation · Database, SQL &amp; Data Engineering · Regulatory &amp; BFSI Domain · Process Improvement &amp; Quality Mindset</t>
        </is>
      </c>
      <c r="M77" s="16" t="inlineStr">
        <is>
          <t>Core 3 · Future-ready 3 · Functional 4 · Leadership 2</t>
        </is>
      </c>
      <c r="N77" s="16" t="inlineStr">
        <is>
          <t>Internal product certification</t>
        </is>
      </c>
      <c r="O77" s="16" t="inlineStr">
        <is>
          <t>None — only this department</t>
        </is>
      </c>
      <c r="P77" s="16" t="inlineStr">
        <is>
          <t>None — only CARBON</t>
        </is>
      </c>
    </row>
    <row r="78" ht="55" customHeight="1">
      <c r="A78" s="16" t="inlineStr">
        <is>
          <t>Support</t>
        </is>
      </c>
      <c r="B78" s="142" t="inlineStr">
        <is>
          <t>C · Principal / Head</t>
        </is>
      </c>
      <c r="C78" s="142" t="inlineStr">
        <is>
          <t>C1</t>
        </is>
      </c>
      <c r="D78" s="16" t="inlineStr">
        <is>
          <t>Associate Head</t>
        </is>
      </c>
      <c r="E78" s="16" t="inlineStr">
        <is>
          <t>Customer Success &amp; Support</t>
        </is>
      </c>
      <c r="F78" s="16" t="inlineStr">
        <is>
          <t>Customer Success Leadership</t>
        </is>
      </c>
      <c r="G78" s="16" t="inlineStr">
        <is>
          <t>Associate Head – Customer Success</t>
        </is>
      </c>
      <c r="H78" s="16" t="inlineStr">
        <is>
          <t>People Manager</t>
        </is>
      </c>
      <c r="I78" s="16" t="n">
        <v>1</v>
      </c>
      <c r="J78" s="16" t="inlineStr">
        <is>
          <r>
            <rPr>
              <rFont val="Calibri"/>
              <b val="1"/>
              <sz val="10"/>
            </rPr>
            <t>C1:</t>
          </r>
          <r>
            <rPr>
              <rFont val="Calibri"/>
              <sz val="10"/>
            </rPr>
            <t xml:space="preserve"> Associate Head – Customer Success</t>
          </r>
        </is>
      </c>
      <c r="K78" s="16" t="inlineStr">
        <is>
          <t>Product, Platform &amp; Domain Knowledge · Stakeholder &amp; Client Management</t>
        </is>
      </c>
      <c r="L78" s="16" t="inlineStr">
        <is>
          <t>Communication &amp; Presentation · Database, SQL &amp; Data Engineering · Regulatory &amp; BFSI Domain · Process Improvement &amp; Quality Mindset</t>
        </is>
      </c>
      <c r="M78" s="16" t="inlineStr">
        <is>
          <t>Core 4 · Future-ready 4 · Functional 4 · Leadership 4</t>
        </is>
      </c>
      <c r="N78" s="16" t="inlineStr">
        <is>
          <t>Internal product certification</t>
        </is>
      </c>
      <c r="O78" s="16" t="inlineStr">
        <is>
          <t>None — only this department</t>
        </is>
      </c>
      <c r="P78" s="16" t="inlineStr">
        <is>
          <t>None — only CARBON</t>
        </is>
      </c>
    </row>
    <row r="79" ht="81" customHeight="1">
      <c r="A79" s="16" t="inlineStr">
        <is>
          <t>Support</t>
        </is>
      </c>
      <c r="B79" s="138" t="inlineStr">
        <is>
          <t>X · Consultant</t>
        </is>
      </c>
      <c r="C79" s="138" t="inlineStr">
        <is>
          <t>X1</t>
        </is>
      </c>
      <c r="D79" s="16" t="inlineStr">
        <is>
          <t>Associate Consultant</t>
        </is>
      </c>
      <c r="E79" s="16" t="inlineStr">
        <is>
          <t>Customer Success &amp; Support</t>
        </is>
      </c>
      <c r="F79" s="16" t="inlineStr">
        <is>
          <t>Customer Success &amp; Account Management</t>
        </is>
      </c>
      <c r="G79" s="16" t="inlineStr">
        <is>
          <t>Associate Consultant – Customer Success &amp; Account Management</t>
        </is>
      </c>
      <c r="H79" s="16" t="inlineStr">
        <is>
          <t>Consultant</t>
        </is>
      </c>
      <c r="I79" s="16" t="n">
        <v>1</v>
      </c>
      <c r="J79" s="16"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9" s="16" t="inlineStr">
        <is>
          <t>Product, Platform &amp; Domain Knowledge · Stakeholder &amp; Client Management</t>
        </is>
      </c>
      <c r="L79" s="16" t="inlineStr">
        <is>
          <t>Communication &amp; Presentation · Database, SQL &amp; Data Engineering · Regulatory &amp; BFSI Domain · Process Improvement &amp; Quality Mindset</t>
        </is>
      </c>
      <c r="M79" s="16" t="inlineStr">
        <is>
          <t>Per statement of work</t>
        </is>
      </c>
      <c r="N79" s="16" t="inlineStr">
        <is>
          <t>Internal product certification</t>
        </is>
      </c>
      <c r="O79" s="16" t="inlineStr">
        <is>
          <t>None — only this department</t>
        </is>
      </c>
      <c r="P79" s="16" t="inlineStr">
        <is>
          <t>None — only CARBON</t>
        </is>
      </c>
    </row>
    <row r="80" ht="81" customHeight="1">
      <c r="A80" s="16" t="inlineStr">
        <is>
          <t>Technology</t>
        </is>
      </c>
      <c r="B80" s="147" t="inlineStr">
        <is>
          <t>A · Practitioner</t>
        </is>
      </c>
      <c r="C80" s="147" t="inlineStr">
        <is>
          <t>A1</t>
        </is>
      </c>
      <c r="D80" s="16" t="inlineStr">
        <is>
          <t>Intern / Trainee</t>
        </is>
      </c>
      <c r="E80" s="16" t="inlineStr">
        <is>
          <t>Engineering &amp; Development</t>
        </is>
      </c>
      <c r="F80" s="16" t="inlineStr">
        <is>
          <t>Backend Development</t>
        </is>
      </c>
      <c r="G80" s="16" t="inlineStr">
        <is>
          <t>Trainee Software Engineer</t>
        </is>
      </c>
      <c r="H80" s="16" t="inlineStr">
        <is>
          <t>IC</t>
        </is>
      </c>
      <c r="I80" s="16" t="n">
        <v>1</v>
      </c>
      <c r="J80"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0" s="16" t="inlineStr">
        <is>
          <t>Programming &amp; Tech-Stack Depth · System Design &amp; Architecture</t>
        </is>
      </c>
      <c r="L80" s="16" t="inlineStr">
        <is>
          <t>Database, SQL &amp; Data Engineering · Cloud, DevOps &amp; CI/CD · AI, GenAI &amp; Prompt Engineering · Product, Platform &amp; Domain Knowledge</t>
        </is>
      </c>
      <c r="M80" s="16" t="inlineStr">
        <is>
          <t>Core 1 · Future-ready 1 · Functional 1 · Leadership —</t>
        </is>
      </c>
      <c r="N80" s="16" t="inlineStr">
        <is>
          <t>Cloud / language certifications · optional; AWS / Azure architect · optional</t>
        </is>
      </c>
      <c r="O80" s="16" t="inlineStr">
        <is>
          <t>None — only this department</t>
        </is>
      </c>
      <c r="P80" s="147" t="inlineStr">
        <is>
          <r>
            <rPr>
              <rFont val="Calibri"/>
              <sz val="10"/>
            </rPr>
            <t xml:space="preserve">iFile 2 · iDEAL 1
</t>
          </r>
          <r>
            <rPr>
              <rFont val="Calibri"/>
              <b val="1"/>
              <sz val="10"/>
            </rPr>
            <t>Titled there:</t>
          </r>
          <r>
            <rPr>
              <rFont val="Calibri"/>
              <sz val="10"/>
            </rPr>
            <t xml:space="preserve"> Intern – Software Development / Trainee Software Engineer</t>
          </r>
        </is>
      </c>
    </row>
    <row r="81" ht="55" customHeight="1">
      <c r="A81" s="16" t="inlineStr">
        <is>
          <t>Technology</t>
        </is>
      </c>
      <c r="B81" s="147" t="inlineStr">
        <is>
          <t>A · Practitioner</t>
        </is>
      </c>
      <c r="C81" s="147" t="inlineStr">
        <is>
          <t>A1</t>
        </is>
      </c>
      <c r="D81" s="16" t="inlineStr">
        <is>
          <t>Intern / Trainee</t>
        </is>
      </c>
      <c r="E81" s="16" t="inlineStr">
        <is>
          <t>Engineering &amp; Development</t>
        </is>
      </c>
      <c r="F81" s="16" t="inlineStr">
        <is>
          <t>Full-Stack Development</t>
        </is>
      </c>
      <c r="G81" s="16" t="inlineStr">
        <is>
          <t>Trainee Software Engineer</t>
        </is>
      </c>
      <c r="H81" s="16" t="inlineStr">
        <is>
          <t>IC</t>
        </is>
      </c>
      <c r="I81" s="16" t="n">
        <v>1</v>
      </c>
      <c r="J81" s="16" t="inlineStr">
        <is>
          <r>
            <rPr>
              <rFont val="Calibri"/>
              <b val="1"/>
              <sz val="10"/>
            </rPr>
            <t>A1:</t>
          </r>
          <r>
            <rPr>
              <rFont val="Calibri"/>
              <sz val="10"/>
            </rPr>
            <t xml:space="preserve"> Trainee Software Engineer → A3: Senior Software Engineer → B2: Lead Software Engineer – POD Lead</t>
          </r>
        </is>
      </c>
      <c r="K81" s="16" t="inlineStr">
        <is>
          <t>Programming &amp; Tech-Stack Depth · System Design &amp; Architecture</t>
        </is>
      </c>
      <c r="L81" s="16" t="inlineStr">
        <is>
          <t>Database, SQL &amp; Data Engineering · Cloud, DevOps &amp; CI/CD · AI, GenAI &amp; Prompt Engineering · Product, Platform &amp; Domain Knowledge</t>
        </is>
      </c>
      <c r="M81" s="16" t="inlineStr">
        <is>
          <t>Core 1 · Future-ready 1 · Functional 1 · Leadership —</t>
        </is>
      </c>
      <c r="N81" s="16" t="inlineStr">
        <is>
          <t>Cloud / language certifications · optional; AWS / Azure architect · optional</t>
        </is>
      </c>
      <c r="O81" s="16" t="inlineStr">
        <is>
          <t>None — only this department</t>
        </is>
      </c>
      <c r="P81" s="147" t="inlineStr">
        <is>
          <t>iFile 2 · iDEAL 1
Same title</t>
        </is>
      </c>
    </row>
    <row r="82" ht="55" customHeight="1">
      <c r="A82" s="16" t="inlineStr">
        <is>
          <t>Technology</t>
        </is>
      </c>
      <c r="B82" s="147" t="inlineStr">
        <is>
          <t>A · Practitioner</t>
        </is>
      </c>
      <c r="C82" s="147" t="inlineStr">
        <is>
          <t>A2</t>
        </is>
      </c>
      <c r="D82" s="16" t="inlineStr">
        <is>
          <t>Associate</t>
        </is>
      </c>
      <c r="E82" s="16" t="inlineStr">
        <is>
          <t>Business Analysis</t>
        </is>
      </c>
      <c r="F82" s="16" t="inlineStr">
        <is>
          <t>Business Analysis</t>
        </is>
      </c>
      <c r="G82" s="16" t="inlineStr">
        <is>
          <t>Business Analyst</t>
        </is>
      </c>
      <c r="H82" s="16" t="inlineStr">
        <is>
          <t>IC</t>
        </is>
      </c>
      <c r="I82" s="16" t="n">
        <v>1</v>
      </c>
      <c r="J82" s="16" t="inlineStr">
        <is>
          <r>
            <rPr>
              <rFont val="Calibri"/>
              <b val="1"/>
              <sz val="10"/>
            </rPr>
            <t>A2:</t>
          </r>
          <r>
            <rPr>
              <rFont val="Calibri"/>
              <sz val="10"/>
            </rPr>
            <t xml:space="preserve"> Business Analyst → B1: Business Analysis Specialist → B2: Senior Business Analysis Specialist – POD Lead</t>
          </r>
        </is>
      </c>
      <c r="K82" s="16" t="inlineStr">
        <is>
          <t>Business Analysis &amp; Requirements Engineering · Regulatory &amp; BFSI Domain</t>
        </is>
      </c>
      <c r="L82" s="16" t="inlineStr">
        <is>
          <t>Product, Platform &amp; Domain Knowledge · Database, SQL &amp; Data Engineering · Stakeholder &amp; Client Management · Communication &amp; Presentation</t>
        </is>
      </c>
      <c r="M82" s="16" t="inlineStr">
        <is>
          <t>Core 2 · Future-ready 2 · Functional 2 · Leadership —</t>
        </is>
      </c>
      <c r="N82" s="16" t="inlineStr">
        <is>
          <t>CBAP / CCBA · optional; Domain certifications · optional</t>
        </is>
      </c>
      <c r="O82" s="16" t="inlineStr">
        <is>
          <t>None — only this department</t>
        </is>
      </c>
      <c r="P82" s="147" t="inlineStr">
        <is>
          <t>iFile 1
Same title</t>
        </is>
      </c>
    </row>
    <row r="83" ht="55" customHeight="1">
      <c r="A83" s="16" t="inlineStr">
        <is>
          <t>Technology</t>
        </is>
      </c>
      <c r="B83" s="147" t="inlineStr">
        <is>
          <t>A · Practitioner</t>
        </is>
      </c>
      <c r="C83" s="147" t="inlineStr">
        <is>
          <t>A2</t>
        </is>
      </c>
      <c r="D83" s="16" t="inlineStr">
        <is>
          <t>Associate</t>
        </is>
      </c>
      <c r="E83" s="16" t="inlineStr">
        <is>
          <t>Engineering &amp; Development</t>
        </is>
      </c>
      <c r="F83" s="16" t="inlineStr">
        <is>
          <t>AI / ML &amp; GenAI Engineering</t>
        </is>
      </c>
      <c r="G83" s="16" t="inlineStr">
        <is>
          <t>AI/ML Engineer</t>
        </is>
      </c>
      <c r="H83" s="16" t="inlineStr">
        <is>
          <t>IC</t>
        </is>
      </c>
      <c r="I83" s="16" t="n">
        <v>2</v>
      </c>
      <c r="J83" s="16" t="inlineStr">
        <is>
          <r>
            <rPr>
              <rFont val="Calibri"/>
              <b val="1"/>
              <sz val="10"/>
            </rPr>
            <t>A2:</t>
          </r>
          <r>
            <rPr>
              <rFont val="Calibri"/>
              <sz val="10"/>
            </rPr>
            <t xml:space="preserve"> AI/ML Engineer → A3: Senior AI/ML Engineer → B1: AI/ML Specialist – POD Lead</t>
          </r>
        </is>
      </c>
      <c r="K83" s="16" t="inlineStr">
        <is>
          <t>Programming &amp; Tech-Stack Depth · System Design &amp; Architecture</t>
        </is>
      </c>
      <c r="L83" s="16" t="inlineStr">
        <is>
          <t>Database, SQL &amp; Data Engineering · Cloud, DevOps &amp; CI/CD · AI, GenAI &amp; Prompt Engineering · Product, Platform &amp; Domain Knowledge</t>
        </is>
      </c>
      <c r="M83" s="16" t="inlineStr">
        <is>
          <t>Core 2 · Future-ready 2 · Functional 2 · Leadership —</t>
        </is>
      </c>
      <c r="N83" s="16" t="inlineStr">
        <is>
          <t>Cloud / language certifications · optional; AWS / Azure architect · optional</t>
        </is>
      </c>
      <c r="O83" s="16" t="inlineStr">
        <is>
          <t>None — only this department</t>
        </is>
      </c>
      <c r="P83" s="147" t="inlineStr">
        <is>
          <t>iFile 1
Same title</t>
        </is>
      </c>
    </row>
    <row r="84" ht="81" customHeight="1">
      <c r="A84" s="16" t="inlineStr">
        <is>
          <t>Technology</t>
        </is>
      </c>
      <c r="B84" s="147" t="inlineStr">
        <is>
          <t>A · Practitioner</t>
        </is>
      </c>
      <c r="C84" s="147" t="inlineStr">
        <is>
          <t>A2</t>
        </is>
      </c>
      <c r="D84" s="16" t="inlineStr">
        <is>
          <t>Associate</t>
        </is>
      </c>
      <c r="E84" s="16" t="inlineStr">
        <is>
          <t>Engineering &amp; Development</t>
        </is>
      </c>
      <c r="F84" s="16" t="inlineStr">
        <is>
          <t>Backend Development</t>
        </is>
      </c>
      <c r="G84" s="16" t="inlineStr">
        <is>
          <t>Software Engineer</t>
        </is>
      </c>
      <c r="H84" s="16" t="inlineStr">
        <is>
          <t>IC</t>
        </is>
      </c>
      <c r="I84" s="16" t="n">
        <v>1</v>
      </c>
      <c r="J84"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4" s="16" t="inlineStr">
        <is>
          <t>Programming &amp; Tech-Stack Depth · System Design &amp; Architecture</t>
        </is>
      </c>
      <c r="L84" s="16" t="inlineStr">
        <is>
          <t>Database, SQL &amp; Data Engineering · Cloud, DevOps &amp; CI/CD · AI, GenAI &amp; Prompt Engineering · Product, Platform &amp; Domain Knowledge</t>
        </is>
      </c>
      <c r="M84" s="16" t="inlineStr">
        <is>
          <t>Core 2 · Future-ready 2 · Functional 2 · Leadership —</t>
        </is>
      </c>
      <c r="N84" s="16" t="inlineStr">
        <is>
          <t>Cloud / language certifications · optional; AWS / Azure architect · optional</t>
        </is>
      </c>
      <c r="O84" s="16" t="inlineStr">
        <is>
          <t>None — only this department</t>
        </is>
      </c>
      <c r="P84" s="147" t="inlineStr">
        <is>
          <t>iFile 3 · iDEAL 2 · Datatech 1
Same title</t>
        </is>
      </c>
    </row>
    <row r="85" ht="55" customHeight="1">
      <c r="A85" s="16" t="inlineStr">
        <is>
          <t>Technology</t>
        </is>
      </c>
      <c r="B85" s="147" t="inlineStr">
        <is>
          <t>A · Practitioner</t>
        </is>
      </c>
      <c r="C85" s="147" t="inlineStr">
        <is>
          <t>A2</t>
        </is>
      </c>
      <c r="D85" s="16" t="inlineStr">
        <is>
          <t>Associate</t>
        </is>
      </c>
      <c r="E85" s="16" t="inlineStr">
        <is>
          <t>Engineering &amp; Development</t>
        </is>
      </c>
      <c r="F85" s="16" t="inlineStr">
        <is>
          <t>Front-End / UI Development</t>
        </is>
      </c>
      <c r="G85" s="16" t="inlineStr">
        <is>
          <t>UI Developer</t>
        </is>
      </c>
      <c r="H85" s="16" t="inlineStr">
        <is>
          <t>IC</t>
        </is>
      </c>
      <c r="I85" s="16" t="n">
        <v>1</v>
      </c>
      <c r="J85" s="16" t="inlineStr">
        <is>
          <r>
            <rPr>
              <rFont val="Calibri"/>
              <b val="1"/>
              <sz val="10"/>
            </rPr>
            <t>A2:</t>
          </r>
          <r>
            <rPr>
              <rFont val="Calibri"/>
              <sz val="10"/>
            </rPr>
            <t xml:space="preserve"> UI Developer → A3: Senior UI Developer</t>
          </r>
        </is>
      </c>
      <c r="K85" s="16" t="inlineStr">
        <is>
          <t>Programming &amp; Tech-Stack Depth · System Design &amp; Architecture</t>
        </is>
      </c>
      <c r="L85" s="16" t="inlineStr">
        <is>
          <t>Database, SQL &amp; Data Engineering · Cloud, DevOps &amp; CI/CD · AI, GenAI &amp; Prompt Engineering · Product, Platform &amp; Domain Knowledge</t>
        </is>
      </c>
      <c r="M85" s="16" t="inlineStr">
        <is>
          <t>Core 2 · Future-ready 2 · Functional 2 · Leadership —</t>
        </is>
      </c>
      <c r="N85" s="16" t="inlineStr">
        <is>
          <t>Cloud / language certifications · optional; AWS / Azure architect · optional</t>
        </is>
      </c>
      <c r="O85" s="16" t="inlineStr">
        <is>
          <t>None — only this department</t>
        </is>
      </c>
      <c r="P85" s="147" t="inlineStr">
        <is>
          <t>iFile 5
Same title</t>
        </is>
      </c>
    </row>
    <row r="86" ht="68" customHeight="1">
      <c r="A86" s="16" t="inlineStr">
        <is>
          <t>Technology</t>
        </is>
      </c>
      <c r="B86" s="147" t="inlineStr">
        <is>
          <t>A · Practitioner</t>
        </is>
      </c>
      <c r="C86" s="147" t="inlineStr">
        <is>
          <t>A3</t>
        </is>
      </c>
      <c r="D86" s="16" t="inlineStr">
        <is>
          <t>Senior Associate</t>
        </is>
      </c>
      <c r="E86" s="16" t="inlineStr">
        <is>
          <t>Design &amp; Creative</t>
        </is>
      </c>
      <c r="F86" s="16" t="inlineStr">
        <is>
          <t>UX / UI Design</t>
        </is>
      </c>
      <c r="G86" s="16" t="inlineStr">
        <is>
          <t>Senior Product Designer</t>
        </is>
      </c>
      <c r="H86" s="16" t="inlineStr">
        <is>
          <t>IC</t>
        </is>
      </c>
      <c r="I86" s="16" t="n">
        <v>1</v>
      </c>
      <c r="J86" s="16" t="inlineStr">
        <is>
          <r>
            <rPr>
              <rFont val="Calibri"/>
              <b val="1"/>
              <sz val="10"/>
            </rPr>
            <t>A3:</t>
          </r>
          <r>
            <rPr>
              <rFont val="Calibri"/>
              <sz val="10"/>
            </rPr>
            <t xml:space="preserve"> Senior Product Designer</t>
          </r>
        </is>
      </c>
      <c r="K86" s="16" t="inlineStr">
        <is>
          <t>Product, Platform &amp; Domain Knowledge · Communication &amp; Presentation</t>
        </is>
      </c>
      <c r="L86" s="16" t="inlineStr">
        <is>
          <t>Marketing Tech &amp; Digital Marketing · Process Improvement &amp; Quality Mindset · AI, GenAI &amp; Prompt Engineering · Stakeholder &amp; Client Management</t>
        </is>
      </c>
      <c r="M86" s="16" t="inlineStr">
        <is>
          <t>Core 2 · Future-ready 2 · Functional 3 · Leadership —</t>
        </is>
      </c>
      <c r="N86" s="16" t="inlineStr">
        <is>
          <t>Internal product certification</t>
        </is>
      </c>
      <c r="O86" s="16" t="inlineStr">
        <is>
          <t>None — only this department</t>
        </is>
      </c>
      <c r="P86" s="147" t="inlineStr">
        <is>
          <t>Datatech 1
Same title</t>
        </is>
      </c>
    </row>
    <row r="87" ht="55" customHeight="1">
      <c r="A87" s="16" t="inlineStr">
        <is>
          <t>Technology</t>
        </is>
      </c>
      <c r="B87" s="147" t="inlineStr">
        <is>
          <t>A · Practitioner</t>
        </is>
      </c>
      <c r="C87" s="147" t="inlineStr">
        <is>
          <t>A3</t>
        </is>
      </c>
      <c r="D87" s="16" t="inlineStr">
        <is>
          <t>Senior Associate</t>
        </is>
      </c>
      <c r="E87" s="16" t="inlineStr">
        <is>
          <t>Engineering &amp; Development</t>
        </is>
      </c>
      <c r="F87" s="16" t="inlineStr">
        <is>
          <t>AI / ML &amp; GenAI Engineering</t>
        </is>
      </c>
      <c r="G87" s="16" t="inlineStr">
        <is>
          <t>Senior AI/ML Engineer</t>
        </is>
      </c>
      <c r="H87" s="16" t="inlineStr">
        <is>
          <t>IC</t>
        </is>
      </c>
      <c r="I87" s="16" t="n">
        <v>4</v>
      </c>
      <c r="J87" s="16" t="inlineStr">
        <is>
          <r>
            <rPr>
              <rFont val="Calibri"/>
              <b val="1"/>
              <sz val="10"/>
            </rPr>
            <t>A2:</t>
          </r>
          <r>
            <rPr>
              <rFont val="Calibri"/>
              <sz val="10"/>
            </rPr>
            <t xml:space="preserve"> AI/ML Engineer → A3: Senior AI/ML Engineer → B1: AI/ML Specialist – POD Lead</t>
          </r>
        </is>
      </c>
      <c r="K87" s="16" t="inlineStr">
        <is>
          <t>Programming &amp; Tech-Stack Depth · System Design &amp; Architecture</t>
        </is>
      </c>
      <c r="L87" s="16" t="inlineStr">
        <is>
          <t>Database, SQL &amp; Data Engineering · Cloud, DevOps &amp; CI/CD · AI, GenAI &amp; Prompt Engineering · Product, Platform &amp; Domain Knowledge</t>
        </is>
      </c>
      <c r="M87" s="16" t="inlineStr">
        <is>
          <t>Core 2 · Future-ready 2 · Functional 3 · Leadership —</t>
        </is>
      </c>
      <c r="N87" s="16" t="inlineStr">
        <is>
          <t>Cloud / language certifications · optional; AWS / Azure architect · optional</t>
        </is>
      </c>
      <c r="O87" s="16" t="inlineStr">
        <is>
          <t>None — only this department</t>
        </is>
      </c>
      <c r="P87" s="147" t="inlineStr">
        <is>
          <t>iFile 2
Same title</t>
        </is>
      </c>
    </row>
    <row r="88" ht="81" customHeight="1">
      <c r="A88" s="16" t="inlineStr">
        <is>
          <t>Technology</t>
        </is>
      </c>
      <c r="B88" s="147" t="inlineStr">
        <is>
          <t>A · Practitioner</t>
        </is>
      </c>
      <c r="C88" s="147" t="inlineStr">
        <is>
          <t>A3</t>
        </is>
      </c>
      <c r="D88" s="16" t="inlineStr">
        <is>
          <t>Senior Associate</t>
        </is>
      </c>
      <c r="E88" s="16" t="inlineStr">
        <is>
          <t>Engineering &amp; Development</t>
        </is>
      </c>
      <c r="F88" s="16" t="inlineStr">
        <is>
          <t>Backend Development</t>
        </is>
      </c>
      <c r="G88" s="16" t="inlineStr">
        <is>
          <t>Senior Software Engineer</t>
        </is>
      </c>
      <c r="H88" s="16" t="inlineStr">
        <is>
          <t>IC</t>
        </is>
      </c>
      <c r="I88" s="16" t="n">
        <v>9</v>
      </c>
      <c r="J88"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8" s="16" t="inlineStr">
        <is>
          <t>Programming &amp; Tech-Stack Depth · System Design &amp; Architecture</t>
        </is>
      </c>
      <c r="L88" s="16" t="inlineStr">
        <is>
          <t>Database, SQL &amp; Data Engineering · Cloud, DevOps &amp; CI/CD · AI, GenAI &amp; Prompt Engineering · Product, Platform &amp; Domain Knowledge</t>
        </is>
      </c>
      <c r="M88" s="16" t="inlineStr">
        <is>
          <t>Core 2 · Future-ready 2 · Functional 3 · Leadership —</t>
        </is>
      </c>
      <c r="N88" s="16" t="inlineStr">
        <is>
          <t>Cloud / language certifications · optional; AWS / Azure architect · optional</t>
        </is>
      </c>
      <c r="O88" s="16" t="inlineStr">
        <is>
          <t>None — only this department</t>
        </is>
      </c>
      <c r="P88" s="147" t="inlineStr">
        <is>
          <r>
            <rPr>
              <rFont val="Calibri"/>
              <sz val="10"/>
            </rPr>
            <t xml:space="preserve">iFile 33 · iDEAL 5 · Datatech 2
</t>
          </r>
          <r>
            <rPr>
              <rFont val="Calibri"/>
              <b val="1"/>
              <sz val="10"/>
            </rPr>
            <t>Titled there:</t>
          </r>
          <r>
            <rPr>
              <rFont val="Calibri"/>
              <sz val="10"/>
            </rPr>
            <t xml:space="preserve"> Senior Software Engineer / Technical Specialist</t>
          </r>
        </is>
      </c>
    </row>
    <row r="89" ht="55" customHeight="1">
      <c r="A89" s="16" t="inlineStr">
        <is>
          <t>Technology</t>
        </is>
      </c>
      <c r="B89" s="147" t="inlineStr">
        <is>
          <t>A · Practitioner</t>
        </is>
      </c>
      <c r="C89" s="147" t="inlineStr">
        <is>
          <t>A3</t>
        </is>
      </c>
      <c r="D89" s="16" t="inlineStr">
        <is>
          <t>Senior Associate</t>
        </is>
      </c>
      <c r="E89" s="16" t="inlineStr">
        <is>
          <t>Engineering &amp; Development</t>
        </is>
      </c>
      <c r="F89" s="16" t="inlineStr">
        <is>
          <t>Front-End / UI Development</t>
        </is>
      </c>
      <c r="G89" s="16" t="inlineStr">
        <is>
          <t>Senior UI Developer</t>
        </is>
      </c>
      <c r="H89" s="16" t="inlineStr">
        <is>
          <t>IC</t>
        </is>
      </c>
      <c r="I89" s="16" t="n">
        <v>5</v>
      </c>
      <c r="J89" s="16" t="inlineStr">
        <is>
          <r>
            <rPr>
              <rFont val="Calibri"/>
              <b val="1"/>
              <sz val="10"/>
            </rPr>
            <t>A2:</t>
          </r>
          <r>
            <rPr>
              <rFont val="Calibri"/>
              <sz val="10"/>
            </rPr>
            <t xml:space="preserve"> UI Developer → A3: Senior UI Developer</t>
          </r>
        </is>
      </c>
      <c r="K89" s="16" t="inlineStr">
        <is>
          <t>Programming &amp; Tech-Stack Depth · System Design &amp; Architecture</t>
        </is>
      </c>
      <c r="L89" s="16" t="inlineStr">
        <is>
          <t>Database, SQL &amp; Data Engineering · Cloud, DevOps &amp; CI/CD · AI, GenAI &amp; Prompt Engineering · Product, Platform &amp; Domain Knowledge</t>
        </is>
      </c>
      <c r="M89" s="16" t="inlineStr">
        <is>
          <t>Core 2 · Future-ready 2 · Functional 3 · Leadership —</t>
        </is>
      </c>
      <c r="N89" s="16" t="inlineStr">
        <is>
          <t>Cloud / language certifications · optional; AWS / Azure architect · optional</t>
        </is>
      </c>
      <c r="O89" s="16" t="inlineStr">
        <is>
          <t>None — only this department</t>
        </is>
      </c>
      <c r="P89" s="147" t="inlineStr">
        <is>
          <t>iFile 5
Same title</t>
        </is>
      </c>
    </row>
    <row r="90" ht="55" customHeight="1">
      <c r="A90" s="16" t="inlineStr">
        <is>
          <t>Technology</t>
        </is>
      </c>
      <c r="B90" s="147" t="inlineStr">
        <is>
          <t>A · Practitioner</t>
        </is>
      </c>
      <c r="C90" s="147" t="inlineStr">
        <is>
          <t>A3</t>
        </is>
      </c>
      <c r="D90" s="16" t="inlineStr">
        <is>
          <t>Senior Associate</t>
        </is>
      </c>
      <c r="E90" s="16" t="inlineStr">
        <is>
          <t>Engineering &amp; Development</t>
        </is>
      </c>
      <c r="F90" s="16" t="inlineStr">
        <is>
          <t>Full-Stack Development</t>
        </is>
      </c>
      <c r="G90" s="16" t="inlineStr">
        <is>
          <t>Senior Software Engineer</t>
        </is>
      </c>
      <c r="H90" s="16" t="inlineStr">
        <is>
          <t>IC</t>
        </is>
      </c>
      <c r="I90" s="16" t="n">
        <v>10</v>
      </c>
      <c r="J90" s="16" t="inlineStr">
        <is>
          <r>
            <rPr>
              <rFont val="Calibri"/>
              <b val="1"/>
              <sz val="10"/>
            </rPr>
            <t>A1:</t>
          </r>
          <r>
            <rPr>
              <rFont val="Calibri"/>
              <sz val="10"/>
            </rPr>
            <t xml:space="preserve"> Trainee Software Engineer → A3: Senior Software Engineer → B2: Lead Software Engineer – POD Lead</t>
          </r>
        </is>
      </c>
      <c r="K90" s="16" t="inlineStr">
        <is>
          <t>Programming &amp; Tech-Stack Depth · System Design &amp; Architecture</t>
        </is>
      </c>
      <c r="L90" s="16" t="inlineStr">
        <is>
          <t>Database, SQL &amp; Data Engineering · Cloud, DevOps &amp; CI/CD · AI, GenAI &amp; Prompt Engineering · Product, Platform &amp; Domain Knowledge</t>
        </is>
      </c>
      <c r="M90" s="16" t="inlineStr">
        <is>
          <t>Core 2 · Future-ready 2 · Functional 3 · Leadership —</t>
        </is>
      </c>
      <c r="N90" s="16" t="inlineStr">
        <is>
          <t>Cloud / language certifications · optional; AWS / Azure architect · optional</t>
        </is>
      </c>
      <c r="O90" s="16" t="inlineStr">
        <is>
          <t>None — only this department</t>
        </is>
      </c>
      <c r="P90" s="147" t="inlineStr">
        <is>
          <r>
            <rPr>
              <rFont val="Calibri"/>
              <sz val="10"/>
            </rPr>
            <t xml:space="preserve">iFile 8 · iDEAL 1
</t>
          </r>
          <r>
            <rPr>
              <rFont val="Calibri"/>
              <b val="1"/>
              <sz val="10"/>
            </rPr>
            <t>Titled there:</t>
          </r>
          <r>
            <rPr>
              <rFont val="Calibri"/>
              <sz val="10"/>
            </rPr>
            <t xml:space="preserve"> Senior Software Engineer / Technical Specialist</t>
          </r>
        </is>
      </c>
    </row>
    <row r="91" ht="68" customHeight="1">
      <c r="A91" s="16" t="inlineStr">
        <is>
          <t>Technology</t>
        </is>
      </c>
      <c r="B91" s="21" t="inlineStr">
        <is>
          <t>B · Specialist / Manager</t>
        </is>
      </c>
      <c r="C91" s="21" t="inlineStr">
        <is>
          <t>B1</t>
        </is>
      </c>
      <c r="D91" s="16" t="inlineStr">
        <is>
          <t>Specialist</t>
        </is>
      </c>
      <c r="E91" s="16" t="inlineStr">
        <is>
          <t>Business Analysis</t>
        </is>
      </c>
      <c r="F91" s="16" t="inlineStr">
        <is>
          <t>Business Analysis</t>
        </is>
      </c>
      <c r="G91" s="16" t="inlineStr">
        <is>
          <t>Business Analysis Specialist</t>
        </is>
      </c>
      <c r="H91" s="16" t="inlineStr">
        <is>
          <t>IC</t>
        </is>
      </c>
      <c r="I91" s="16" t="n">
        <v>1</v>
      </c>
      <c r="J91" s="16" t="inlineStr">
        <is>
          <r>
            <rPr>
              <rFont val="Calibri"/>
              <b val="1"/>
              <sz val="10"/>
            </rPr>
            <t>A2:</t>
          </r>
          <r>
            <rPr>
              <rFont val="Calibri"/>
              <sz val="10"/>
            </rPr>
            <t xml:space="preserve"> Business Analyst → B1: Business Analysis Specialist → B2: Senior Business Analysis Specialist – POD Lead</t>
          </r>
        </is>
      </c>
      <c r="K91" s="16" t="inlineStr">
        <is>
          <t>Business Analysis &amp; Requirements Engineering · Regulatory &amp; BFSI Domain</t>
        </is>
      </c>
      <c r="L91" s="16" t="inlineStr">
        <is>
          <t>Product, Platform &amp; Domain Knowledge · Database, SQL &amp; Data Engineering · Stakeholder &amp; Client Management · Communication &amp; Presentation</t>
        </is>
      </c>
      <c r="M91" s="16" t="inlineStr">
        <is>
          <t>Core 3 · Future-ready 3 · Functional 3 · Leadership 1</t>
        </is>
      </c>
      <c r="N91" s="16" t="inlineStr">
        <is>
          <t>CBAP / CCBA · optional; Domain certifications · optional</t>
        </is>
      </c>
      <c r="O91" s="16" t="inlineStr">
        <is>
          <t>None — only this department</t>
        </is>
      </c>
      <c r="P91" s="147" t="inlineStr">
        <is>
          <r>
            <rPr>
              <rFont val="Calibri"/>
              <sz val="10"/>
            </rPr>
            <t xml:space="preserve">iDEAL 5 · iFile 3
</t>
          </r>
          <r>
            <rPr>
              <rFont val="Calibri"/>
              <b val="1"/>
              <sz val="10"/>
            </rPr>
            <t>Titled there:</t>
          </r>
          <r>
            <rPr>
              <rFont val="Calibri"/>
              <sz val="10"/>
            </rPr>
            <t xml:space="preserve"> Business Analysis Specialist / Business Analysis Specialist – POD Lead / Senior Business Analysis Specialist / Team Lead – Business Analysis</t>
          </r>
        </is>
      </c>
    </row>
    <row r="92" ht="55" customHeight="1">
      <c r="A92" s="16" t="inlineStr">
        <is>
          <t>Technology</t>
        </is>
      </c>
      <c r="B92" s="21" t="inlineStr">
        <is>
          <t>B · Specialist / Manager</t>
        </is>
      </c>
      <c r="C92" s="21" t="inlineStr">
        <is>
          <t>B1</t>
        </is>
      </c>
      <c r="D92" s="16" t="inlineStr">
        <is>
          <t>Specialist · POD Lead</t>
        </is>
      </c>
      <c r="E92" s="16" t="inlineStr">
        <is>
          <t>Engineering &amp; Development</t>
        </is>
      </c>
      <c r="F92" s="16" t="inlineStr">
        <is>
          <t>AI / ML &amp; GenAI Engineering</t>
        </is>
      </c>
      <c r="G92" s="16" t="inlineStr">
        <is>
          <t>AI/ML Specialist – POD Lead</t>
        </is>
      </c>
      <c r="H92" s="16" t="inlineStr">
        <is>
          <t>POD Lead</t>
        </is>
      </c>
      <c r="I92" s="16" t="n">
        <v>1</v>
      </c>
      <c r="J92" s="16" t="inlineStr">
        <is>
          <r>
            <rPr>
              <rFont val="Calibri"/>
              <b val="1"/>
              <sz val="10"/>
            </rPr>
            <t>A2:</t>
          </r>
          <r>
            <rPr>
              <rFont val="Calibri"/>
              <sz val="10"/>
            </rPr>
            <t xml:space="preserve"> AI/ML Engineer → A3: Senior AI/ML Engineer → B1: AI/ML Specialist – POD Lead</t>
          </r>
        </is>
      </c>
      <c r="K92" s="16" t="inlineStr">
        <is>
          <t>Programming &amp; Tech-Stack Depth · System Design &amp; Architecture</t>
        </is>
      </c>
      <c r="L92" s="16" t="inlineStr">
        <is>
          <t>Database, SQL &amp; Data Engineering · Cloud, DevOps &amp; CI/CD · AI, GenAI &amp; Prompt Engineering · Product, Platform &amp; Domain Knowledge</t>
        </is>
      </c>
      <c r="M92" s="16" t="inlineStr">
        <is>
          <t>Core 3 · Future-ready 3 · Functional 3 · Leadership 1</t>
        </is>
      </c>
      <c r="N92" s="16" t="inlineStr">
        <is>
          <t>Cloud / language certifications · optional; AWS / Azure architect · optional</t>
        </is>
      </c>
      <c r="O92" s="16" t="inlineStr">
        <is>
          <t>None — only this department</t>
        </is>
      </c>
      <c r="P92" s="147" t="inlineStr">
        <is>
          <t>iFile 1
Same title</t>
        </is>
      </c>
    </row>
    <row r="93" ht="81" customHeight="1">
      <c r="A93" s="16" t="inlineStr">
        <is>
          <t>Technology</t>
        </is>
      </c>
      <c r="B93" s="21" t="inlineStr">
        <is>
          <t>B · Specialist / Manager</t>
        </is>
      </c>
      <c r="C93" s="21" t="inlineStr">
        <is>
          <t>B1</t>
        </is>
      </c>
      <c r="D93" s="16" t="inlineStr">
        <is>
          <t>Specialist</t>
        </is>
      </c>
      <c r="E93" s="16" t="inlineStr">
        <is>
          <t>Engineering &amp; Development</t>
        </is>
      </c>
      <c r="F93" s="16" t="inlineStr">
        <is>
          <t>Backend Development</t>
        </is>
      </c>
      <c r="G93" s="16" t="inlineStr">
        <is>
          <t>Technical Specialist</t>
        </is>
      </c>
      <c r="H93" s="16" t="inlineStr">
        <is>
          <t>IC</t>
        </is>
      </c>
      <c r="I93" s="16" t="n">
        <v>1</v>
      </c>
      <c r="J93"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3" s="16" t="inlineStr">
        <is>
          <t>Programming &amp; Tech-Stack Depth · System Design &amp; Architecture</t>
        </is>
      </c>
      <c r="L93" s="16" t="inlineStr">
        <is>
          <t>Database, SQL &amp; Data Engineering · Cloud, DevOps &amp; CI/CD · AI, GenAI &amp; Prompt Engineering · Product, Platform &amp; Domain Knowledge</t>
        </is>
      </c>
      <c r="M93" s="16" t="inlineStr">
        <is>
          <t>Core 3 · Future-ready 3 · Functional 3 · Leadership 1</t>
        </is>
      </c>
      <c r="N93" s="16" t="inlineStr">
        <is>
          <t>Cloud / language certifications · optional; AWS / Azure architect · optional</t>
        </is>
      </c>
      <c r="O93" s="16" t="inlineStr">
        <is>
          <t>None — only this department</t>
        </is>
      </c>
      <c r="P93" s="147"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4" ht="81" customHeight="1">
      <c r="A94" s="16" t="inlineStr">
        <is>
          <t>Technology</t>
        </is>
      </c>
      <c r="B94" s="21" t="inlineStr">
        <is>
          <t>B · Specialist / Manager</t>
        </is>
      </c>
      <c r="C94" s="21" t="inlineStr">
        <is>
          <t>B1</t>
        </is>
      </c>
      <c r="D94" s="16" t="inlineStr">
        <is>
          <t>Specialist · POD Lead</t>
        </is>
      </c>
      <c r="E94" s="16" t="inlineStr">
        <is>
          <t>Engineering &amp; Development</t>
        </is>
      </c>
      <c r="F94" s="16" t="inlineStr">
        <is>
          <t>Backend Development</t>
        </is>
      </c>
      <c r="G94" s="16" t="inlineStr">
        <is>
          <t>Technical Specialist – POD Lead</t>
        </is>
      </c>
      <c r="H94" s="16" t="inlineStr">
        <is>
          <t>POD Lead</t>
        </is>
      </c>
      <c r="I94" s="16" t="n">
        <v>1</v>
      </c>
      <c r="J94"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4" s="16" t="inlineStr">
        <is>
          <t>Programming &amp; Tech-Stack Depth · System Design &amp; Architecture</t>
        </is>
      </c>
      <c r="L94" s="16" t="inlineStr">
        <is>
          <t>Database, SQL &amp; Data Engineering · Cloud, DevOps &amp; CI/CD · AI, GenAI &amp; Prompt Engineering · Product, Platform &amp; Domain Knowledge</t>
        </is>
      </c>
      <c r="M94" s="16" t="inlineStr">
        <is>
          <t>Core 3 · Future-ready 3 · Functional 3 · Leadership 1</t>
        </is>
      </c>
      <c r="N94" s="16" t="inlineStr">
        <is>
          <t>Cloud / language certifications · optional; AWS / Azure architect · optional</t>
        </is>
      </c>
      <c r="O94" s="16" t="inlineStr">
        <is>
          <t>None — only this department</t>
        </is>
      </c>
      <c r="P94" s="147"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5" ht="55" customHeight="1">
      <c r="A95" s="16" t="inlineStr">
        <is>
          <t>Technology</t>
        </is>
      </c>
      <c r="B95" s="21" t="inlineStr">
        <is>
          <t>B · Specialist / Manager</t>
        </is>
      </c>
      <c r="C95" s="21" t="inlineStr">
        <is>
          <t>B2</t>
        </is>
      </c>
      <c r="D95" s="16" t="inlineStr">
        <is>
          <t>Senior Specialist · POD Lead</t>
        </is>
      </c>
      <c r="E95" s="16" t="inlineStr">
        <is>
          <t>Business Analysis</t>
        </is>
      </c>
      <c r="F95" s="16" t="inlineStr">
        <is>
          <t>Business Analysis</t>
        </is>
      </c>
      <c r="G95" s="16" t="inlineStr">
        <is>
          <t>Senior Business Analysis Specialist – POD Lead</t>
        </is>
      </c>
      <c r="H95" s="16" t="inlineStr">
        <is>
          <t>POD Lead</t>
        </is>
      </c>
      <c r="I95" s="16" t="n">
        <v>1</v>
      </c>
      <c r="J95" s="16" t="inlineStr">
        <is>
          <r>
            <rPr>
              <rFont val="Calibri"/>
              <b val="1"/>
              <sz val="10"/>
            </rPr>
            <t>A2:</t>
          </r>
          <r>
            <rPr>
              <rFont val="Calibri"/>
              <sz val="10"/>
            </rPr>
            <t xml:space="preserve"> Business Analyst → B1: Business Analysis Specialist → B2: Senior Business Analysis Specialist – POD Lead</t>
          </r>
        </is>
      </c>
      <c r="K95" s="16" t="inlineStr">
        <is>
          <t>Business Analysis &amp; Requirements Engineering · Regulatory &amp; BFSI Domain</t>
        </is>
      </c>
      <c r="L95" s="16" t="inlineStr">
        <is>
          <t>Product, Platform &amp; Domain Knowledge · Database, SQL &amp; Data Engineering · Stakeholder &amp; Client Management · Communication &amp; Presentation</t>
        </is>
      </c>
      <c r="M95" s="16" t="inlineStr">
        <is>
          <t>Core 3 · Future-ready 3 · Functional 4 · Leadership 2</t>
        </is>
      </c>
      <c r="N95" s="16" t="inlineStr">
        <is>
          <t>CBAP / CCBA · optional; Domain certifications · optional</t>
        </is>
      </c>
      <c r="O95" s="16" t="inlineStr">
        <is>
          <t>None — only this department</t>
        </is>
      </c>
      <c r="P95" s="16" t="inlineStr">
        <is>
          <t>None — only CARBON</t>
        </is>
      </c>
    </row>
    <row r="96" ht="81" customHeight="1">
      <c r="A96" s="16" t="inlineStr">
        <is>
          <t>Technology</t>
        </is>
      </c>
      <c r="B96" s="21" t="inlineStr">
        <is>
          <t>B · Specialist / Manager</t>
        </is>
      </c>
      <c r="C96" s="21" t="inlineStr">
        <is>
          <t>B2</t>
        </is>
      </c>
      <c r="D96" s="16" t="inlineStr">
        <is>
          <t>Senior Specialist · POD Lead</t>
        </is>
      </c>
      <c r="E96" s="16" t="inlineStr">
        <is>
          <t>Engineering &amp; Development</t>
        </is>
      </c>
      <c r="F96" s="16" t="inlineStr">
        <is>
          <t>Backend Development</t>
        </is>
      </c>
      <c r="G96" s="16" t="inlineStr">
        <is>
          <t>Lead Software Engineer – POD Lead</t>
        </is>
      </c>
      <c r="H96" s="16" t="inlineStr">
        <is>
          <t>POD Lead</t>
        </is>
      </c>
      <c r="I96" s="16" t="n">
        <v>1</v>
      </c>
      <c r="J96"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6" s="16" t="inlineStr">
        <is>
          <t>Programming &amp; Tech-Stack Depth · System Design &amp; Architecture</t>
        </is>
      </c>
      <c r="L96" s="16" t="inlineStr">
        <is>
          <t>Database, SQL &amp; Data Engineering · Cloud, DevOps &amp; CI/CD · AI, GenAI &amp; Prompt Engineering · Product, Platform &amp; Domain Knowledge</t>
        </is>
      </c>
      <c r="M96" s="16" t="inlineStr">
        <is>
          <t>Core 3 · Future-ready 3 · Functional 4 · Leadership 2</t>
        </is>
      </c>
      <c r="N96" s="16" t="inlineStr">
        <is>
          <t>Cloud / language certifications · optional; AWS / Azure architect · optional</t>
        </is>
      </c>
      <c r="O96" s="16" t="inlineStr">
        <is>
          <t>None — only this department</t>
        </is>
      </c>
      <c r="P96" s="147"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7" ht="81" customHeight="1">
      <c r="A97" s="16" t="inlineStr">
        <is>
          <t>Technology</t>
        </is>
      </c>
      <c r="B97" s="21" t="inlineStr">
        <is>
          <t>B · Specialist / Manager</t>
        </is>
      </c>
      <c r="C97" s="21" t="inlineStr">
        <is>
          <t>B2</t>
        </is>
      </c>
      <c r="D97" s="16" t="inlineStr">
        <is>
          <t>Senior Specialist · POD Lead</t>
        </is>
      </c>
      <c r="E97" s="16" t="inlineStr">
        <is>
          <t>Engineering &amp; Development</t>
        </is>
      </c>
      <c r="F97" s="16" t="inlineStr">
        <is>
          <t>Backend Development</t>
        </is>
      </c>
      <c r="G97" s="16" t="inlineStr">
        <is>
          <t>Senior Technical Specialist – POD Lead</t>
        </is>
      </c>
      <c r="H97" s="16" t="inlineStr">
        <is>
          <t>POD Lead</t>
        </is>
      </c>
      <c r="I97" s="16" t="n">
        <v>1</v>
      </c>
      <c r="J97"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7" s="16" t="inlineStr">
        <is>
          <t>Programming &amp; Tech-Stack Depth · System Design &amp; Architecture</t>
        </is>
      </c>
      <c r="L97" s="16" t="inlineStr">
        <is>
          <t>Database, SQL &amp; Data Engineering · Cloud, DevOps &amp; CI/CD · AI, GenAI &amp; Prompt Engineering · Product, Platform &amp; Domain Knowledge</t>
        </is>
      </c>
      <c r="M97" s="16" t="inlineStr">
        <is>
          <t>Core 3 · Future-ready 3 · Functional 4 · Leadership 2</t>
        </is>
      </c>
      <c r="N97" s="16" t="inlineStr">
        <is>
          <t>Cloud / language certifications · optional; AWS / Azure architect · optional</t>
        </is>
      </c>
      <c r="O97" s="16" t="inlineStr">
        <is>
          <t>None — only this department</t>
        </is>
      </c>
      <c r="P97" s="147"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8" ht="55" customHeight="1">
      <c r="A98" s="16" t="inlineStr">
        <is>
          <t>Technology</t>
        </is>
      </c>
      <c r="B98" s="21" t="inlineStr">
        <is>
          <t>B · Specialist / Manager</t>
        </is>
      </c>
      <c r="C98" s="21" t="inlineStr">
        <is>
          <t>B2</t>
        </is>
      </c>
      <c r="D98" s="16" t="inlineStr">
        <is>
          <t>Senior Specialist · POD Lead</t>
        </is>
      </c>
      <c r="E98" s="16" t="inlineStr">
        <is>
          <t>Engineering &amp; Development</t>
        </is>
      </c>
      <c r="F98" s="16" t="inlineStr">
        <is>
          <t>Full-Stack Development</t>
        </is>
      </c>
      <c r="G98" s="16" t="inlineStr">
        <is>
          <t>Lead Software Engineer – POD Lead</t>
        </is>
      </c>
      <c r="H98" s="16" t="inlineStr">
        <is>
          <t>POD Lead</t>
        </is>
      </c>
      <c r="I98" s="16" t="n">
        <v>1</v>
      </c>
      <c r="J98" s="16" t="inlineStr">
        <is>
          <r>
            <rPr>
              <rFont val="Calibri"/>
              <b val="1"/>
              <sz val="10"/>
            </rPr>
            <t>A1:</t>
          </r>
          <r>
            <rPr>
              <rFont val="Calibri"/>
              <sz val="10"/>
            </rPr>
            <t xml:space="preserve"> Trainee Software Engineer → A3: Senior Software Engineer → B2: Lead Software Engineer – POD Lead</t>
          </r>
        </is>
      </c>
      <c r="K98" s="16" t="inlineStr">
        <is>
          <t>Programming &amp; Tech-Stack Depth · System Design &amp; Architecture</t>
        </is>
      </c>
      <c r="L98" s="16" t="inlineStr">
        <is>
          <t>Database, SQL &amp; Data Engineering · Cloud, DevOps &amp; CI/CD · AI, GenAI &amp; Prompt Engineering · Product, Platform &amp; Domain Knowledge</t>
        </is>
      </c>
      <c r="M98" s="16" t="inlineStr">
        <is>
          <t>Core 3 · Future-ready 3 · Functional 4 · Leadership 2</t>
        </is>
      </c>
      <c r="N98" s="16" t="inlineStr">
        <is>
          <t>Cloud / language certifications · optional; AWS / Azure architect · optional</t>
        </is>
      </c>
      <c r="O98" s="16" t="inlineStr">
        <is>
          <t>None — only this department</t>
        </is>
      </c>
      <c r="P98" s="147" t="inlineStr">
        <is>
          <r>
            <rPr>
              <rFont val="Calibri"/>
              <sz val="10"/>
            </rPr>
            <t xml:space="preserve">iFile 2
</t>
          </r>
          <r>
            <rPr>
              <rFont val="Calibri"/>
              <b val="1"/>
              <sz val="10"/>
            </rPr>
            <t>Titled there:</t>
          </r>
          <r>
            <rPr>
              <rFont val="Calibri"/>
              <sz val="10"/>
            </rPr>
            <t xml:space="preserve"> Engineering Manager / Senior Technical Specialist – POD Lead</t>
          </r>
        </is>
      </c>
    </row>
    <row r="99" ht="68" customHeight="1">
      <c r="A99" s="16" t="inlineStr">
        <is>
          <t>Technology</t>
        </is>
      </c>
      <c r="B99" s="21" t="inlineStr">
        <is>
          <t>B · Specialist / Manager</t>
        </is>
      </c>
      <c r="C99" s="21" t="inlineStr">
        <is>
          <t>B2</t>
        </is>
      </c>
      <c r="D99" s="16" t="inlineStr">
        <is>
          <t>Senior Specialist</t>
        </is>
      </c>
      <c r="E99" s="16" t="inlineStr">
        <is>
          <t>Project &amp; Program Management</t>
        </is>
      </c>
      <c r="F99" s="16" t="inlineStr">
        <is>
          <t>Project &amp; Program Delivery</t>
        </is>
      </c>
      <c r="G99" s="16" t="inlineStr">
        <is>
          <t>Project Manager</t>
        </is>
      </c>
      <c r="H99" s="16" t="inlineStr">
        <is>
          <t>IC</t>
        </is>
      </c>
      <c r="I99" s="16" t="n">
        <v>1</v>
      </c>
      <c r="J99" s="16" t="inlineStr">
        <is>
          <r>
            <rPr>
              <rFont val="Calibri"/>
              <b val="1"/>
              <sz val="10"/>
            </rPr>
            <t>B2:</t>
          </r>
          <r>
            <rPr>
              <rFont val="Calibri"/>
              <sz val="10"/>
            </rPr>
            <t xml:space="preserve"> Project Manager</t>
          </r>
        </is>
      </c>
      <c r="K99" s="16" t="inlineStr">
        <is>
          <t>Project, Program &amp; Agile Management · Stakeholder &amp; Client Management</t>
        </is>
      </c>
      <c r="L99" s="16" t="inlineStr">
        <is>
          <t>Communication &amp; Presentation · Process Improvement &amp; Quality Mindset · Strategic Thinking &amp; Business Acumen · Product, Platform &amp; Domain Knowledge</t>
        </is>
      </c>
      <c r="M99" s="16" t="inlineStr">
        <is>
          <t>Core 3 · Future-ready 3 · Functional 4 · Leadership 2</t>
        </is>
      </c>
      <c r="N99" s="16" t="inlineStr">
        <is>
          <t>PMP / PRINCE2 / CSM / SAFe</t>
        </is>
      </c>
      <c r="O99" s="16" t="inlineStr">
        <is>
          <t>None — only this department</t>
        </is>
      </c>
      <c r="P99" s="147" t="inlineStr">
        <is>
          <r>
            <rPr>
              <rFont val="Calibri"/>
              <sz val="10"/>
            </rPr>
            <t xml:space="preserve">iFile 7 · Consume 1
</t>
          </r>
          <r>
            <rPr>
              <rFont val="Calibri"/>
              <b val="1"/>
              <sz val="10"/>
            </rPr>
            <t>Titled there:</t>
          </r>
          <r>
            <rPr>
              <rFont val="Calibri"/>
              <sz val="10"/>
            </rPr>
            <t xml:space="preserve"> Delivery Manager / Project Manager</t>
          </r>
        </is>
      </c>
    </row>
    <row r="100" ht="81" customHeight="1">
      <c r="A100" s="16" t="inlineStr">
        <is>
          <t>Technology</t>
        </is>
      </c>
      <c r="B100" s="21" t="inlineStr">
        <is>
          <t>B · Specialist / Manager</t>
        </is>
      </c>
      <c r="C100" s="21" t="inlineStr">
        <is>
          <t>B3</t>
        </is>
      </c>
      <c r="D100" s="16" t="inlineStr">
        <is>
          <t>Senior Manager</t>
        </is>
      </c>
      <c r="E100" s="16" t="inlineStr">
        <is>
          <t>Engineering &amp; Development</t>
        </is>
      </c>
      <c r="F100" s="16" t="inlineStr">
        <is>
          <t>Backend Development</t>
        </is>
      </c>
      <c r="G100" s="16" t="inlineStr">
        <is>
          <t>Senior Engineering Manager</t>
        </is>
      </c>
      <c r="H100" s="16" t="inlineStr">
        <is>
          <t>People Manager</t>
        </is>
      </c>
      <c r="I100" s="16" t="n">
        <v>1</v>
      </c>
      <c r="J100" s="16"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100" s="16" t="inlineStr">
        <is>
          <t>Programming &amp; Tech-Stack Depth · System Design &amp; Architecture</t>
        </is>
      </c>
      <c r="L100" s="16" t="inlineStr">
        <is>
          <t>Database, SQL &amp; Data Engineering · Cloud, DevOps &amp; CI/CD · AI, GenAI &amp; Prompt Engineering · Product, Platform &amp; Domain Knowledge</t>
        </is>
      </c>
      <c r="M100" s="16" t="inlineStr">
        <is>
          <t>Core 4 · Future-ready 3 · Functional 4 · Leadership 4</t>
        </is>
      </c>
      <c r="N100" s="16" t="inlineStr">
        <is>
          <t>Cloud / language certifications · optional; AWS / Azure architect · optional</t>
        </is>
      </c>
      <c r="O100" s="16" t="inlineStr">
        <is>
          <t>None — only this department</t>
        </is>
      </c>
      <c r="P100" s="147" t="inlineStr">
        <is>
          <r>
            <rPr>
              <rFont val="Calibri"/>
              <sz val="10"/>
            </rPr>
            <t xml:space="preserve">iFile 2 · iDEAL 1
</t>
          </r>
          <r>
            <rPr>
              <rFont val="Calibri"/>
              <b val="1"/>
              <sz val="10"/>
            </rPr>
            <t>Titled there:</t>
          </r>
          <r>
            <rPr>
              <rFont val="Calibri"/>
              <sz val="10"/>
            </rPr>
            <t xml:space="preserve"> Lead Software Engineer / Lead Software Engineer – POD Lead</t>
          </r>
        </is>
      </c>
    </row>
    <row r="101" ht="55" customHeight="1">
      <c r="A101" s="16" t="inlineStr">
        <is>
          <t>Technology</t>
        </is>
      </c>
      <c r="B101" s="142" t="inlineStr">
        <is>
          <t>C · Principal / Head</t>
        </is>
      </c>
      <c r="C101" s="142" t="inlineStr">
        <is>
          <t>C2</t>
        </is>
      </c>
      <c r="D101" s="16" t="inlineStr">
        <is>
          <t>Head of Function</t>
        </is>
      </c>
      <c r="E101" s="16" t="inlineStr">
        <is>
          <t>Engineering &amp; Development</t>
        </is>
      </c>
      <c r="F101" s="16" t="inlineStr">
        <is>
          <t>Engineering Leadership</t>
        </is>
      </c>
      <c r="G101" s="16" t="inlineStr">
        <is>
          <t>Head – Product Engineering</t>
        </is>
      </c>
      <c r="H101" s="16" t="inlineStr">
        <is>
          <t>People Manager</t>
        </is>
      </c>
      <c r="I101" s="16" t="n">
        <v>1</v>
      </c>
      <c r="J101" s="16" t="inlineStr">
        <is>
          <r>
            <rPr>
              <rFont val="Calibri"/>
              <b val="1"/>
              <sz val="10"/>
            </rPr>
            <t>C2:</t>
          </r>
          <r>
            <rPr>
              <rFont val="Calibri"/>
              <sz val="10"/>
            </rPr>
            <t xml:space="preserve"> Head – Product Engineering</t>
          </r>
        </is>
      </c>
      <c r="K101" s="16" t="inlineStr">
        <is>
          <t>Programming &amp; Tech-Stack Depth · System Design &amp; Architecture</t>
        </is>
      </c>
      <c r="L101" s="16" t="inlineStr">
        <is>
          <t>Database, SQL &amp; Data Engineering · Cloud, DevOps &amp; CI/CD · AI, GenAI &amp; Prompt Engineering · Product, Platform &amp; Domain Knowledge</t>
        </is>
      </c>
      <c r="M101" s="16" t="inlineStr">
        <is>
          <t>Core 4 · Future-ready 4 · Functional 5 · Leadership 4</t>
        </is>
      </c>
      <c r="N101" s="16" t="inlineStr">
        <is>
          <t>Cloud / language certifications · optional; AWS / Azure architect · optional</t>
        </is>
      </c>
      <c r="O101" s="16" t="inlineStr">
        <is>
          <t>None — only this department</t>
        </is>
      </c>
      <c r="P101" s="16" t="inlineStr">
        <is>
          <t>None — only CARBON</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26.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sheetData>
    <row r="1">
      <c r="A1" t="inlineStr">
        <is>
          <t>CARBON</t>
        </is>
      </c>
      <c r="B1" t="inlineStr">
        <is>
          <t>CARBON Business Head</t>
        </is>
      </c>
      <c r="D1" t="inlineStr">
        <is>
          <t>Anuradha RK</t>
        </is>
      </c>
      <c r="E1" t="inlineStr">
        <is>
          <t>IRIS0391</t>
        </is>
      </c>
      <c r="F1" t="inlineStr">
        <is>
          <t>CARBON|CARBON Business Head</t>
        </is>
      </c>
      <c r="H1" t="inlineStr">
        <is>
          <t>CARBON|CARBON Business Head|Anuradha RK</t>
        </is>
      </c>
      <c r="I1" t="inlineStr">
        <is>
          <t>IRIS0391</t>
        </is>
      </c>
      <c r="J1" t="n">
        <v>1</v>
      </c>
      <c r="L1">
        <f>IF(TRUE,1,0)</f>
        <v>1</v>
      </c>
      <c r="M1" t="str">
        <f>IFERROR(INDEX($A$1:$A$1,MATCH(1,$L$1:$L$1,0)),"")</f>
        <v>CARBON</v>
      </c>
      <c r="N1">
        <f>IF(AND(LEFT($F1,LEN('1b. Person Card'!$J$5)+1)='1b. Person Card'!$J$5&amp;"|",OR('1b. Person Card'!$F$5="",ISNUMBER(SEARCH('1b. Person Card'!$F$5,MID($F1,LEN('1b. Person Card'!$J$5)+2,250))))),1,0)</f>
        <v>1</v>
      </c>
      <c r="O1" t="str">
        <f>IFERROR(MID(INDEX($F$1:$F$11,MATCH(1,$N$1:$N$11,0)),LEN('1b. Person Card'!$J$5)+2,250),"")</f>
        <v>CARBON Business Head</v>
      </c>
      <c r="P1">
        <f>IF(AND(LEFT($H1,LEN('1b. Person Card'!$J$5)+LEN('1b. Person Card'!$B$5)+2)='1b. Person Card'!$J$5&amp;"|"&amp;'1b. Person Card'!$B$5&amp;"|",OR('1b. Person Card'!$F$6="",ISNUMBER(SEARCH('1b. Person Card'!$F$6,$D1)))),1,0)</f>
        <v>1</v>
      </c>
      <c r="Q1" t="str">
        <f>IFERROR(INDEX($D$1:$D$215,MATCH(1,$P$1:$P$215,0)),"")</f>
        <v>Anuradha RK</v>
      </c>
    </row>
    <row r="2">
      <c r="B2" t="inlineStr">
        <is>
          <t>CRO - Carbon</t>
        </is>
      </c>
      <c r="D2" t="inlineStr">
        <is>
          <t>Dixit Jasani</t>
        </is>
      </c>
      <c r="E2" t="inlineStr">
        <is>
          <t>IRIS2478</t>
        </is>
      </c>
      <c r="F2" t="inlineStr">
        <is>
          <t>CARBON|CRO - Carbon</t>
        </is>
      </c>
      <c r="H2" t="inlineStr">
        <is>
          <t>CARBON|CRO - Carbon|Dixit Jasani</t>
        </is>
      </c>
      <c r="I2" t="inlineStr">
        <is>
          <t>IRIS2478</t>
        </is>
      </c>
      <c r="J2" t="n">
        <v>2</v>
      </c>
      <c r="N2">
        <f>IF(AND(LEFT($F2,LEN('1b. Person Card'!$J$5)+1)='1b. Person Card'!$J$5&amp;"|",OR('1b. Person Card'!$F$5="",ISNUMBER(SEARCH('1b. Person Card'!$F$5,MID($F2,LEN('1b. Person Card'!$J$5)+2,250))))),1,0)+N1</f>
        <v>2</v>
      </c>
      <c r="O2" t="str">
        <f>IFERROR(MID(INDEX($F$1:$F$11,MATCH(2,$N$1:$N$11,0)),LEN('1b. Person Card'!$J$5)+2,250),"")</f>
        <v>CRO - Carbon</v>
      </c>
      <c r="P2">
        <f>IF(AND(LEFT($H2,LEN('1b. Person Card'!$J$5)+LEN('1b. Person Card'!$B$5)+2)='1b. Person Card'!$J$5&amp;"|"&amp;'1b. Person Card'!$B$5&amp;"|",OR('1b. Person Card'!$F$6="",ISNUMBER(SEARCH('1b. Person Card'!$F$6,$D2)))),1,0)+P1</f>
        <v>1</v>
      </c>
      <c r="Q2">
        <f>IFERROR(INDEX($D$1:$D$215,MATCH(2,$P$1:$P$215,0)),"")</f>
      </c>
    </row>
    <row r="3">
      <c r="B3" t="inlineStr">
        <is>
          <t>Customer Experience</t>
        </is>
      </c>
      <c r="D3" t="inlineStr">
        <is>
          <t>Suman Adhikary</t>
        </is>
      </c>
      <c r="E3" t="inlineStr">
        <is>
          <t>IRIS2359</t>
        </is>
      </c>
      <c r="F3" t="inlineStr">
        <is>
          <t>CARBON|Customer Experience</t>
        </is>
      </c>
      <c r="H3" t="inlineStr">
        <is>
          <t>CARBON|Customer Experience|Suman Adhikary</t>
        </is>
      </c>
      <c r="I3" t="inlineStr">
        <is>
          <t>IRIS2359</t>
        </is>
      </c>
      <c r="J3" t="n">
        <v>3</v>
      </c>
      <c r="N3">
        <f>IF(AND(LEFT($F3,LEN('1b. Person Card'!$J$5)+1)='1b. Person Card'!$J$5&amp;"|",OR('1b. Person Card'!$F$5="",ISNUMBER(SEARCH('1b. Person Card'!$F$5,MID($F3,LEN('1b. Person Card'!$J$5)+2,250))))),1,0)+N2</f>
        <v>3</v>
      </c>
      <c r="O3" t="str">
        <f>IFERROR(MID(INDEX($F$1:$F$11,MATCH(3,$N$1:$N$11,0)),LEN('1b. Person Card'!$J$5)+2,250),"")</f>
        <v>Customer Experience</v>
      </c>
      <c r="P3">
        <f>IF(AND(LEFT($H3,LEN('1b. Person Card'!$J$5)+LEN('1b. Person Card'!$B$5)+2)='1b. Person Card'!$J$5&amp;"|"&amp;'1b. Person Card'!$B$5&amp;"|",OR('1b. Person Card'!$F$6="",ISNUMBER(SEARCH('1b. Person Card'!$F$6,$D3)))),1,0)+P2</f>
        <v>1</v>
      </c>
      <c r="Q3">
        <f>IFERROR(INDEX($D$1:$D$215,MATCH(3,$P$1:$P$215,0)),"")</f>
      </c>
    </row>
    <row r="4">
      <c r="B4" t="inlineStr">
        <is>
          <t>Digitizing</t>
        </is>
      </c>
      <c r="D4" t="inlineStr">
        <is>
          <t>Aditya Kumar Diwakar</t>
        </is>
      </c>
      <c r="E4" t="inlineStr">
        <is>
          <t>IRISC332</t>
        </is>
      </c>
      <c r="F4" t="inlineStr">
        <is>
          <t>CARBON|Digitizing</t>
        </is>
      </c>
      <c r="H4" t="inlineStr">
        <is>
          <t>CARBON|Digitizing|Aditya Kumar Diwakar</t>
        </is>
      </c>
      <c r="I4" t="inlineStr">
        <is>
          <t>IRISC332</t>
        </is>
      </c>
      <c r="J4" t="n">
        <v>25</v>
      </c>
      <c r="N4">
        <f>IF(AND(LEFT($F4,LEN('1b. Person Card'!$J$5)+1)='1b. Person Card'!$J$5&amp;"|",OR('1b. Person Card'!$F$5="",ISNUMBER(SEARCH('1b. Person Card'!$F$5,MID($F4,LEN('1b. Person Card'!$J$5)+2,250))))),1,0)+N3</f>
        <v>4</v>
      </c>
      <c r="O4" t="str">
        <f>IFERROR(MID(INDEX($F$1:$F$11,MATCH(4,$N$1:$N$11,0)),LEN('1b. Person Card'!$J$5)+2,250),"")</f>
        <v>Digitizing</v>
      </c>
      <c r="P4">
        <f>IF(AND(LEFT($H4,LEN('1b. Person Card'!$J$5)+LEN('1b. Person Card'!$B$5)+2)='1b. Person Card'!$J$5&amp;"|"&amp;'1b. Person Card'!$B$5&amp;"|",OR('1b. Person Card'!$F$6="",ISNUMBER(SEARCH('1b. Person Card'!$F$6,$D4)))),1,0)+P3</f>
        <v>1</v>
      </c>
      <c r="Q4">
        <f>IFERROR(INDEX($D$1:$D$215,MATCH(4,$P$1:$P$215,0)),"")</f>
      </c>
    </row>
    <row r="5">
      <c r="B5" t="inlineStr">
        <is>
          <t>Functional</t>
        </is>
      </c>
      <c r="D5" t="inlineStr">
        <is>
          <t>Aishwarya Chaulkar</t>
        </is>
      </c>
      <c r="E5" t="inlineStr">
        <is>
          <t>IRISC238</t>
        </is>
      </c>
      <c r="F5" t="inlineStr">
        <is>
          <t>CARBON|Functional</t>
        </is>
      </c>
      <c r="H5" t="inlineStr">
        <is>
          <t>CARBON|Digitizing|Aishwarya Chaulkar</t>
        </is>
      </c>
      <c r="I5" t="inlineStr">
        <is>
          <t>IRISC238</t>
        </is>
      </c>
      <c r="J5" t="n">
        <v>11</v>
      </c>
      <c r="N5">
        <f>IF(AND(LEFT($F5,LEN('1b. Person Card'!$J$5)+1)='1b. Person Card'!$J$5&amp;"|",OR('1b. Person Card'!$F$5="",ISNUMBER(SEARCH('1b. Person Card'!$F$5,MID($F5,LEN('1b. Person Card'!$J$5)+2,250))))),1,0)+N4</f>
        <v>5</v>
      </c>
      <c r="O5" t="str">
        <f>IFERROR(MID(INDEX($F$1:$F$11,MATCH(5,$N$1:$N$11,0)),LEN('1b. Person Card'!$J$5)+2,250),"")</f>
        <v>Functional</v>
      </c>
      <c r="P5">
        <f>IF(AND(LEFT($H5,LEN('1b. Person Card'!$J$5)+LEN('1b. Person Card'!$B$5)+2)='1b. Person Card'!$J$5&amp;"|"&amp;'1b. Person Card'!$B$5&amp;"|",OR('1b. Person Card'!$F$6="",ISNUMBER(SEARCH('1b. Person Card'!$F$6,$D5)))),1,0)+P4</f>
        <v>1</v>
      </c>
      <c r="Q5">
        <f>IFERROR(INDEX($D$1:$D$215,MATCH(5,$P$1:$P$215,0)),"")</f>
      </c>
    </row>
    <row r="6">
      <c r="B6" t="inlineStr">
        <is>
          <t>Marketing</t>
        </is>
      </c>
      <c r="D6" t="inlineStr">
        <is>
          <t>Bhavesh Gusain</t>
        </is>
      </c>
      <c r="E6" t="inlineStr">
        <is>
          <t>IRISC286</t>
        </is>
      </c>
      <c r="F6" t="inlineStr">
        <is>
          <t>CARBON|Marketing</t>
        </is>
      </c>
      <c r="H6" t="inlineStr">
        <is>
          <t>CARBON|Digitizing|Bhavesh Gusain</t>
        </is>
      </c>
      <c r="I6" t="inlineStr">
        <is>
          <t>IRISC286</t>
        </is>
      </c>
      <c r="J6" t="n">
        <v>12</v>
      </c>
      <c r="N6">
        <f>IF(AND(LEFT($F6,LEN('1b. Person Card'!$J$5)+1)='1b. Person Card'!$J$5&amp;"|",OR('1b. Person Card'!$F$5="",ISNUMBER(SEARCH('1b. Person Card'!$F$5,MID($F6,LEN('1b. Person Card'!$J$5)+2,250))))),1,0)+N5</f>
        <v>6</v>
      </c>
      <c r="O6" t="str">
        <f>IFERROR(MID(INDEX($F$1:$F$11,MATCH(6,$N$1:$N$11,0)),LEN('1b. Person Card'!$J$5)+2,250),"")</f>
        <v>Marketing</v>
      </c>
      <c r="P6">
        <f>IF(AND(LEFT($H6,LEN('1b. Person Card'!$J$5)+LEN('1b. Person Card'!$B$5)+2)='1b. Person Card'!$J$5&amp;"|"&amp;'1b. Person Card'!$B$5&amp;"|",OR('1b. Person Card'!$F$6="",ISNUMBER(SEARCH('1b. Person Card'!$F$6,$D6)))),1,0)+P5</f>
        <v>1</v>
      </c>
      <c r="Q6">
        <f>IFERROR(INDEX($D$1:$D$215,MATCH(6,$P$1:$P$215,0)),"")</f>
      </c>
    </row>
    <row r="7">
      <c r="B7" t="inlineStr">
        <is>
          <t>Quality Assurance</t>
        </is>
      </c>
      <c r="D7" t="inlineStr">
        <is>
          <t>Datta Hatagale</t>
        </is>
      </c>
      <c r="E7" t="inlineStr">
        <is>
          <t>IRIS1005</t>
        </is>
      </c>
      <c r="F7" t="inlineStr">
        <is>
          <t>CARBON|Quality Assurance</t>
        </is>
      </c>
      <c r="H7" t="inlineStr">
        <is>
          <t>CARBON|Digitizing|Datta Hatagale</t>
        </is>
      </c>
      <c r="I7" t="inlineStr">
        <is>
          <t>IRIS1005</t>
        </is>
      </c>
      <c r="J7" t="n">
        <v>6</v>
      </c>
      <c r="N7">
        <f>IF(AND(LEFT($F7,LEN('1b. Person Card'!$J$5)+1)='1b. Person Card'!$J$5&amp;"|",OR('1b. Person Card'!$F$5="",ISNUMBER(SEARCH('1b. Person Card'!$F$5,MID($F7,LEN('1b. Person Card'!$J$5)+2,250))))),1,0)+N6</f>
        <v>7</v>
      </c>
      <c r="O7" t="str">
        <f>IFERROR(MID(INDEX($F$1:$F$11,MATCH(7,$N$1:$N$11,0)),LEN('1b. Person Card'!$J$5)+2,250),"")</f>
        <v>Quality Assurance</v>
      </c>
      <c r="P7">
        <f>IF(AND(LEFT($H7,LEN('1b. Person Card'!$J$5)+LEN('1b. Person Card'!$B$5)+2)='1b. Person Card'!$J$5&amp;"|"&amp;'1b. Person Card'!$B$5&amp;"|",OR('1b. Person Card'!$F$6="",ISNUMBER(SEARCH('1b. Person Card'!$F$6,$D7)))),1,0)+P6</f>
        <v>1</v>
      </c>
      <c r="Q7">
        <f>IFERROR(INDEX($D$1:$D$215,MATCH(7,$P$1:$P$215,0)),"")</f>
      </c>
    </row>
    <row r="8">
      <c r="B8" t="inlineStr">
        <is>
          <t>Sales</t>
        </is>
      </c>
      <c r="D8" t="inlineStr">
        <is>
          <t>Deepak Nirmal</t>
        </is>
      </c>
      <c r="E8" t="inlineStr">
        <is>
          <t>IRISC237</t>
        </is>
      </c>
      <c r="F8" t="inlineStr">
        <is>
          <t>CARBON|Sales</t>
        </is>
      </c>
      <c r="H8" t="inlineStr">
        <is>
          <t>CARBON|Digitizing|Deepak Nirmal</t>
        </is>
      </c>
      <c r="I8" t="inlineStr">
        <is>
          <t>IRISC237</t>
        </is>
      </c>
      <c r="J8" t="n">
        <v>13</v>
      </c>
      <c r="N8">
        <f>IF(AND(LEFT($F8,LEN('1b. Person Card'!$J$5)+1)='1b. Person Card'!$J$5&amp;"|",OR('1b. Person Card'!$F$5="",ISNUMBER(SEARCH('1b. Person Card'!$F$5,MID($F8,LEN('1b. Person Card'!$J$5)+2,250))))),1,0)+N7</f>
        <v>8</v>
      </c>
      <c r="O8" t="str">
        <f>IFERROR(MID(INDEX($F$1:$F$11,MATCH(8,$N$1:$N$11,0)),LEN('1b. Person Card'!$J$5)+2,250),"")</f>
        <v>Sales</v>
      </c>
      <c r="P8">
        <f>IF(AND(LEFT($H8,LEN('1b. Person Card'!$J$5)+LEN('1b. Person Card'!$B$5)+2)='1b. Person Card'!$J$5&amp;"|"&amp;'1b. Person Card'!$B$5&amp;"|",OR('1b. Person Card'!$F$6="",ISNUMBER(SEARCH('1b. Person Card'!$F$6,$D8)))),1,0)+P7</f>
        <v>1</v>
      </c>
      <c r="Q8">
        <f>IFERROR(INDEX($D$1:$D$215,MATCH(8,$P$1:$P$215,0)),"")</f>
      </c>
    </row>
    <row r="9">
      <c r="B9" t="inlineStr">
        <is>
          <t>Services</t>
        </is>
      </c>
      <c r="D9" t="inlineStr">
        <is>
          <t>Dhanraj Patil</t>
        </is>
      </c>
      <c r="E9" t="inlineStr">
        <is>
          <t>IRISC224</t>
        </is>
      </c>
      <c r="F9" t="inlineStr">
        <is>
          <t>CARBON|Services</t>
        </is>
      </c>
      <c r="H9" t="inlineStr">
        <is>
          <t>CARBON|Digitizing|Dhanraj Patil</t>
        </is>
      </c>
      <c r="I9" t="inlineStr">
        <is>
          <t>IRISC224</t>
        </is>
      </c>
      <c r="J9" t="n">
        <v>14</v>
      </c>
      <c r="N9">
        <f>IF(AND(LEFT($F9,LEN('1b. Person Card'!$J$5)+1)='1b. Person Card'!$J$5&amp;"|",OR('1b. Person Card'!$F$5="",ISNUMBER(SEARCH('1b. Person Card'!$F$5,MID($F9,LEN('1b. Person Card'!$J$5)+2,250))))),1,0)+N8</f>
        <v>9</v>
      </c>
      <c r="O9" t="str">
        <f>IFERROR(MID(INDEX($F$1:$F$11,MATCH(9,$N$1:$N$11,0)),LEN('1b. Person Card'!$J$5)+2,250),"")</f>
        <v>Services</v>
      </c>
      <c r="P9">
        <f>IF(AND(LEFT($H9,LEN('1b. Person Card'!$J$5)+LEN('1b. Person Card'!$B$5)+2)='1b. Person Card'!$J$5&amp;"|"&amp;'1b. Person Card'!$B$5&amp;"|",OR('1b. Person Card'!$F$6="",ISNUMBER(SEARCH('1b. Person Card'!$F$6,$D9)))),1,0)+P8</f>
        <v>1</v>
      </c>
      <c r="Q9">
        <f>IFERROR(INDEX($D$1:$D$215,MATCH(9,$P$1:$P$215,0)),"")</f>
      </c>
    </row>
    <row r="10">
      <c r="B10" t="inlineStr">
        <is>
          <t>Support</t>
        </is>
      </c>
      <c r="D10" t="inlineStr">
        <is>
          <t>Dinesh Sharma</t>
        </is>
      </c>
      <c r="E10" t="inlineStr">
        <is>
          <t>IRIS1204</t>
        </is>
      </c>
      <c r="F10" t="inlineStr">
        <is>
          <t>CARBON|Support</t>
        </is>
      </c>
      <c r="H10" t="inlineStr">
        <is>
          <t>CARBON|Digitizing|Dinesh Sharma</t>
        </is>
      </c>
      <c r="I10" t="inlineStr">
        <is>
          <t>IRIS1204</t>
        </is>
      </c>
      <c r="J10" t="n">
        <v>7</v>
      </c>
      <c r="N10">
        <f>IF(AND(LEFT($F10,LEN('1b. Person Card'!$J$5)+1)='1b. Person Card'!$J$5&amp;"|",OR('1b. Person Card'!$F$5="",ISNUMBER(SEARCH('1b. Person Card'!$F$5,MID($F10,LEN('1b. Person Card'!$J$5)+2,250))))),1,0)+N9</f>
        <v>10</v>
      </c>
      <c r="O10" t="str">
        <f>IFERROR(MID(INDEX($F$1:$F$11,MATCH(10,$N$1:$N$11,0)),LEN('1b. Person Card'!$J$5)+2,250),"")</f>
        <v>Support</v>
      </c>
      <c r="P10">
        <f>IF(AND(LEFT($H10,LEN('1b. Person Card'!$J$5)+LEN('1b. Person Card'!$B$5)+2)='1b. Person Card'!$J$5&amp;"|"&amp;'1b. Person Card'!$B$5&amp;"|",OR('1b. Person Card'!$F$6="",ISNUMBER(SEARCH('1b. Person Card'!$F$6,$D10)))),1,0)+P9</f>
        <v>1</v>
      </c>
      <c r="Q10">
        <f>IFERROR(INDEX($D$1:$D$215,MATCH(10,$P$1:$P$215,0)),"")</f>
      </c>
    </row>
    <row r="11">
      <c r="B11" t="inlineStr">
        <is>
          <t>Technology</t>
        </is>
      </c>
      <c r="D11" t="inlineStr">
        <is>
          <t>Farina Pathan</t>
        </is>
      </c>
      <c r="E11" t="inlineStr">
        <is>
          <t>IRISC287</t>
        </is>
      </c>
      <c r="F11" t="inlineStr">
        <is>
          <t>CARBON|Technology</t>
        </is>
      </c>
      <c r="H11" t="inlineStr">
        <is>
          <t>CARBON|Digitizing|Farina Pathan</t>
        </is>
      </c>
      <c r="I11" t="inlineStr">
        <is>
          <t>IRISC287</t>
        </is>
      </c>
      <c r="J11" t="n">
        <v>15</v>
      </c>
      <c r="N11">
        <f>IF(AND(LEFT($F11,LEN('1b. Person Card'!$J$5)+1)='1b. Person Card'!$J$5&amp;"|",OR('1b. Person Card'!$F$5="",ISNUMBER(SEARCH('1b. Person Card'!$F$5,MID($F11,LEN('1b. Person Card'!$J$5)+2,250))))),1,0)+N10</f>
        <v>11</v>
      </c>
      <c r="O11" t="str">
        <f>IFERROR(MID(INDEX($F$1:$F$11,MATCH(11,$N$1:$N$11,0)),LEN('1b. Person Card'!$J$5)+2,250),"")</f>
        <v>Technology</v>
      </c>
      <c r="P11">
        <f>IF(AND(LEFT($H11,LEN('1b. Person Card'!$J$5)+LEN('1b. Person Card'!$B$5)+2)='1b. Person Card'!$J$5&amp;"|"&amp;'1b. Person Card'!$B$5&amp;"|",OR('1b. Person Card'!$F$6="",ISNUMBER(SEARCH('1b. Person Card'!$F$6,$D11)))),1,0)+P10</f>
        <v>1</v>
      </c>
      <c r="Q11">
        <f>IFERROR(INDEX($D$1:$D$215,MATCH(11,$P$1:$P$215,0)),"")</f>
      </c>
    </row>
    <row r="12">
      <c r="D12" t="inlineStr">
        <is>
          <t>Gaurav Yashwant Chaulkar</t>
        </is>
      </c>
      <c r="E12" t="inlineStr">
        <is>
          <t>IRISC325</t>
        </is>
      </c>
      <c r="H12" t="inlineStr">
        <is>
          <t>CARBON|Digitizing|Gaurav Yashwant Chaulkar</t>
        </is>
      </c>
      <c r="I12" t="inlineStr">
        <is>
          <t>IRISC325</t>
        </is>
      </c>
      <c r="J12" t="n">
        <v>16</v>
      </c>
      <c r="P12">
        <f>IF(AND(LEFT($H12,LEN('1b. Person Card'!$J$5)+LEN('1b. Person Card'!$B$5)+2)='1b. Person Card'!$J$5&amp;"|"&amp;'1b. Person Card'!$B$5&amp;"|",OR('1b. Person Card'!$F$6="",ISNUMBER(SEARCH('1b. Person Card'!$F$6,$D12)))),1,0)+P11</f>
        <v>1</v>
      </c>
      <c r="Q12">
        <f>IFERROR(INDEX($D$1:$D$215,MATCH(12,$P$1:$P$215,0)),"")</f>
      </c>
    </row>
    <row r="13">
      <c r="D13" t="inlineStr">
        <is>
          <t>Janardan Bale</t>
        </is>
      </c>
      <c r="E13" t="inlineStr">
        <is>
          <t>IRIS0470</t>
        </is>
      </c>
      <c r="H13" t="inlineStr">
        <is>
          <t>CARBON|Digitizing|Janardan Bale</t>
        </is>
      </c>
      <c r="I13" t="inlineStr">
        <is>
          <t>IRIS0470</t>
        </is>
      </c>
      <c r="J13" t="n">
        <v>5</v>
      </c>
      <c r="P13">
        <f>IF(AND(LEFT($H13,LEN('1b. Person Card'!$J$5)+LEN('1b. Person Card'!$B$5)+2)='1b. Person Card'!$J$5&amp;"|"&amp;'1b. Person Card'!$B$5&amp;"|",OR('1b. Person Card'!$F$6="",ISNUMBER(SEARCH('1b. Person Card'!$F$6,$D13)))),1,0)+P12</f>
        <v>1</v>
      </c>
      <c r="Q13">
        <f>IFERROR(INDEX($D$1:$D$215,MATCH(13,$P$1:$P$215,0)),"")</f>
      </c>
    </row>
    <row r="14">
      <c r="D14" t="inlineStr">
        <is>
          <t>Justeen Koola</t>
        </is>
      </c>
      <c r="E14" t="inlineStr">
        <is>
          <t>IRIS1205</t>
        </is>
      </c>
      <c r="H14" t="inlineStr">
        <is>
          <t>CARBON|Digitizing|Justeen Koola</t>
        </is>
      </c>
      <c r="I14" t="inlineStr">
        <is>
          <t>IRIS1205</t>
        </is>
      </c>
      <c r="J14" t="n">
        <v>17</v>
      </c>
      <c r="P14">
        <f>IF(AND(LEFT($H14,LEN('1b. Person Card'!$J$5)+LEN('1b. Person Card'!$B$5)+2)='1b. Person Card'!$J$5&amp;"|"&amp;'1b. Person Card'!$B$5&amp;"|",OR('1b. Person Card'!$F$6="",ISNUMBER(SEARCH('1b. Person Card'!$F$6,$D14)))),1,0)+P13</f>
        <v>1</v>
      </c>
      <c r="Q14">
        <f>IFERROR(INDEX($D$1:$D$215,MATCH(14,$P$1:$P$215,0)),"")</f>
      </c>
    </row>
    <row r="15">
      <c r="D15" t="inlineStr">
        <is>
          <t>Kajal Srivastava</t>
        </is>
      </c>
      <c r="E15" t="inlineStr">
        <is>
          <t>IRISC324</t>
        </is>
      </c>
      <c r="H15" t="inlineStr">
        <is>
          <t>CARBON|Digitizing|Kajal Srivastava</t>
        </is>
      </c>
      <c r="I15" t="inlineStr">
        <is>
          <t>IRISC324</t>
        </is>
      </c>
      <c r="J15" t="n">
        <v>26</v>
      </c>
      <c r="P15">
        <f>IF(AND(LEFT($H15,LEN('1b. Person Card'!$J$5)+LEN('1b. Person Card'!$B$5)+2)='1b. Person Card'!$J$5&amp;"|"&amp;'1b. Person Card'!$B$5&amp;"|",OR('1b. Person Card'!$F$6="",ISNUMBER(SEARCH('1b. Person Card'!$F$6,$D15)))),1,0)+P14</f>
        <v>1</v>
      </c>
      <c r="Q15">
        <f>IFERROR(INDEX($D$1:$D$215,MATCH(15,$P$1:$P$215,0)),"")</f>
      </c>
    </row>
    <row r="16">
      <c r="D16" t="inlineStr">
        <is>
          <t>Prajakta Mokal</t>
        </is>
      </c>
      <c r="E16" t="inlineStr">
        <is>
          <t>IRIS0117</t>
        </is>
      </c>
      <c r="H16" t="inlineStr">
        <is>
          <t>CARBON|Digitizing|Prajakta Mokal</t>
        </is>
      </c>
      <c r="I16" t="inlineStr">
        <is>
          <t>IRIS0117</t>
        </is>
      </c>
      <c r="J16" t="n">
        <v>8</v>
      </c>
      <c r="P16">
        <f>IF(AND(LEFT($H16,LEN('1b. Person Card'!$J$5)+LEN('1b. Person Card'!$B$5)+2)='1b. Person Card'!$J$5&amp;"|"&amp;'1b. Person Card'!$B$5&amp;"|",OR('1b. Person Card'!$F$6="",ISNUMBER(SEARCH('1b. Person Card'!$F$6,$D16)))),1,0)+P15</f>
        <v>1</v>
      </c>
      <c r="Q16">
        <f>IFERROR(INDEX($D$1:$D$215,MATCH(16,$P$1:$P$215,0)),"")</f>
      </c>
    </row>
    <row r="17">
      <c r="D17" t="inlineStr">
        <is>
          <t>Ritesh Yeram</t>
        </is>
      </c>
      <c r="E17" t="inlineStr">
        <is>
          <t>IRIS0171</t>
        </is>
      </c>
      <c r="H17" t="inlineStr">
        <is>
          <t>CARBON|Digitizing|Ritesh Yeram</t>
        </is>
      </c>
      <c r="I17" t="inlineStr">
        <is>
          <t>IRIS0171</t>
        </is>
      </c>
      <c r="J17" t="n">
        <v>9</v>
      </c>
      <c r="P17">
        <f>IF(AND(LEFT($H17,LEN('1b. Person Card'!$J$5)+LEN('1b. Person Card'!$B$5)+2)='1b. Person Card'!$J$5&amp;"|"&amp;'1b. Person Card'!$B$5&amp;"|",OR('1b. Person Card'!$F$6="",ISNUMBER(SEARCH('1b. Person Card'!$F$6,$D17)))),1,0)+P16</f>
        <v>1</v>
      </c>
      <c r="Q17">
        <f>IFERROR(INDEX($D$1:$D$215,MATCH(17,$P$1:$P$215,0)),"")</f>
      </c>
    </row>
    <row r="18">
      <c r="D18" t="inlineStr">
        <is>
          <t>Samiksha Ramdas Bhabal</t>
        </is>
      </c>
      <c r="E18" t="inlineStr">
        <is>
          <t>IRISC316</t>
        </is>
      </c>
      <c r="H18" t="inlineStr">
        <is>
          <t>CARBON|Digitizing|Samiksha Ramdas Bhabal</t>
        </is>
      </c>
      <c r="I18" t="inlineStr">
        <is>
          <t>IRISC316</t>
        </is>
      </c>
      <c r="J18" t="n">
        <v>18</v>
      </c>
      <c r="P18">
        <f>IF(AND(LEFT($H18,LEN('1b. Person Card'!$J$5)+LEN('1b. Person Card'!$B$5)+2)='1b. Person Card'!$J$5&amp;"|"&amp;'1b. Person Card'!$B$5&amp;"|",OR('1b. Person Card'!$F$6="",ISNUMBER(SEARCH('1b. Person Card'!$F$6,$D18)))),1,0)+P17</f>
        <v>1</v>
      </c>
      <c r="Q18">
        <f>IFERROR(INDEX($D$1:$D$215,MATCH(18,$P$1:$P$215,0)),"")</f>
      </c>
    </row>
    <row r="19">
      <c r="D19" t="inlineStr">
        <is>
          <t>Satyajeet Patil</t>
        </is>
      </c>
      <c r="E19" t="inlineStr">
        <is>
          <t>IRISC327</t>
        </is>
      </c>
      <c r="H19" t="inlineStr">
        <is>
          <t>CARBON|Digitizing|Satyajeet Patil</t>
        </is>
      </c>
      <c r="I19" t="inlineStr">
        <is>
          <t>IRISC327</t>
        </is>
      </c>
      <c r="J19" t="n">
        <v>27</v>
      </c>
      <c r="P19">
        <f>IF(AND(LEFT($H19,LEN('1b. Person Card'!$J$5)+LEN('1b. Person Card'!$B$5)+2)='1b. Person Card'!$J$5&amp;"|"&amp;'1b. Person Card'!$B$5&amp;"|",OR('1b. Person Card'!$F$6="",ISNUMBER(SEARCH('1b. Person Card'!$F$6,$D19)))),1,0)+P18</f>
        <v>1</v>
      </c>
      <c r="Q19">
        <f>IFERROR(INDEX($D$1:$D$215,MATCH(19,$P$1:$P$215,0)),"")</f>
      </c>
    </row>
    <row r="20">
      <c r="D20" t="inlineStr">
        <is>
          <t>Saurav Nirmal</t>
        </is>
      </c>
      <c r="E20" t="inlineStr">
        <is>
          <t>IRISC301</t>
        </is>
      </c>
      <c r="H20" t="inlineStr">
        <is>
          <t>CARBON|Digitizing|Saurav Nirmal</t>
        </is>
      </c>
      <c r="I20" t="inlineStr">
        <is>
          <t>IRISC301</t>
        </is>
      </c>
      <c r="J20" t="n">
        <v>19</v>
      </c>
      <c r="P20">
        <f>IF(AND(LEFT($H20,LEN('1b. Person Card'!$J$5)+LEN('1b. Person Card'!$B$5)+2)='1b. Person Card'!$J$5&amp;"|"&amp;'1b. Person Card'!$B$5&amp;"|",OR('1b. Person Card'!$F$6="",ISNUMBER(SEARCH('1b. Person Card'!$F$6,$D20)))),1,0)+P19</f>
        <v>1</v>
      </c>
      <c r="Q20">
        <f>IFERROR(INDEX($D$1:$D$215,MATCH(20,$P$1:$P$215,0)),"")</f>
      </c>
    </row>
    <row r="21">
      <c r="D21" t="inlineStr">
        <is>
          <t>Shravan Ghadi</t>
        </is>
      </c>
      <c r="E21" t="inlineStr">
        <is>
          <t>IRISC225</t>
        </is>
      </c>
      <c r="H21" t="inlineStr">
        <is>
          <t>CARBON|Digitizing|Shravan Ghadi</t>
        </is>
      </c>
      <c r="I21" t="inlineStr">
        <is>
          <t>IRISC225</t>
        </is>
      </c>
      <c r="J21" t="n">
        <v>20</v>
      </c>
      <c r="P21">
        <f>IF(AND(LEFT($H21,LEN('1b. Person Card'!$J$5)+LEN('1b. Person Card'!$B$5)+2)='1b. Person Card'!$J$5&amp;"|"&amp;'1b. Person Card'!$B$5&amp;"|",OR('1b. Person Card'!$F$6="",ISNUMBER(SEARCH('1b. Person Card'!$F$6,$D21)))),1,0)+P20</f>
        <v>1</v>
      </c>
      <c r="Q21">
        <f>IFERROR(INDEX($D$1:$D$215,MATCH(21,$P$1:$P$215,0)),"")</f>
      </c>
    </row>
    <row r="22">
      <c r="D22" t="inlineStr">
        <is>
          <t>Siddhesh Manjrekar</t>
        </is>
      </c>
      <c r="E22" t="inlineStr">
        <is>
          <t>IRISC271</t>
        </is>
      </c>
      <c r="H22" t="inlineStr">
        <is>
          <t>CARBON|Digitizing|Siddhesh Manjrekar</t>
        </is>
      </c>
      <c r="I22" t="inlineStr">
        <is>
          <t>IRISC271</t>
        </is>
      </c>
      <c r="J22" t="n">
        <v>21</v>
      </c>
      <c r="P22">
        <f>IF(AND(LEFT($H22,LEN('1b. Person Card'!$J$5)+LEN('1b. Person Card'!$B$5)+2)='1b. Person Card'!$J$5&amp;"|"&amp;'1b. Person Card'!$B$5&amp;"|",OR('1b. Person Card'!$F$6="",ISNUMBER(SEARCH('1b. Person Card'!$F$6,$D22)))),1,0)+P21</f>
        <v>1</v>
      </c>
      <c r="Q22">
        <f>IFERROR(INDEX($D$1:$D$215,MATCH(22,$P$1:$P$215,0)),"")</f>
      </c>
    </row>
    <row r="23">
      <c r="D23" t="inlineStr">
        <is>
          <t>Snehal Kardekar</t>
        </is>
      </c>
      <c r="E23" t="inlineStr">
        <is>
          <t>IRISC173</t>
        </is>
      </c>
      <c r="H23" t="inlineStr">
        <is>
          <t>CARBON|Digitizing|Snehal Kardekar</t>
        </is>
      </c>
      <c r="I23" t="inlineStr">
        <is>
          <t>IRISC173</t>
        </is>
      </c>
      <c r="J23" t="n">
        <v>22</v>
      </c>
      <c r="P23">
        <f>IF(AND(LEFT($H23,LEN('1b. Person Card'!$J$5)+LEN('1b. Person Card'!$B$5)+2)='1b. Person Card'!$J$5&amp;"|"&amp;'1b. Person Card'!$B$5&amp;"|",OR('1b. Person Card'!$F$6="",ISNUMBER(SEARCH('1b. Person Card'!$F$6,$D23)))),1,0)+P22</f>
        <v>1</v>
      </c>
      <c r="Q23">
        <f>IFERROR(INDEX($D$1:$D$215,MATCH(23,$P$1:$P$215,0)),"")</f>
      </c>
    </row>
    <row r="24">
      <c r="D24" t="inlineStr">
        <is>
          <t>Tabassum Ali</t>
        </is>
      </c>
      <c r="E24" t="inlineStr">
        <is>
          <t>IRIS1774</t>
        </is>
      </c>
      <c r="H24" t="inlineStr">
        <is>
          <t>CARBON|Digitizing|Tabassum Ali</t>
        </is>
      </c>
      <c r="I24" t="inlineStr">
        <is>
          <t>IRIS1774</t>
        </is>
      </c>
      <c r="J24" t="n">
        <v>23</v>
      </c>
      <c r="P24">
        <f>IF(AND(LEFT($H24,LEN('1b. Person Card'!$J$5)+LEN('1b. Person Card'!$B$5)+2)='1b. Person Card'!$J$5&amp;"|"&amp;'1b. Person Card'!$B$5&amp;"|",OR('1b. Person Card'!$F$6="",ISNUMBER(SEARCH('1b. Person Card'!$F$6,$D24)))),1,0)+P23</f>
        <v>1</v>
      </c>
      <c r="Q24">
        <f>IFERROR(INDEX($D$1:$D$215,MATCH(24,$P$1:$P$215,0)),"")</f>
      </c>
    </row>
    <row r="25">
      <c r="D25" t="inlineStr">
        <is>
          <t>Tejas Kat</t>
        </is>
      </c>
      <c r="E25" t="inlineStr">
        <is>
          <t>IRIS1210</t>
        </is>
      </c>
      <c r="H25" t="inlineStr">
        <is>
          <t>CARBON|Digitizing|Tejas Kat</t>
        </is>
      </c>
      <c r="I25" t="inlineStr">
        <is>
          <t>IRIS1210</t>
        </is>
      </c>
      <c r="J25" t="n">
        <v>10</v>
      </c>
      <c r="P25">
        <f>IF(AND(LEFT($H25,LEN('1b. Person Card'!$J$5)+LEN('1b. Person Card'!$B$5)+2)='1b. Person Card'!$J$5&amp;"|"&amp;'1b. Person Card'!$B$5&amp;"|",OR('1b. Person Card'!$F$6="",ISNUMBER(SEARCH('1b. Person Card'!$F$6,$D25)))),1,0)+P24</f>
        <v>1</v>
      </c>
      <c r="Q25">
        <f>IFERROR(INDEX($D$1:$D$215,MATCH(25,$P$1:$P$215,0)),"")</f>
      </c>
    </row>
    <row r="26">
      <c r="D26" t="inlineStr">
        <is>
          <t>Vanita Gaikwad</t>
        </is>
      </c>
      <c r="E26" t="inlineStr">
        <is>
          <t>IRISC131</t>
        </is>
      </c>
      <c r="H26" t="inlineStr">
        <is>
          <t>CARBON|Digitizing|Vanita Gaikwad</t>
        </is>
      </c>
      <c r="I26" t="inlineStr">
        <is>
          <t>IRISC131</t>
        </is>
      </c>
      <c r="J26" t="n">
        <v>24</v>
      </c>
      <c r="P26">
        <f>IF(AND(LEFT($H26,LEN('1b. Person Card'!$J$5)+LEN('1b. Person Card'!$B$5)+2)='1b. Person Card'!$J$5&amp;"|"&amp;'1b. Person Card'!$B$5&amp;"|",OR('1b. Person Card'!$F$6="",ISNUMBER(SEARCH('1b. Person Card'!$F$6,$D26)))),1,0)+P25</f>
        <v>1</v>
      </c>
      <c r="Q26">
        <f>IFERROR(INDEX($D$1:$D$215,MATCH(26,$P$1:$P$215,0)),"")</f>
      </c>
    </row>
    <row r="27">
      <c r="D27" t="inlineStr">
        <is>
          <t>Vijay Parulekar</t>
        </is>
      </c>
      <c r="E27" t="inlineStr">
        <is>
          <t>IRIS0055</t>
        </is>
      </c>
      <c r="H27" t="inlineStr">
        <is>
          <t>CARBON|Digitizing|Vijay Parulekar</t>
        </is>
      </c>
      <c r="I27" t="inlineStr">
        <is>
          <t>IRIS0055</t>
        </is>
      </c>
      <c r="J27" t="n">
        <v>4</v>
      </c>
      <c r="P27">
        <f>IF(AND(LEFT($H27,LEN('1b. Person Card'!$J$5)+LEN('1b. Person Card'!$B$5)+2)='1b. Person Card'!$J$5&amp;"|"&amp;'1b. Person Card'!$B$5&amp;"|",OR('1b. Person Card'!$F$6="",ISNUMBER(SEARCH('1b. Person Card'!$F$6,$D27)))),1,0)+P26</f>
        <v>1</v>
      </c>
      <c r="Q27">
        <f>IFERROR(INDEX($D$1:$D$215,MATCH(27,$P$1:$P$215,0)),"")</f>
      </c>
    </row>
    <row r="28">
      <c r="D28" t="inlineStr">
        <is>
          <t>Aakanksha Swaminathan</t>
        </is>
      </c>
      <c r="E28" t="inlineStr">
        <is>
          <t>IRIS2372</t>
        </is>
      </c>
      <c r="H28" t="inlineStr">
        <is>
          <t>CARBON|Functional|Aakanksha Swaminathan</t>
        </is>
      </c>
      <c r="I28" t="inlineStr">
        <is>
          <t>IRIS2372</t>
        </is>
      </c>
      <c r="J28" t="n">
        <v>30</v>
      </c>
      <c r="P28">
        <f>IF(AND(LEFT($H28,LEN('1b. Person Card'!$J$5)+LEN('1b. Person Card'!$B$5)+2)='1b. Person Card'!$J$5&amp;"|"&amp;'1b. Person Card'!$B$5&amp;"|",OR('1b. Person Card'!$F$6="",ISNUMBER(SEARCH('1b. Person Card'!$F$6,$D28)))),1,0)+P27</f>
        <v>1</v>
      </c>
      <c r="Q28">
        <f>IFERROR(INDEX($D$1:$D$215,MATCH(28,$P$1:$P$215,0)),"")</f>
      </c>
    </row>
    <row r="29">
      <c r="D29" t="inlineStr">
        <is>
          <t>Alizah Noorani</t>
        </is>
      </c>
      <c r="E29" t="inlineStr">
        <is>
          <t>IRIS2419</t>
        </is>
      </c>
      <c r="H29" t="inlineStr">
        <is>
          <t>CARBON|Functional|Alizah Noorani</t>
        </is>
      </c>
      <c r="I29" t="inlineStr">
        <is>
          <t>IRIS2419</t>
        </is>
      </c>
      <c r="J29" t="n">
        <v>35</v>
      </c>
      <c r="P29">
        <f>IF(AND(LEFT($H29,LEN('1b. Person Card'!$J$5)+LEN('1b. Person Card'!$B$5)+2)='1b. Person Card'!$J$5&amp;"|"&amp;'1b. Person Card'!$B$5&amp;"|",OR('1b. Person Card'!$F$6="",ISNUMBER(SEARCH('1b. Person Card'!$F$6,$D29)))),1,0)+P28</f>
        <v>1</v>
      </c>
      <c r="Q29">
        <f>IFERROR(INDEX($D$1:$D$215,MATCH(29,$P$1:$P$215,0)),"")</f>
      </c>
    </row>
    <row r="30">
      <c r="D30" t="inlineStr">
        <is>
          <t>Biswajit Biswal</t>
        </is>
      </c>
      <c r="E30" t="inlineStr">
        <is>
          <t>IRIS2233</t>
        </is>
      </c>
      <c r="H30" t="inlineStr">
        <is>
          <t>CARBON|Functional|Biswajit Biswal</t>
        </is>
      </c>
      <c r="I30" t="inlineStr">
        <is>
          <t>IRIS2233</t>
        </is>
      </c>
      <c r="J30" t="n">
        <v>32</v>
      </c>
      <c r="P30">
        <f>IF(AND(LEFT($H30,LEN('1b. Person Card'!$J$5)+LEN('1b. Person Card'!$B$5)+2)='1b. Person Card'!$J$5&amp;"|"&amp;'1b. Person Card'!$B$5&amp;"|",OR('1b. Person Card'!$F$6="",ISNUMBER(SEARCH('1b. Person Card'!$F$6,$D30)))),1,0)+P29</f>
        <v>1</v>
      </c>
      <c r="Q30">
        <f>IFERROR(INDEX($D$1:$D$215,MATCH(30,$P$1:$P$215,0)),"")</f>
      </c>
    </row>
    <row r="31">
      <c r="D31" t="inlineStr">
        <is>
          <t>Chirag Shah</t>
        </is>
      </c>
      <c r="E31" t="inlineStr">
        <is>
          <t>IRIS2510</t>
        </is>
      </c>
      <c r="H31" t="inlineStr">
        <is>
          <t>CARBON|Functional|Chirag Shah</t>
        </is>
      </c>
      <c r="I31" t="inlineStr">
        <is>
          <t>IRIS2510</t>
        </is>
      </c>
      <c r="J31" t="n">
        <v>36</v>
      </c>
      <c r="P31">
        <f>IF(AND(LEFT($H31,LEN('1b. Person Card'!$J$5)+LEN('1b. Person Card'!$B$5)+2)='1b. Person Card'!$J$5&amp;"|"&amp;'1b. Person Card'!$B$5&amp;"|",OR('1b. Person Card'!$F$6="",ISNUMBER(SEARCH('1b. Person Card'!$F$6,$D31)))),1,0)+P30</f>
        <v>1</v>
      </c>
      <c r="Q31">
        <f>IFERROR(INDEX($D$1:$D$215,MATCH(31,$P$1:$P$215,0)),"")</f>
      </c>
    </row>
    <row r="32">
      <c r="D32" t="inlineStr">
        <is>
          <t>Farzad Wadia</t>
        </is>
      </c>
      <c r="E32" t="inlineStr">
        <is>
          <t>IRIS2353</t>
        </is>
      </c>
      <c r="H32" t="inlineStr">
        <is>
          <t>CARBON|Functional|Farzad Wadia</t>
        </is>
      </c>
      <c r="I32" t="inlineStr">
        <is>
          <t>IRIS2353</t>
        </is>
      </c>
      <c r="J32" t="n">
        <v>28</v>
      </c>
      <c r="P32">
        <f>IF(AND(LEFT($H32,LEN('1b. Person Card'!$J$5)+LEN('1b. Person Card'!$B$5)+2)='1b. Person Card'!$J$5&amp;"|"&amp;'1b. Person Card'!$B$5&amp;"|",OR('1b. Person Card'!$F$6="",ISNUMBER(SEARCH('1b. Person Card'!$F$6,$D32)))),1,0)+P31</f>
        <v>1</v>
      </c>
      <c r="Q32">
        <f>IFERROR(INDEX($D$1:$D$215,MATCH(32,$P$1:$P$215,0)),"")</f>
      </c>
    </row>
    <row r="33">
      <c r="D33" t="inlineStr">
        <is>
          <t>Karthik Menon</t>
        </is>
      </c>
      <c r="E33" t="inlineStr">
        <is>
          <t>IRIS2519</t>
        </is>
      </c>
      <c r="H33" t="inlineStr">
        <is>
          <t>CARBON|Functional|Karthik Menon</t>
        </is>
      </c>
      <c r="I33" t="inlineStr">
        <is>
          <t>IRIS2519</t>
        </is>
      </c>
      <c r="J33" t="n">
        <v>31</v>
      </c>
      <c r="P33">
        <f>IF(AND(LEFT($H33,LEN('1b. Person Card'!$J$5)+LEN('1b. Person Card'!$B$5)+2)='1b. Person Card'!$J$5&amp;"|"&amp;'1b. Person Card'!$B$5&amp;"|",OR('1b. Person Card'!$F$6="",ISNUMBER(SEARCH('1b. Person Card'!$F$6,$D33)))),1,0)+P32</f>
        <v>1</v>
      </c>
      <c r="Q33">
        <f>IFERROR(INDEX($D$1:$D$215,MATCH(33,$P$1:$P$215,0)),"")</f>
      </c>
    </row>
    <row r="34">
      <c r="D34" t="inlineStr">
        <is>
          <t>Medha Ganti</t>
        </is>
      </c>
      <c r="E34" t="inlineStr">
        <is>
          <t>IRIS2344</t>
        </is>
      </c>
      <c r="H34" t="inlineStr">
        <is>
          <t>CARBON|Functional|Medha Ganti</t>
        </is>
      </c>
      <c r="I34" t="inlineStr">
        <is>
          <t>IRIS2344</t>
        </is>
      </c>
      <c r="J34" t="n">
        <v>33</v>
      </c>
      <c r="P34">
        <f>IF(AND(LEFT($H34,LEN('1b. Person Card'!$J$5)+LEN('1b. Person Card'!$B$5)+2)='1b. Person Card'!$J$5&amp;"|"&amp;'1b. Person Card'!$B$5&amp;"|",OR('1b. Person Card'!$F$6="",ISNUMBER(SEARCH('1b. Person Card'!$F$6,$D34)))),1,0)+P33</f>
        <v>1</v>
      </c>
      <c r="Q34">
        <f>IFERROR(INDEX($D$1:$D$215,MATCH(34,$P$1:$P$215,0)),"")</f>
      </c>
    </row>
    <row r="35">
      <c r="D35" t="inlineStr">
        <is>
          <t>Nandit Verma</t>
        </is>
      </c>
      <c r="E35" t="inlineStr">
        <is>
          <t>IRIS2463</t>
        </is>
      </c>
      <c r="H35" t="inlineStr">
        <is>
          <t>CARBON|Functional|Nandit Verma</t>
        </is>
      </c>
      <c r="I35" t="inlineStr">
        <is>
          <t>IRIS2463</t>
        </is>
      </c>
      <c r="J35" t="n">
        <v>37</v>
      </c>
      <c r="P35">
        <f>IF(AND(LEFT($H35,LEN('1b. Person Card'!$J$5)+LEN('1b. Person Card'!$B$5)+2)='1b. Person Card'!$J$5&amp;"|"&amp;'1b. Person Card'!$B$5&amp;"|",OR('1b. Person Card'!$F$6="",ISNUMBER(SEARCH('1b. Person Card'!$F$6,$D35)))),1,0)+P34</f>
        <v>1</v>
      </c>
      <c r="Q35">
        <f>IFERROR(INDEX($D$1:$D$215,MATCH(35,$P$1:$P$215,0)),"")</f>
      </c>
    </row>
    <row r="36">
      <c r="D36" t="inlineStr">
        <is>
          <t>Prathamesh Patil</t>
        </is>
      </c>
      <c r="E36" t="inlineStr">
        <is>
          <t>IRIS2421</t>
        </is>
      </c>
      <c r="H36" t="inlineStr">
        <is>
          <t>CARBON|Functional|Prathamesh Patil</t>
        </is>
      </c>
      <c r="I36" t="inlineStr">
        <is>
          <t>IRIS2421</t>
        </is>
      </c>
      <c r="J36" t="n">
        <v>41</v>
      </c>
      <c r="P36">
        <f>IF(AND(LEFT($H36,LEN('1b. Person Card'!$J$5)+LEN('1b. Person Card'!$B$5)+2)='1b. Person Card'!$J$5&amp;"|"&amp;'1b. Person Card'!$B$5&amp;"|",OR('1b. Person Card'!$F$6="",ISNUMBER(SEARCH('1b. Person Card'!$F$6,$D36)))),1,0)+P35</f>
        <v>1</v>
      </c>
      <c r="Q36">
        <f>IFERROR(INDEX($D$1:$D$215,MATCH(36,$P$1:$P$215,0)),"")</f>
      </c>
    </row>
    <row r="37">
      <c r="D37" t="inlineStr">
        <is>
          <t>Priyadarsini Kairali</t>
        </is>
      </c>
      <c r="E37" t="inlineStr">
        <is>
          <t>IRIS2301</t>
        </is>
      </c>
      <c r="H37" t="inlineStr">
        <is>
          <t>CARBON|Functional|Priyadarsini Kairali</t>
        </is>
      </c>
      <c r="I37" t="inlineStr">
        <is>
          <t>IRIS2301</t>
        </is>
      </c>
      <c r="J37" t="n">
        <v>34</v>
      </c>
      <c r="P37">
        <f>IF(AND(LEFT($H37,LEN('1b. Person Card'!$J$5)+LEN('1b. Person Card'!$B$5)+2)='1b. Person Card'!$J$5&amp;"|"&amp;'1b. Person Card'!$B$5&amp;"|",OR('1b. Person Card'!$F$6="",ISNUMBER(SEARCH('1b. Person Card'!$F$6,$D37)))),1,0)+P36</f>
        <v>1</v>
      </c>
      <c r="Q37">
        <f>IFERROR(INDEX($D$1:$D$215,MATCH(37,$P$1:$P$215,0)),"")</f>
      </c>
    </row>
    <row r="38">
      <c r="D38" t="inlineStr">
        <is>
          <t>Shambo Mitra</t>
        </is>
      </c>
      <c r="E38" t="inlineStr">
        <is>
          <t>IRIS2143</t>
        </is>
      </c>
      <c r="H38" t="inlineStr">
        <is>
          <t>CARBON|Functional|Shambo Mitra</t>
        </is>
      </c>
      <c r="I38" t="inlineStr">
        <is>
          <t>IRIS2143</t>
        </is>
      </c>
      <c r="J38" t="n">
        <v>29</v>
      </c>
      <c r="P38">
        <f>IF(AND(LEFT($H38,LEN('1b. Person Card'!$J$5)+LEN('1b. Person Card'!$B$5)+2)='1b. Person Card'!$J$5&amp;"|"&amp;'1b. Person Card'!$B$5&amp;"|",OR('1b. Person Card'!$F$6="",ISNUMBER(SEARCH('1b. Person Card'!$F$6,$D38)))),1,0)+P37</f>
        <v>1</v>
      </c>
      <c r="Q38">
        <f>IFERROR(INDEX($D$1:$D$215,MATCH(38,$P$1:$P$215,0)),"")</f>
      </c>
    </row>
    <row r="39">
      <c r="D39" t="inlineStr">
        <is>
          <t>Sharanya Balachandran</t>
        </is>
      </c>
      <c r="E39" t="inlineStr">
        <is>
          <t>IRIS1970</t>
        </is>
      </c>
      <c r="H39" t="inlineStr">
        <is>
          <t>CARBON|Functional|Sharanya Balachandran</t>
        </is>
      </c>
      <c r="I39" t="inlineStr">
        <is>
          <t>IRIS1970</t>
        </is>
      </c>
      <c r="J39" t="n">
        <v>38</v>
      </c>
      <c r="P39">
        <f>IF(AND(LEFT($H39,LEN('1b. Person Card'!$J$5)+LEN('1b. Person Card'!$B$5)+2)='1b. Person Card'!$J$5&amp;"|"&amp;'1b. Person Card'!$B$5&amp;"|",OR('1b. Person Card'!$F$6="",ISNUMBER(SEARCH('1b. Person Card'!$F$6,$D39)))),1,0)+P38</f>
        <v>1</v>
      </c>
      <c r="Q39">
        <f>IFERROR(INDEX($D$1:$D$215,MATCH(39,$P$1:$P$215,0)),"")</f>
      </c>
    </row>
    <row r="40">
      <c r="D40" t="inlineStr">
        <is>
          <t>Vishal Gujar</t>
        </is>
      </c>
      <c r="E40" t="inlineStr">
        <is>
          <t>IRIS2545</t>
        </is>
      </c>
      <c r="H40" t="inlineStr">
        <is>
          <t>CARBON|Functional|Vishal Gujar</t>
        </is>
      </c>
      <c r="I40" t="inlineStr">
        <is>
          <t>IRIS2545</t>
        </is>
      </c>
      <c r="J40" t="n">
        <v>39</v>
      </c>
      <c r="P40">
        <f>IF(AND(LEFT($H40,LEN('1b. Person Card'!$J$5)+LEN('1b. Person Card'!$B$5)+2)='1b. Person Card'!$J$5&amp;"|"&amp;'1b. Person Card'!$B$5&amp;"|",OR('1b. Person Card'!$F$6="",ISNUMBER(SEARCH('1b. Person Card'!$F$6,$D40)))),1,0)+P39</f>
        <v>1</v>
      </c>
      <c r="Q40">
        <f>IFERROR(INDEX($D$1:$D$215,MATCH(40,$P$1:$P$215,0)),"")</f>
      </c>
    </row>
    <row r="41">
      <c r="D41" t="inlineStr">
        <is>
          <t>Watan Kumar Meena</t>
        </is>
      </c>
      <c r="E41" t="inlineStr">
        <is>
          <t>IRIS2493</t>
        </is>
      </c>
      <c r="H41" t="inlineStr">
        <is>
          <t>CARBON|Functional|Watan Kumar Meena</t>
        </is>
      </c>
      <c r="I41" t="inlineStr">
        <is>
          <t>IRIS2493</t>
        </is>
      </c>
      <c r="J41" t="n">
        <v>40</v>
      </c>
      <c r="P41">
        <f>IF(AND(LEFT($H41,LEN('1b. Person Card'!$J$5)+LEN('1b. Person Card'!$B$5)+2)='1b. Person Card'!$J$5&amp;"|"&amp;'1b. Person Card'!$B$5&amp;"|",OR('1b. Person Card'!$F$6="",ISNUMBER(SEARCH('1b. Person Card'!$F$6,$D41)))),1,0)+P40</f>
        <v>1</v>
      </c>
      <c r="Q41">
        <f>IFERROR(INDEX($D$1:$D$215,MATCH(41,$P$1:$P$215,0)),"")</f>
      </c>
    </row>
    <row r="42">
      <c r="D42" t="inlineStr">
        <is>
          <t>Aakansha Gupta</t>
        </is>
      </c>
      <c r="E42" t="inlineStr">
        <is>
          <t>IRIS2541</t>
        </is>
      </c>
      <c r="H42" t="inlineStr">
        <is>
          <t>CARBON|Marketing|Aakansha Gupta</t>
        </is>
      </c>
      <c r="I42" t="inlineStr">
        <is>
          <t>IRIS2541</t>
        </is>
      </c>
      <c r="J42" t="n">
        <v>57</v>
      </c>
      <c r="P42">
        <f>IF(AND(LEFT($H42,LEN('1b. Person Card'!$J$5)+LEN('1b. Person Card'!$B$5)+2)='1b. Person Card'!$J$5&amp;"|"&amp;'1b. Person Card'!$B$5&amp;"|",OR('1b. Person Card'!$F$6="",ISNUMBER(SEARCH('1b. Person Card'!$F$6,$D42)))),1,0)+P41</f>
        <v>1</v>
      </c>
      <c r="Q42">
        <f>IFERROR(INDEX($D$1:$D$215,MATCH(42,$P$1:$P$215,0)),"")</f>
      </c>
    </row>
    <row r="43">
      <c r="D43" t="inlineStr">
        <is>
          <t>Aashima Singh</t>
        </is>
      </c>
      <c r="E43" t="inlineStr">
        <is>
          <t>IRIS2515</t>
        </is>
      </c>
      <c r="H43" t="inlineStr">
        <is>
          <t>CARBON|Marketing|Aashima Singh</t>
        </is>
      </c>
      <c r="I43" t="inlineStr">
        <is>
          <t>IRIS2515</t>
        </is>
      </c>
      <c r="J43" t="n">
        <v>58</v>
      </c>
      <c r="P43">
        <f>IF(AND(LEFT($H43,LEN('1b. Person Card'!$J$5)+LEN('1b. Person Card'!$B$5)+2)='1b. Person Card'!$J$5&amp;"|"&amp;'1b. Person Card'!$B$5&amp;"|",OR('1b. Person Card'!$F$6="",ISNUMBER(SEARCH('1b. Person Card'!$F$6,$D43)))),1,0)+P42</f>
        <v>1</v>
      </c>
      <c r="Q43">
        <f>IFERROR(INDEX($D$1:$D$215,MATCH(43,$P$1:$P$215,0)),"")</f>
      </c>
    </row>
    <row r="44">
      <c r="D44" t="inlineStr">
        <is>
          <t>Adithya Nair</t>
        </is>
      </c>
      <c r="E44" t="inlineStr">
        <is>
          <t>IRIS2546</t>
        </is>
      </c>
      <c r="H44" t="inlineStr">
        <is>
          <t>CARBON|Marketing|Adithya Nair</t>
        </is>
      </c>
      <c r="I44" t="inlineStr">
        <is>
          <t>IRIS2546</t>
        </is>
      </c>
      <c r="J44" t="n">
        <v>65</v>
      </c>
      <c r="P44">
        <f>IF(AND(LEFT($H44,LEN('1b. Person Card'!$J$5)+LEN('1b. Person Card'!$B$5)+2)='1b. Person Card'!$J$5&amp;"|"&amp;'1b. Person Card'!$B$5&amp;"|",OR('1b. Person Card'!$F$6="",ISNUMBER(SEARCH('1b. Person Card'!$F$6,$D44)))),1,0)+P43</f>
        <v>1</v>
      </c>
      <c r="Q44">
        <f>IFERROR(INDEX($D$1:$D$215,MATCH(44,$P$1:$P$215,0)),"")</f>
      </c>
    </row>
    <row r="45">
      <c r="D45" t="inlineStr">
        <is>
          <t>Alisha Sheikh</t>
        </is>
      </c>
      <c r="E45" t="inlineStr">
        <is>
          <t>IRIS2348</t>
        </is>
      </c>
      <c r="H45" t="inlineStr">
        <is>
          <t>CARBON|Marketing|Alisha Sheikh</t>
        </is>
      </c>
      <c r="I45" t="inlineStr">
        <is>
          <t>IRIS2348</t>
        </is>
      </c>
      <c r="J45" t="n">
        <v>51</v>
      </c>
      <c r="P45">
        <f>IF(AND(LEFT($H45,LEN('1b. Person Card'!$J$5)+LEN('1b. Person Card'!$B$5)+2)='1b. Person Card'!$J$5&amp;"|"&amp;'1b. Person Card'!$B$5&amp;"|",OR('1b. Person Card'!$F$6="",ISNUMBER(SEARCH('1b. Person Card'!$F$6,$D45)))),1,0)+P44</f>
        <v>1</v>
      </c>
      <c r="Q45">
        <f>IFERROR(INDEX($D$1:$D$215,MATCH(45,$P$1:$P$215,0)),"")</f>
      </c>
    </row>
    <row r="46">
      <c r="D46" t="inlineStr">
        <is>
          <t>Anand Chiluka</t>
        </is>
      </c>
      <c r="E46" t="inlineStr">
        <is>
          <t>IRIS2412</t>
        </is>
      </c>
      <c r="H46" t="inlineStr">
        <is>
          <t>CARBON|Marketing|Anand Chiluka</t>
        </is>
      </c>
      <c r="I46" t="inlineStr">
        <is>
          <t>IRIS2412</t>
        </is>
      </c>
      <c r="J46" t="n">
        <v>47</v>
      </c>
      <c r="P46">
        <f>IF(AND(LEFT($H46,LEN('1b. Person Card'!$J$5)+LEN('1b. Person Card'!$B$5)+2)='1b. Person Card'!$J$5&amp;"|"&amp;'1b. Person Card'!$B$5&amp;"|",OR('1b. Person Card'!$F$6="",ISNUMBER(SEARCH('1b. Person Card'!$F$6,$D46)))),1,0)+P45</f>
        <v>1</v>
      </c>
      <c r="Q46">
        <f>IFERROR(INDEX($D$1:$D$215,MATCH(46,$P$1:$P$215,0)),"")</f>
      </c>
    </row>
    <row r="47">
      <c r="D47" t="inlineStr">
        <is>
          <t>Anika Mariam</t>
        </is>
      </c>
      <c r="E47" t="inlineStr">
        <is>
          <t>INTN0287</t>
        </is>
      </c>
      <c r="H47" t="inlineStr">
        <is>
          <t>CARBON|Marketing|Anika Mariam</t>
        </is>
      </c>
      <c r="I47" t="inlineStr">
        <is>
          <t>INTN0287</t>
        </is>
      </c>
      <c r="J47" t="n">
        <v>70</v>
      </c>
      <c r="P47">
        <f>IF(AND(LEFT($H47,LEN('1b. Person Card'!$J$5)+LEN('1b. Person Card'!$B$5)+2)='1b. Person Card'!$J$5&amp;"|"&amp;'1b. Person Card'!$B$5&amp;"|",OR('1b. Person Card'!$F$6="",ISNUMBER(SEARCH('1b. Person Card'!$F$6,$D47)))),1,0)+P46</f>
        <v>1</v>
      </c>
      <c r="Q47">
        <f>IFERROR(INDEX($D$1:$D$215,MATCH(47,$P$1:$P$215,0)),"")</f>
      </c>
    </row>
    <row r="48">
      <c r="D48" t="inlineStr">
        <is>
          <t>Avidi Jeevitesh</t>
        </is>
      </c>
      <c r="E48" t="inlineStr">
        <is>
          <t>IRIS2387</t>
        </is>
      </c>
      <c r="H48" t="inlineStr">
        <is>
          <t>CARBON|Marketing|Avidi Jeevitesh</t>
        </is>
      </c>
      <c r="I48" t="inlineStr">
        <is>
          <t>IRIS2387</t>
        </is>
      </c>
      <c r="J48" t="n">
        <v>50</v>
      </c>
      <c r="P48">
        <f>IF(AND(LEFT($H48,LEN('1b. Person Card'!$J$5)+LEN('1b. Person Card'!$B$5)+2)='1b. Person Card'!$J$5&amp;"|"&amp;'1b. Person Card'!$B$5&amp;"|",OR('1b. Person Card'!$F$6="",ISNUMBER(SEARCH('1b. Person Card'!$F$6,$D48)))),1,0)+P47</f>
        <v>1</v>
      </c>
      <c r="Q48">
        <f>IFERROR(INDEX($D$1:$D$215,MATCH(48,$P$1:$P$215,0)),"")</f>
      </c>
    </row>
    <row r="49">
      <c r="D49" t="inlineStr">
        <is>
          <t>Bharani Kumar</t>
        </is>
      </c>
      <c r="E49" t="inlineStr">
        <is>
          <t>IRIS2400</t>
        </is>
      </c>
      <c r="H49" t="inlineStr">
        <is>
          <t>CARBON|Marketing|Bharani Kumar</t>
        </is>
      </c>
      <c r="I49" t="inlineStr">
        <is>
          <t>IRIS2400</t>
        </is>
      </c>
      <c r="J49" t="n">
        <v>46</v>
      </c>
      <c r="P49">
        <f>IF(AND(LEFT($H49,LEN('1b. Person Card'!$J$5)+LEN('1b. Person Card'!$B$5)+2)='1b. Person Card'!$J$5&amp;"|"&amp;'1b. Person Card'!$B$5&amp;"|",OR('1b. Person Card'!$F$6="",ISNUMBER(SEARCH('1b. Person Card'!$F$6,$D49)))),1,0)+P48</f>
        <v>1</v>
      </c>
      <c r="Q49">
        <f>IFERROR(INDEX($D$1:$D$215,MATCH(49,$P$1:$P$215,0)),"")</f>
      </c>
    </row>
    <row r="50">
      <c r="D50" t="inlineStr">
        <is>
          <t>Danish Baksh</t>
        </is>
      </c>
      <c r="E50" t="inlineStr">
        <is>
          <t>IRIS2005</t>
        </is>
      </c>
      <c r="H50" t="inlineStr">
        <is>
          <t>CARBON|Marketing|Danish Baksh</t>
        </is>
      </c>
      <c r="I50" t="inlineStr">
        <is>
          <t>IRIS2005</t>
        </is>
      </c>
      <c r="J50" t="n">
        <v>52</v>
      </c>
      <c r="P50">
        <f>IF(AND(LEFT($H50,LEN('1b. Person Card'!$J$5)+LEN('1b. Person Card'!$B$5)+2)='1b. Person Card'!$J$5&amp;"|"&amp;'1b. Person Card'!$B$5&amp;"|",OR('1b. Person Card'!$F$6="",ISNUMBER(SEARCH('1b. Person Card'!$F$6,$D50)))),1,0)+P49</f>
        <v>1</v>
      </c>
      <c r="Q50">
        <f>IFERROR(INDEX($D$1:$D$215,MATCH(50,$P$1:$P$215,0)),"")</f>
      </c>
    </row>
    <row r="51">
      <c r="D51" t="inlineStr">
        <is>
          <t>Deblina Chatterjee</t>
        </is>
      </c>
      <c r="E51" t="inlineStr">
        <is>
          <t>INTN0285</t>
        </is>
      </c>
      <c r="H51" t="inlineStr">
        <is>
          <t>CARBON|Marketing|Deblina Chatterjee</t>
        </is>
      </c>
      <c r="I51" t="inlineStr">
        <is>
          <t>INTN0285</t>
        </is>
      </c>
      <c r="J51" t="n">
        <v>71</v>
      </c>
      <c r="P51">
        <f>IF(AND(LEFT($H51,LEN('1b. Person Card'!$J$5)+LEN('1b. Person Card'!$B$5)+2)='1b. Person Card'!$J$5&amp;"|"&amp;'1b. Person Card'!$B$5&amp;"|",OR('1b. Person Card'!$F$6="",ISNUMBER(SEARCH('1b. Person Card'!$F$6,$D51)))),1,0)+P50</f>
        <v>1</v>
      </c>
      <c r="Q51">
        <f>IFERROR(INDEX($D$1:$D$215,MATCH(51,$P$1:$P$215,0)),"")</f>
      </c>
    </row>
    <row r="52">
      <c r="D52" t="inlineStr">
        <is>
          <t>Diksha Gunjyal</t>
        </is>
      </c>
      <c r="E52" t="inlineStr">
        <is>
          <t>IRIS2518</t>
        </is>
      </c>
      <c r="H52" t="inlineStr">
        <is>
          <t>CARBON|Marketing|Diksha Gunjyal</t>
        </is>
      </c>
      <c r="I52" t="inlineStr">
        <is>
          <t>IRIS2518</t>
        </is>
      </c>
      <c r="J52" t="n">
        <v>66</v>
      </c>
      <c r="P52">
        <f>IF(AND(LEFT($H52,LEN('1b. Person Card'!$J$5)+LEN('1b. Person Card'!$B$5)+2)='1b. Person Card'!$J$5&amp;"|"&amp;'1b. Person Card'!$B$5&amp;"|",OR('1b. Person Card'!$F$6="",ISNUMBER(SEARCH('1b. Person Card'!$F$6,$D52)))),1,0)+P51</f>
        <v>1</v>
      </c>
      <c r="Q52">
        <f>IFERROR(INDEX($D$1:$D$215,MATCH(52,$P$1:$P$215,0)),"")</f>
      </c>
    </row>
    <row r="53">
      <c r="D53" t="inlineStr">
        <is>
          <t>Fatima Bhaiji</t>
        </is>
      </c>
      <c r="E53" t="inlineStr">
        <is>
          <t>IRIS2531</t>
        </is>
      </c>
      <c r="H53" t="inlineStr">
        <is>
          <t>CARBON|Marketing|Fatima Bhaiji</t>
        </is>
      </c>
      <c r="I53" t="inlineStr">
        <is>
          <t>IRIS2531</t>
        </is>
      </c>
      <c r="J53" t="n">
        <v>54</v>
      </c>
      <c r="P53">
        <f>IF(AND(LEFT($H53,LEN('1b. Person Card'!$J$5)+LEN('1b. Person Card'!$B$5)+2)='1b. Person Card'!$J$5&amp;"|"&amp;'1b. Person Card'!$B$5&amp;"|",OR('1b. Person Card'!$F$6="",ISNUMBER(SEARCH('1b. Person Card'!$F$6,$D53)))),1,0)+P52</f>
        <v>1</v>
      </c>
      <c r="Q53">
        <f>IFERROR(INDEX($D$1:$D$215,MATCH(53,$P$1:$P$215,0)),"")</f>
      </c>
    </row>
    <row r="54">
      <c r="D54" t="inlineStr">
        <is>
          <t>Jatin Khare</t>
        </is>
      </c>
      <c r="E54" t="inlineStr">
        <is>
          <t>IRIS2514</t>
        </is>
      </c>
      <c r="H54" t="inlineStr">
        <is>
          <t>CARBON|Marketing|Jatin Khare</t>
        </is>
      </c>
      <c r="I54" t="inlineStr">
        <is>
          <t>IRIS2514</t>
        </is>
      </c>
      <c r="J54" t="n">
        <v>59</v>
      </c>
      <c r="P54">
        <f>IF(AND(LEFT($H54,LEN('1b. Person Card'!$J$5)+LEN('1b. Person Card'!$B$5)+2)='1b. Person Card'!$J$5&amp;"|"&amp;'1b. Person Card'!$B$5&amp;"|",OR('1b. Person Card'!$F$6="",ISNUMBER(SEARCH('1b. Person Card'!$F$6,$D54)))),1,0)+P53</f>
        <v>1</v>
      </c>
      <c r="Q54">
        <f>IFERROR(INDEX($D$1:$D$215,MATCH(54,$P$1:$P$215,0)),"")</f>
      </c>
    </row>
    <row r="55">
      <c r="D55" t="inlineStr">
        <is>
          <t>Kaninika Kali</t>
        </is>
      </c>
      <c r="E55" t="inlineStr">
        <is>
          <t>IRIS2535</t>
        </is>
      </c>
      <c r="H55" t="inlineStr">
        <is>
          <t>CARBON|Marketing|Kaninika Kali</t>
        </is>
      </c>
      <c r="I55" t="inlineStr">
        <is>
          <t>IRIS2535</t>
        </is>
      </c>
      <c r="J55" t="n">
        <v>60</v>
      </c>
      <c r="P55">
        <f>IF(AND(LEFT($H55,LEN('1b. Person Card'!$J$5)+LEN('1b. Person Card'!$B$5)+2)='1b. Person Card'!$J$5&amp;"|"&amp;'1b. Person Card'!$B$5&amp;"|",OR('1b. Person Card'!$F$6="",ISNUMBER(SEARCH('1b. Person Card'!$F$6,$D55)))),1,0)+P54</f>
        <v>1</v>
      </c>
      <c r="Q55">
        <f>IFERROR(INDEX($D$1:$D$215,MATCH(55,$P$1:$P$215,0)),"")</f>
      </c>
    </row>
    <row r="56">
      <c r="D56" t="inlineStr">
        <is>
          <t>Mausam Thakkar</t>
        </is>
      </c>
      <c r="E56" t="inlineStr">
        <is>
          <t>IRIS2554</t>
        </is>
      </c>
      <c r="H56" t="inlineStr">
        <is>
          <t>CARBON|Marketing|Mausam Thakkar</t>
        </is>
      </c>
      <c r="I56" t="inlineStr">
        <is>
          <t>IRIS2554</t>
        </is>
      </c>
      <c r="J56" t="n">
        <v>55</v>
      </c>
      <c r="P56">
        <f>IF(AND(LEFT($H56,LEN('1b. Person Card'!$J$5)+LEN('1b. Person Card'!$B$5)+2)='1b. Person Card'!$J$5&amp;"|"&amp;'1b. Person Card'!$B$5&amp;"|",OR('1b. Person Card'!$F$6="",ISNUMBER(SEARCH('1b. Person Card'!$F$6,$D56)))),1,0)+P55</f>
        <v>1</v>
      </c>
      <c r="Q56">
        <f>IFERROR(INDEX($D$1:$D$215,MATCH(56,$P$1:$P$215,0)),"")</f>
      </c>
    </row>
    <row r="57">
      <c r="D57" t="inlineStr">
        <is>
          <t>Mounika Kattula</t>
        </is>
      </c>
      <c r="E57" t="inlineStr">
        <is>
          <t>IRIS2316</t>
        </is>
      </c>
      <c r="H57" t="inlineStr">
        <is>
          <t>CARBON|Marketing|Mounika Kattula</t>
        </is>
      </c>
      <c r="I57" t="inlineStr">
        <is>
          <t>IRIS2316</t>
        </is>
      </c>
      <c r="J57" t="n">
        <v>53</v>
      </c>
      <c r="P57">
        <f>IF(AND(LEFT($H57,LEN('1b. Person Card'!$J$5)+LEN('1b. Person Card'!$B$5)+2)='1b. Person Card'!$J$5&amp;"|"&amp;'1b. Person Card'!$B$5&amp;"|",OR('1b. Person Card'!$F$6="",ISNUMBER(SEARCH('1b. Person Card'!$F$6,$D57)))),1,0)+P56</f>
        <v>1</v>
      </c>
      <c r="Q57">
        <f>IFERROR(INDEX($D$1:$D$215,MATCH(57,$P$1:$P$215,0)),"")</f>
      </c>
    </row>
    <row r="58">
      <c r="D58" t="inlineStr">
        <is>
          <t>Prashant Sharad Jadhav</t>
        </is>
      </c>
      <c r="E58" t="inlineStr">
        <is>
          <t>IRIS2553</t>
        </is>
      </c>
      <c r="H58" t="inlineStr">
        <is>
          <t>CARBON|Marketing|Prashant Sharad Jadhav</t>
        </is>
      </c>
      <c r="I58" t="inlineStr">
        <is>
          <t>IRIS2553</t>
        </is>
      </c>
      <c r="J58" t="n">
        <v>45</v>
      </c>
      <c r="P58">
        <f>IF(AND(LEFT($H58,LEN('1b. Person Card'!$J$5)+LEN('1b. Person Card'!$B$5)+2)='1b. Person Card'!$J$5&amp;"|"&amp;'1b. Person Card'!$B$5&amp;"|",OR('1b. Person Card'!$F$6="",ISNUMBER(SEARCH('1b. Person Card'!$F$6,$D58)))),1,0)+P57</f>
        <v>1</v>
      </c>
      <c r="Q58">
        <f>IFERROR(INDEX($D$1:$D$215,MATCH(58,$P$1:$P$215,0)),"")</f>
      </c>
    </row>
    <row r="59">
      <c r="D59" t="inlineStr">
        <is>
          <t>Priyadarshini Dey</t>
        </is>
      </c>
      <c r="E59" t="inlineStr">
        <is>
          <t>IRIS2324</t>
        </is>
      </c>
      <c r="H59" t="inlineStr">
        <is>
          <t>CARBON|Marketing|Priyadarshini Dey</t>
        </is>
      </c>
      <c r="I59" t="inlineStr">
        <is>
          <t>IRIS2324</t>
        </is>
      </c>
      <c r="J59" t="n">
        <v>48</v>
      </c>
      <c r="P59">
        <f>IF(AND(LEFT($H59,LEN('1b. Person Card'!$J$5)+LEN('1b. Person Card'!$B$5)+2)='1b. Person Card'!$J$5&amp;"|"&amp;'1b. Person Card'!$B$5&amp;"|",OR('1b. Person Card'!$F$6="",ISNUMBER(SEARCH('1b. Person Card'!$F$6,$D59)))),1,0)+P58</f>
        <v>1</v>
      </c>
      <c r="Q59">
        <f>IFERROR(INDEX($D$1:$D$215,MATCH(59,$P$1:$P$215,0)),"")</f>
      </c>
    </row>
    <row r="60">
      <c r="D60" t="inlineStr">
        <is>
          <t>Rahul Nishikant Pawar</t>
        </is>
      </c>
      <c r="E60" t="inlineStr">
        <is>
          <t>IRIS2543</t>
        </is>
      </c>
      <c r="H60" t="inlineStr">
        <is>
          <t>CARBON|Marketing|Rahul Nishikant Pawar</t>
        </is>
      </c>
      <c r="I60" t="inlineStr">
        <is>
          <t>IRIS2543</t>
        </is>
      </c>
      <c r="J60" t="n">
        <v>56</v>
      </c>
      <c r="P60">
        <f>IF(AND(LEFT($H60,LEN('1b. Person Card'!$J$5)+LEN('1b. Person Card'!$B$5)+2)='1b. Person Card'!$J$5&amp;"|"&amp;'1b. Person Card'!$B$5&amp;"|",OR('1b. Person Card'!$F$6="",ISNUMBER(SEARCH('1b. Person Card'!$F$6,$D60)))),1,0)+P59</f>
        <v>1</v>
      </c>
      <c r="Q60">
        <f>IFERROR(INDEX($D$1:$D$215,MATCH(60,$P$1:$P$215,0)),"")</f>
      </c>
    </row>
    <row r="61">
      <c r="D61" t="inlineStr">
        <is>
          <t>Rimsha Khan</t>
        </is>
      </c>
      <c r="E61" t="inlineStr">
        <is>
          <t>IRIS2516</t>
        </is>
      </c>
      <c r="H61" t="inlineStr">
        <is>
          <t>CARBON|Marketing|Rimsha Khan</t>
        </is>
      </c>
      <c r="I61" t="inlineStr">
        <is>
          <t>IRIS2516</t>
        </is>
      </c>
      <c r="J61" t="n">
        <v>61</v>
      </c>
      <c r="P61">
        <f>IF(AND(LEFT($H61,LEN('1b. Person Card'!$J$5)+LEN('1b. Person Card'!$B$5)+2)='1b. Person Card'!$J$5&amp;"|"&amp;'1b. Person Card'!$B$5&amp;"|",OR('1b. Person Card'!$F$6="",ISNUMBER(SEARCH('1b. Person Card'!$F$6,$D61)))),1,0)+P60</f>
        <v>1</v>
      </c>
      <c r="Q61">
        <f>IFERROR(INDEX($D$1:$D$215,MATCH(61,$P$1:$P$215,0)),"")</f>
      </c>
    </row>
    <row r="62">
      <c r="D62" t="inlineStr">
        <is>
          <t>Ritam Mukhopadhyay</t>
        </is>
      </c>
      <c r="E62" t="inlineStr">
        <is>
          <t>IRIS2391</t>
        </is>
      </c>
      <c r="H62" t="inlineStr">
        <is>
          <t>CARBON|Marketing|Ritam Mukhopadhyay</t>
        </is>
      </c>
      <c r="I62" t="inlineStr">
        <is>
          <t>IRIS2391</t>
        </is>
      </c>
      <c r="J62" t="n">
        <v>62</v>
      </c>
      <c r="P62">
        <f>IF(AND(LEFT($H62,LEN('1b. Person Card'!$J$5)+LEN('1b. Person Card'!$B$5)+2)='1b. Person Card'!$J$5&amp;"|"&amp;'1b. Person Card'!$B$5&amp;"|",OR('1b. Person Card'!$F$6="",ISNUMBER(SEARCH('1b. Person Card'!$F$6,$D62)))),1,0)+P61</f>
        <v>1</v>
      </c>
      <c r="Q62">
        <f>IFERROR(INDEX($D$1:$D$215,MATCH(62,$P$1:$P$215,0)),"")</f>
      </c>
    </row>
    <row r="63">
      <c r="D63" t="inlineStr">
        <is>
          <t>Saahit Togaru</t>
        </is>
      </c>
      <c r="E63" t="inlineStr">
        <is>
          <t>IRIS2239</t>
        </is>
      </c>
      <c r="H63" t="inlineStr">
        <is>
          <t>CARBON|Marketing|Saahit Togaru</t>
        </is>
      </c>
      <c r="I63" t="inlineStr">
        <is>
          <t>IRIS2239</t>
        </is>
      </c>
      <c r="J63" t="n">
        <v>42</v>
      </c>
      <c r="P63">
        <f>IF(AND(LEFT($H63,LEN('1b. Person Card'!$J$5)+LEN('1b. Person Card'!$B$5)+2)='1b. Person Card'!$J$5&amp;"|"&amp;'1b. Person Card'!$B$5&amp;"|",OR('1b. Person Card'!$F$6="",ISNUMBER(SEARCH('1b. Person Card'!$F$6,$D63)))),1,0)+P62</f>
        <v>1</v>
      </c>
      <c r="Q63">
        <f>IFERROR(INDEX($D$1:$D$215,MATCH(63,$P$1:$P$215,0)),"")</f>
      </c>
    </row>
    <row r="64">
      <c r="D64" t="inlineStr">
        <is>
          <t>Samriddhi Kundu</t>
        </is>
      </c>
      <c r="E64" t="inlineStr">
        <is>
          <t>INTN0286</t>
        </is>
      </c>
      <c r="H64" t="inlineStr">
        <is>
          <t>CARBON|Marketing|Samriddhi Kundu</t>
        </is>
      </c>
      <c r="I64" t="inlineStr">
        <is>
          <t>INTN0286</t>
        </is>
      </c>
      <c r="J64" t="n">
        <v>72</v>
      </c>
      <c r="P64">
        <f>IF(AND(LEFT($H64,LEN('1b. Person Card'!$J$5)+LEN('1b. Person Card'!$B$5)+2)='1b. Person Card'!$J$5&amp;"|"&amp;'1b. Person Card'!$B$5&amp;"|",OR('1b. Person Card'!$F$6="",ISNUMBER(SEARCH('1b. Person Card'!$F$6,$D64)))),1,0)+P63</f>
        <v>1</v>
      </c>
      <c r="Q64">
        <f>IFERROR(INDEX($D$1:$D$215,MATCH(64,$P$1:$P$215,0)),"")</f>
      </c>
    </row>
    <row r="65">
      <c r="D65" t="inlineStr">
        <is>
          <t>Sanjana Thapa</t>
        </is>
      </c>
      <c r="E65" t="inlineStr">
        <is>
          <t>IRIS2392</t>
        </is>
      </c>
      <c r="H65" t="inlineStr">
        <is>
          <t>CARBON|Marketing|Sanjana Thapa</t>
        </is>
      </c>
      <c r="I65" t="inlineStr">
        <is>
          <t>IRIS2392</t>
        </is>
      </c>
      <c r="J65" t="n">
        <v>67</v>
      </c>
      <c r="P65">
        <f>IF(AND(LEFT($H65,LEN('1b. Person Card'!$J$5)+LEN('1b. Person Card'!$B$5)+2)='1b. Person Card'!$J$5&amp;"|"&amp;'1b. Person Card'!$B$5&amp;"|",OR('1b. Person Card'!$F$6="",ISNUMBER(SEARCH('1b. Person Card'!$F$6,$D65)))),1,0)+P64</f>
        <v>1</v>
      </c>
      <c r="Q65">
        <f>IFERROR(INDEX($D$1:$D$215,MATCH(65,$P$1:$P$215,0)),"")</f>
      </c>
    </row>
    <row r="66">
      <c r="D66" t="inlineStr">
        <is>
          <t>Satyarth Singh</t>
        </is>
      </c>
      <c r="E66" t="inlineStr">
        <is>
          <t>IRIS2513</t>
        </is>
      </c>
      <c r="H66" t="inlineStr">
        <is>
          <t>CARBON|Marketing|Satyarth Singh</t>
        </is>
      </c>
      <c r="I66" t="inlineStr">
        <is>
          <t>IRIS2513</t>
        </is>
      </c>
      <c r="J66" t="n">
        <v>68</v>
      </c>
      <c r="P66">
        <f>IF(AND(LEFT($H66,LEN('1b. Person Card'!$J$5)+LEN('1b. Person Card'!$B$5)+2)='1b. Person Card'!$J$5&amp;"|"&amp;'1b. Person Card'!$B$5&amp;"|",OR('1b. Person Card'!$F$6="",ISNUMBER(SEARCH('1b. Person Card'!$F$6,$D66)))),1,0)+P65</f>
        <v>1</v>
      </c>
      <c r="Q66">
        <f>IFERROR(INDEX($D$1:$D$215,MATCH(66,$P$1:$P$215,0)),"")</f>
      </c>
    </row>
    <row r="67">
      <c r="D67" t="inlineStr">
        <is>
          <t>Shobhit Dhingra</t>
        </is>
      </c>
      <c r="E67" t="inlineStr">
        <is>
          <t>IRIS2512</t>
        </is>
      </c>
      <c r="H67" t="inlineStr">
        <is>
          <t>CARBON|Marketing|Shobhit Dhingra</t>
        </is>
      </c>
      <c r="I67" t="inlineStr">
        <is>
          <t>IRIS2512</t>
        </is>
      </c>
      <c r="J67" t="n">
        <v>69</v>
      </c>
      <c r="P67">
        <f>IF(AND(LEFT($H67,LEN('1b. Person Card'!$J$5)+LEN('1b. Person Card'!$B$5)+2)='1b. Person Card'!$J$5&amp;"|"&amp;'1b. Person Card'!$B$5&amp;"|",OR('1b. Person Card'!$F$6="",ISNUMBER(SEARCH('1b. Person Card'!$F$6,$D67)))),1,0)+P66</f>
        <v>1</v>
      </c>
      <c r="Q67">
        <f>IFERROR(INDEX($D$1:$D$215,MATCH(67,$P$1:$P$215,0)),"")</f>
      </c>
    </row>
    <row r="68">
      <c r="D68" t="inlineStr">
        <is>
          <t>Shubhangi Sharma</t>
        </is>
      </c>
      <c r="E68" t="inlineStr">
        <is>
          <t>IRIS2517</t>
        </is>
      </c>
      <c r="H68" t="inlineStr">
        <is>
          <t>CARBON|Marketing|Shubhangi Sharma</t>
        </is>
      </c>
      <c r="I68" t="inlineStr">
        <is>
          <t>IRIS2517</t>
        </is>
      </c>
      <c r="J68" t="n">
        <v>63</v>
      </c>
      <c r="P68">
        <f>IF(AND(LEFT($H68,LEN('1b. Person Card'!$J$5)+LEN('1b. Person Card'!$B$5)+2)='1b. Person Card'!$J$5&amp;"|"&amp;'1b. Person Card'!$B$5&amp;"|",OR('1b. Person Card'!$F$6="",ISNUMBER(SEARCH('1b. Person Card'!$F$6,$D68)))),1,0)+P67</f>
        <v>1</v>
      </c>
      <c r="Q68">
        <f>IFERROR(INDEX($D$1:$D$215,MATCH(68,$P$1:$P$215,0)),"")</f>
      </c>
    </row>
    <row r="69">
      <c r="D69" t="inlineStr">
        <is>
          <t>Sobhan Pramanik</t>
        </is>
      </c>
      <c r="E69" t="inlineStr">
        <is>
          <t>IRIS2358</t>
        </is>
      </c>
      <c r="H69" t="inlineStr">
        <is>
          <t>CARBON|Marketing|Sobhan Pramanik</t>
        </is>
      </c>
      <c r="I69" t="inlineStr">
        <is>
          <t>IRIS2358</t>
        </is>
      </c>
      <c r="J69" t="n">
        <v>43</v>
      </c>
      <c r="P69">
        <f>IF(AND(LEFT($H69,LEN('1b. Person Card'!$J$5)+LEN('1b. Person Card'!$B$5)+2)='1b. Person Card'!$J$5&amp;"|"&amp;'1b. Person Card'!$B$5&amp;"|",OR('1b. Person Card'!$F$6="",ISNUMBER(SEARCH('1b. Person Card'!$F$6,$D69)))),1,0)+P68</f>
        <v>1</v>
      </c>
      <c r="Q69">
        <f>IFERROR(INDEX($D$1:$D$215,MATCH(69,$P$1:$P$215,0)),"")</f>
      </c>
    </row>
    <row r="70">
      <c r="D70" t="inlineStr">
        <is>
          <t>Sudipta Kundu</t>
        </is>
      </c>
      <c r="E70" t="inlineStr">
        <is>
          <t>IRIS2502</t>
        </is>
      </c>
      <c r="H70" t="inlineStr">
        <is>
          <t>CARBON|Marketing|Sudipta Kundu</t>
        </is>
      </c>
      <c r="I70" t="inlineStr">
        <is>
          <t>IRIS2502</t>
        </is>
      </c>
      <c r="J70" t="n">
        <v>44</v>
      </c>
      <c r="P70">
        <f>IF(AND(LEFT($H70,LEN('1b. Person Card'!$J$5)+LEN('1b. Person Card'!$B$5)+2)='1b. Person Card'!$J$5&amp;"|"&amp;'1b. Person Card'!$B$5&amp;"|",OR('1b. Person Card'!$F$6="",ISNUMBER(SEARCH('1b. Person Card'!$F$6,$D70)))),1,0)+P69</f>
        <v>1</v>
      </c>
      <c r="Q70">
        <f>IFERROR(INDEX($D$1:$D$215,MATCH(70,$P$1:$P$215,0)),"")</f>
      </c>
    </row>
    <row r="71">
      <c r="D71" t="inlineStr">
        <is>
          <t>Vijay Krishna Chintha</t>
        </is>
      </c>
      <c r="E71" t="inlineStr">
        <is>
          <t>IRIS2345</t>
        </is>
      </c>
      <c r="H71" t="inlineStr">
        <is>
          <t>CARBON|Marketing|Vijay Krishna Chintha</t>
        </is>
      </c>
      <c r="I71" t="inlineStr">
        <is>
          <t>IRIS2345</t>
        </is>
      </c>
      <c r="J71" t="n">
        <v>49</v>
      </c>
      <c r="P71">
        <f>IF(AND(LEFT($H71,LEN('1b. Person Card'!$J$5)+LEN('1b. Person Card'!$B$5)+2)='1b. Person Card'!$J$5&amp;"|"&amp;'1b. Person Card'!$B$5&amp;"|",OR('1b. Person Card'!$F$6="",ISNUMBER(SEARCH('1b. Person Card'!$F$6,$D71)))),1,0)+P70</f>
        <v>1</v>
      </c>
      <c r="Q71">
        <f>IFERROR(INDEX($D$1:$D$215,MATCH(71,$P$1:$P$215,0)),"")</f>
      </c>
    </row>
    <row r="72">
      <c r="D72" t="inlineStr">
        <is>
          <t>Vishal</t>
        </is>
      </c>
      <c r="E72" t="inlineStr">
        <is>
          <t>IRIS2534</t>
        </is>
      </c>
      <c r="H72" t="inlineStr">
        <is>
          <t>CARBON|Marketing|Vishal</t>
        </is>
      </c>
      <c r="I72" t="inlineStr">
        <is>
          <t>IRIS2534</t>
        </is>
      </c>
      <c r="J72" t="n">
        <v>64</v>
      </c>
      <c r="P72">
        <f>IF(AND(LEFT($H72,LEN('1b. Person Card'!$J$5)+LEN('1b. Person Card'!$B$5)+2)='1b. Person Card'!$J$5&amp;"|"&amp;'1b. Person Card'!$B$5&amp;"|",OR('1b. Person Card'!$F$6="",ISNUMBER(SEARCH('1b. Person Card'!$F$6,$D72)))),1,0)+P71</f>
        <v>1</v>
      </c>
      <c r="Q72">
        <f>IFERROR(INDEX($D$1:$D$215,MATCH(72,$P$1:$P$215,0)),"")</f>
      </c>
    </row>
    <row r="73">
      <c r="D73" t="inlineStr">
        <is>
          <t>Brehmjit Gopalkrishnan</t>
        </is>
      </c>
      <c r="E73" t="inlineStr">
        <is>
          <t>IRIS1672</t>
        </is>
      </c>
      <c r="H73" t="inlineStr">
        <is>
          <t>CARBON|Quality Assurance|Brehmjit Gopalkrishnan</t>
        </is>
      </c>
      <c r="I73" t="inlineStr">
        <is>
          <t>IRIS1672</t>
        </is>
      </c>
      <c r="J73" t="n">
        <v>74</v>
      </c>
      <c r="P73">
        <f>IF(AND(LEFT($H73,LEN('1b. Person Card'!$J$5)+LEN('1b. Person Card'!$B$5)+2)='1b. Person Card'!$J$5&amp;"|"&amp;'1b. Person Card'!$B$5&amp;"|",OR('1b. Person Card'!$F$6="",ISNUMBER(SEARCH('1b. Person Card'!$F$6,$D73)))),1,0)+P72</f>
        <v>1</v>
      </c>
      <c r="Q73">
        <f>IFERROR(INDEX($D$1:$D$215,MATCH(73,$P$1:$P$215,0)),"")</f>
      </c>
    </row>
    <row r="74">
      <c r="D74" t="inlineStr">
        <is>
          <t>Hrishikesh Thombare</t>
        </is>
      </c>
      <c r="E74" t="inlineStr">
        <is>
          <t>IRIS2388</t>
        </is>
      </c>
      <c r="H74" t="inlineStr">
        <is>
          <t>CARBON|Quality Assurance|Hrishikesh Thombare</t>
        </is>
      </c>
      <c r="I74" t="inlineStr">
        <is>
          <t>IRIS2388</t>
        </is>
      </c>
      <c r="J74" t="n">
        <v>75</v>
      </c>
      <c r="P74">
        <f>IF(AND(LEFT($H74,LEN('1b. Person Card'!$J$5)+LEN('1b. Person Card'!$B$5)+2)='1b. Person Card'!$J$5&amp;"|"&amp;'1b. Person Card'!$B$5&amp;"|",OR('1b. Person Card'!$F$6="",ISNUMBER(SEARCH('1b. Person Card'!$F$6,$D74)))),1,0)+P73</f>
        <v>1</v>
      </c>
      <c r="Q74">
        <f>IFERROR(INDEX($D$1:$D$215,MATCH(74,$P$1:$P$215,0)),"")</f>
      </c>
    </row>
    <row r="75">
      <c r="D75" t="inlineStr">
        <is>
          <t>Pooja Gawas</t>
        </is>
      </c>
      <c r="E75" t="inlineStr">
        <is>
          <t>IRIS0625</t>
        </is>
      </c>
      <c r="H75" t="inlineStr">
        <is>
          <t>CARBON|Quality Assurance|Pooja Gawas</t>
        </is>
      </c>
      <c r="I75" t="inlineStr">
        <is>
          <t>IRIS0625</t>
        </is>
      </c>
      <c r="J75" t="n">
        <v>76</v>
      </c>
      <c r="P75">
        <f>IF(AND(LEFT($H75,LEN('1b. Person Card'!$J$5)+LEN('1b. Person Card'!$B$5)+2)='1b. Person Card'!$J$5&amp;"|"&amp;'1b. Person Card'!$B$5&amp;"|",OR('1b. Person Card'!$F$6="",ISNUMBER(SEARCH('1b. Person Card'!$F$6,$D75)))),1,0)+P74</f>
        <v>1</v>
      </c>
      <c r="Q75">
        <f>IFERROR(INDEX($D$1:$D$215,MATCH(75,$P$1:$P$215,0)),"")</f>
      </c>
    </row>
    <row r="76">
      <c r="D76" t="inlineStr">
        <is>
          <t>Pratikkumar Mistry</t>
        </is>
      </c>
      <c r="E76" t="inlineStr">
        <is>
          <t>IRIS2107</t>
        </is>
      </c>
      <c r="H76" t="inlineStr">
        <is>
          <t>CARBON|Quality Assurance|Pratikkumar Mistry</t>
        </is>
      </c>
      <c r="I76" t="inlineStr">
        <is>
          <t>IRIS2107</t>
        </is>
      </c>
      <c r="J76" t="n">
        <v>77</v>
      </c>
      <c r="P76">
        <f>IF(AND(LEFT($H76,LEN('1b. Person Card'!$J$5)+LEN('1b. Person Card'!$B$5)+2)='1b. Person Card'!$J$5&amp;"|"&amp;'1b. Person Card'!$B$5&amp;"|",OR('1b. Person Card'!$F$6="",ISNUMBER(SEARCH('1b. Person Card'!$F$6,$D76)))),1,0)+P75</f>
        <v>1</v>
      </c>
      <c r="Q76">
        <f>IFERROR(INDEX($D$1:$D$215,MATCH(76,$P$1:$P$215,0)),"")</f>
      </c>
    </row>
    <row r="77">
      <c r="D77" t="inlineStr">
        <is>
          <t>Tasmiyah Patni</t>
        </is>
      </c>
      <c r="E77" t="inlineStr">
        <is>
          <t>IRIS2405</t>
        </is>
      </c>
      <c r="H77" t="inlineStr">
        <is>
          <t>CARBON|Quality Assurance|Tasmiyah Patni</t>
        </is>
      </c>
      <c r="I77" t="inlineStr">
        <is>
          <t>IRIS2405</t>
        </is>
      </c>
      <c r="J77" t="n">
        <v>78</v>
      </c>
      <c r="P77">
        <f>IF(AND(LEFT($H77,LEN('1b. Person Card'!$J$5)+LEN('1b. Person Card'!$B$5)+2)='1b. Person Card'!$J$5&amp;"|"&amp;'1b. Person Card'!$B$5&amp;"|",OR('1b. Person Card'!$F$6="",ISNUMBER(SEARCH('1b. Person Card'!$F$6,$D77)))),1,0)+P76</f>
        <v>1</v>
      </c>
      <c r="Q77">
        <f>IFERROR(INDEX($D$1:$D$215,MATCH(77,$P$1:$P$215,0)),"")</f>
      </c>
    </row>
    <row r="78">
      <c r="D78" t="inlineStr">
        <is>
          <t>Vinod Katekar</t>
        </is>
      </c>
      <c r="E78" t="inlineStr">
        <is>
          <t>IRIS0591</t>
        </is>
      </c>
      <c r="H78" t="inlineStr">
        <is>
          <t>CARBON|Quality Assurance|Vinod Katekar</t>
        </is>
      </c>
      <c r="I78" t="inlineStr">
        <is>
          <t>IRIS0591</t>
        </is>
      </c>
      <c r="J78" t="n">
        <v>73</v>
      </c>
      <c r="P78">
        <f>IF(AND(LEFT($H78,LEN('1b. Person Card'!$J$5)+LEN('1b. Person Card'!$B$5)+2)='1b. Person Card'!$J$5&amp;"|"&amp;'1b. Person Card'!$B$5&amp;"|",OR('1b. Person Card'!$F$6="",ISNUMBER(SEARCH('1b. Person Card'!$F$6,$D78)))),1,0)+P77</f>
        <v>1</v>
      </c>
      <c r="Q78">
        <f>IFERROR(INDEX($D$1:$D$215,MATCH(78,$P$1:$P$215,0)),"")</f>
      </c>
    </row>
    <row r="79">
      <c r="D79" t="inlineStr">
        <is>
          <t>Vishal Panchal</t>
        </is>
      </c>
      <c r="E79" t="inlineStr">
        <is>
          <t>IRIS2014</t>
        </is>
      </c>
      <c r="H79" t="inlineStr">
        <is>
          <t>CARBON|Quality Assurance|Vishal Panchal</t>
        </is>
      </c>
      <c r="I79" t="inlineStr">
        <is>
          <t>IRIS2014</t>
        </is>
      </c>
      <c r="J79" t="n">
        <v>79</v>
      </c>
      <c r="P79">
        <f>IF(AND(LEFT($H79,LEN('1b. Person Card'!$J$5)+LEN('1b. Person Card'!$B$5)+2)='1b. Person Card'!$J$5&amp;"|"&amp;'1b. Person Card'!$B$5&amp;"|",OR('1b. Person Card'!$F$6="",ISNUMBER(SEARCH('1b. Person Card'!$F$6,$D79)))),1,0)+P78</f>
        <v>1</v>
      </c>
      <c r="Q79">
        <f>IFERROR(INDEX($D$1:$D$215,MATCH(79,$P$1:$P$215,0)),"")</f>
      </c>
    </row>
    <row r="80">
      <c r="D80" t="inlineStr">
        <is>
          <t>Vitiksha Gamit</t>
        </is>
      </c>
      <c r="E80" t="inlineStr">
        <is>
          <t>IRIS2112</t>
        </is>
      </c>
      <c r="H80" t="inlineStr">
        <is>
          <t>CARBON|Quality Assurance|Vitiksha Gamit</t>
        </is>
      </c>
      <c r="I80" t="inlineStr">
        <is>
          <t>IRIS2112</t>
        </is>
      </c>
      <c r="J80" t="n">
        <v>80</v>
      </c>
      <c r="P80">
        <f>IF(AND(LEFT($H80,LEN('1b. Person Card'!$J$5)+LEN('1b. Person Card'!$B$5)+2)='1b. Person Card'!$J$5&amp;"|"&amp;'1b. Person Card'!$B$5&amp;"|",OR('1b. Person Card'!$F$6="",ISNUMBER(SEARCH('1b. Person Card'!$F$6,$D80)))),1,0)+P79</f>
        <v>1</v>
      </c>
      <c r="Q80">
        <f>IFERROR(INDEX($D$1:$D$215,MATCH(80,$P$1:$P$215,0)),"")</f>
      </c>
    </row>
    <row r="81">
      <c r="D81" t="inlineStr">
        <is>
          <t>Andrea Messiga</t>
        </is>
      </c>
      <c r="E81" t="inlineStr">
        <is>
          <t>IRISC345</t>
        </is>
      </c>
      <c r="H81" t="inlineStr">
        <is>
          <t>CARBON|Sales|Andrea Messiga</t>
        </is>
      </c>
      <c r="I81" t="inlineStr">
        <is>
          <t>IRISC345</t>
        </is>
      </c>
      <c r="J81" t="n">
        <v>86</v>
      </c>
      <c r="P81">
        <f>IF(AND(LEFT($H81,LEN('1b. Person Card'!$J$5)+LEN('1b. Person Card'!$B$5)+2)='1b. Person Card'!$J$5&amp;"|"&amp;'1b. Person Card'!$B$5&amp;"|",OR('1b. Person Card'!$F$6="",ISNUMBER(SEARCH('1b. Person Card'!$F$6,$D81)))),1,0)+P80</f>
        <v>1</v>
      </c>
      <c r="Q81">
        <f>IFERROR(INDEX($D$1:$D$215,MATCH(81,$P$1:$P$215,0)),"")</f>
      </c>
    </row>
    <row r="82">
      <c r="D82" t="inlineStr">
        <is>
          <t>Aniket Das</t>
        </is>
      </c>
      <c r="E82" t="inlineStr">
        <is>
          <t>IRIS2351</t>
        </is>
      </c>
      <c r="H82" t="inlineStr">
        <is>
          <t>CARBON|Sales|Aniket Das</t>
        </is>
      </c>
      <c r="I82" t="inlineStr">
        <is>
          <t>IRIS2351</t>
        </is>
      </c>
      <c r="J82" t="n">
        <v>84</v>
      </c>
      <c r="P82">
        <f>IF(AND(LEFT($H82,LEN('1b. Person Card'!$J$5)+LEN('1b. Person Card'!$B$5)+2)='1b. Person Card'!$J$5&amp;"|"&amp;'1b. Person Card'!$B$5&amp;"|",OR('1b. Person Card'!$F$6="",ISNUMBER(SEARCH('1b. Person Card'!$F$6,$D82)))),1,0)+P81</f>
        <v>1</v>
      </c>
      <c r="Q82">
        <f>IFERROR(INDEX($D$1:$D$215,MATCH(82,$P$1:$P$215,0)),"")</f>
      </c>
    </row>
    <row r="83">
      <c r="D83" t="inlineStr">
        <is>
          <t>Rohit Bansal</t>
        </is>
      </c>
      <c r="E83" t="inlineStr">
        <is>
          <t>IRIS1734</t>
        </is>
      </c>
      <c r="H83" t="inlineStr">
        <is>
          <t>CARBON|Sales|Rohit Bansal</t>
        </is>
      </c>
      <c r="I83" t="inlineStr">
        <is>
          <t>IRIS1734</t>
        </is>
      </c>
      <c r="J83" t="n">
        <v>83</v>
      </c>
      <c r="P83">
        <f>IF(AND(LEFT($H83,LEN('1b. Person Card'!$J$5)+LEN('1b. Person Card'!$B$5)+2)='1b. Person Card'!$J$5&amp;"|"&amp;'1b. Person Card'!$B$5&amp;"|",OR('1b. Person Card'!$F$6="",ISNUMBER(SEARCH('1b. Person Card'!$F$6,$D83)))),1,0)+P82</f>
        <v>1</v>
      </c>
      <c r="Q83">
        <f>IFERROR(INDEX($D$1:$D$215,MATCH(83,$P$1:$P$215,0)),"")</f>
      </c>
    </row>
    <row r="84">
      <c r="D84" t="inlineStr">
        <is>
          <t>Smriti Priya</t>
        </is>
      </c>
      <c r="E84" t="inlineStr">
        <is>
          <t>IRIS2308</t>
        </is>
      </c>
      <c r="H84" t="inlineStr">
        <is>
          <t>CARBON|Sales|Smriti Priya</t>
        </is>
      </c>
      <c r="I84" t="inlineStr">
        <is>
          <t>IRIS2308</t>
        </is>
      </c>
      <c r="J84" t="n">
        <v>85</v>
      </c>
      <c r="P84">
        <f>IF(AND(LEFT($H84,LEN('1b. Person Card'!$J$5)+LEN('1b. Person Card'!$B$5)+2)='1b. Person Card'!$J$5&amp;"|"&amp;'1b. Person Card'!$B$5&amp;"|",OR('1b. Person Card'!$F$6="",ISNUMBER(SEARCH('1b. Person Card'!$F$6,$D84)))),1,0)+P83</f>
        <v>1</v>
      </c>
      <c r="Q84">
        <f>IFERROR(INDEX($D$1:$D$215,MATCH(84,$P$1:$P$215,0)),"")</f>
      </c>
    </row>
    <row r="85">
      <c r="D85" t="inlineStr">
        <is>
          <t>Sreyash Duragkar</t>
        </is>
      </c>
      <c r="E85" t="inlineStr">
        <is>
          <t>IRIS2489</t>
        </is>
      </c>
      <c r="H85" t="inlineStr">
        <is>
          <t>CARBON|Sales|Sreyash Duragkar</t>
        </is>
      </c>
      <c r="I85" t="inlineStr">
        <is>
          <t>IRIS2489</t>
        </is>
      </c>
      <c r="J85" t="n">
        <v>81</v>
      </c>
      <c r="P85">
        <f>IF(AND(LEFT($H85,LEN('1b. Person Card'!$J$5)+LEN('1b. Person Card'!$B$5)+2)='1b. Person Card'!$J$5&amp;"|"&amp;'1b. Person Card'!$B$5&amp;"|",OR('1b. Person Card'!$F$6="",ISNUMBER(SEARCH('1b. Person Card'!$F$6,$D85)))),1,0)+P84</f>
        <v>1</v>
      </c>
      <c r="Q85">
        <f>IFERROR(INDEX($D$1:$D$215,MATCH(85,$P$1:$P$215,0)),"")</f>
      </c>
    </row>
    <row r="86">
      <c r="D86" t="inlineStr">
        <is>
          <t>Swapnil Trikane</t>
        </is>
      </c>
      <c r="E86" t="inlineStr">
        <is>
          <t>IRIS1783</t>
        </is>
      </c>
      <c r="H86" t="inlineStr">
        <is>
          <t>CARBON|Sales|Swapnil Trikane</t>
        </is>
      </c>
      <c r="I86" t="inlineStr">
        <is>
          <t>IRIS1783</t>
        </is>
      </c>
      <c r="J86" t="n">
        <v>82</v>
      </c>
      <c r="P86">
        <f>IF(AND(LEFT($H86,LEN('1b. Person Card'!$J$5)+LEN('1b. Person Card'!$B$5)+2)='1b. Person Card'!$J$5&amp;"|"&amp;'1b. Person Card'!$B$5&amp;"|",OR('1b. Person Card'!$F$6="",ISNUMBER(SEARCH('1b. Person Card'!$F$6,$D86)))),1,0)+P85</f>
        <v>1</v>
      </c>
      <c r="Q86">
        <f>IFERROR(INDEX($D$1:$D$215,MATCH(86,$P$1:$P$215,0)),"")</f>
      </c>
    </row>
    <row r="87">
      <c r="D87" t="inlineStr">
        <is>
          <t>Abhijit Bhagwan Patil</t>
        </is>
      </c>
      <c r="E87" t="inlineStr">
        <is>
          <t>IRIS2163</t>
        </is>
      </c>
      <c r="H87" t="inlineStr">
        <is>
          <t>CARBON|Services|Abhijit Bhagwan Patil</t>
        </is>
      </c>
      <c r="I87" t="inlineStr">
        <is>
          <t>IRIS2163</t>
        </is>
      </c>
      <c r="J87" t="n">
        <v>109</v>
      </c>
      <c r="P87">
        <f>IF(AND(LEFT($H87,LEN('1b. Person Card'!$J$5)+LEN('1b. Person Card'!$B$5)+2)='1b. Person Card'!$J$5&amp;"|"&amp;'1b. Person Card'!$B$5&amp;"|",OR('1b. Person Card'!$F$6="",ISNUMBER(SEARCH('1b. Person Card'!$F$6,$D87)))),1,0)+P86</f>
        <v>1</v>
      </c>
      <c r="Q87">
        <f>IFERROR(INDEX($D$1:$D$215,MATCH(87,$P$1:$P$215,0)),"")</f>
      </c>
    </row>
    <row r="88">
      <c r="D88" t="inlineStr">
        <is>
          <t>Ajinkya Dhumal</t>
        </is>
      </c>
      <c r="E88" t="inlineStr">
        <is>
          <t>IRIS0143</t>
        </is>
      </c>
      <c r="H88" t="inlineStr">
        <is>
          <t>CARBON|Services|Ajinkya Dhumal</t>
        </is>
      </c>
      <c r="I88" t="inlineStr">
        <is>
          <t>IRIS0143</t>
        </is>
      </c>
      <c r="J88" t="n">
        <v>110</v>
      </c>
      <c r="P88">
        <f>IF(AND(LEFT($H88,LEN('1b. Person Card'!$J$5)+LEN('1b. Person Card'!$B$5)+2)='1b. Person Card'!$J$5&amp;"|"&amp;'1b. Person Card'!$B$5&amp;"|",OR('1b. Person Card'!$F$6="",ISNUMBER(SEARCH('1b. Person Card'!$F$6,$D88)))),1,0)+P87</f>
        <v>1</v>
      </c>
      <c r="Q88">
        <f>IFERROR(INDEX($D$1:$D$215,MATCH(88,$P$1:$P$215,0)),"")</f>
      </c>
    </row>
    <row r="89">
      <c r="D89" t="inlineStr">
        <is>
          <t>Amol Keskar</t>
        </is>
      </c>
      <c r="E89" t="inlineStr">
        <is>
          <t>IRIS0415</t>
        </is>
      </c>
      <c r="H89" t="inlineStr">
        <is>
          <t>CARBON|Services|Amol Keskar</t>
        </is>
      </c>
      <c r="I89" t="inlineStr">
        <is>
          <t>IRIS0415</t>
        </is>
      </c>
      <c r="J89" t="n">
        <v>111</v>
      </c>
      <c r="P89">
        <f>IF(AND(LEFT($H89,LEN('1b. Person Card'!$J$5)+LEN('1b. Person Card'!$B$5)+2)='1b. Person Card'!$J$5&amp;"|"&amp;'1b. Person Card'!$B$5&amp;"|",OR('1b. Person Card'!$F$6="",ISNUMBER(SEARCH('1b. Person Card'!$F$6,$D89)))),1,0)+P88</f>
        <v>1</v>
      </c>
      <c r="Q89">
        <f>IFERROR(INDEX($D$1:$D$215,MATCH(89,$P$1:$P$215,0)),"")</f>
      </c>
    </row>
    <row r="90">
      <c r="D90" t="inlineStr">
        <is>
          <t>Amruta Mirashi</t>
        </is>
      </c>
      <c r="E90" t="inlineStr">
        <is>
          <t>IRIS0567</t>
        </is>
      </c>
      <c r="H90" t="inlineStr">
        <is>
          <t>CARBON|Services|Amruta Mirashi</t>
        </is>
      </c>
      <c r="I90" t="inlineStr">
        <is>
          <t>IRIS0567</t>
        </is>
      </c>
      <c r="J90" t="n">
        <v>96</v>
      </c>
      <c r="P90">
        <f>IF(AND(LEFT($H90,LEN('1b. Person Card'!$J$5)+LEN('1b. Person Card'!$B$5)+2)='1b. Person Card'!$J$5&amp;"|"&amp;'1b. Person Card'!$B$5&amp;"|",OR('1b. Person Card'!$F$6="",ISNUMBER(SEARCH('1b. Person Card'!$F$6,$D90)))),1,0)+P89</f>
        <v>1</v>
      </c>
      <c r="Q90">
        <f>IFERROR(INDEX($D$1:$D$215,MATCH(90,$P$1:$P$215,0)),"")</f>
      </c>
    </row>
    <row r="91">
      <c r="D91" t="inlineStr">
        <is>
          <t>Anjali Singh</t>
        </is>
      </c>
      <c r="E91" t="inlineStr">
        <is>
          <t>IRISC341</t>
        </is>
      </c>
      <c r="H91" t="inlineStr">
        <is>
          <t>CARBON|Services|Anjali Singh</t>
        </is>
      </c>
      <c r="I91" t="inlineStr">
        <is>
          <t>IRISC341</t>
        </is>
      </c>
      <c r="J91" t="n">
        <v>146</v>
      </c>
      <c r="P91">
        <f>IF(AND(LEFT($H91,LEN('1b. Person Card'!$J$5)+LEN('1b. Person Card'!$B$5)+2)='1b. Person Card'!$J$5&amp;"|"&amp;'1b. Person Card'!$B$5&amp;"|",OR('1b. Person Card'!$F$6="",ISNUMBER(SEARCH('1b. Person Card'!$F$6,$D91)))),1,0)+P90</f>
        <v>1</v>
      </c>
      <c r="Q91">
        <f>IFERROR(INDEX($D$1:$D$215,MATCH(91,$P$1:$P$215,0)),"")</f>
      </c>
    </row>
    <row r="92">
      <c r="D92" t="inlineStr">
        <is>
          <t>Anjum Shaikh</t>
        </is>
      </c>
      <c r="E92" t="inlineStr">
        <is>
          <t>IRIS0621</t>
        </is>
      </c>
      <c r="H92" t="inlineStr">
        <is>
          <t>CARBON|Services|Anjum Shaikh</t>
        </is>
      </c>
      <c r="I92" t="inlineStr">
        <is>
          <t>IRIS0621</t>
        </is>
      </c>
      <c r="J92" t="n">
        <v>112</v>
      </c>
      <c r="P92">
        <f>IF(AND(LEFT($H92,LEN('1b. Person Card'!$J$5)+LEN('1b. Person Card'!$B$5)+2)='1b. Person Card'!$J$5&amp;"|"&amp;'1b. Person Card'!$B$5&amp;"|",OR('1b. Person Card'!$F$6="",ISNUMBER(SEARCH('1b. Person Card'!$F$6,$D92)))),1,0)+P91</f>
        <v>1</v>
      </c>
      <c r="Q92">
        <f>IFERROR(INDEX($D$1:$D$215,MATCH(92,$P$1:$P$215,0)),"")</f>
      </c>
    </row>
    <row r="93">
      <c r="D93" t="inlineStr">
        <is>
          <t>Ashok Yadav</t>
        </is>
      </c>
      <c r="E93" t="inlineStr">
        <is>
          <t>IRIS0135</t>
        </is>
      </c>
      <c r="H93" t="inlineStr">
        <is>
          <t>CARBON|Services|Ashok Yadav</t>
        </is>
      </c>
      <c r="I93" t="inlineStr">
        <is>
          <t>IRIS0135</t>
        </is>
      </c>
      <c r="J93" t="n">
        <v>113</v>
      </c>
      <c r="P93">
        <f>IF(AND(LEFT($H93,LEN('1b. Person Card'!$J$5)+LEN('1b. Person Card'!$B$5)+2)='1b. Person Card'!$J$5&amp;"|"&amp;'1b. Person Card'!$B$5&amp;"|",OR('1b. Person Card'!$F$6="",ISNUMBER(SEARCH('1b. Person Card'!$F$6,$D93)))),1,0)+P92</f>
        <v>1</v>
      </c>
      <c r="Q93">
        <f>IFERROR(INDEX($D$1:$D$215,MATCH(93,$P$1:$P$215,0)),"")</f>
      </c>
    </row>
    <row r="94">
      <c r="D94" t="inlineStr">
        <is>
          <t>Atul Paradkar</t>
        </is>
      </c>
      <c r="E94" t="inlineStr">
        <is>
          <t>IRIS1703</t>
        </is>
      </c>
      <c r="H94" t="inlineStr">
        <is>
          <t>CARBON|Services|Atul Paradkar</t>
        </is>
      </c>
      <c r="I94" t="inlineStr">
        <is>
          <t>IRIS1703</t>
        </is>
      </c>
      <c r="J94" t="n">
        <v>114</v>
      </c>
      <c r="P94">
        <f>IF(AND(LEFT($H94,LEN('1b. Person Card'!$J$5)+LEN('1b. Person Card'!$B$5)+2)='1b. Person Card'!$J$5&amp;"|"&amp;'1b. Person Card'!$B$5&amp;"|",OR('1b. Person Card'!$F$6="",ISNUMBER(SEARCH('1b. Person Card'!$F$6,$D94)))),1,0)+P93</f>
        <v>1</v>
      </c>
      <c r="Q94">
        <f>IFERROR(INDEX($D$1:$D$215,MATCH(94,$P$1:$P$215,0)),"")</f>
      </c>
    </row>
    <row r="95">
      <c r="D95" t="inlineStr">
        <is>
          <t>Bhavik Raparka</t>
        </is>
      </c>
      <c r="E95" t="inlineStr">
        <is>
          <t>IRIS0830</t>
        </is>
      </c>
      <c r="H95" t="inlineStr">
        <is>
          <t>CARBON|Services|Bhavik Raparka</t>
        </is>
      </c>
      <c r="I95" t="inlineStr">
        <is>
          <t>IRIS0830</t>
        </is>
      </c>
      <c r="J95" t="n">
        <v>115</v>
      </c>
      <c r="P95">
        <f>IF(AND(LEFT($H95,LEN('1b. Person Card'!$J$5)+LEN('1b. Person Card'!$B$5)+2)='1b. Person Card'!$J$5&amp;"|"&amp;'1b. Person Card'!$B$5&amp;"|",OR('1b. Person Card'!$F$6="",ISNUMBER(SEARCH('1b. Person Card'!$F$6,$D95)))),1,0)+P94</f>
        <v>1</v>
      </c>
      <c r="Q95">
        <f>IFERROR(INDEX($D$1:$D$215,MATCH(95,$P$1:$P$215,0)),"")</f>
      </c>
    </row>
    <row r="96">
      <c r="D96" t="inlineStr">
        <is>
          <t>Chaitali Chatterjee</t>
        </is>
      </c>
      <c r="E96" t="inlineStr">
        <is>
          <t>IRISC267</t>
        </is>
      </c>
      <c r="H96" t="inlineStr">
        <is>
          <t>CARBON|Services|Chaitali Chatterjee</t>
        </is>
      </c>
      <c r="I96" t="inlineStr">
        <is>
          <t>IRISC267</t>
        </is>
      </c>
      <c r="J96" t="n">
        <v>116</v>
      </c>
      <c r="P96">
        <f>IF(AND(LEFT($H96,LEN('1b. Person Card'!$J$5)+LEN('1b. Person Card'!$B$5)+2)='1b. Person Card'!$J$5&amp;"|"&amp;'1b. Person Card'!$B$5&amp;"|",OR('1b. Person Card'!$F$6="",ISNUMBER(SEARCH('1b. Person Card'!$F$6,$D96)))),1,0)+P95</f>
        <v>1</v>
      </c>
      <c r="Q96">
        <f>IFERROR(INDEX($D$1:$D$215,MATCH(96,$P$1:$P$215,0)),"")</f>
      </c>
    </row>
    <row r="97">
      <c r="D97" t="inlineStr">
        <is>
          <t>Chetan Newase</t>
        </is>
      </c>
      <c r="E97" t="inlineStr">
        <is>
          <t>IRIS2169</t>
        </is>
      </c>
      <c r="H97" t="inlineStr">
        <is>
          <t>CARBON|Services|Chetan Newase</t>
        </is>
      </c>
      <c r="I97" t="inlineStr">
        <is>
          <t>IRIS2169</t>
        </is>
      </c>
      <c r="J97" t="n">
        <v>97</v>
      </c>
      <c r="P97">
        <f>IF(AND(LEFT($H97,LEN('1b. Person Card'!$J$5)+LEN('1b. Person Card'!$B$5)+2)='1b. Person Card'!$J$5&amp;"|"&amp;'1b. Person Card'!$B$5&amp;"|",OR('1b. Person Card'!$F$6="",ISNUMBER(SEARCH('1b. Person Card'!$F$6,$D97)))),1,0)+P96</f>
        <v>1</v>
      </c>
      <c r="Q97">
        <f>IFERROR(INDEX($D$1:$D$215,MATCH(97,$P$1:$P$215,0)),"")</f>
      </c>
    </row>
    <row r="98">
      <c r="D98" t="inlineStr">
        <is>
          <t>Dhananjay Bavkar</t>
        </is>
      </c>
      <c r="E98" t="inlineStr">
        <is>
          <t>IRIS0508</t>
        </is>
      </c>
      <c r="H98" t="inlineStr">
        <is>
          <t>CARBON|Services|Dhananjay Bavkar</t>
        </is>
      </c>
      <c r="I98" t="inlineStr">
        <is>
          <t>IRIS0508</t>
        </is>
      </c>
      <c r="J98" t="n">
        <v>117</v>
      </c>
      <c r="P98">
        <f>IF(AND(LEFT($H98,LEN('1b. Person Card'!$J$5)+LEN('1b. Person Card'!$B$5)+2)='1b. Person Card'!$J$5&amp;"|"&amp;'1b. Person Card'!$B$5&amp;"|",OR('1b. Person Card'!$F$6="",ISNUMBER(SEARCH('1b. Person Card'!$F$6,$D98)))),1,0)+P97</f>
        <v>1</v>
      </c>
      <c r="Q98">
        <f>IFERROR(INDEX($D$1:$D$215,MATCH(98,$P$1:$P$215,0)),"")</f>
      </c>
    </row>
    <row r="99">
      <c r="D99" t="inlineStr">
        <is>
          <t>Dipak Warkhade</t>
        </is>
      </c>
      <c r="E99" t="inlineStr">
        <is>
          <t>IRIS0566</t>
        </is>
      </c>
      <c r="H99" t="inlineStr">
        <is>
          <t>CARBON|Services|Dipak Warkhade</t>
        </is>
      </c>
      <c r="I99" t="inlineStr">
        <is>
          <t>IRIS0566</t>
        </is>
      </c>
      <c r="J99" t="n">
        <v>118</v>
      </c>
      <c r="P99">
        <f>IF(AND(LEFT($H99,LEN('1b. Person Card'!$J$5)+LEN('1b. Person Card'!$B$5)+2)='1b. Person Card'!$J$5&amp;"|"&amp;'1b. Person Card'!$B$5&amp;"|",OR('1b. Person Card'!$F$6="",ISNUMBER(SEARCH('1b. Person Card'!$F$6,$D99)))),1,0)+P98</f>
        <v>1</v>
      </c>
      <c r="Q99">
        <f>IFERROR(INDEX($D$1:$D$215,MATCH(99,$P$1:$P$215,0)),"")</f>
      </c>
    </row>
    <row r="100">
      <c r="D100" t="inlineStr">
        <is>
          <t>Haresh Misal</t>
        </is>
      </c>
      <c r="E100" t="inlineStr">
        <is>
          <t>IRIS0027</t>
        </is>
      </c>
      <c r="H100" t="inlineStr">
        <is>
          <t>CARBON|Services|Haresh Misal</t>
        </is>
      </c>
      <c r="I100" t="inlineStr">
        <is>
          <t>IRIS0027</t>
        </is>
      </c>
      <c r="J100" t="n">
        <v>119</v>
      </c>
      <c r="P100">
        <f>IF(AND(LEFT($H100,LEN('1b. Person Card'!$J$5)+LEN('1b. Person Card'!$B$5)+2)='1b. Person Card'!$J$5&amp;"|"&amp;'1b. Person Card'!$B$5&amp;"|",OR('1b. Person Card'!$F$6="",ISNUMBER(SEARCH('1b. Person Card'!$F$6,$D100)))),1,0)+P99</f>
        <v>1</v>
      </c>
      <c r="Q100">
        <f>IFERROR(INDEX($D$1:$D$215,MATCH(100,$P$1:$P$215,0)),"")</f>
      </c>
    </row>
    <row r="101">
      <c r="D101" t="inlineStr">
        <is>
          <t>Jayaprakash Arumugam</t>
        </is>
      </c>
      <c r="E101" t="inlineStr">
        <is>
          <t>IRIS0558</t>
        </is>
      </c>
      <c r="H101" t="inlineStr">
        <is>
          <t>CARBON|Services|Jayaprakash Arumugam</t>
        </is>
      </c>
      <c r="I101" t="inlineStr">
        <is>
          <t>IRIS0558</t>
        </is>
      </c>
      <c r="J101" t="n">
        <v>98</v>
      </c>
      <c r="P101">
        <f>IF(AND(LEFT($H101,LEN('1b. Person Card'!$J$5)+LEN('1b. Person Card'!$B$5)+2)='1b. Person Card'!$J$5&amp;"|"&amp;'1b. Person Card'!$B$5&amp;"|",OR('1b. Person Card'!$F$6="",ISNUMBER(SEARCH('1b. Person Card'!$F$6,$D101)))),1,0)+P100</f>
        <v>1</v>
      </c>
      <c r="Q101">
        <f>IFERROR(INDEX($D$1:$D$215,MATCH(101,$P$1:$P$215,0)),"")</f>
      </c>
    </row>
    <row r="102">
      <c r="D102" t="inlineStr">
        <is>
          <t>Jayavant Bhabal</t>
        </is>
      </c>
      <c r="E102" t="inlineStr">
        <is>
          <t>IRIS0014</t>
        </is>
      </c>
      <c r="H102" t="inlineStr">
        <is>
          <t>CARBON|Services|Jayavant Bhabal</t>
        </is>
      </c>
      <c r="I102" t="inlineStr">
        <is>
          <t>IRIS0014</t>
        </is>
      </c>
      <c r="J102" t="n">
        <v>120</v>
      </c>
      <c r="P102">
        <f>IF(AND(LEFT($H102,LEN('1b. Person Card'!$J$5)+LEN('1b. Person Card'!$B$5)+2)='1b. Person Card'!$J$5&amp;"|"&amp;'1b. Person Card'!$B$5&amp;"|",OR('1b. Person Card'!$F$6="",ISNUMBER(SEARCH('1b. Person Card'!$F$6,$D102)))),1,0)+P101</f>
        <v>1</v>
      </c>
      <c r="Q102">
        <f>IFERROR(INDEX($D$1:$D$215,MATCH(102,$P$1:$P$215,0)),"")</f>
      </c>
    </row>
    <row r="103">
      <c r="D103" t="inlineStr">
        <is>
          <t>Jinesh Kumar S</t>
        </is>
      </c>
      <c r="E103" t="inlineStr">
        <is>
          <t>IRIS0511</t>
        </is>
      </c>
      <c r="H103" t="inlineStr">
        <is>
          <t>CARBON|Services|Jinesh Kumar S</t>
        </is>
      </c>
      <c r="I103" t="inlineStr">
        <is>
          <t>IRIS0511</t>
        </is>
      </c>
      <c r="J103" t="n">
        <v>89</v>
      </c>
      <c r="P103">
        <f>IF(AND(LEFT($H103,LEN('1b. Person Card'!$J$5)+LEN('1b. Person Card'!$B$5)+2)='1b. Person Card'!$J$5&amp;"|"&amp;'1b. Person Card'!$B$5&amp;"|",OR('1b. Person Card'!$F$6="",ISNUMBER(SEARCH('1b. Person Card'!$F$6,$D103)))),1,0)+P102</f>
        <v>1</v>
      </c>
      <c r="Q103">
        <f>IFERROR(INDEX($D$1:$D$215,MATCH(103,$P$1:$P$215,0)),"")</f>
      </c>
    </row>
    <row r="104">
      <c r="D104" t="inlineStr">
        <is>
          <t>Jivika Wadhwani</t>
        </is>
      </c>
      <c r="E104" t="inlineStr">
        <is>
          <t>IRIS0704</t>
        </is>
      </c>
      <c r="H104" t="inlineStr">
        <is>
          <t>CARBON|Services|Jivika Wadhwani</t>
        </is>
      </c>
      <c r="I104" t="inlineStr">
        <is>
          <t>IRIS0704</t>
        </is>
      </c>
      <c r="J104" t="n">
        <v>99</v>
      </c>
      <c r="P104">
        <f>IF(AND(LEFT($H104,LEN('1b. Person Card'!$J$5)+LEN('1b. Person Card'!$B$5)+2)='1b. Person Card'!$J$5&amp;"|"&amp;'1b. Person Card'!$B$5&amp;"|",OR('1b. Person Card'!$F$6="",ISNUMBER(SEARCH('1b. Person Card'!$F$6,$D104)))),1,0)+P103</f>
        <v>1</v>
      </c>
      <c r="Q104">
        <f>IFERROR(INDEX($D$1:$D$215,MATCH(104,$P$1:$P$215,0)),"")</f>
      </c>
    </row>
    <row r="105">
      <c r="D105" t="inlineStr">
        <is>
          <t>K Ashok Kumar</t>
        </is>
      </c>
      <c r="E105" t="inlineStr">
        <is>
          <t>IRIS0018</t>
        </is>
      </c>
      <c r="H105" t="inlineStr">
        <is>
          <t>CARBON|Services|K Ashok Kumar</t>
        </is>
      </c>
      <c r="I105" t="inlineStr">
        <is>
          <t>IRIS0018</t>
        </is>
      </c>
      <c r="J105" t="n">
        <v>87</v>
      </c>
      <c r="P105">
        <f>IF(AND(LEFT($H105,LEN('1b. Person Card'!$J$5)+LEN('1b. Person Card'!$B$5)+2)='1b. Person Card'!$J$5&amp;"|"&amp;'1b. Person Card'!$B$5&amp;"|",OR('1b. Person Card'!$F$6="",ISNUMBER(SEARCH('1b. Person Card'!$F$6,$D105)))),1,0)+P104</f>
        <v>1</v>
      </c>
      <c r="Q105">
        <f>IFERROR(INDEX($D$1:$D$215,MATCH(105,$P$1:$P$215,0)),"")</f>
      </c>
    </row>
    <row r="106">
      <c r="D106" t="inlineStr">
        <is>
          <t>Kamlesh Bomble</t>
        </is>
      </c>
      <c r="E106" t="inlineStr">
        <is>
          <t>IRIS1124</t>
        </is>
      </c>
      <c r="H106" t="inlineStr">
        <is>
          <t>CARBON|Services|Kamlesh Bomble</t>
        </is>
      </c>
      <c r="I106" t="inlineStr">
        <is>
          <t>IRIS1124</t>
        </is>
      </c>
      <c r="J106" t="n">
        <v>121</v>
      </c>
      <c r="P106">
        <f>IF(AND(LEFT($H106,LEN('1b. Person Card'!$J$5)+LEN('1b. Person Card'!$B$5)+2)='1b. Person Card'!$J$5&amp;"|"&amp;'1b. Person Card'!$B$5&amp;"|",OR('1b. Person Card'!$F$6="",ISNUMBER(SEARCH('1b. Person Card'!$F$6,$D106)))),1,0)+P105</f>
        <v>1</v>
      </c>
      <c r="Q106">
        <f>IFERROR(INDEX($D$1:$D$215,MATCH(106,$P$1:$P$215,0)),"")</f>
      </c>
    </row>
    <row r="107">
      <c r="D107" t="inlineStr">
        <is>
          <t>Kiran Mane</t>
        </is>
      </c>
      <c r="E107" t="inlineStr">
        <is>
          <t>IRIS0474</t>
        </is>
      </c>
      <c r="H107" t="inlineStr">
        <is>
          <t>CARBON|Services|Kiran Mane</t>
        </is>
      </c>
      <c r="I107" t="inlineStr">
        <is>
          <t>IRIS0474</t>
        </is>
      </c>
      <c r="J107" t="n">
        <v>122</v>
      </c>
      <c r="P107">
        <f>IF(AND(LEFT($H107,LEN('1b. Person Card'!$J$5)+LEN('1b. Person Card'!$B$5)+2)='1b. Person Card'!$J$5&amp;"|"&amp;'1b. Person Card'!$B$5&amp;"|",OR('1b. Person Card'!$F$6="",ISNUMBER(SEARCH('1b. Person Card'!$F$6,$D107)))),1,0)+P106</f>
        <v>1</v>
      </c>
      <c r="Q107">
        <f>IFERROR(INDEX($D$1:$D$215,MATCH(107,$P$1:$P$215,0)),"")</f>
      </c>
    </row>
    <row r="108">
      <c r="D108" t="inlineStr">
        <is>
          <t>Lalita Waghmare</t>
        </is>
      </c>
      <c r="E108" t="inlineStr">
        <is>
          <t>IRIS1705</t>
        </is>
      </c>
      <c r="H108" t="inlineStr">
        <is>
          <t>CARBON|Services|Lalita Waghmare</t>
        </is>
      </c>
      <c r="I108" t="inlineStr">
        <is>
          <t>IRIS1705</t>
        </is>
      </c>
      <c r="J108" t="n">
        <v>100</v>
      </c>
      <c r="P108">
        <f>IF(AND(LEFT($H108,LEN('1b. Person Card'!$J$5)+LEN('1b. Person Card'!$B$5)+2)='1b. Person Card'!$J$5&amp;"|"&amp;'1b. Person Card'!$B$5&amp;"|",OR('1b. Person Card'!$F$6="",ISNUMBER(SEARCH('1b. Person Card'!$F$6,$D108)))),1,0)+P107</f>
        <v>1</v>
      </c>
      <c r="Q108">
        <f>IFERROR(INDEX($D$1:$D$215,MATCH(108,$P$1:$P$215,0)),"")</f>
      </c>
    </row>
    <row r="109">
      <c r="D109" t="inlineStr">
        <is>
          <t>Lucy Fernandes</t>
        </is>
      </c>
      <c r="E109" t="inlineStr">
        <is>
          <t>IRIS1704</t>
        </is>
      </c>
      <c r="H109" t="inlineStr">
        <is>
          <t>CARBON|Services|Lucy Fernandes</t>
        </is>
      </c>
      <c r="I109" t="inlineStr">
        <is>
          <t>IRIS1704</t>
        </is>
      </c>
      <c r="J109" t="n">
        <v>101</v>
      </c>
      <c r="P109">
        <f>IF(AND(LEFT($H109,LEN('1b. Person Card'!$J$5)+LEN('1b. Person Card'!$B$5)+2)='1b. Person Card'!$J$5&amp;"|"&amp;'1b. Person Card'!$B$5&amp;"|",OR('1b. Person Card'!$F$6="",ISNUMBER(SEARCH('1b. Person Card'!$F$6,$D109)))),1,0)+P108</f>
        <v>1</v>
      </c>
      <c r="Q109">
        <f>IFERROR(INDEX($D$1:$D$215,MATCH(109,$P$1:$P$215,0)),"")</f>
      </c>
    </row>
    <row r="110">
      <c r="D110" t="inlineStr">
        <is>
          <t>Mandar Vatare</t>
        </is>
      </c>
      <c r="E110" t="inlineStr">
        <is>
          <t>IRIS0520</t>
        </is>
      </c>
      <c r="H110" t="inlineStr">
        <is>
          <t>CARBON|Services|Mandar Vatare</t>
        </is>
      </c>
      <c r="I110" t="inlineStr">
        <is>
          <t>IRIS0520</t>
        </is>
      </c>
      <c r="J110" t="n">
        <v>123</v>
      </c>
      <c r="P110">
        <f>IF(AND(LEFT($H110,LEN('1b. Person Card'!$J$5)+LEN('1b. Person Card'!$B$5)+2)='1b. Person Card'!$J$5&amp;"|"&amp;'1b. Person Card'!$B$5&amp;"|",OR('1b. Person Card'!$F$6="",ISNUMBER(SEARCH('1b. Person Card'!$F$6,$D110)))),1,0)+P109</f>
        <v>1</v>
      </c>
      <c r="Q110">
        <f>IFERROR(INDEX($D$1:$D$215,MATCH(110,$P$1:$P$215,0)),"")</f>
      </c>
    </row>
    <row r="111">
      <c r="D111" t="inlineStr">
        <is>
          <t>Manish Lipcha</t>
        </is>
      </c>
      <c r="E111" t="inlineStr">
        <is>
          <t>IRIS1950</t>
        </is>
      </c>
      <c r="H111" t="inlineStr">
        <is>
          <t>CARBON|Services|Manish Lipcha</t>
        </is>
      </c>
      <c r="I111" t="inlineStr">
        <is>
          <t>IRIS1950</t>
        </is>
      </c>
      <c r="J111" t="n">
        <v>102</v>
      </c>
      <c r="P111">
        <f>IF(AND(LEFT($H111,LEN('1b. Person Card'!$J$5)+LEN('1b. Person Card'!$B$5)+2)='1b. Person Card'!$J$5&amp;"|"&amp;'1b. Person Card'!$B$5&amp;"|",OR('1b. Person Card'!$F$6="",ISNUMBER(SEARCH('1b. Person Card'!$F$6,$D111)))),1,0)+P110</f>
        <v>1</v>
      </c>
      <c r="Q111">
        <f>IFERROR(INDEX($D$1:$D$215,MATCH(111,$P$1:$P$215,0)),"")</f>
      </c>
    </row>
    <row r="112">
      <c r="D112" t="inlineStr">
        <is>
          <t>Mayur Zope</t>
        </is>
      </c>
      <c r="E112" t="inlineStr">
        <is>
          <t>IRIS0393</t>
        </is>
      </c>
      <c r="H112" t="inlineStr">
        <is>
          <t>CARBON|Services|Mayur Zope</t>
        </is>
      </c>
      <c r="I112" t="inlineStr">
        <is>
          <t>IRIS0393</t>
        </is>
      </c>
      <c r="J112" t="n">
        <v>90</v>
      </c>
      <c r="P112">
        <f>IF(AND(LEFT($H112,LEN('1b. Person Card'!$J$5)+LEN('1b. Person Card'!$B$5)+2)='1b. Person Card'!$J$5&amp;"|"&amp;'1b. Person Card'!$B$5&amp;"|",OR('1b. Person Card'!$F$6="",ISNUMBER(SEARCH('1b. Person Card'!$F$6,$D112)))),1,0)+P111</f>
        <v>1</v>
      </c>
      <c r="Q112">
        <f>IFERROR(INDEX($D$1:$D$215,MATCH(112,$P$1:$P$215,0)),"")</f>
      </c>
    </row>
    <row r="113">
      <c r="D113" t="inlineStr">
        <is>
          <t>Mohammed Dholkawala</t>
        </is>
      </c>
      <c r="E113" t="inlineStr">
        <is>
          <t>IRIS0977</t>
        </is>
      </c>
      <c r="H113" t="inlineStr">
        <is>
          <t>CARBON|Services|Mohammed Dholkawala</t>
        </is>
      </c>
      <c r="I113" t="inlineStr">
        <is>
          <t>IRIS0977</t>
        </is>
      </c>
      <c r="J113" t="n">
        <v>91</v>
      </c>
      <c r="P113">
        <f>IF(AND(LEFT($H113,LEN('1b. Person Card'!$J$5)+LEN('1b. Person Card'!$B$5)+2)='1b. Person Card'!$J$5&amp;"|"&amp;'1b. Person Card'!$B$5&amp;"|",OR('1b. Person Card'!$F$6="",ISNUMBER(SEARCH('1b. Person Card'!$F$6,$D113)))),1,0)+P112</f>
        <v>1</v>
      </c>
      <c r="Q113">
        <f>IFERROR(INDEX($D$1:$D$215,MATCH(113,$P$1:$P$215,0)),"")</f>
      </c>
    </row>
    <row r="114">
      <c r="D114" t="inlineStr">
        <is>
          <t>Mohammed Sameer Shamsudin</t>
        </is>
      </c>
      <c r="E114" t="inlineStr">
        <is>
          <t>IRIS0589</t>
        </is>
      </c>
      <c r="H114" t="inlineStr">
        <is>
          <t>CARBON|Services|Mohammed Sameer Shamsudin</t>
        </is>
      </c>
      <c r="I114" t="inlineStr">
        <is>
          <t>IRIS0589</t>
        </is>
      </c>
      <c r="J114" t="n">
        <v>95</v>
      </c>
      <c r="P114">
        <f>IF(AND(LEFT($H114,LEN('1b. Person Card'!$J$5)+LEN('1b. Person Card'!$B$5)+2)='1b. Person Card'!$J$5&amp;"|"&amp;'1b. Person Card'!$B$5&amp;"|",OR('1b. Person Card'!$F$6="",ISNUMBER(SEARCH('1b. Person Card'!$F$6,$D114)))),1,0)+P113</f>
        <v>1</v>
      </c>
      <c r="Q114">
        <f>IFERROR(INDEX($D$1:$D$215,MATCH(114,$P$1:$P$215,0)),"")</f>
      </c>
    </row>
    <row r="115">
      <c r="D115" t="inlineStr">
        <is>
          <t>Monica Patel</t>
        </is>
      </c>
      <c r="E115" t="inlineStr">
        <is>
          <t>IRIS2056</t>
        </is>
      </c>
      <c r="H115" t="inlineStr">
        <is>
          <t>CARBON|Services|Monica Patel</t>
        </is>
      </c>
      <c r="I115" t="inlineStr">
        <is>
          <t>IRIS2056</t>
        </is>
      </c>
      <c r="J115" t="n">
        <v>124</v>
      </c>
      <c r="P115">
        <f>IF(AND(LEFT($H115,LEN('1b. Person Card'!$J$5)+LEN('1b. Person Card'!$B$5)+2)='1b. Person Card'!$J$5&amp;"|"&amp;'1b. Person Card'!$B$5&amp;"|",OR('1b. Person Card'!$F$6="",ISNUMBER(SEARCH('1b. Person Card'!$F$6,$D115)))),1,0)+P114</f>
        <v>1</v>
      </c>
      <c r="Q115">
        <f>IFERROR(INDEX($D$1:$D$215,MATCH(115,$P$1:$P$215,0)),"")</f>
      </c>
    </row>
    <row r="116">
      <c r="D116" t="inlineStr">
        <is>
          <t>Namrata Juvekar</t>
        </is>
      </c>
      <c r="E116" t="inlineStr">
        <is>
          <t>IRIS2328</t>
        </is>
      </c>
      <c r="H116" t="inlineStr">
        <is>
          <t>CARBON|Services|Namrata Juvekar</t>
        </is>
      </c>
      <c r="I116" t="inlineStr">
        <is>
          <t>IRIS2328</t>
        </is>
      </c>
      <c r="J116" t="n">
        <v>125</v>
      </c>
      <c r="P116">
        <f>IF(AND(LEFT($H116,LEN('1b. Person Card'!$J$5)+LEN('1b. Person Card'!$B$5)+2)='1b. Person Card'!$J$5&amp;"|"&amp;'1b. Person Card'!$B$5&amp;"|",OR('1b. Person Card'!$F$6="",ISNUMBER(SEARCH('1b. Person Card'!$F$6,$D116)))),1,0)+P115</f>
        <v>1</v>
      </c>
      <c r="Q116">
        <f>IFERROR(INDEX($D$1:$D$215,MATCH(116,$P$1:$P$215,0)),"")</f>
      </c>
    </row>
    <row r="117">
      <c r="D117" t="inlineStr">
        <is>
          <t>Nirmala Kalyadappu</t>
        </is>
      </c>
      <c r="E117" t="inlineStr">
        <is>
          <t>IRIS0466</t>
        </is>
      </c>
      <c r="H117" t="inlineStr">
        <is>
          <t>CARBON|Services|Nirmala Kalyadappu</t>
        </is>
      </c>
      <c r="I117" t="inlineStr">
        <is>
          <t>IRIS0466</t>
        </is>
      </c>
      <c r="J117" t="n">
        <v>126</v>
      </c>
      <c r="P117">
        <f>IF(AND(LEFT($H117,LEN('1b. Person Card'!$J$5)+LEN('1b. Person Card'!$B$5)+2)='1b. Person Card'!$J$5&amp;"|"&amp;'1b. Person Card'!$B$5&amp;"|",OR('1b. Person Card'!$F$6="",ISNUMBER(SEARCH('1b. Person Card'!$F$6,$D117)))),1,0)+P116</f>
        <v>1</v>
      </c>
      <c r="Q117">
        <f>IFERROR(INDEX($D$1:$D$215,MATCH(117,$P$1:$P$215,0)),"")</f>
      </c>
    </row>
    <row r="118">
      <c r="D118" t="inlineStr">
        <is>
          <t>Palak Verma</t>
        </is>
      </c>
      <c r="E118" t="inlineStr">
        <is>
          <t>IRIS2230</t>
        </is>
      </c>
      <c r="H118" t="inlineStr">
        <is>
          <t>CARBON|Services|Palak Verma</t>
        </is>
      </c>
      <c r="I118" t="inlineStr">
        <is>
          <t>IRIS2230</t>
        </is>
      </c>
      <c r="J118" t="n">
        <v>127</v>
      </c>
      <c r="P118">
        <f>IF(AND(LEFT($H118,LEN('1b. Person Card'!$J$5)+LEN('1b. Person Card'!$B$5)+2)='1b. Person Card'!$J$5&amp;"|"&amp;'1b. Person Card'!$B$5&amp;"|",OR('1b. Person Card'!$F$6="",ISNUMBER(SEARCH('1b. Person Card'!$F$6,$D118)))),1,0)+P117</f>
        <v>1</v>
      </c>
      <c r="Q118">
        <f>IFERROR(INDEX($D$1:$D$215,MATCH(118,$P$1:$P$215,0)),"")</f>
      </c>
    </row>
    <row r="119">
      <c r="D119" t="inlineStr">
        <is>
          <t>Payal Gala</t>
        </is>
      </c>
      <c r="E119" t="inlineStr">
        <is>
          <t>IRIS1607</t>
        </is>
      </c>
      <c r="H119" t="inlineStr">
        <is>
          <t>CARBON|Services|Payal Gala</t>
        </is>
      </c>
      <c r="I119" t="inlineStr">
        <is>
          <t>IRIS1607</t>
        </is>
      </c>
      <c r="J119" t="n">
        <v>128</v>
      </c>
      <c r="P119">
        <f>IF(AND(LEFT($H119,LEN('1b. Person Card'!$J$5)+LEN('1b. Person Card'!$B$5)+2)='1b. Person Card'!$J$5&amp;"|"&amp;'1b. Person Card'!$B$5&amp;"|",OR('1b. Person Card'!$F$6="",ISNUMBER(SEARCH('1b. Person Card'!$F$6,$D119)))),1,0)+P118</f>
        <v>1</v>
      </c>
      <c r="Q119">
        <f>IFERROR(INDEX($D$1:$D$215,MATCH(119,$P$1:$P$215,0)),"")</f>
      </c>
    </row>
    <row r="120">
      <c r="D120" t="inlineStr">
        <is>
          <t>Pradul Meshram</t>
        </is>
      </c>
      <c r="E120" t="inlineStr">
        <is>
          <t>IRIS0547</t>
        </is>
      </c>
      <c r="H120" t="inlineStr">
        <is>
          <t>CARBON|Services|Pradul Meshram</t>
        </is>
      </c>
      <c r="I120" t="inlineStr">
        <is>
          <t>IRIS0547</t>
        </is>
      </c>
      <c r="J120" t="n">
        <v>103</v>
      </c>
      <c r="P120">
        <f>IF(AND(LEFT($H120,LEN('1b. Person Card'!$J$5)+LEN('1b. Person Card'!$B$5)+2)='1b. Person Card'!$J$5&amp;"|"&amp;'1b. Person Card'!$B$5&amp;"|",OR('1b. Person Card'!$F$6="",ISNUMBER(SEARCH('1b. Person Card'!$F$6,$D120)))),1,0)+P119</f>
        <v>1</v>
      </c>
      <c r="Q120">
        <f>IFERROR(INDEX($D$1:$D$215,MATCH(120,$P$1:$P$215,0)),"")</f>
      </c>
    </row>
    <row r="121">
      <c r="D121" t="inlineStr">
        <is>
          <t>Prerna Savaratkar</t>
        </is>
      </c>
      <c r="E121" t="inlineStr">
        <is>
          <t>IRIS0222</t>
        </is>
      </c>
      <c r="H121" t="inlineStr">
        <is>
          <t>CARBON|Services|Prerna Savaratkar</t>
        </is>
      </c>
      <c r="I121" t="inlineStr">
        <is>
          <t>IRIS0222</t>
        </is>
      </c>
      <c r="J121" t="n">
        <v>129</v>
      </c>
      <c r="P121">
        <f>IF(AND(LEFT($H121,LEN('1b. Person Card'!$J$5)+LEN('1b. Person Card'!$B$5)+2)='1b. Person Card'!$J$5&amp;"|"&amp;'1b. Person Card'!$B$5&amp;"|",OR('1b. Person Card'!$F$6="",ISNUMBER(SEARCH('1b. Person Card'!$F$6,$D121)))),1,0)+P120</f>
        <v>1</v>
      </c>
      <c r="Q121">
        <f>IFERROR(INDEX($D$1:$D$215,MATCH(121,$P$1:$P$215,0)),"")</f>
      </c>
    </row>
    <row r="122">
      <c r="D122" t="inlineStr">
        <is>
          <t>Priyanka Jadhav</t>
        </is>
      </c>
      <c r="E122" t="inlineStr">
        <is>
          <t>IRIS0616</t>
        </is>
      </c>
      <c r="H122" t="inlineStr">
        <is>
          <t>CARBON|Services|Priyanka Jadhav</t>
        </is>
      </c>
      <c r="I122" t="inlineStr">
        <is>
          <t>IRIS0616</t>
        </is>
      </c>
      <c r="J122" t="n">
        <v>92</v>
      </c>
      <c r="P122">
        <f>IF(AND(LEFT($H122,LEN('1b. Person Card'!$J$5)+LEN('1b. Person Card'!$B$5)+2)='1b. Person Card'!$J$5&amp;"|"&amp;'1b. Person Card'!$B$5&amp;"|",OR('1b. Person Card'!$F$6="",ISNUMBER(SEARCH('1b. Person Card'!$F$6,$D122)))),1,0)+P121</f>
        <v>1</v>
      </c>
      <c r="Q122">
        <f>IFERROR(INDEX($D$1:$D$215,MATCH(122,$P$1:$P$215,0)),"")</f>
      </c>
    </row>
    <row r="123">
      <c r="D123" t="inlineStr">
        <is>
          <t>Priyanka Mehra</t>
        </is>
      </c>
      <c r="E123" t="inlineStr">
        <is>
          <t>IRIS2071</t>
        </is>
      </c>
      <c r="H123" t="inlineStr">
        <is>
          <t>CARBON|Services|Priyanka Mehra</t>
        </is>
      </c>
      <c r="I123" t="inlineStr">
        <is>
          <t>IRIS2071</t>
        </is>
      </c>
      <c r="J123" t="n">
        <v>94</v>
      </c>
      <c r="P123">
        <f>IF(AND(LEFT($H123,LEN('1b. Person Card'!$J$5)+LEN('1b. Person Card'!$B$5)+2)='1b. Person Card'!$J$5&amp;"|"&amp;'1b. Person Card'!$B$5&amp;"|",OR('1b. Person Card'!$F$6="",ISNUMBER(SEARCH('1b. Person Card'!$F$6,$D123)))),1,0)+P122</f>
        <v>1</v>
      </c>
      <c r="Q123">
        <f>IFERROR(INDEX($D$1:$D$215,MATCH(123,$P$1:$P$215,0)),"")</f>
      </c>
    </row>
    <row r="124">
      <c r="D124" t="inlineStr">
        <is>
          <t>Purva Shrivastava</t>
        </is>
      </c>
      <c r="E124" t="inlineStr">
        <is>
          <t>IRIS0812</t>
        </is>
      </c>
      <c r="H124" t="inlineStr">
        <is>
          <t>CARBON|Services|Purva Shrivastava</t>
        </is>
      </c>
      <c r="I124" t="inlineStr">
        <is>
          <t>IRIS0812</t>
        </is>
      </c>
      <c r="J124" t="n">
        <v>104</v>
      </c>
      <c r="P124">
        <f>IF(AND(LEFT($H124,LEN('1b. Person Card'!$J$5)+LEN('1b. Person Card'!$B$5)+2)='1b. Person Card'!$J$5&amp;"|"&amp;'1b. Person Card'!$B$5&amp;"|",OR('1b. Person Card'!$F$6="",ISNUMBER(SEARCH('1b. Person Card'!$F$6,$D124)))),1,0)+P123</f>
        <v>1</v>
      </c>
      <c r="Q124">
        <f>IFERROR(INDEX($D$1:$D$215,MATCH(124,$P$1:$P$215,0)),"")</f>
      </c>
    </row>
    <row r="125">
      <c r="D125" t="inlineStr">
        <is>
          <t>Raj Ratnakar Kumbhar</t>
        </is>
      </c>
      <c r="E125" t="inlineStr">
        <is>
          <t>IRISC330</t>
        </is>
      </c>
      <c r="H125" t="inlineStr">
        <is>
          <t>CARBON|Services|Raj Ratnakar Kumbhar</t>
        </is>
      </c>
      <c r="I125" t="inlineStr">
        <is>
          <t>IRISC330</t>
        </is>
      </c>
      <c r="J125" t="n">
        <v>130</v>
      </c>
      <c r="P125">
        <f>IF(AND(LEFT($H125,LEN('1b. Person Card'!$J$5)+LEN('1b. Person Card'!$B$5)+2)='1b. Person Card'!$J$5&amp;"|"&amp;'1b. Person Card'!$B$5&amp;"|",OR('1b. Person Card'!$F$6="",ISNUMBER(SEARCH('1b. Person Card'!$F$6,$D125)))),1,0)+P124</f>
        <v>1</v>
      </c>
      <c r="Q125">
        <f>IFERROR(INDEX($D$1:$D$215,MATCH(125,$P$1:$P$215,0)),"")</f>
      </c>
    </row>
    <row r="126">
      <c r="D126" t="inlineStr">
        <is>
          <t>Rajendra Gupta</t>
        </is>
      </c>
      <c r="E126" t="inlineStr">
        <is>
          <t>IRIS1340</t>
        </is>
      </c>
      <c r="H126" t="inlineStr">
        <is>
          <t>CARBON|Services|Rajendra Gupta</t>
        </is>
      </c>
      <c r="I126" t="inlineStr">
        <is>
          <t>IRIS1340</t>
        </is>
      </c>
      <c r="J126" t="n">
        <v>131</v>
      </c>
      <c r="P126">
        <f>IF(AND(LEFT($H126,LEN('1b. Person Card'!$J$5)+LEN('1b. Person Card'!$B$5)+2)='1b. Person Card'!$J$5&amp;"|"&amp;'1b. Person Card'!$B$5&amp;"|",OR('1b. Person Card'!$F$6="",ISNUMBER(SEARCH('1b. Person Card'!$F$6,$D126)))),1,0)+P125</f>
        <v>1</v>
      </c>
      <c r="Q126">
        <f>IFERROR(INDEX($D$1:$D$215,MATCH(126,$P$1:$P$215,0)),"")</f>
      </c>
    </row>
    <row r="127">
      <c r="D127" t="inlineStr">
        <is>
          <t>Rohit Sawant</t>
        </is>
      </c>
      <c r="E127" t="inlineStr">
        <is>
          <t>IRIS2120</t>
        </is>
      </c>
      <c r="H127" t="inlineStr">
        <is>
          <t>CARBON|Services|Rohit Sawant</t>
        </is>
      </c>
      <c r="I127" t="inlineStr">
        <is>
          <t>IRIS2120</t>
        </is>
      </c>
      <c r="J127" t="n">
        <v>132</v>
      </c>
      <c r="P127">
        <f>IF(AND(LEFT($H127,LEN('1b. Person Card'!$J$5)+LEN('1b. Person Card'!$B$5)+2)='1b. Person Card'!$J$5&amp;"|"&amp;'1b. Person Card'!$B$5&amp;"|",OR('1b. Person Card'!$F$6="",ISNUMBER(SEARCH('1b. Person Card'!$F$6,$D127)))),1,0)+P126</f>
        <v>1</v>
      </c>
      <c r="Q127">
        <f>IFERROR(INDEX($D$1:$D$215,MATCH(127,$P$1:$P$215,0)),"")</f>
      </c>
    </row>
    <row r="128">
      <c r="D128" t="inlineStr">
        <is>
          <t>Roshni Surve</t>
        </is>
      </c>
      <c r="E128" t="inlineStr">
        <is>
          <t>IRISC265</t>
        </is>
      </c>
      <c r="H128" t="inlineStr">
        <is>
          <t>CARBON|Services|Roshni Surve</t>
        </is>
      </c>
      <c r="I128" t="inlineStr">
        <is>
          <t>IRISC265</t>
        </is>
      </c>
      <c r="J128" t="n">
        <v>133</v>
      </c>
      <c r="P128">
        <f>IF(AND(LEFT($H128,LEN('1b. Person Card'!$J$5)+LEN('1b. Person Card'!$B$5)+2)='1b. Person Card'!$J$5&amp;"|"&amp;'1b. Person Card'!$B$5&amp;"|",OR('1b. Person Card'!$F$6="",ISNUMBER(SEARCH('1b. Person Card'!$F$6,$D128)))),1,0)+P127</f>
        <v>1</v>
      </c>
      <c r="Q128">
        <f>IFERROR(INDEX($D$1:$D$215,MATCH(128,$P$1:$P$215,0)),"")</f>
      </c>
    </row>
    <row r="129">
      <c r="D129" t="inlineStr">
        <is>
          <t>Ruhee Chita</t>
        </is>
      </c>
      <c r="E129" t="inlineStr">
        <is>
          <t>IRIS2050</t>
        </is>
      </c>
      <c r="H129" t="inlineStr">
        <is>
          <t>CARBON|Services|Ruhee Chita</t>
        </is>
      </c>
      <c r="I129" t="inlineStr">
        <is>
          <t>IRIS2050</t>
        </is>
      </c>
      <c r="J129" t="n">
        <v>134</v>
      </c>
      <c r="P129">
        <f>IF(AND(LEFT($H129,LEN('1b. Person Card'!$J$5)+LEN('1b. Person Card'!$B$5)+2)='1b. Person Card'!$J$5&amp;"|"&amp;'1b. Person Card'!$B$5&amp;"|",OR('1b. Person Card'!$F$6="",ISNUMBER(SEARCH('1b. Person Card'!$F$6,$D129)))),1,0)+P128</f>
        <v>1</v>
      </c>
      <c r="Q129">
        <f>IFERROR(INDEX($D$1:$D$215,MATCH(129,$P$1:$P$215,0)),"")</f>
      </c>
    </row>
    <row r="130">
      <c r="D130" t="inlineStr">
        <is>
          <t>Rupesh Gaikwad</t>
        </is>
      </c>
      <c r="E130" t="inlineStr">
        <is>
          <t>IRIS0882</t>
        </is>
      </c>
      <c r="H130" t="inlineStr">
        <is>
          <t>CARBON|Services|Rupesh Gaikwad</t>
        </is>
      </c>
      <c r="I130" t="inlineStr">
        <is>
          <t>IRIS0882</t>
        </is>
      </c>
      <c r="J130" t="n">
        <v>105</v>
      </c>
      <c r="P130">
        <f>IF(AND(LEFT($H130,LEN('1b. Person Card'!$J$5)+LEN('1b. Person Card'!$B$5)+2)='1b. Person Card'!$J$5&amp;"|"&amp;'1b. Person Card'!$B$5&amp;"|",OR('1b. Person Card'!$F$6="",ISNUMBER(SEARCH('1b. Person Card'!$F$6,$D130)))),1,0)+P129</f>
        <v>1</v>
      </c>
      <c r="Q130">
        <f>IFERROR(INDEX($D$1:$D$215,MATCH(130,$P$1:$P$215,0)),"")</f>
      </c>
    </row>
    <row r="131">
      <c r="D131" t="inlineStr">
        <is>
          <t>Sagar Barbade</t>
        </is>
      </c>
      <c r="E131" t="inlineStr">
        <is>
          <t>IRIS1934</t>
        </is>
      </c>
      <c r="H131" t="inlineStr">
        <is>
          <t>CARBON|Services|Sagar Barbade</t>
        </is>
      </c>
      <c r="I131" t="inlineStr">
        <is>
          <t>IRIS1934</t>
        </is>
      </c>
      <c r="J131" t="n">
        <v>135</v>
      </c>
      <c r="P131">
        <f>IF(AND(LEFT($H131,LEN('1b. Person Card'!$J$5)+LEN('1b. Person Card'!$B$5)+2)='1b. Person Card'!$J$5&amp;"|"&amp;'1b. Person Card'!$B$5&amp;"|",OR('1b. Person Card'!$F$6="",ISNUMBER(SEARCH('1b. Person Card'!$F$6,$D131)))),1,0)+P130</f>
        <v>1</v>
      </c>
      <c r="Q131">
        <f>IFERROR(INDEX($D$1:$D$215,MATCH(131,$P$1:$P$215,0)),"")</f>
      </c>
    </row>
    <row r="132">
      <c r="D132" t="inlineStr">
        <is>
          <t>Sakina Dholkawala</t>
        </is>
      </c>
      <c r="E132" t="inlineStr">
        <is>
          <t>IRISC240</t>
        </is>
      </c>
      <c r="H132" t="inlineStr">
        <is>
          <t>CARBON|Services|Sakina Dholkawala</t>
        </is>
      </c>
      <c r="I132" t="inlineStr">
        <is>
          <t>IRISC240</t>
        </is>
      </c>
      <c r="J132" t="n">
        <v>136</v>
      </c>
      <c r="P132">
        <f>IF(AND(LEFT($H132,LEN('1b. Person Card'!$J$5)+LEN('1b. Person Card'!$B$5)+2)='1b. Person Card'!$J$5&amp;"|"&amp;'1b. Person Card'!$B$5&amp;"|",OR('1b. Person Card'!$F$6="",ISNUMBER(SEARCH('1b. Person Card'!$F$6,$D132)))),1,0)+P131</f>
        <v>1</v>
      </c>
      <c r="Q132">
        <f>IFERROR(INDEX($D$1:$D$215,MATCH(132,$P$1:$P$215,0)),"")</f>
      </c>
    </row>
    <row r="133">
      <c r="D133" t="inlineStr">
        <is>
          <t>Sandeep Dhere</t>
        </is>
      </c>
      <c r="E133" t="inlineStr">
        <is>
          <t>IRIS0574</t>
        </is>
      </c>
      <c r="H133" t="inlineStr">
        <is>
          <t>CARBON|Services|Sandeep Dhere</t>
        </is>
      </c>
      <c r="I133" t="inlineStr">
        <is>
          <t>IRIS0574</t>
        </is>
      </c>
      <c r="J133" t="n">
        <v>106</v>
      </c>
      <c r="P133">
        <f>IF(AND(LEFT($H133,LEN('1b. Person Card'!$J$5)+LEN('1b. Person Card'!$B$5)+2)='1b. Person Card'!$J$5&amp;"|"&amp;'1b. Person Card'!$B$5&amp;"|",OR('1b. Person Card'!$F$6="",ISNUMBER(SEARCH('1b. Person Card'!$F$6,$D133)))),1,0)+P132</f>
        <v>1</v>
      </c>
      <c r="Q133">
        <f>IFERROR(INDEX($D$1:$D$215,MATCH(133,$P$1:$P$215,0)),"")</f>
      </c>
    </row>
    <row r="134">
      <c r="D134" t="inlineStr">
        <is>
          <t>Shailesh Kumar Sharma</t>
        </is>
      </c>
      <c r="E134" t="inlineStr">
        <is>
          <t>IRIS0506</t>
        </is>
      </c>
      <c r="H134" t="inlineStr">
        <is>
          <t>CARBON|Services|Shailesh Kumar Sharma</t>
        </is>
      </c>
      <c r="I134" t="inlineStr">
        <is>
          <t>IRIS0506</t>
        </is>
      </c>
      <c r="J134" t="n">
        <v>93</v>
      </c>
      <c r="P134">
        <f>IF(AND(LEFT($H134,LEN('1b. Person Card'!$J$5)+LEN('1b. Person Card'!$B$5)+2)='1b. Person Card'!$J$5&amp;"|"&amp;'1b. Person Card'!$B$5&amp;"|",OR('1b. Person Card'!$F$6="",ISNUMBER(SEARCH('1b. Person Card'!$F$6,$D134)))),1,0)+P133</f>
        <v>1</v>
      </c>
      <c r="Q134">
        <f>IFERROR(INDEX($D$1:$D$215,MATCH(134,$P$1:$P$215,0)),"")</f>
      </c>
    </row>
    <row r="135">
      <c r="D135" t="inlineStr">
        <is>
          <t>Shashikant Mudaliar</t>
        </is>
      </c>
      <c r="E135" t="inlineStr">
        <is>
          <t>IRIS0786</t>
        </is>
      </c>
      <c r="H135" t="inlineStr">
        <is>
          <t>CARBON|Services|Shashikant Mudaliar</t>
        </is>
      </c>
      <c r="I135" t="inlineStr">
        <is>
          <t>IRIS0786</t>
        </is>
      </c>
      <c r="J135" t="n">
        <v>88</v>
      </c>
      <c r="P135">
        <f>IF(AND(LEFT($H135,LEN('1b. Person Card'!$J$5)+LEN('1b. Person Card'!$B$5)+2)='1b. Person Card'!$J$5&amp;"|"&amp;'1b. Person Card'!$B$5&amp;"|",OR('1b. Person Card'!$F$6="",ISNUMBER(SEARCH('1b. Person Card'!$F$6,$D135)))),1,0)+P134</f>
        <v>1</v>
      </c>
      <c r="Q135">
        <f>IFERROR(INDEX($D$1:$D$215,MATCH(135,$P$1:$P$215,0)),"")</f>
      </c>
    </row>
    <row r="136">
      <c r="D136" t="inlineStr">
        <is>
          <t>Sudarshan Vichare</t>
        </is>
      </c>
      <c r="E136" t="inlineStr">
        <is>
          <t>IRIS0075</t>
        </is>
      </c>
      <c r="H136" t="inlineStr">
        <is>
          <t>CARBON|Services|Sudarshan Vichare</t>
        </is>
      </c>
      <c r="I136" t="inlineStr">
        <is>
          <t>IRIS0075</t>
        </is>
      </c>
      <c r="J136" t="n">
        <v>137</v>
      </c>
      <c r="P136">
        <f>IF(AND(LEFT($H136,LEN('1b. Person Card'!$J$5)+LEN('1b. Person Card'!$B$5)+2)='1b. Person Card'!$J$5&amp;"|"&amp;'1b. Person Card'!$B$5&amp;"|",OR('1b. Person Card'!$F$6="",ISNUMBER(SEARCH('1b. Person Card'!$F$6,$D136)))),1,0)+P135</f>
        <v>1</v>
      </c>
      <c r="Q136">
        <f>IFERROR(INDEX($D$1:$D$215,MATCH(136,$P$1:$P$215,0)),"")</f>
      </c>
    </row>
    <row r="137">
      <c r="D137" t="inlineStr">
        <is>
          <t>Sunil Bist</t>
        </is>
      </c>
      <c r="E137" t="inlineStr">
        <is>
          <t>IRIS1897</t>
        </is>
      </c>
      <c r="H137" t="inlineStr">
        <is>
          <t>CARBON|Services|Sunil Bist</t>
        </is>
      </c>
      <c r="I137" t="inlineStr">
        <is>
          <t>IRIS1897</t>
        </is>
      </c>
      <c r="J137" t="n">
        <v>138</v>
      </c>
      <c r="P137">
        <f>IF(AND(LEFT($H137,LEN('1b. Person Card'!$J$5)+LEN('1b. Person Card'!$B$5)+2)='1b. Person Card'!$J$5&amp;"|"&amp;'1b. Person Card'!$B$5&amp;"|",OR('1b. Person Card'!$F$6="",ISNUMBER(SEARCH('1b. Person Card'!$F$6,$D137)))),1,0)+P136</f>
        <v>1</v>
      </c>
      <c r="Q137">
        <f>IFERROR(INDEX($D$1:$D$215,MATCH(137,$P$1:$P$215,0)),"")</f>
      </c>
    </row>
    <row r="138">
      <c r="D138" t="inlineStr">
        <is>
          <t>Sunita Ram Singh</t>
        </is>
      </c>
      <c r="E138" t="inlineStr">
        <is>
          <t>IRIS0145</t>
        </is>
      </c>
      <c r="H138" t="inlineStr">
        <is>
          <t>CARBON|Services|Sunita Ram Singh</t>
        </is>
      </c>
      <c r="I138" t="inlineStr">
        <is>
          <t>IRIS0145</t>
        </is>
      </c>
      <c r="J138" t="n">
        <v>139</v>
      </c>
      <c r="P138">
        <f>IF(AND(LEFT($H138,LEN('1b. Person Card'!$J$5)+LEN('1b. Person Card'!$B$5)+2)='1b. Person Card'!$J$5&amp;"|"&amp;'1b. Person Card'!$B$5&amp;"|",OR('1b. Person Card'!$F$6="",ISNUMBER(SEARCH('1b. Person Card'!$F$6,$D138)))),1,0)+P137</f>
        <v>1</v>
      </c>
      <c r="Q138">
        <f>IFERROR(INDEX($D$1:$D$215,MATCH(138,$P$1:$P$215,0)),"")</f>
      </c>
    </row>
    <row r="139">
      <c r="D139" t="inlineStr">
        <is>
          <t>Sunny Kirtane</t>
        </is>
      </c>
      <c r="E139" t="inlineStr">
        <is>
          <t>IRIS0149</t>
        </is>
      </c>
      <c r="H139" t="inlineStr">
        <is>
          <t>CARBON|Services|Sunny Kirtane</t>
        </is>
      </c>
      <c r="I139" t="inlineStr">
        <is>
          <t>IRIS0149</t>
        </is>
      </c>
      <c r="J139" t="n">
        <v>140</v>
      </c>
      <c r="P139">
        <f>IF(AND(LEFT($H139,LEN('1b. Person Card'!$J$5)+LEN('1b. Person Card'!$B$5)+2)='1b. Person Card'!$J$5&amp;"|"&amp;'1b. Person Card'!$B$5&amp;"|",OR('1b. Person Card'!$F$6="",ISNUMBER(SEARCH('1b. Person Card'!$F$6,$D139)))),1,0)+P138</f>
        <v>1</v>
      </c>
      <c r="Q139">
        <f>IFERROR(INDEX($D$1:$D$215,MATCH(139,$P$1:$P$215,0)),"")</f>
      </c>
    </row>
    <row r="140">
      <c r="D140" t="inlineStr">
        <is>
          <t>Supriya Thakur</t>
        </is>
      </c>
      <c r="E140" t="inlineStr">
        <is>
          <t>IRIS0128</t>
        </is>
      </c>
      <c r="H140" t="inlineStr">
        <is>
          <t>CARBON|Services|Supriya Thakur</t>
        </is>
      </c>
      <c r="I140" t="inlineStr">
        <is>
          <t>IRIS0128</t>
        </is>
      </c>
      <c r="J140" t="n">
        <v>141</v>
      </c>
      <c r="P140">
        <f>IF(AND(LEFT($H140,LEN('1b. Person Card'!$J$5)+LEN('1b. Person Card'!$B$5)+2)='1b. Person Card'!$J$5&amp;"|"&amp;'1b. Person Card'!$B$5&amp;"|",OR('1b. Person Card'!$F$6="",ISNUMBER(SEARCH('1b. Person Card'!$F$6,$D140)))),1,0)+P139</f>
        <v>1</v>
      </c>
      <c r="Q140">
        <f>IFERROR(INDEX($D$1:$D$215,MATCH(140,$P$1:$P$215,0)),"")</f>
      </c>
    </row>
    <row r="141">
      <c r="D141" t="inlineStr">
        <is>
          <t>Sushma Shinde</t>
        </is>
      </c>
      <c r="E141" t="inlineStr">
        <is>
          <t>IRIS1247</t>
        </is>
      </c>
      <c r="H141" t="inlineStr">
        <is>
          <t>CARBON|Services|Sushma Shinde</t>
        </is>
      </c>
      <c r="I141" t="inlineStr">
        <is>
          <t>IRIS1247</t>
        </is>
      </c>
      <c r="J141" t="n">
        <v>142</v>
      </c>
      <c r="P141">
        <f>IF(AND(LEFT($H141,LEN('1b. Person Card'!$J$5)+LEN('1b. Person Card'!$B$5)+2)='1b. Person Card'!$J$5&amp;"|"&amp;'1b. Person Card'!$B$5&amp;"|",OR('1b. Person Card'!$F$6="",ISNUMBER(SEARCH('1b. Person Card'!$F$6,$D141)))),1,0)+P140</f>
        <v>1</v>
      </c>
      <c r="Q141">
        <f>IFERROR(INDEX($D$1:$D$215,MATCH(141,$P$1:$P$215,0)),"")</f>
      </c>
    </row>
    <row r="142">
      <c r="D142" t="inlineStr">
        <is>
          <t>Vikram Bangera</t>
        </is>
      </c>
      <c r="E142" t="inlineStr">
        <is>
          <t>IRIS0819</t>
        </is>
      </c>
      <c r="H142" t="inlineStr">
        <is>
          <t>CARBON|Services|Vikram Bangera</t>
        </is>
      </c>
      <c r="I142" t="inlineStr">
        <is>
          <t>IRIS0819</t>
        </is>
      </c>
      <c r="J142" t="n">
        <v>143</v>
      </c>
      <c r="P142">
        <f>IF(AND(LEFT($H142,LEN('1b. Person Card'!$J$5)+LEN('1b. Person Card'!$B$5)+2)='1b. Person Card'!$J$5&amp;"|"&amp;'1b. Person Card'!$B$5&amp;"|",OR('1b. Person Card'!$F$6="",ISNUMBER(SEARCH('1b. Person Card'!$F$6,$D142)))),1,0)+P141</f>
        <v>1</v>
      </c>
      <c r="Q142">
        <f>IFERROR(INDEX($D$1:$D$215,MATCH(142,$P$1:$P$215,0)),"")</f>
      </c>
    </row>
    <row r="143">
      <c r="D143" t="inlineStr">
        <is>
          <t>Vipul Kurhade</t>
        </is>
      </c>
      <c r="E143" t="inlineStr">
        <is>
          <t>IRIS0530</t>
        </is>
      </c>
      <c r="H143" t="inlineStr">
        <is>
          <t>CARBON|Services|Vipul Kurhade</t>
        </is>
      </c>
      <c r="I143" t="inlineStr">
        <is>
          <t>IRIS0530</t>
        </is>
      </c>
      <c r="J143" t="n">
        <v>107</v>
      </c>
      <c r="P143">
        <f>IF(AND(LEFT($H143,LEN('1b. Person Card'!$J$5)+LEN('1b. Person Card'!$B$5)+2)='1b. Person Card'!$J$5&amp;"|"&amp;'1b. Person Card'!$B$5&amp;"|",OR('1b. Person Card'!$F$6="",ISNUMBER(SEARCH('1b. Person Card'!$F$6,$D143)))),1,0)+P142</f>
        <v>1</v>
      </c>
      <c r="Q143">
        <f>IFERROR(INDEX($D$1:$D$215,MATCH(143,$P$1:$P$215,0)),"")</f>
      </c>
    </row>
    <row r="144">
      <c r="D144" t="inlineStr">
        <is>
          <t>Vishakha Vitmal</t>
        </is>
      </c>
      <c r="E144" t="inlineStr">
        <is>
          <t>IRISC212</t>
        </is>
      </c>
      <c r="H144" t="inlineStr">
        <is>
          <t>CARBON|Services|Vishakha Vitmal</t>
        </is>
      </c>
      <c r="I144" t="inlineStr">
        <is>
          <t>IRISC212</t>
        </is>
      </c>
      <c r="J144" t="n">
        <v>144</v>
      </c>
      <c r="P144">
        <f>IF(AND(LEFT($H144,LEN('1b. Person Card'!$J$5)+LEN('1b. Person Card'!$B$5)+2)='1b. Person Card'!$J$5&amp;"|"&amp;'1b. Person Card'!$B$5&amp;"|",OR('1b. Person Card'!$F$6="",ISNUMBER(SEARCH('1b. Person Card'!$F$6,$D144)))),1,0)+P143</f>
        <v>1</v>
      </c>
      <c r="Q144">
        <f>IFERROR(INDEX($D$1:$D$215,MATCH(144,$P$1:$P$215,0)),"")</f>
      </c>
    </row>
    <row r="145">
      <c r="D145" t="inlineStr">
        <is>
          <t>Vivek Patil</t>
        </is>
      </c>
      <c r="E145" t="inlineStr">
        <is>
          <t>IRIS0305</t>
        </is>
      </c>
      <c r="H145" t="inlineStr">
        <is>
          <t>CARBON|Services|Vivek Patil</t>
        </is>
      </c>
      <c r="I145" t="inlineStr">
        <is>
          <t>IRIS0305</t>
        </is>
      </c>
      <c r="J145" t="n">
        <v>108</v>
      </c>
      <c r="P145">
        <f>IF(AND(LEFT($H145,LEN('1b. Person Card'!$J$5)+LEN('1b. Person Card'!$B$5)+2)='1b. Person Card'!$J$5&amp;"|"&amp;'1b. Person Card'!$B$5&amp;"|",OR('1b. Person Card'!$F$6="",ISNUMBER(SEARCH('1b. Person Card'!$F$6,$D145)))),1,0)+P144</f>
        <v>1</v>
      </c>
      <c r="Q145">
        <f>IFERROR(INDEX($D$1:$D$215,MATCH(145,$P$1:$P$215,0)),"")</f>
      </c>
    </row>
    <row r="146">
      <c r="D146" t="inlineStr">
        <is>
          <t>Yadavar Velumurgan S.</t>
        </is>
      </c>
      <c r="E146" t="inlineStr">
        <is>
          <t>IRIS2475</t>
        </is>
      </c>
      <c r="H146" t="inlineStr">
        <is>
          <t>CARBON|Services|Yadavar Velumurgan S.</t>
        </is>
      </c>
      <c r="I146" t="inlineStr">
        <is>
          <t>IRIS2475</t>
        </is>
      </c>
      <c r="J146" t="n">
        <v>145</v>
      </c>
      <c r="P146">
        <f>IF(AND(LEFT($H146,LEN('1b. Person Card'!$J$5)+LEN('1b. Person Card'!$B$5)+2)='1b. Person Card'!$J$5&amp;"|"&amp;'1b. Person Card'!$B$5&amp;"|",OR('1b. Person Card'!$F$6="",ISNUMBER(SEARCH('1b. Person Card'!$F$6,$D146)))),1,0)+P145</f>
        <v>1</v>
      </c>
      <c r="Q146">
        <f>IFERROR(INDEX($D$1:$D$215,MATCH(146,$P$1:$P$215,0)),"")</f>
      </c>
    </row>
    <row r="147">
      <c r="D147" t="inlineStr">
        <is>
          <t>Anushree Aparajit</t>
        </is>
      </c>
      <c r="E147" t="inlineStr">
        <is>
          <t>IRIS1335</t>
        </is>
      </c>
      <c r="H147" t="inlineStr">
        <is>
          <t>CARBON|Support|Anushree Aparajit</t>
        </is>
      </c>
      <c r="I147" t="inlineStr">
        <is>
          <t>IRIS1335</t>
        </is>
      </c>
      <c r="J147" t="n">
        <v>147</v>
      </c>
      <c r="P147">
        <f>IF(AND(LEFT($H147,LEN('1b. Person Card'!$J$5)+LEN('1b. Person Card'!$B$5)+2)='1b. Person Card'!$J$5&amp;"|"&amp;'1b. Person Card'!$B$5&amp;"|",OR('1b. Person Card'!$F$6="",ISNUMBER(SEARCH('1b. Person Card'!$F$6,$D147)))),1,0)+P146</f>
        <v>1</v>
      </c>
      <c r="Q147">
        <f>IFERROR(INDEX($D$1:$D$215,MATCH(147,$P$1:$P$215,0)),"")</f>
      </c>
    </row>
    <row r="148">
      <c r="D148" t="inlineStr">
        <is>
          <t>Chandra Sekhar Sahu</t>
        </is>
      </c>
      <c r="E148" t="inlineStr">
        <is>
          <t>IRIS2081</t>
        </is>
      </c>
      <c r="H148" t="inlineStr">
        <is>
          <t>CARBON|Support|Chandra Sekhar Sahu</t>
        </is>
      </c>
      <c r="I148" t="inlineStr">
        <is>
          <t>IRIS2081</t>
        </is>
      </c>
      <c r="J148" t="n">
        <v>156</v>
      </c>
      <c r="P148">
        <f>IF(AND(LEFT($H148,LEN('1b. Person Card'!$J$5)+LEN('1b. Person Card'!$B$5)+2)='1b. Person Card'!$J$5&amp;"|"&amp;'1b. Person Card'!$B$5&amp;"|",OR('1b. Person Card'!$F$6="",ISNUMBER(SEARCH('1b. Person Card'!$F$6,$D148)))),1,0)+P147</f>
        <v>1</v>
      </c>
      <c r="Q148">
        <f>IFERROR(INDEX($D$1:$D$215,MATCH(148,$P$1:$P$215,0)),"")</f>
      </c>
    </row>
    <row r="149">
      <c r="D149" t="inlineStr">
        <is>
          <t>Chinmayi Patil</t>
        </is>
      </c>
      <c r="E149" t="inlineStr">
        <is>
          <t>IRIS1935</t>
        </is>
      </c>
      <c r="H149" t="inlineStr">
        <is>
          <t>CARBON|Support|Chinmayi Patil</t>
        </is>
      </c>
      <c r="I149" t="inlineStr">
        <is>
          <t>IRIS1935</t>
        </is>
      </c>
      <c r="J149" t="n">
        <v>148</v>
      </c>
      <c r="P149">
        <f>IF(AND(LEFT($H149,LEN('1b. Person Card'!$J$5)+LEN('1b. Person Card'!$B$5)+2)='1b. Person Card'!$J$5&amp;"|"&amp;'1b. Person Card'!$B$5&amp;"|",OR('1b. Person Card'!$F$6="",ISNUMBER(SEARCH('1b. Person Card'!$F$6,$D149)))),1,0)+P148</f>
        <v>1</v>
      </c>
      <c r="Q149">
        <f>IFERROR(INDEX($D$1:$D$215,MATCH(149,$P$1:$P$215,0)),"")</f>
      </c>
    </row>
    <row r="150">
      <c r="D150" t="inlineStr">
        <is>
          <t>Gajanan Vadekar</t>
        </is>
      </c>
      <c r="E150" t="inlineStr">
        <is>
          <t>IRIS2048</t>
        </is>
      </c>
      <c r="H150" t="inlineStr">
        <is>
          <t>CARBON|Support|Gajanan Vadekar</t>
        </is>
      </c>
      <c r="I150" t="inlineStr">
        <is>
          <t>IRIS2048</t>
        </is>
      </c>
      <c r="J150" t="n">
        <v>166</v>
      </c>
      <c r="P150">
        <f>IF(AND(LEFT($H150,LEN('1b. Person Card'!$J$5)+LEN('1b. Person Card'!$B$5)+2)='1b. Person Card'!$J$5&amp;"|"&amp;'1b. Person Card'!$B$5&amp;"|",OR('1b. Person Card'!$F$6="",ISNUMBER(SEARCH('1b. Person Card'!$F$6,$D150)))),1,0)+P149</f>
        <v>1</v>
      </c>
      <c r="Q150">
        <f>IFERROR(INDEX($D$1:$D$215,MATCH(150,$P$1:$P$215,0)),"")</f>
      </c>
    </row>
    <row r="151">
      <c r="D151" t="inlineStr">
        <is>
          <t>Harshal Shah</t>
        </is>
      </c>
      <c r="E151" t="inlineStr">
        <is>
          <t>IRIS0662</t>
        </is>
      </c>
      <c r="H151" t="inlineStr">
        <is>
          <t>CARBON|Support|Harshal Shah</t>
        </is>
      </c>
      <c r="I151" t="inlineStr">
        <is>
          <t>IRIS0662</t>
        </is>
      </c>
      <c r="J151" t="n">
        <v>149</v>
      </c>
      <c r="P151">
        <f>IF(AND(LEFT($H151,LEN('1b. Person Card'!$J$5)+LEN('1b. Person Card'!$B$5)+2)='1b. Person Card'!$J$5&amp;"|"&amp;'1b. Person Card'!$B$5&amp;"|",OR('1b. Person Card'!$F$6="",ISNUMBER(SEARCH('1b. Person Card'!$F$6,$D151)))),1,0)+P150</f>
        <v>1</v>
      </c>
      <c r="Q151">
        <f>IFERROR(INDEX($D$1:$D$215,MATCH(151,$P$1:$P$215,0)),"")</f>
      </c>
    </row>
    <row r="152">
      <c r="D152" t="inlineStr">
        <is>
          <t>Kanika Jain</t>
        </is>
      </c>
      <c r="E152" t="inlineStr">
        <is>
          <t>No Emp ID · in-house consultant · Kanika Jain</t>
        </is>
      </c>
      <c r="H152" t="inlineStr">
        <is>
          <t>CARBON|Support|Kanika Jain</t>
        </is>
      </c>
      <c r="I152" t="inlineStr">
        <is>
          <t>No Emp ID · in-house consultant · Kanika Jain</t>
        </is>
      </c>
      <c r="J152" t="n">
        <v>168</v>
      </c>
      <c r="P152">
        <f>IF(AND(LEFT($H152,LEN('1b. Person Card'!$J$5)+LEN('1b. Person Card'!$B$5)+2)='1b. Person Card'!$J$5&amp;"|"&amp;'1b. Person Card'!$B$5&amp;"|",OR('1b. Person Card'!$F$6="",ISNUMBER(SEARCH('1b. Person Card'!$F$6,$D152)))),1,0)+P151</f>
        <v>1</v>
      </c>
      <c r="Q152">
        <f>IFERROR(INDEX($D$1:$D$215,MATCH(152,$P$1:$P$215,0)),"")</f>
      </c>
    </row>
    <row r="153">
      <c r="D153" t="inlineStr">
        <is>
          <t>Kiran Pawar</t>
        </is>
      </c>
      <c r="E153" t="inlineStr">
        <is>
          <t>IRIS1951</t>
        </is>
      </c>
      <c r="H153" t="inlineStr">
        <is>
          <t>CARBON|Support|Kiran Pawar</t>
        </is>
      </c>
      <c r="I153" t="inlineStr">
        <is>
          <t>IRIS1951</t>
        </is>
      </c>
      <c r="J153" t="n">
        <v>157</v>
      </c>
      <c r="P153">
        <f>IF(AND(LEFT($H153,LEN('1b. Person Card'!$J$5)+LEN('1b. Person Card'!$B$5)+2)='1b. Person Card'!$J$5&amp;"|"&amp;'1b. Person Card'!$B$5&amp;"|",OR('1b. Person Card'!$F$6="",ISNUMBER(SEARCH('1b. Person Card'!$F$6,$D153)))),1,0)+P152</f>
        <v>1</v>
      </c>
      <c r="Q153">
        <f>IFERROR(INDEX($D$1:$D$215,MATCH(153,$P$1:$P$215,0)),"")</f>
      </c>
    </row>
    <row r="154">
      <c r="D154" t="inlineStr">
        <is>
          <t>Manish Yadav</t>
        </is>
      </c>
      <c r="E154" t="inlineStr">
        <is>
          <t>IRIS1941</t>
        </is>
      </c>
      <c r="H154" t="inlineStr">
        <is>
          <t>CARBON|Support|Manish Yadav</t>
        </is>
      </c>
      <c r="I154" t="inlineStr">
        <is>
          <t>IRIS1941</t>
        </is>
      </c>
      <c r="J154" t="n">
        <v>167</v>
      </c>
      <c r="P154">
        <f>IF(AND(LEFT($H154,LEN('1b. Person Card'!$J$5)+LEN('1b. Person Card'!$B$5)+2)='1b. Person Card'!$J$5&amp;"|"&amp;'1b. Person Card'!$B$5&amp;"|",OR('1b. Person Card'!$F$6="",ISNUMBER(SEARCH('1b. Person Card'!$F$6,$D154)))),1,0)+P153</f>
        <v>1</v>
      </c>
      <c r="Q154">
        <f>IFERROR(INDEX($D$1:$D$215,MATCH(154,$P$1:$P$215,0)),"")</f>
      </c>
    </row>
    <row r="155">
      <c r="D155" t="inlineStr">
        <is>
          <t>Mayur Narvekar</t>
        </is>
      </c>
      <c r="E155" t="inlineStr">
        <is>
          <t>IRIS0118</t>
        </is>
      </c>
      <c r="H155" t="inlineStr">
        <is>
          <t>CARBON|Support|Mayur Narvekar</t>
        </is>
      </c>
      <c r="I155" t="inlineStr">
        <is>
          <t>IRIS0118</t>
        </is>
      </c>
      <c r="J155" t="n">
        <v>165</v>
      </c>
      <c r="P155">
        <f>IF(AND(LEFT($H155,LEN('1b. Person Card'!$J$5)+LEN('1b. Person Card'!$B$5)+2)='1b. Person Card'!$J$5&amp;"|"&amp;'1b. Person Card'!$B$5&amp;"|",OR('1b. Person Card'!$F$6="",ISNUMBER(SEARCH('1b. Person Card'!$F$6,$D155)))),1,0)+P154</f>
        <v>1</v>
      </c>
      <c r="Q155">
        <f>IFERROR(INDEX($D$1:$D$215,MATCH(155,$P$1:$P$215,0)),"")</f>
      </c>
    </row>
    <row r="156">
      <c r="D156" t="inlineStr">
        <is>
          <t>Neha Gajbhiye</t>
        </is>
      </c>
      <c r="E156" t="inlineStr">
        <is>
          <t>IRIS1963</t>
        </is>
      </c>
      <c r="H156" t="inlineStr">
        <is>
          <t>CARBON|Support|Neha Gajbhiye</t>
        </is>
      </c>
      <c r="I156" t="inlineStr">
        <is>
          <t>IRIS1963</t>
        </is>
      </c>
      <c r="J156" t="n">
        <v>150</v>
      </c>
      <c r="P156">
        <f>IF(AND(LEFT($H156,LEN('1b. Person Card'!$J$5)+LEN('1b. Person Card'!$B$5)+2)='1b. Person Card'!$J$5&amp;"|"&amp;'1b. Person Card'!$B$5&amp;"|",OR('1b. Person Card'!$F$6="",ISNUMBER(SEARCH('1b. Person Card'!$F$6,$D156)))),1,0)+P155</f>
        <v>1</v>
      </c>
      <c r="Q156">
        <f>IFERROR(INDEX($D$1:$D$215,MATCH(156,$P$1:$P$215,0)),"")</f>
      </c>
    </row>
    <row r="157">
      <c r="D157" t="inlineStr">
        <is>
          <t>Nelson Paul Koonan</t>
        </is>
      </c>
      <c r="E157" t="inlineStr">
        <is>
          <t>IRIS0341</t>
        </is>
      </c>
      <c r="H157" t="inlineStr">
        <is>
          <t>CARBON|Support|Nelson Paul Koonan</t>
        </is>
      </c>
      <c r="I157" t="inlineStr">
        <is>
          <t>IRIS0341</t>
        </is>
      </c>
      <c r="J157" t="n">
        <v>158</v>
      </c>
      <c r="P157">
        <f>IF(AND(LEFT($H157,LEN('1b. Person Card'!$J$5)+LEN('1b. Person Card'!$B$5)+2)='1b. Person Card'!$J$5&amp;"|"&amp;'1b. Person Card'!$B$5&amp;"|",OR('1b. Person Card'!$F$6="",ISNUMBER(SEARCH('1b. Person Card'!$F$6,$D157)))),1,0)+P156</f>
        <v>1</v>
      </c>
      <c r="Q157">
        <f>IFERROR(INDEX($D$1:$D$215,MATCH(157,$P$1:$P$215,0)),"")</f>
      </c>
    </row>
    <row r="158">
      <c r="D158" t="inlineStr">
        <is>
          <t>Nupur Samantaray</t>
        </is>
      </c>
      <c r="E158" t="inlineStr">
        <is>
          <t>IRIS1939</t>
        </is>
      </c>
      <c r="H158" t="inlineStr">
        <is>
          <t>CARBON|Support|Nupur Samantaray</t>
        </is>
      </c>
      <c r="I158" t="inlineStr">
        <is>
          <t>IRIS1939</t>
        </is>
      </c>
      <c r="J158" t="n">
        <v>154</v>
      </c>
      <c r="P158">
        <f>IF(AND(LEFT($H158,LEN('1b. Person Card'!$J$5)+LEN('1b. Person Card'!$B$5)+2)='1b. Person Card'!$J$5&amp;"|"&amp;'1b. Person Card'!$B$5&amp;"|",OR('1b. Person Card'!$F$6="",ISNUMBER(SEARCH('1b. Person Card'!$F$6,$D158)))),1,0)+P157</f>
        <v>1</v>
      </c>
      <c r="Q158">
        <f>IFERROR(INDEX($D$1:$D$215,MATCH(158,$P$1:$P$215,0)),"")</f>
      </c>
    </row>
    <row r="159">
      <c r="D159" t="inlineStr">
        <is>
          <t>Praveen Kumar Rajpurohit</t>
        </is>
      </c>
      <c r="E159" t="inlineStr">
        <is>
          <t>IRIS1959</t>
        </is>
      </c>
      <c r="H159" t="inlineStr">
        <is>
          <t>CARBON|Support|Praveen Kumar Rajpurohit</t>
        </is>
      </c>
      <c r="I159" t="inlineStr">
        <is>
          <t>IRIS1959</t>
        </is>
      </c>
      <c r="J159" t="n">
        <v>151</v>
      </c>
      <c r="P159">
        <f>IF(AND(LEFT($H159,LEN('1b. Person Card'!$J$5)+LEN('1b. Person Card'!$B$5)+2)='1b. Person Card'!$J$5&amp;"|"&amp;'1b. Person Card'!$B$5&amp;"|",OR('1b. Person Card'!$F$6="",ISNUMBER(SEARCH('1b. Person Card'!$F$6,$D159)))),1,0)+P158</f>
        <v>1</v>
      </c>
      <c r="Q159">
        <f>IFERROR(INDEX($D$1:$D$215,MATCH(159,$P$1:$P$215,0)),"")</f>
      </c>
    </row>
    <row r="160">
      <c r="D160" t="inlineStr">
        <is>
          <t>Pritam Agarwal</t>
        </is>
      </c>
      <c r="E160" t="inlineStr">
        <is>
          <t>IRIS1967</t>
        </is>
      </c>
      <c r="H160" t="inlineStr">
        <is>
          <t>CARBON|Support|Pritam Agarwal</t>
        </is>
      </c>
      <c r="I160" t="inlineStr">
        <is>
          <t>IRIS1967</t>
        </is>
      </c>
      <c r="J160" t="n">
        <v>152</v>
      </c>
      <c r="P160">
        <f>IF(AND(LEFT($H160,LEN('1b. Person Card'!$J$5)+LEN('1b. Person Card'!$B$5)+2)='1b. Person Card'!$J$5&amp;"|"&amp;'1b. Person Card'!$B$5&amp;"|",OR('1b. Person Card'!$F$6="",ISNUMBER(SEARCH('1b. Person Card'!$F$6,$D160)))),1,0)+P159</f>
        <v>1</v>
      </c>
      <c r="Q160">
        <f>IFERROR(INDEX($D$1:$D$215,MATCH(160,$P$1:$P$215,0)),"")</f>
      </c>
    </row>
    <row r="161">
      <c r="D161" t="inlineStr">
        <is>
          <t>Pritam Kadam</t>
        </is>
      </c>
      <c r="E161" t="inlineStr">
        <is>
          <t>IRIS2331</t>
        </is>
      </c>
      <c r="H161" t="inlineStr">
        <is>
          <t>CARBON|Support|Pritam Kadam</t>
        </is>
      </c>
      <c r="I161" t="inlineStr">
        <is>
          <t>IRIS2331</t>
        </is>
      </c>
      <c r="J161" t="n">
        <v>159</v>
      </c>
      <c r="P161">
        <f>IF(AND(LEFT($H161,LEN('1b. Person Card'!$J$5)+LEN('1b. Person Card'!$B$5)+2)='1b. Person Card'!$J$5&amp;"|"&amp;'1b. Person Card'!$B$5&amp;"|",OR('1b. Person Card'!$F$6="",ISNUMBER(SEARCH('1b. Person Card'!$F$6,$D161)))),1,0)+P160</f>
        <v>1</v>
      </c>
      <c r="Q161">
        <f>IFERROR(INDEX($D$1:$D$215,MATCH(161,$P$1:$P$215,0)),"")</f>
      </c>
    </row>
    <row r="162">
      <c r="D162" t="inlineStr">
        <is>
          <t>Ravindra Kanojiya</t>
        </is>
      </c>
      <c r="E162" t="inlineStr">
        <is>
          <t>IRIS2346</t>
        </is>
      </c>
      <c r="H162" t="inlineStr">
        <is>
          <t>CARBON|Support|Ravindra Kanojiya</t>
        </is>
      </c>
      <c r="I162" t="inlineStr">
        <is>
          <t>IRIS2346</t>
        </is>
      </c>
      <c r="J162" t="n">
        <v>160</v>
      </c>
      <c r="P162">
        <f>IF(AND(LEFT($H162,LEN('1b. Person Card'!$J$5)+LEN('1b. Person Card'!$B$5)+2)='1b. Person Card'!$J$5&amp;"|"&amp;'1b. Person Card'!$B$5&amp;"|",OR('1b. Person Card'!$F$6="",ISNUMBER(SEARCH('1b. Person Card'!$F$6,$D162)))),1,0)+P161</f>
        <v>1</v>
      </c>
      <c r="Q162">
        <f>IFERROR(INDEX($D$1:$D$215,MATCH(162,$P$1:$P$215,0)),"")</f>
      </c>
    </row>
    <row r="163">
      <c r="D163" t="inlineStr">
        <is>
          <t>Samiksha Kadam</t>
        </is>
      </c>
      <c r="E163" t="inlineStr">
        <is>
          <t>IRIS2448</t>
        </is>
      </c>
      <c r="H163" t="inlineStr">
        <is>
          <t>CARBON|Support|Samiksha Kadam</t>
        </is>
      </c>
      <c r="I163" t="inlineStr">
        <is>
          <t>IRIS2448</t>
        </is>
      </c>
      <c r="J163" t="n">
        <v>161</v>
      </c>
      <c r="P163">
        <f>IF(AND(LEFT($H163,LEN('1b. Person Card'!$J$5)+LEN('1b. Person Card'!$B$5)+2)='1b. Person Card'!$J$5&amp;"|"&amp;'1b. Person Card'!$B$5&amp;"|",OR('1b. Person Card'!$F$6="",ISNUMBER(SEARCH('1b. Person Card'!$F$6,$D163)))),1,0)+P162</f>
        <v>1</v>
      </c>
      <c r="Q163">
        <f>IFERROR(INDEX($D$1:$D$215,MATCH(163,$P$1:$P$215,0)),"")</f>
      </c>
    </row>
    <row r="164">
      <c r="D164" t="inlineStr">
        <is>
          <t>Shailesh Koradiya</t>
        </is>
      </c>
      <c r="E164" t="inlineStr">
        <is>
          <t>IRIS1878</t>
        </is>
      </c>
      <c r="H164" t="inlineStr">
        <is>
          <t>CARBON|Support|Shailesh Koradiya</t>
        </is>
      </c>
      <c r="I164" t="inlineStr">
        <is>
          <t>IRIS1878</t>
        </is>
      </c>
      <c r="J164" t="n">
        <v>155</v>
      </c>
      <c r="P164">
        <f>IF(AND(LEFT($H164,LEN('1b. Person Card'!$J$5)+LEN('1b. Person Card'!$B$5)+2)='1b. Person Card'!$J$5&amp;"|"&amp;'1b. Person Card'!$B$5&amp;"|",OR('1b. Person Card'!$F$6="",ISNUMBER(SEARCH('1b. Person Card'!$F$6,$D164)))),1,0)+P163</f>
        <v>1</v>
      </c>
      <c r="Q164">
        <f>IFERROR(INDEX($D$1:$D$215,MATCH(164,$P$1:$P$215,0)),"")</f>
      </c>
    </row>
    <row r="165">
      <c r="D165" t="inlineStr">
        <is>
          <t>Shruti Samant</t>
        </is>
      </c>
      <c r="E165" t="inlineStr">
        <is>
          <t>IRIS2494</t>
        </is>
      </c>
      <c r="H165" t="inlineStr">
        <is>
          <t>CARBON|Support|Shruti Samant</t>
        </is>
      </c>
      <c r="I165" t="inlineStr">
        <is>
          <t>IRIS2494</t>
        </is>
      </c>
      <c r="J165" t="n">
        <v>162</v>
      </c>
      <c r="P165">
        <f>IF(AND(LEFT($H165,LEN('1b. Person Card'!$J$5)+LEN('1b. Person Card'!$B$5)+2)='1b. Person Card'!$J$5&amp;"|"&amp;'1b. Person Card'!$B$5&amp;"|",OR('1b. Person Card'!$F$6="",ISNUMBER(SEARCH('1b. Person Card'!$F$6,$D165)))),1,0)+P164</f>
        <v>1</v>
      </c>
      <c r="Q165">
        <f>IFERROR(INDEX($D$1:$D$215,MATCH(165,$P$1:$P$215,0)),"")</f>
      </c>
    </row>
    <row r="166">
      <c r="D166" t="inlineStr">
        <is>
          <t>Sweety Mukherjee</t>
        </is>
      </c>
      <c r="E166" t="inlineStr">
        <is>
          <t>IRIS2096</t>
        </is>
      </c>
      <c r="H166" t="inlineStr">
        <is>
          <t>CARBON|Support|Sweety Mukherjee</t>
        </is>
      </c>
      <c r="I166" t="inlineStr">
        <is>
          <t>IRIS2096</t>
        </is>
      </c>
      <c r="J166" t="n">
        <v>163</v>
      </c>
      <c r="P166">
        <f>IF(AND(LEFT($H166,LEN('1b. Person Card'!$J$5)+LEN('1b. Person Card'!$B$5)+2)='1b. Person Card'!$J$5&amp;"|"&amp;'1b. Person Card'!$B$5&amp;"|",OR('1b. Person Card'!$F$6="",ISNUMBER(SEARCH('1b. Person Card'!$F$6,$D166)))),1,0)+P165</f>
        <v>1</v>
      </c>
      <c r="Q166">
        <f>IFERROR(INDEX($D$1:$D$215,MATCH(166,$P$1:$P$215,0)),"")</f>
      </c>
    </row>
    <row r="167">
      <c r="D167" t="inlineStr">
        <is>
          <t>Tanya Dhere</t>
        </is>
      </c>
      <c r="E167" t="inlineStr">
        <is>
          <t>IRISC184</t>
        </is>
      </c>
      <c r="H167" t="inlineStr">
        <is>
          <t>CARBON|Support|Tanya Dhere</t>
        </is>
      </c>
      <c r="I167" t="inlineStr">
        <is>
          <t>IRISC184</t>
        </is>
      </c>
      <c r="J167" t="n">
        <v>164</v>
      </c>
      <c r="P167">
        <f>IF(AND(LEFT($H167,LEN('1b. Person Card'!$J$5)+LEN('1b. Person Card'!$B$5)+2)='1b. Person Card'!$J$5&amp;"|"&amp;'1b. Person Card'!$B$5&amp;"|",OR('1b. Person Card'!$F$6="",ISNUMBER(SEARCH('1b. Person Card'!$F$6,$D167)))),1,0)+P166</f>
        <v>1</v>
      </c>
      <c r="Q167">
        <f>IFERROR(INDEX($D$1:$D$215,MATCH(167,$P$1:$P$215,0)),"")</f>
      </c>
    </row>
    <row r="168">
      <c r="D168" t="inlineStr">
        <is>
          <t>Varun Bubna</t>
        </is>
      </c>
      <c r="E168" t="inlineStr">
        <is>
          <t>IRIS1911</t>
        </is>
      </c>
      <c r="H168" t="inlineStr">
        <is>
          <t>CARBON|Support|Varun Bubna</t>
        </is>
      </c>
      <c r="I168" t="inlineStr">
        <is>
          <t>IRIS1911</t>
        </is>
      </c>
      <c r="J168" t="n">
        <v>153</v>
      </c>
      <c r="P168">
        <f>IF(AND(LEFT($H168,LEN('1b. Person Card'!$J$5)+LEN('1b. Person Card'!$B$5)+2)='1b. Person Card'!$J$5&amp;"|"&amp;'1b. Person Card'!$B$5&amp;"|",OR('1b. Person Card'!$F$6="",ISNUMBER(SEARCH('1b. Person Card'!$F$6,$D168)))),1,0)+P167</f>
        <v>1</v>
      </c>
      <c r="Q168">
        <f>IFERROR(INDEX($D$1:$D$215,MATCH(168,$P$1:$P$215,0)),"")</f>
      </c>
    </row>
    <row r="169">
      <c r="D169" t="inlineStr">
        <is>
          <t>Aaron Michael</t>
        </is>
      </c>
      <c r="E169" t="inlineStr">
        <is>
          <t>IRIS1272</t>
        </is>
      </c>
      <c r="H169" t="inlineStr">
        <is>
          <t>CARBON|Technology|Aaron Michael</t>
        </is>
      </c>
      <c r="I169" t="inlineStr">
        <is>
          <t>IRIS1272</t>
        </is>
      </c>
      <c r="J169" t="n">
        <v>175</v>
      </c>
      <c r="P169">
        <f>IF(AND(LEFT($H169,LEN('1b. Person Card'!$J$5)+LEN('1b. Person Card'!$B$5)+2)='1b. Person Card'!$J$5&amp;"|"&amp;'1b. Person Card'!$B$5&amp;"|",OR('1b. Person Card'!$F$6="",ISNUMBER(SEARCH('1b. Person Card'!$F$6,$D169)))),1,0)+P168</f>
        <v>1</v>
      </c>
      <c r="Q169">
        <f>IFERROR(INDEX($D$1:$D$215,MATCH(169,$P$1:$P$215,0)),"")</f>
      </c>
    </row>
    <row r="170">
      <c r="D170" t="inlineStr">
        <is>
          <t>Alpesh Chaudhari</t>
        </is>
      </c>
      <c r="E170" t="inlineStr">
        <is>
          <t>IRIS2021</t>
        </is>
      </c>
      <c r="H170" t="inlineStr">
        <is>
          <t>CARBON|Technology|Alpesh Chaudhari</t>
        </is>
      </c>
      <c r="I170" t="inlineStr">
        <is>
          <t>IRIS2021</t>
        </is>
      </c>
      <c r="J170" t="n">
        <v>181</v>
      </c>
      <c r="P170">
        <f>IF(AND(LEFT($H170,LEN('1b. Person Card'!$J$5)+LEN('1b. Person Card'!$B$5)+2)='1b. Person Card'!$J$5&amp;"|"&amp;'1b. Person Card'!$B$5&amp;"|",OR('1b. Person Card'!$F$6="",ISNUMBER(SEARCH('1b. Person Card'!$F$6,$D170)))),1,0)+P169</f>
        <v>1</v>
      </c>
      <c r="Q170">
        <f>IFERROR(INDEX($D$1:$D$215,MATCH(170,$P$1:$P$215,0)),"")</f>
      </c>
    </row>
    <row r="171">
      <c r="D171" t="inlineStr">
        <is>
          <t>Aniket Kale</t>
        </is>
      </c>
      <c r="E171" t="inlineStr">
        <is>
          <t>IRIS2440</t>
        </is>
      </c>
      <c r="H171" t="inlineStr">
        <is>
          <t>CARBON|Technology|Aniket Kale</t>
        </is>
      </c>
      <c r="I171" t="inlineStr">
        <is>
          <t>IRIS2440</t>
        </is>
      </c>
      <c r="J171" t="n">
        <v>182</v>
      </c>
      <c r="P171">
        <f>IF(AND(LEFT($H171,LEN('1b. Person Card'!$J$5)+LEN('1b. Person Card'!$B$5)+2)='1b. Person Card'!$J$5&amp;"|"&amp;'1b. Person Card'!$B$5&amp;"|",OR('1b. Person Card'!$F$6="",ISNUMBER(SEARCH('1b. Person Card'!$F$6,$D171)))),1,0)+P170</f>
        <v>1</v>
      </c>
      <c r="Q171">
        <f>IFERROR(INDEX($D$1:$D$215,MATCH(171,$P$1:$P$215,0)),"")</f>
      </c>
    </row>
    <row r="172">
      <c r="D172" t="inlineStr">
        <is>
          <t>Anuj Pardeshi</t>
        </is>
      </c>
      <c r="E172" t="inlineStr">
        <is>
          <t>IRIS2473</t>
        </is>
      </c>
      <c r="H172" t="inlineStr">
        <is>
          <t>CARBON|Technology|Anuj Pardeshi</t>
        </is>
      </c>
      <c r="I172" t="inlineStr">
        <is>
          <t>IRIS2473</t>
        </is>
      </c>
      <c r="J172" t="n">
        <v>183</v>
      </c>
      <c r="P172">
        <f>IF(AND(LEFT($H172,LEN('1b. Person Card'!$J$5)+LEN('1b. Person Card'!$B$5)+2)='1b. Person Card'!$J$5&amp;"|"&amp;'1b. Person Card'!$B$5&amp;"|",OR('1b. Person Card'!$F$6="",ISNUMBER(SEARCH('1b. Person Card'!$F$6,$D172)))),1,0)+P171</f>
        <v>1</v>
      </c>
      <c r="Q172">
        <f>IFERROR(INDEX($D$1:$D$215,MATCH(172,$P$1:$P$215,0)),"")</f>
      </c>
    </row>
    <row r="173">
      <c r="D173" t="inlineStr">
        <is>
          <t>Ashish Singhvi</t>
        </is>
      </c>
      <c r="E173" t="inlineStr">
        <is>
          <t>IRIS0249</t>
        </is>
      </c>
      <c r="H173" t="inlineStr">
        <is>
          <t>CARBON|Technology|Ashish Singhvi</t>
        </is>
      </c>
      <c r="I173" t="inlineStr">
        <is>
          <t>IRIS0249</t>
        </is>
      </c>
      <c r="J173" t="n">
        <v>169</v>
      </c>
      <c r="P173">
        <f>IF(AND(LEFT($H173,LEN('1b. Person Card'!$J$5)+LEN('1b. Person Card'!$B$5)+2)='1b. Person Card'!$J$5&amp;"|"&amp;'1b. Person Card'!$B$5&amp;"|",OR('1b. Person Card'!$F$6="",ISNUMBER(SEARCH('1b. Person Card'!$F$6,$D173)))),1,0)+P172</f>
        <v>1</v>
      </c>
      <c r="Q173">
        <f>IFERROR(INDEX($D$1:$D$215,MATCH(173,$P$1:$P$215,0)),"")</f>
      </c>
    </row>
    <row r="174">
      <c r="D174" t="inlineStr">
        <is>
          <t>Ayush Dattatraya Tikone</t>
        </is>
      </c>
      <c r="E174" t="inlineStr">
        <is>
          <t>IRIS2407</t>
        </is>
      </c>
      <c r="H174" t="inlineStr">
        <is>
          <t>CARBON|Technology|Ayush Dattatraya Tikone</t>
        </is>
      </c>
      <c r="I174" t="inlineStr">
        <is>
          <t>IRIS2407</t>
        </is>
      </c>
      <c r="J174" t="n">
        <v>210</v>
      </c>
      <c r="P174">
        <f>IF(AND(LEFT($H174,LEN('1b. Person Card'!$J$5)+LEN('1b. Person Card'!$B$5)+2)='1b. Person Card'!$J$5&amp;"|"&amp;'1b. Person Card'!$B$5&amp;"|",OR('1b. Person Card'!$F$6="",ISNUMBER(SEARCH('1b. Person Card'!$F$6,$D174)))),1,0)+P173</f>
        <v>1</v>
      </c>
      <c r="Q174">
        <f>IFERROR(INDEX($D$1:$D$215,MATCH(174,$P$1:$P$215,0)),"")</f>
      </c>
    </row>
    <row r="175">
      <c r="D175" t="inlineStr">
        <is>
          <t>Ayush Sharma</t>
        </is>
      </c>
      <c r="E175" t="inlineStr">
        <is>
          <t>IRIS2454</t>
        </is>
      </c>
      <c r="H175" t="inlineStr">
        <is>
          <t>CARBON|Technology|Ayush Sharma</t>
        </is>
      </c>
      <c r="I175" t="inlineStr">
        <is>
          <t>IRIS2454</t>
        </is>
      </c>
      <c r="J175" t="n">
        <v>214</v>
      </c>
      <c r="P175">
        <f>IF(AND(LEFT($H175,LEN('1b. Person Card'!$J$5)+LEN('1b. Person Card'!$B$5)+2)='1b. Person Card'!$J$5&amp;"|"&amp;'1b. Person Card'!$B$5&amp;"|",OR('1b. Person Card'!$F$6="",ISNUMBER(SEARCH('1b. Person Card'!$F$6,$D175)))),1,0)+P174</f>
        <v>1</v>
      </c>
      <c r="Q175">
        <f>IFERROR(INDEX($D$1:$D$215,MATCH(175,$P$1:$P$215,0)),"")</f>
      </c>
    </row>
    <row r="176">
      <c r="D176" t="inlineStr">
        <is>
          <t>Ayushi Prajapati</t>
        </is>
      </c>
      <c r="E176" t="inlineStr">
        <is>
          <t>IRIS2395</t>
        </is>
      </c>
      <c r="H176" t="inlineStr">
        <is>
          <t>CARBON|Technology|Ayushi Prajapati</t>
        </is>
      </c>
      <c r="I176" t="inlineStr">
        <is>
          <t>IRIS2395</t>
        </is>
      </c>
      <c r="J176" t="n">
        <v>211</v>
      </c>
      <c r="P176">
        <f>IF(AND(LEFT($H176,LEN('1b. Person Card'!$J$5)+LEN('1b. Person Card'!$B$5)+2)='1b. Person Card'!$J$5&amp;"|"&amp;'1b. Person Card'!$B$5&amp;"|",OR('1b. Person Card'!$F$6="",ISNUMBER(SEARCH('1b. Person Card'!$F$6,$D176)))),1,0)+P175</f>
        <v>1</v>
      </c>
      <c r="Q176">
        <f>IFERROR(INDEX($D$1:$D$215,MATCH(176,$P$1:$P$215,0)),"")</f>
      </c>
    </row>
    <row r="177">
      <c r="D177" t="inlineStr">
        <is>
          <t>Bansi Amipara</t>
        </is>
      </c>
      <c r="E177" t="inlineStr">
        <is>
          <t>IRIS2031</t>
        </is>
      </c>
      <c r="H177" t="inlineStr">
        <is>
          <t>CARBON|Technology|Bansi Amipara</t>
        </is>
      </c>
      <c r="I177" t="inlineStr">
        <is>
          <t>IRIS2031</t>
        </is>
      </c>
      <c r="J177" t="n">
        <v>184</v>
      </c>
      <c r="P177">
        <f>IF(AND(LEFT($H177,LEN('1b. Person Card'!$J$5)+LEN('1b. Person Card'!$B$5)+2)='1b. Person Card'!$J$5&amp;"|"&amp;'1b. Person Card'!$B$5&amp;"|",OR('1b. Person Card'!$F$6="",ISNUMBER(SEARCH('1b. Person Card'!$F$6,$D177)))),1,0)+P176</f>
        <v>1</v>
      </c>
      <c r="Q177">
        <f>IFERROR(INDEX($D$1:$D$215,MATCH(177,$P$1:$P$215,0)),"")</f>
      </c>
    </row>
    <row r="178">
      <c r="D178" t="inlineStr">
        <is>
          <t>Bikram Prasad</t>
        </is>
      </c>
      <c r="E178" t="inlineStr">
        <is>
          <t>IRIS1883</t>
        </is>
      </c>
      <c r="H178" t="inlineStr">
        <is>
          <t>CARBON|Technology|Bikram Prasad</t>
        </is>
      </c>
      <c r="I178" t="inlineStr">
        <is>
          <t>IRIS1883</t>
        </is>
      </c>
      <c r="J178" t="n">
        <v>185</v>
      </c>
      <c r="P178">
        <f>IF(AND(LEFT($H178,LEN('1b. Person Card'!$J$5)+LEN('1b. Person Card'!$B$5)+2)='1b. Person Card'!$J$5&amp;"|"&amp;'1b. Person Card'!$B$5&amp;"|",OR('1b. Person Card'!$F$6="",ISNUMBER(SEARCH('1b. Person Card'!$F$6,$D178)))),1,0)+P177</f>
        <v>1</v>
      </c>
      <c r="Q178">
        <f>IFERROR(INDEX($D$1:$D$215,MATCH(178,$P$1:$P$215,0)),"")</f>
      </c>
    </row>
    <row r="179">
      <c r="D179" t="inlineStr">
        <is>
          <t>Chetan Kotwal</t>
        </is>
      </c>
      <c r="E179" t="inlineStr">
        <is>
          <t>IRIS1832</t>
        </is>
      </c>
      <c r="H179" t="inlineStr">
        <is>
          <t>CARBON|Technology|Chetan Kotwal</t>
        </is>
      </c>
      <c r="I179" t="inlineStr">
        <is>
          <t>IRIS1832</t>
        </is>
      </c>
      <c r="J179" t="n">
        <v>170</v>
      </c>
      <c r="P179">
        <f>IF(AND(LEFT($H179,LEN('1b. Person Card'!$J$5)+LEN('1b. Person Card'!$B$5)+2)='1b. Person Card'!$J$5&amp;"|"&amp;'1b. Person Card'!$B$5&amp;"|",OR('1b. Person Card'!$F$6="",ISNUMBER(SEARCH('1b. Person Card'!$F$6,$D179)))),1,0)+P178</f>
        <v>1</v>
      </c>
      <c r="Q179">
        <f>IFERROR(INDEX($D$1:$D$215,MATCH(179,$P$1:$P$215,0)),"")</f>
      </c>
    </row>
    <row r="180">
      <c r="D180" t="inlineStr">
        <is>
          <t>Dev Hinged</t>
        </is>
      </c>
      <c r="E180" t="inlineStr">
        <is>
          <t>IRIS2444</t>
        </is>
      </c>
      <c r="H180" t="inlineStr">
        <is>
          <t>CARBON|Technology|Dev Hinged</t>
        </is>
      </c>
      <c r="I180" t="inlineStr">
        <is>
          <t>IRIS2444</t>
        </is>
      </c>
      <c r="J180" t="n">
        <v>212</v>
      </c>
      <c r="P180">
        <f>IF(AND(LEFT($H180,LEN('1b. Person Card'!$J$5)+LEN('1b. Person Card'!$B$5)+2)='1b. Person Card'!$J$5&amp;"|"&amp;'1b. Person Card'!$B$5&amp;"|",OR('1b. Person Card'!$F$6="",ISNUMBER(SEARCH('1b. Person Card'!$F$6,$D180)))),1,0)+P179</f>
        <v>1</v>
      </c>
      <c r="Q180">
        <f>IFERROR(INDEX($D$1:$D$215,MATCH(180,$P$1:$P$215,0)),"")</f>
      </c>
    </row>
    <row r="181">
      <c r="D181" t="inlineStr">
        <is>
          <t>Dhaval Lotwala</t>
        </is>
      </c>
      <c r="E181" t="inlineStr">
        <is>
          <t>IRIS2153</t>
        </is>
      </c>
      <c r="H181" t="inlineStr">
        <is>
          <t>CARBON|Technology|Dhaval Lotwala</t>
        </is>
      </c>
      <c r="I181" t="inlineStr">
        <is>
          <t>IRIS2153</t>
        </is>
      </c>
      <c r="J181" t="n">
        <v>176</v>
      </c>
      <c r="P181">
        <f>IF(AND(LEFT($H181,LEN('1b. Person Card'!$J$5)+LEN('1b. Person Card'!$B$5)+2)='1b. Person Card'!$J$5&amp;"|"&amp;'1b. Person Card'!$B$5&amp;"|",OR('1b. Person Card'!$F$6="",ISNUMBER(SEARCH('1b. Person Card'!$F$6,$D181)))),1,0)+P180</f>
        <v>1</v>
      </c>
      <c r="Q181">
        <f>IFERROR(INDEX($D$1:$D$215,MATCH(181,$P$1:$P$215,0)),"")</f>
      </c>
    </row>
    <row r="182">
      <c r="D182" t="inlineStr">
        <is>
          <t>Dhiraj Suryawanshi</t>
        </is>
      </c>
      <c r="E182" t="inlineStr">
        <is>
          <t>IRIS1477</t>
        </is>
      </c>
      <c r="H182" t="inlineStr">
        <is>
          <t>CARBON|Technology|Dhiraj Suryawanshi</t>
        </is>
      </c>
      <c r="I182" t="inlineStr">
        <is>
          <t>IRIS1477</t>
        </is>
      </c>
      <c r="J182" t="n">
        <v>172</v>
      </c>
      <c r="P182">
        <f>IF(AND(LEFT($H182,LEN('1b. Person Card'!$J$5)+LEN('1b. Person Card'!$B$5)+2)='1b. Person Card'!$J$5&amp;"|"&amp;'1b. Person Card'!$B$5&amp;"|",OR('1b. Person Card'!$F$6="",ISNUMBER(SEARCH('1b. Person Card'!$F$6,$D182)))),1,0)+P181</f>
        <v>1</v>
      </c>
      <c r="Q182">
        <f>IFERROR(INDEX($D$1:$D$215,MATCH(182,$P$1:$P$215,0)),"")</f>
      </c>
    </row>
    <row r="183">
      <c r="D183" t="inlineStr">
        <is>
          <t>Harsh Borad</t>
        </is>
      </c>
      <c r="E183" t="inlineStr">
        <is>
          <t>IRIS2280</t>
        </is>
      </c>
      <c r="H183" t="inlineStr">
        <is>
          <t>CARBON|Technology|Harsh Borad</t>
        </is>
      </c>
      <c r="I183" t="inlineStr">
        <is>
          <t>IRIS2280</t>
        </is>
      </c>
      <c r="J183" t="n">
        <v>186</v>
      </c>
      <c r="P183">
        <f>IF(AND(LEFT($H183,LEN('1b. Person Card'!$J$5)+LEN('1b. Person Card'!$B$5)+2)='1b. Person Card'!$J$5&amp;"|"&amp;'1b. Person Card'!$B$5&amp;"|",OR('1b. Person Card'!$F$6="",ISNUMBER(SEARCH('1b. Person Card'!$F$6,$D183)))),1,0)+P182</f>
        <v>1</v>
      </c>
      <c r="Q183">
        <f>IFERROR(INDEX($D$1:$D$215,MATCH(183,$P$1:$P$215,0)),"")</f>
      </c>
    </row>
    <row r="184">
      <c r="D184" t="inlineStr">
        <is>
          <t>Harsh Icecreamwala</t>
        </is>
      </c>
      <c r="E184" t="inlineStr">
        <is>
          <t>IRIS2544</t>
        </is>
      </c>
      <c r="H184" t="inlineStr">
        <is>
          <t>CARBON|Technology|Harsh Icecreamwala</t>
        </is>
      </c>
      <c r="I184" t="inlineStr">
        <is>
          <t>IRIS2544</t>
        </is>
      </c>
      <c r="J184" t="n">
        <v>187</v>
      </c>
      <c r="P184">
        <f>IF(AND(LEFT($H184,LEN('1b. Person Card'!$J$5)+LEN('1b. Person Card'!$B$5)+2)='1b. Person Card'!$J$5&amp;"|"&amp;'1b. Person Card'!$B$5&amp;"|",OR('1b. Person Card'!$F$6="",ISNUMBER(SEARCH('1b. Person Card'!$F$6,$D184)))),1,0)+P183</f>
        <v>1</v>
      </c>
      <c r="Q184">
        <f>IFERROR(INDEX($D$1:$D$215,MATCH(184,$P$1:$P$215,0)),"")</f>
      </c>
    </row>
    <row r="185">
      <c r="D185" t="inlineStr">
        <is>
          <t>Hetal Chauhan</t>
        </is>
      </c>
      <c r="E185" t="inlineStr">
        <is>
          <t>IRIS1890</t>
        </is>
      </c>
      <c r="H185" t="inlineStr">
        <is>
          <t>CARBON|Technology|Hetal Chauhan</t>
        </is>
      </c>
      <c r="I185" t="inlineStr">
        <is>
          <t>IRIS1890</t>
        </is>
      </c>
      <c r="J185" t="n">
        <v>177</v>
      </c>
      <c r="P185">
        <f>IF(AND(LEFT($H185,LEN('1b. Person Card'!$J$5)+LEN('1b. Person Card'!$B$5)+2)='1b. Person Card'!$J$5&amp;"|"&amp;'1b. Person Card'!$B$5&amp;"|",OR('1b. Person Card'!$F$6="",ISNUMBER(SEARCH('1b. Person Card'!$F$6,$D185)))),1,0)+P184</f>
        <v>1</v>
      </c>
      <c r="Q185">
        <f>IFERROR(INDEX($D$1:$D$215,MATCH(185,$P$1:$P$215,0)),"")</f>
      </c>
    </row>
    <row r="186">
      <c r="D186" t="inlineStr">
        <is>
          <t>Huzefa Petit</t>
        </is>
      </c>
      <c r="E186" t="inlineStr">
        <is>
          <t>IRIS2374</t>
        </is>
      </c>
      <c r="H186" t="inlineStr">
        <is>
          <t>CARBON|Technology|Huzefa Petit</t>
        </is>
      </c>
      <c r="I186" t="inlineStr">
        <is>
          <t>IRIS2374</t>
        </is>
      </c>
      <c r="J186" t="n">
        <v>178</v>
      </c>
      <c r="P186">
        <f>IF(AND(LEFT($H186,LEN('1b. Person Card'!$J$5)+LEN('1b. Person Card'!$B$5)+2)='1b. Person Card'!$J$5&amp;"|"&amp;'1b. Person Card'!$B$5&amp;"|",OR('1b. Person Card'!$F$6="",ISNUMBER(SEARCH('1b. Person Card'!$F$6,$D186)))),1,0)+P185</f>
        <v>1</v>
      </c>
      <c r="Q186">
        <f>IFERROR(INDEX($D$1:$D$215,MATCH(186,$P$1:$P$215,0)),"")</f>
      </c>
    </row>
    <row r="187">
      <c r="D187" t="inlineStr">
        <is>
          <t>Imtiyaz Pathan</t>
        </is>
      </c>
      <c r="E187" t="inlineStr">
        <is>
          <t>IRIS2024</t>
        </is>
      </c>
      <c r="H187" t="inlineStr">
        <is>
          <t>CARBON|Technology|Imtiyaz Pathan</t>
        </is>
      </c>
      <c r="I187" t="inlineStr">
        <is>
          <t>IRIS2024</t>
        </is>
      </c>
      <c r="J187" t="n">
        <v>188</v>
      </c>
      <c r="P187">
        <f>IF(AND(LEFT($H187,LEN('1b. Person Card'!$J$5)+LEN('1b. Person Card'!$B$5)+2)='1b. Person Card'!$J$5&amp;"|"&amp;'1b. Person Card'!$B$5&amp;"|",OR('1b. Person Card'!$F$6="",ISNUMBER(SEARCH('1b. Person Card'!$F$6,$D187)))),1,0)+P186</f>
        <v>1</v>
      </c>
      <c r="Q187">
        <f>IFERROR(INDEX($D$1:$D$215,MATCH(187,$P$1:$P$215,0)),"")</f>
      </c>
    </row>
    <row r="188">
      <c r="D188" t="inlineStr">
        <is>
          <t>Jayshiv Patel</t>
        </is>
      </c>
      <c r="E188" t="inlineStr">
        <is>
          <t>IRIS2109</t>
        </is>
      </c>
      <c r="H188" t="inlineStr">
        <is>
          <t>CARBON|Technology|Jayshiv Patel</t>
        </is>
      </c>
      <c r="I188" t="inlineStr">
        <is>
          <t>IRIS2109</t>
        </is>
      </c>
      <c r="J188" t="n">
        <v>189</v>
      </c>
      <c r="P188">
        <f>IF(AND(LEFT($H188,LEN('1b. Person Card'!$J$5)+LEN('1b. Person Card'!$B$5)+2)='1b. Person Card'!$J$5&amp;"|"&amp;'1b. Person Card'!$B$5&amp;"|",OR('1b. Person Card'!$F$6="",ISNUMBER(SEARCH('1b. Person Card'!$F$6,$D188)))),1,0)+P187</f>
        <v>1</v>
      </c>
      <c r="Q188">
        <f>IFERROR(INDEX($D$1:$D$215,MATCH(188,$P$1:$P$215,0)),"")</f>
      </c>
    </row>
    <row r="189">
      <c r="D189" t="inlineStr">
        <is>
          <t>Karan Kapadia</t>
        </is>
      </c>
      <c r="E189" t="inlineStr">
        <is>
          <t>IRIS2472</t>
        </is>
      </c>
      <c r="H189" t="inlineStr">
        <is>
          <t>CARBON|Technology|Karan Kapadia</t>
        </is>
      </c>
      <c r="I189" t="inlineStr">
        <is>
          <t>IRIS2472</t>
        </is>
      </c>
      <c r="J189" t="n">
        <v>190</v>
      </c>
      <c r="P189">
        <f>IF(AND(LEFT($H189,LEN('1b. Person Card'!$J$5)+LEN('1b. Person Card'!$B$5)+2)='1b. Person Card'!$J$5&amp;"|"&amp;'1b. Person Card'!$B$5&amp;"|",OR('1b. Person Card'!$F$6="",ISNUMBER(SEARCH('1b. Person Card'!$F$6,$D189)))),1,0)+P188</f>
        <v>1</v>
      </c>
      <c r="Q189">
        <f>IFERROR(INDEX($D$1:$D$215,MATCH(189,$P$1:$P$215,0)),"")</f>
      </c>
    </row>
    <row r="190">
      <c r="D190" t="inlineStr">
        <is>
          <t>Kinjal Rathod</t>
        </is>
      </c>
      <c r="E190" t="inlineStr">
        <is>
          <t>IRIS2032</t>
        </is>
      </c>
      <c r="H190" t="inlineStr">
        <is>
          <t>CARBON|Technology|Kinjal Rathod</t>
        </is>
      </c>
      <c r="I190" t="inlineStr">
        <is>
          <t>IRIS2032</t>
        </is>
      </c>
      <c r="J190" t="n">
        <v>191</v>
      </c>
      <c r="P190">
        <f>IF(AND(LEFT($H190,LEN('1b. Person Card'!$J$5)+LEN('1b. Person Card'!$B$5)+2)='1b. Person Card'!$J$5&amp;"|"&amp;'1b. Person Card'!$B$5&amp;"|",OR('1b. Person Card'!$F$6="",ISNUMBER(SEARCH('1b. Person Card'!$F$6,$D190)))),1,0)+P189</f>
        <v>1</v>
      </c>
      <c r="Q190">
        <f>IFERROR(INDEX($D$1:$D$215,MATCH(190,$P$1:$P$215,0)),"")</f>
      </c>
    </row>
    <row r="191">
      <c r="D191" t="inlineStr">
        <is>
          <t>Kuldip D Shah</t>
        </is>
      </c>
      <c r="E191" t="inlineStr">
        <is>
          <t>IRIS2354</t>
        </is>
      </c>
      <c r="H191" t="inlineStr">
        <is>
          <t>CARBON|Technology|Kuldip D Shah</t>
        </is>
      </c>
      <c r="I191" t="inlineStr">
        <is>
          <t>IRIS2354</t>
        </is>
      </c>
      <c r="J191" t="n">
        <v>192</v>
      </c>
      <c r="P191">
        <f>IF(AND(LEFT($H191,LEN('1b. Person Card'!$J$5)+LEN('1b. Person Card'!$B$5)+2)='1b. Person Card'!$J$5&amp;"|"&amp;'1b. Person Card'!$B$5&amp;"|",OR('1b. Person Card'!$F$6="",ISNUMBER(SEARCH('1b. Person Card'!$F$6,$D191)))),1,0)+P190</f>
        <v>1</v>
      </c>
      <c r="Q191">
        <f>IFERROR(INDEX($D$1:$D$215,MATCH(191,$P$1:$P$215,0)),"")</f>
      </c>
    </row>
    <row r="192">
      <c r="D192" t="inlineStr">
        <is>
          <t>Kunal Jadhav</t>
        </is>
      </c>
      <c r="E192" t="inlineStr">
        <is>
          <t>IRIS2283</t>
        </is>
      </c>
      <c r="H192" t="inlineStr">
        <is>
          <t>CARBON|Technology|Kunal Jadhav</t>
        </is>
      </c>
      <c r="I192" t="inlineStr">
        <is>
          <t>IRIS2283</t>
        </is>
      </c>
      <c r="J192" t="n">
        <v>193</v>
      </c>
      <c r="P192">
        <f>IF(AND(LEFT($H192,LEN('1b. Person Card'!$J$5)+LEN('1b. Person Card'!$B$5)+2)='1b. Person Card'!$J$5&amp;"|"&amp;'1b. Person Card'!$B$5&amp;"|",OR('1b. Person Card'!$F$6="",ISNUMBER(SEARCH('1b. Person Card'!$F$6,$D192)))),1,0)+P191</f>
        <v>1</v>
      </c>
      <c r="Q192">
        <f>IFERROR(INDEX($D$1:$D$215,MATCH(192,$P$1:$P$215,0)),"")</f>
      </c>
    </row>
    <row r="193">
      <c r="D193" t="inlineStr">
        <is>
          <t>Kush Govani</t>
        </is>
      </c>
      <c r="E193" t="inlineStr">
        <is>
          <t>IRIS2171</t>
        </is>
      </c>
      <c r="H193" t="inlineStr">
        <is>
          <t>CARBON|Technology|Kush Govani</t>
        </is>
      </c>
      <c r="I193" t="inlineStr">
        <is>
          <t>IRIS2171</t>
        </is>
      </c>
      <c r="J193" t="n">
        <v>194</v>
      </c>
      <c r="P193">
        <f>IF(AND(LEFT($H193,LEN('1b. Person Card'!$J$5)+LEN('1b. Person Card'!$B$5)+2)='1b. Person Card'!$J$5&amp;"|"&amp;'1b. Person Card'!$B$5&amp;"|",OR('1b. Person Card'!$F$6="",ISNUMBER(SEARCH('1b. Person Card'!$F$6,$D193)))),1,0)+P192</f>
        <v>1</v>
      </c>
      <c r="Q193">
        <f>IFERROR(INDEX($D$1:$D$215,MATCH(193,$P$1:$P$215,0)),"")</f>
      </c>
    </row>
    <row r="194">
      <c r="D194" t="inlineStr">
        <is>
          <t>Manasvi Sharma</t>
        </is>
      </c>
      <c r="E194" t="inlineStr">
        <is>
          <t>IRIS2495</t>
        </is>
      </c>
      <c r="H194" t="inlineStr">
        <is>
          <t>CARBON|Technology|Manasvi Sharma</t>
        </is>
      </c>
      <c r="I194" t="inlineStr">
        <is>
          <t>IRIS2495</t>
        </is>
      </c>
      <c r="J194" t="n">
        <v>179</v>
      </c>
      <c r="P194">
        <f>IF(AND(LEFT($H194,LEN('1b. Person Card'!$J$5)+LEN('1b. Person Card'!$B$5)+2)='1b. Person Card'!$J$5&amp;"|"&amp;'1b. Person Card'!$B$5&amp;"|",OR('1b. Person Card'!$F$6="",ISNUMBER(SEARCH('1b. Person Card'!$F$6,$D194)))),1,0)+P193</f>
        <v>1</v>
      </c>
      <c r="Q194">
        <f>IFERROR(INDEX($D$1:$D$215,MATCH(194,$P$1:$P$215,0)),"")</f>
      </c>
    </row>
    <row r="195">
      <c r="D195" t="inlineStr">
        <is>
          <t>Mandar Ukrulkar</t>
        </is>
      </c>
      <c r="E195" t="inlineStr">
        <is>
          <t>IRIS2509</t>
        </is>
      </c>
      <c r="H195" t="inlineStr">
        <is>
          <t>CARBON|Technology|Mandar Ukrulkar</t>
        </is>
      </c>
      <c r="I195" t="inlineStr">
        <is>
          <t>IRIS2509</t>
        </is>
      </c>
      <c r="J195" t="n">
        <v>195</v>
      </c>
      <c r="P195">
        <f>IF(AND(LEFT($H195,LEN('1b. Person Card'!$J$5)+LEN('1b. Person Card'!$B$5)+2)='1b. Person Card'!$J$5&amp;"|"&amp;'1b. Person Card'!$B$5&amp;"|",OR('1b. Person Card'!$F$6="",ISNUMBER(SEARCH('1b. Person Card'!$F$6,$D195)))),1,0)+P194</f>
        <v>1</v>
      </c>
      <c r="Q195">
        <f>IFERROR(INDEX($D$1:$D$215,MATCH(195,$P$1:$P$215,0)),"")</f>
      </c>
    </row>
    <row r="196">
      <c r="D196" t="inlineStr">
        <is>
          <t>Meet Patel</t>
        </is>
      </c>
      <c r="E196" t="inlineStr">
        <is>
          <t>IRIS2394</t>
        </is>
      </c>
      <c r="H196" t="inlineStr">
        <is>
          <t>CARBON|Technology|Meet Patel</t>
        </is>
      </c>
      <c r="I196" t="inlineStr">
        <is>
          <t>IRIS2394</t>
        </is>
      </c>
      <c r="J196" t="n">
        <v>213</v>
      </c>
      <c r="P196">
        <f>IF(AND(LEFT($H196,LEN('1b. Person Card'!$J$5)+LEN('1b. Person Card'!$B$5)+2)='1b. Person Card'!$J$5&amp;"|"&amp;'1b. Person Card'!$B$5&amp;"|",OR('1b. Person Card'!$F$6="",ISNUMBER(SEARCH('1b. Person Card'!$F$6,$D196)))),1,0)+P195</f>
        <v>1</v>
      </c>
      <c r="Q196">
        <f>IFERROR(INDEX($D$1:$D$215,MATCH(196,$P$1:$P$215,0)),"")</f>
      </c>
    </row>
    <row r="197">
      <c r="D197" t="inlineStr">
        <is>
          <t>Mohammad Irfan</t>
        </is>
      </c>
      <c r="E197" t="inlineStr">
        <is>
          <t>IRIS2445</t>
        </is>
      </c>
      <c r="H197" t="inlineStr">
        <is>
          <t>CARBON|Technology|Mohammad Irfan</t>
        </is>
      </c>
      <c r="I197" t="inlineStr">
        <is>
          <t>IRIS2445</t>
        </is>
      </c>
      <c r="J197" t="n">
        <v>196</v>
      </c>
      <c r="P197">
        <f>IF(AND(LEFT($H197,LEN('1b. Person Card'!$J$5)+LEN('1b. Person Card'!$B$5)+2)='1b. Person Card'!$J$5&amp;"|"&amp;'1b. Person Card'!$B$5&amp;"|",OR('1b. Person Card'!$F$6="",ISNUMBER(SEARCH('1b. Person Card'!$F$6,$D197)))),1,0)+P196</f>
        <v>1</v>
      </c>
      <c r="Q197">
        <f>IFERROR(INDEX($D$1:$D$215,MATCH(197,$P$1:$P$215,0)),"")</f>
      </c>
    </row>
    <row r="198">
      <c r="D198" t="inlineStr">
        <is>
          <t>Omkar Dhumal</t>
        </is>
      </c>
      <c r="E198" t="inlineStr">
        <is>
          <t>IRIS2418</t>
        </is>
      </c>
      <c r="H198" t="inlineStr">
        <is>
          <t>CARBON|Technology|Omkar Dhumal</t>
        </is>
      </c>
      <c r="I198" t="inlineStr">
        <is>
          <t>IRIS2418</t>
        </is>
      </c>
      <c r="J198" t="n">
        <v>197</v>
      </c>
      <c r="P198">
        <f>IF(AND(LEFT($H198,LEN('1b. Person Card'!$J$5)+LEN('1b. Person Card'!$B$5)+2)='1b. Person Card'!$J$5&amp;"|"&amp;'1b. Person Card'!$B$5&amp;"|",OR('1b. Person Card'!$F$6="",ISNUMBER(SEARCH('1b. Person Card'!$F$6,$D198)))),1,0)+P197</f>
        <v>1</v>
      </c>
      <c r="Q198">
        <f>IFERROR(INDEX($D$1:$D$215,MATCH(198,$P$1:$P$215,0)),"")</f>
      </c>
    </row>
    <row r="199">
      <c r="D199" t="inlineStr">
        <is>
          <t>Parth Jitendrabhai Parmar</t>
        </is>
      </c>
      <c r="E199" t="inlineStr">
        <is>
          <t>IRIS2160</t>
        </is>
      </c>
      <c r="H199" t="inlineStr">
        <is>
          <t>CARBON|Technology|Parth Jitendrabhai Parmar</t>
        </is>
      </c>
      <c r="I199" t="inlineStr">
        <is>
          <t>IRIS2160</t>
        </is>
      </c>
      <c r="J199" t="n">
        <v>198</v>
      </c>
      <c r="P199">
        <f>IF(AND(LEFT($H199,LEN('1b. Person Card'!$J$5)+LEN('1b. Person Card'!$B$5)+2)='1b. Person Card'!$J$5&amp;"|"&amp;'1b. Person Card'!$B$5&amp;"|",OR('1b. Person Card'!$F$6="",ISNUMBER(SEARCH('1b. Person Card'!$F$6,$D199)))),1,0)+P198</f>
        <v>1</v>
      </c>
      <c r="Q199">
        <f>IFERROR(INDEX($D$1:$D$215,MATCH(199,$P$1:$P$215,0)),"")</f>
      </c>
    </row>
    <row r="200">
      <c r="D200" t="inlineStr">
        <is>
          <t>Parthviben Mistry</t>
        </is>
      </c>
      <c r="E200" t="inlineStr">
        <is>
          <t>IRIS2146</t>
        </is>
      </c>
      <c r="H200" t="inlineStr">
        <is>
          <t>CARBON|Technology|Parthviben Mistry</t>
        </is>
      </c>
      <c r="I200" t="inlineStr">
        <is>
          <t>IRIS2146</t>
        </is>
      </c>
      <c r="J200" t="n">
        <v>199</v>
      </c>
      <c r="P200">
        <f>IF(AND(LEFT($H200,LEN('1b. Person Card'!$J$5)+LEN('1b. Person Card'!$B$5)+2)='1b. Person Card'!$J$5&amp;"|"&amp;'1b. Person Card'!$B$5&amp;"|",OR('1b. Person Card'!$F$6="",ISNUMBER(SEARCH('1b. Person Card'!$F$6,$D200)))),1,0)+P199</f>
        <v>1</v>
      </c>
      <c r="Q200">
        <f>IFERROR(INDEX($D$1:$D$215,MATCH(200,$P$1:$P$215,0)),"")</f>
      </c>
    </row>
    <row r="201">
      <c r="D201" t="inlineStr">
        <is>
          <t>Prachi Digambar Raut</t>
        </is>
      </c>
      <c r="E201" t="inlineStr">
        <is>
          <t>IRIS2434</t>
        </is>
      </c>
      <c r="H201" t="inlineStr">
        <is>
          <t>CARBON|Technology|Prachi Digambar Raut</t>
        </is>
      </c>
      <c r="I201" t="inlineStr">
        <is>
          <t>IRIS2434</t>
        </is>
      </c>
      <c r="J201" t="n">
        <v>200</v>
      </c>
      <c r="P201">
        <f>IF(AND(LEFT($H201,LEN('1b. Person Card'!$J$5)+LEN('1b. Person Card'!$B$5)+2)='1b. Person Card'!$J$5&amp;"|"&amp;'1b. Person Card'!$B$5&amp;"|",OR('1b. Person Card'!$F$6="",ISNUMBER(SEARCH('1b. Person Card'!$F$6,$D201)))),1,0)+P200</f>
        <v>1</v>
      </c>
      <c r="Q201">
        <f>IFERROR(INDEX($D$1:$D$215,MATCH(201,$P$1:$P$215,0)),"")</f>
      </c>
    </row>
    <row r="202">
      <c r="D202" t="inlineStr">
        <is>
          <t>Prasad Shirke</t>
        </is>
      </c>
      <c r="E202" t="inlineStr">
        <is>
          <t>IRIS0622</t>
        </is>
      </c>
      <c r="H202" t="inlineStr">
        <is>
          <t>CARBON|Technology|Prasad Shirke</t>
        </is>
      </c>
      <c r="I202" t="inlineStr">
        <is>
          <t>IRIS0622</t>
        </is>
      </c>
      <c r="J202" t="n">
        <v>171</v>
      </c>
      <c r="P202">
        <f>IF(AND(LEFT($H202,LEN('1b. Person Card'!$J$5)+LEN('1b. Person Card'!$B$5)+2)='1b. Person Card'!$J$5&amp;"|"&amp;'1b. Person Card'!$B$5&amp;"|",OR('1b. Person Card'!$F$6="",ISNUMBER(SEARCH('1b. Person Card'!$F$6,$D202)))),1,0)+P201</f>
        <v>1</v>
      </c>
      <c r="Q202">
        <f>IFERROR(INDEX($D$1:$D$215,MATCH(202,$P$1:$P$215,0)),"")</f>
      </c>
    </row>
    <row r="203">
      <c r="D203" t="inlineStr">
        <is>
          <t>Pritesh Wani</t>
        </is>
      </c>
      <c r="E203" t="inlineStr">
        <is>
          <t>IRIS1920</t>
        </is>
      </c>
      <c r="H203" t="inlineStr">
        <is>
          <t>CARBON|Technology|Pritesh Wani</t>
        </is>
      </c>
      <c r="I203" t="inlineStr">
        <is>
          <t>IRIS1920</t>
        </is>
      </c>
      <c r="J203" t="n">
        <v>201</v>
      </c>
      <c r="P203">
        <f>IF(AND(LEFT($H203,LEN('1b. Person Card'!$J$5)+LEN('1b. Person Card'!$B$5)+2)='1b. Person Card'!$J$5&amp;"|"&amp;'1b. Person Card'!$B$5&amp;"|",OR('1b. Person Card'!$F$6="",ISNUMBER(SEARCH('1b. Person Card'!$F$6,$D203)))),1,0)+P202</f>
        <v>1</v>
      </c>
      <c r="Q203">
        <f>IFERROR(INDEX($D$1:$D$215,MATCH(203,$P$1:$P$215,0)),"")</f>
      </c>
    </row>
    <row r="204">
      <c r="D204" t="inlineStr">
        <is>
          <t>Rahul Mejari</t>
        </is>
      </c>
      <c r="E204" t="inlineStr">
        <is>
          <t>IRIS1797</t>
        </is>
      </c>
      <c r="H204" t="inlineStr">
        <is>
          <t>CARBON|Technology|Rahul Mejari</t>
        </is>
      </c>
      <c r="I204" t="inlineStr">
        <is>
          <t>IRIS1797</t>
        </is>
      </c>
      <c r="J204" t="n">
        <v>202</v>
      </c>
      <c r="P204">
        <f>IF(AND(LEFT($H204,LEN('1b. Person Card'!$J$5)+LEN('1b. Person Card'!$B$5)+2)='1b. Person Card'!$J$5&amp;"|"&amp;'1b. Person Card'!$B$5&amp;"|",OR('1b. Person Card'!$F$6="",ISNUMBER(SEARCH('1b. Person Card'!$F$6,$D204)))),1,0)+P203</f>
        <v>1</v>
      </c>
      <c r="Q204">
        <f>IFERROR(INDEX($D$1:$D$215,MATCH(204,$P$1:$P$215,0)),"")</f>
      </c>
    </row>
    <row r="205">
      <c r="D205" t="inlineStr">
        <is>
          <t>Raj Chauhan</t>
        </is>
      </c>
      <c r="E205" t="inlineStr">
        <is>
          <t>IRIS2054</t>
        </is>
      </c>
      <c r="H205" t="inlineStr">
        <is>
          <t>CARBON|Technology|Raj Chauhan</t>
        </is>
      </c>
      <c r="I205" t="inlineStr">
        <is>
          <t>IRIS2054</t>
        </is>
      </c>
      <c r="J205" t="n">
        <v>203</v>
      </c>
      <c r="P205">
        <f>IF(AND(LEFT($H205,LEN('1b. Person Card'!$J$5)+LEN('1b. Person Card'!$B$5)+2)='1b. Person Card'!$J$5&amp;"|"&amp;'1b. Person Card'!$B$5&amp;"|",OR('1b. Person Card'!$F$6="",ISNUMBER(SEARCH('1b. Person Card'!$F$6,$D205)))),1,0)+P204</f>
        <v>1</v>
      </c>
      <c r="Q205">
        <f>IFERROR(INDEX($D$1:$D$215,MATCH(205,$P$1:$P$215,0)),"")</f>
      </c>
    </row>
    <row r="206">
      <c r="D206" t="inlineStr">
        <is>
          <t>Ritik Wadje</t>
        </is>
      </c>
      <c r="E206" t="inlineStr">
        <is>
          <t>IRIS2491</t>
        </is>
      </c>
      <c r="H206" t="inlineStr">
        <is>
          <t>CARBON|Technology|Ritik Wadje</t>
        </is>
      </c>
      <c r="I206" t="inlineStr">
        <is>
          <t>IRIS2491</t>
        </is>
      </c>
      <c r="J206" t="n">
        <v>180</v>
      </c>
      <c r="P206">
        <f>IF(AND(LEFT($H206,LEN('1b. Person Card'!$J$5)+LEN('1b. Person Card'!$B$5)+2)='1b. Person Card'!$J$5&amp;"|"&amp;'1b. Person Card'!$B$5&amp;"|",OR('1b. Person Card'!$F$6="",ISNUMBER(SEARCH('1b. Person Card'!$F$6,$D206)))),1,0)+P205</f>
        <v>1</v>
      </c>
      <c r="Q206">
        <f>IFERROR(INDEX($D$1:$D$215,MATCH(206,$P$1:$P$215,0)),"")</f>
      </c>
    </row>
    <row r="207">
      <c r="D207" t="inlineStr">
        <is>
          <t>Riya Parekh</t>
        </is>
      </c>
      <c r="E207" t="inlineStr">
        <is>
          <t>IRIS2281</t>
        </is>
      </c>
      <c r="H207" t="inlineStr">
        <is>
          <t>CARBON|Technology|Riya Parekh</t>
        </is>
      </c>
      <c r="I207" t="inlineStr">
        <is>
          <t>IRIS2281</t>
        </is>
      </c>
      <c r="J207" t="n">
        <v>204</v>
      </c>
      <c r="P207">
        <f>IF(AND(LEFT($H207,LEN('1b. Person Card'!$J$5)+LEN('1b. Person Card'!$B$5)+2)='1b. Person Card'!$J$5&amp;"|"&amp;'1b. Person Card'!$B$5&amp;"|",OR('1b. Person Card'!$F$6="",ISNUMBER(SEARCH('1b. Person Card'!$F$6,$D207)))),1,0)+P206</f>
        <v>1</v>
      </c>
      <c r="Q207">
        <f>IFERROR(INDEX($D$1:$D$215,MATCH(207,$P$1:$P$215,0)),"")</f>
      </c>
    </row>
    <row r="208">
      <c r="D208" t="inlineStr">
        <is>
          <t>Rushali Patel</t>
        </is>
      </c>
      <c r="E208" t="inlineStr">
        <is>
          <t>IRIS2159</t>
        </is>
      </c>
      <c r="H208" t="inlineStr">
        <is>
          <t>CARBON|Technology|Rushali Patel</t>
        </is>
      </c>
      <c r="I208" t="inlineStr">
        <is>
          <t>IRIS2159</t>
        </is>
      </c>
      <c r="J208" t="n">
        <v>205</v>
      </c>
      <c r="P208">
        <f>IF(AND(LEFT($H208,LEN('1b. Person Card'!$J$5)+LEN('1b. Person Card'!$B$5)+2)='1b. Person Card'!$J$5&amp;"|"&amp;'1b. Person Card'!$B$5&amp;"|",OR('1b. Person Card'!$F$6="",ISNUMBER(SEARCH('1b. Person Card'!$F$6,$D208)))),1,0)+P207</f>
        <v>1</v>
      </c>
      <c r="Q208">
        <f>IFERROR(INDEX($D$1:$D$215,MATCH(208,$P$1:$P$215,0)),"")</f>
      </c>
    </row>
    <row r="209">
      <c r="D209" t="inlineStr">
        <is>
          <t>Saniya Baxi</t>
        </is>
      </c>
      <c r="E209" t="inlineStr">
        <is>
          <t>IRIS2284</t>
        </is>
      </c>
      <c r="H209" t="inlineStr">
        <is>
          <t>CARBON|Technology|Saniya Baxi</t>
        </is>
      </c>
      <c r="I209" t="inlineStr">
        <is>
          <t>IRIS2284</t>
        </is>
      </c>
      <c r="J209" t="n">
        <v>209</v>
      </c>
      <c r="P209">
        <f>IF(AND(LEFT($H209,LEN('1b. Person Card'!$J$5)+LEN('1b. Person Card'!$B$5)+2)='1b. Person Card'!$J$5&amp;"|"&amp;'1b. Person Card'!$B$5&amp;"|",OR('1b. Person Card'!$F$6="",ISNUMBER(SEARCH('1b. Person Card'!$F$6,$D209)))),1,0)+P208</f>
        <v>1</v>
      </c>
      <c r="Q209">
        <f>IFERROR(INDEX($D$1:$D$215,MATCH(209,$P$1:$P$215,0)),"")</f>
      </c>
    </row>
    <row r="210">
      <c r="D210" t="inlineStr">
        <is>
          <t>Sarfaraz Badi</t>
        </is>
      </c>
      <c r="E210" t="inlineStr">
        <is>
          <t>IRIS1986</t>
        </is>
      </c>
      <c r="H210" t="inlineStr">
        <is>
          <t>CARBON|Technology|Sarfaraz Badi</t>
        </is>
      </c>
      <c r="I210" t="inlineStr">
        <is>
          <t>IRIS1986</t>
        </is>
      </c>
      <c r="J210" t="n">
        <v>173</v>
      </c>
      <c r="P210">
        <f>IF(AND(LEFT($H210,LEN('1b. Person Card'!$J$5)+LEN('1b. Person Card'!$B$5)+2)='1b. Person Card'!$J$5&amp;"|"&amp;'1b. Person Card'!$B$5&amp;"|",OR('1b. Person Card'!$F$6="",ISNUMBER(SEARCH('1b. Person Card'!$F$6,$D210)))),1,0)+P209</f>
        <v>1</v>
      </c>
      <c r="Q210">
        <f>IFERROR(INDEX($D$1:$D$215,MATCH(210,$P$1:$P$215,0)),"")</f>
      </c>
    </row>
    <row r="211">
      <c r="D211" t="inlineStr">
        <is>
          <t>Saurabh Kadam</t>
        </is>
      </c>
      <c r="E211" t="inlineStr">
        <is>
          <t>IRIS2406</t>
        </is>
      </c>
      <c r="H211" t="inlineStr">
        <is>
          <t>CARBON|Technology|Saurabh Kadam</t>
        </is>
      </c>
      <c r="I211" t="inlineStr">
        <is>
          <t>IRIS2406</t>
        </is>
      </c>
      <c r="J211" t="n">
        <v>206</v>
      </c>
      <c r="P211">
        <f>IF(AND(LEFT($H211,LEN('1b. Person Card'!$J$5)+LEN('1b. Person Card'!$B$5)+2)='1b. Person Card'!$J$5&amp;"|"&amp;'1b. Person Card'!$B$5&amp;"|",OR('1b. Person Card'!$F$6="",ISNUMBER(SEARCH('1b. Person Card'!$F$6,$D211)))),1,0)+P210</f>
        <v>1</v>
      </c>
      <c r="Q211">
        <f>IFERROR(INDEX($D$1:$D$215,MATCH(211,$P$1:$P$215,0)),"")</f>
      </c>
    </row>
    <row r="212">
      <c r="D212" t="inlineStr">
        <is>
          <t>Shubham Baban Jagtap</t>
        </is>
      </c>
      <c r="E212" t="inlineStr">
        <is>
          <t>IRIS2375</t>
        </is>
      </c>
      <c r="H212" t="inlineStr">
        <is>
          <t>CARBON|Technology|Shubham Baban Jagtap</t>
        </is>
      </c>
      <c r="I212" t="inlineStr">
        <is>
          <t>IRIS2375</t>
        </is>
      </c>
      <c r="J212" t="n">
        <v>207</v>
      </c>
      <c r="P212">
        <f>IF(AND(LEFT($H212,LEN('1b. Person Card'!$J$5)+LEN('1b. Person Card'!$B$5)+2)='1b. Person Card'!$J$5&amp;"|"&amp;'1b. Person Card'!$B$5&amp;"|",OR('1b. Person Card'!$F$6="",ISNUMBER(SEARCH('1b. Person Card'!$F$6,$D212)))),1,0)+P211</f>
        <v>1</v>
      </c>
      <c r="Q212">
        <f>IFERROR(INDEX($D$1:$D$215,MATCH(212,$P$1:$P$215,0)),"")</f>
      </c>
    </row>
    <row r="213">
      <c r="D213" t="inlineStr">
        <is>
          <t>Siddhesh Kadam</t>
        </is>
      </c>
      <c r="E213" t="inlineStr">
        <is>
          <t>IRIS1535</t>
        </is>
      </c>
      <c r="H213" t="inlineStr">
        <is>
          <t>CARBON|Technology|Siddhesh Kadam</t>
        </is>
      </c>
      <c r="I213" t="inlineStr">
        <is>
          <t>IRIS1535</t>
        </is>
      </c>
      <c r="J213" t="n">
        <v>174</v>
      </c>
      <c r="P213">
        <f>IF(AND(LEFT($H213,LEN('1b. Person Card'!$J$5)+LEN('1b. Person Card'!$B$5)+2)='1b. Person Card'!$J$5&amp;"|"&amp;'1b. Person Card'!$B$5&amp;"|",OR('1b. Person Card'!$F$6="",ISNUMBER(SEARCH('1b. Person Card'!$F$6,$D213)))),1,0)+P212</f>
        <v>1</v>
      </c>
      <c r="Q213">
        <f>IFERROR(INDEX($D$1:$D$215,MATCH(213,$P$1:$P$215,0)),"")</f>
      </c>
    </row>
    <row r="214">
      <c r="D214" t="inlineStr">
        <is>
          <t>Soniya Paliwal</t>
        </is>
      </c>
      <c r="E214" t="inlineStr">
        <is>
          <t>IRIS2455</t>
        </is>
      </c>
      <c r="H214" t="inlineStr">
        <is>
          <t>CARBON|Technology|Soniya Paliwal</t>
        </is>
      </c>
      <c r="I214" t="inlineStr">
        <is>
          <t>IRIS2455</t>
        </is>
      </c>
      <c r="J214" t="n">
        <v>215</v>
      </c>
      <c r="P214">
        <f>IF(AND(LEFT($H214,LEN('1b. Person Card'!$J$5)+LEN('1b. Person Card'!$B$5)+2)='1b. Person Card'!$J$5&amp;"|"&amp;'1b. Person Card'!$B$5&amp;"|",OR('1b. Person Card'!$F$6="",ISNUMBER(SEARCH('1b. Person Card'!$F$6,$D214)))),1,0)+P213</f>
        <v>1</v>
      </c>
      <c r="Q214">
        <f>IFERROR(INDEX($D$1:$D$215,MATCH(214,$P$1:$P$215,0)),"")</f>
      </c>
    </row>
    <row r="215">
      <c r="D215" t="inlineStr">
        <is>
          <t>Vishal Nanaware</t>
        </is>
      </c>
      <c r="E215" t="inlineStr">
        <is>
          <t>IRIS2500</t>
        </is>
      </c>
      <c r="H215" t="inlineStr">
        <is>
          <t>CARBON|Technology|Vishal Nanaware</t>
        </is>
      </c>
      <c r="I215" t="inlineStr">
        <is>
          <t>IRIS2500</t>
        </is>
      </c>
      <c r="J215" t="n">
        <v>208</v>
      </c>
      <c r="P215">
        <f>IF(AND(LEFT($H215,LEN('1b. Person Card'!$J$5)+LEN('1b. Person Card'!$B$5)+2)='1b. Person Card'!$J$5&amp;"|"&amp;'1b. Person Card'!$B$5&amp;"|",OR('1b. Person Card'!$F$6="",ISNUMBER(SEARCH('1b. Person Card'!$F$6,$D215)))),1,0)+P214</f>
        <v>1</v>
      </c>
      <c r="Q215">
        <f>IFERROR(INDEX($D$1:$D$215,MATCH(215,$P$1:$P$215,0)),"")</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CARBON Product Master</dc:title>
  <dcterms:created xmlns:dcterms="http://purl.org/dc/terms/" xmlns:xsi="http://www.w3.org/2001/XMLSchema-instance" xsi:type="dcterms:W3CDTF">2026-10-12T06:10:08Z</dcterms:created>
  <dcterms:modified xmlns:dcterms="http://purl.org/dc/terms/" xmlns:xsi="http://www.w3.org/2001/XMLSchema-instance" xsi:type="dcterms:W3CDTF">2026-10-12T06:13:08Z</dcterms:modified>
</cp:coreProperties>
</file>